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k.porse\Documents\GitHub\artes\data\min_cost\"/>
    </mc:Choice>
  </mc:AlternateContent>
  <bookViews>
    <workbookView xWindow="0" yWindow="0" windowWidth="23115" windowHeight="9210"/>
  </bookViews>
  <sheets>
    <sheet name="Sheet1" sheetId="1" r:id="rId1"/>
  </sheets>
  <externalReferences>
    <externalReference r:id="rId2"/>
    <externalReference r:id="rId3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T289" i="1"/>
  <c r="T29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S288" i="1"/>
  <c r="U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C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B288" i="1"/>
  <c r="A288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W287" i="1"/>
  <c r="S287" i="1"/>
  <c r="U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C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B287" i="1"/>
  <c r="A287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W286" i="1"/>
  <c r="S286" i="1"/>
  <c r="U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C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B286" i="1"/>
  <c r="A286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W285" i="1"/>
  <c r="S285" i="1"/>
  <c r="U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C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B285" i="1"/>
  <c r="A285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W284" i="1"/>
  <c r="S284" i="1"/>
  <c r="U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C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B284" i="1"/>
  <c r="A284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W283" i="1"/>
  <c r="S283" i="1"/>
  <c r="U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C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B283" i="1"/>
  <c r="A283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W282" i="1"/>
  <c r="S282" i="1"/>
  <c r="U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C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B282" i="1"/>
  <c r="A282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W281" i="1"/>
  <c r="S281" i="1"/>
  <c r="U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C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B281" i="1"/>
  <c r="A281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W280" i="1"/>
  <c r="S280" i="1"/>
  <c r="U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C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B280" i="1"/>
  <c r="A280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W279" i="1"/>
  <c r="S279" i="1"/>
  <c r="U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C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B279" i="1"/>
  <c r="A279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W278" i="1"/>
  <c r="S278" i="1"/>
  <c r="U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C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B278" i="1"/>
  <c r="A278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W277" i="1"/>
  <c r="S277" i="1"/>
  <c r="U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C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B277" i="1"/>
  <c r="A277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W276" i="1"/>
  <c r="S276" i="1"/>
  <c r="U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C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B276" i="1"/>
  <c r="A276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W275" i="1"/>
  <c r="S275" i="1"/>
  <c r="U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C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B275" i="1"/>
  <c r="A275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W274" i="1"/>
  <c r="S274" i="1"/>
  <c r="U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C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B274" i="1"/>
  <c r="A274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W273" i="1"/>
  <c r="S273" i="1"/>
  <c r="U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C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B273" i="1"/>
  <c r="A273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W272" i="1"/>
  <c r="S272" i="1"/>
  <c r="U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C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B272" i="1"/>
  <c r="A272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W271" i="1"/>
  <c r="S271" i="1"/>
  <c r="U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C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B271" i="1"/>
  <c r="A271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W270" i="1"/>
  <c r="S270" i="1"/>
  <c r="U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C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B270" i="1"/>
  <c r="A270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W269" i="1"/>
  <c r="S269" i="1"/>
  <c r="U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C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B269" i="1"/>
  <c r="A269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W268" i="1"/>
  <c r="S268" i="1"/>
  <c r="U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C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B268" i="1"/>
  <c r="A268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W267" i="1"/>
  <c r="S267" i="1"/>
  <c r="U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C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B267" i="1"/>
  <c r="A267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W266" i="1"/>
  <c r="S266" i="1"/>
  <c r="U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C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B266" i="1"/>
  <c r="A266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W265" i="1"/>
  <c r="S265" i="1"/>
  <c r="U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C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B265" i="1"/>
  <c r="A265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W264" i="1"/>
  <c r="S264" i="1"/>
  <c r="U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C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B264" i="1"/>
  <c r="A264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W263" i="1"/>
  <c r="S263" i="1"/>
  <c r="U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C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B263" i="1"/>
  <c r="A263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W262" i="1"/>
  <c r="S262" i="1"/>
  <c r="U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C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B262" i="1"/>
  <c r="A262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W261" i="1"/>
  <c r="S261" i="1"/>
  <c r="U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C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B261" i="1"/>
  <c r="A261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W260" i="1"/>
  <c r="S260" i="1"/>
  <c r="U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C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B260" i="1"/>
  <c r="A260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W259" i="1"/>
  <c r="S259" i="1"/>
  <c r="U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C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B259" i="1"/>
  <c r="A259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W258" i="1"/>
  <c r="S258" i="1"/>
  <c r="U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C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B258" i="1"/>
  <c r="A258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W257" i="1"/>
  <c r="S257" i="1"/>
  <c r="U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C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B257" i="1"/>
  <c r="A257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W256" i="1"/>
  <c r="S256" i="1"/>
  <c r="U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C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B256" i="1"/>
  <c r="A256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W255" i="1"/>
  <c r="S255" i="1"/>
  <c r="U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C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B255" i="1"/>
  <c r="A255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W254" i="1"/>
  <c r="S254" i="1"/>
  <c r="U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C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B254" i="1"/>
  <c r="A254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W253" i="1"/>
  <c r="S253" i="1"/>
  <c r="U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C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B253" i="1"/>
  <c r="A253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W252" i="1"/>
  <c r="S252" i="1"/>
  <c r="U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C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B252" i="1"/>
  <c r="A252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W251" i="1"/>
  <c r="S251" i="1"/>
  <c r="U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C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B251" i="1"/>
  <c r="A251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W250" i="1"/>
  <c r="S250" i="1"/>
  <c r="U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C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B250" i="1"/>
  <c r="A250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W249" i="1"/>
  <c r="S249" i="1"/>
  <c r="U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C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B249" i="1"/>
  <c r="A249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W248" i="1"/>
  <c r="S248" i="1"/>
  <c r="U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C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B248" i="1"/>
  <c r="A248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W247" i="1"/>
  <c r="S247" i="1"/>
  <c r="U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C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B247" i="1"/>
  <c r="A247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W246" i="1"/>
  <c r="S246" i="1"/>
  <c r="U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C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B246" i="1"/>
  <c r="A246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W245" i="1"/>
  <c r="S245" i="1"/>
  <c r="U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C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B245" i="1"/>
  <c r="A245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W244" i="1"/>
  <c r="S244" i="1"/>
  <c r="U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C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B244" i="1"/>
  <c r="A244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W243" i="1"/>
  <c r="S243" i="1"/>
  <c r="U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C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B243" i="1"/>
  <c r="A243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W242" i="1"/>
  <c r="S242" i="1"/>
  <c r="U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C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B242" i="1"/>
  <c r="A242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W241" i="1"/>
  <c r="S241" i="1"/>
  <c r="U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C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B241" i="1"/>
  <c r="A241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W240" i="1"/>
  <c r="S240" i="1"/>
  <c r="U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C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B240" i="1"/>
  <c r="A240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W239" i="1"/>
  <c r="S239" i="1"/>
  <c r="U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C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B239" i="1"/>
  <c r="A239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W238" i="1"/>
  <c r="S238" i="1"/>
  <c r="U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C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B238" i="1"/>
  <c r="A238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W237" i="1"/>
  <c r="S237" i="1"/>
  <c r="U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C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B237" i="1"/>
  <c r="A237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W236" i="1"/>
  <c r="S236" i="1"/>
  <c r="U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C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B236" i="1"/>
  <c r="A236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W235" i="1"/>
  <c r="S235" i="1"/>
  <c r="U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C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B235" i="1"/>
  <c r="A235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W234" i="1"/>
  <c r="S234" i="1"/>
  <c r="U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C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B234" i="1"/>
  <c r="A234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W233" i="1"/>
  <c r="S233" i="1"/>
  <c r="U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C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B233" i="1"/>
  <c r="A233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W232" i="1"/>
  <c r="S232" i="1"/>
  <c r="U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C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B232" i="1"/>
  <c r="A232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W231" i="1"/>
  <c r="S231" i="1"/>
  <c r="U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C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B231" i="1"/>
  <c r="A231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W230" i="1"/>
  <c r="S230" i="1"/>
  <c r="U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C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B230" i="1"/>
  <c r="A230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W229" i="1"/>
  <c r="S229" i="1"/>
  <c r="U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C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B229" i="1"/>
  <c r="A229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W228" i="1"/>
  <c r="S228" i="1"/>
  <c r="U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C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B228" i="1"/>
  <c r="A228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W227" i="1"/>
  <c r="S227" i="1"/>
  <c r="U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C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B227" i="1"/>
  <c r="A227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W226" i="1"/>
  <c r="S226" i="1"/>
  <c r="U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C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B226" i="1"/>
  <c r="A226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W225" i="1"/>
  <c r="S225" i="1"/>
  <c r="U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C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B225" i="1"/>
  <c r="A225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W224" i="1"/>
  <c r="S224" i="1"/>
  <c r="U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C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B224" i="1"/>
  <c r="A224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W223" i="1"/>
  <c r="S223" i="1"/>
  <c r="U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C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B223" i="1"/>
  <c r="A223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W222" i="1"/>
  <c r="S222" i="1"/>
  <c r="U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C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B222" i="1"/>
  <c r="A222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W221" i="1"/>
  <c r="S221" i="1"/>
  <c r="U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C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B221" i="1"/>
  <c r="A221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W220" i="1"/>
  <c r="S220" i="1"/>
  <c r="U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C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B220" i="1"/>
  <c r="A220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W219" i="1"/>
  <c r="S219" i="1"/>
  <c r="U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C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B219" i="1"/>
  <c r="A219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W218" i="1"/>
  <c r="S218" i="1"/>
  <c r="U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C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B218" i="1"/>
  <c r="A218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W217" i="1"/>
  <c r="S217" i="1"/>
  <c r="U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C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B217" i="1"/>
  <c r="A217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W216" i="1"/>
  <c r="S216" i="1"/>
  <c r="U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C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B216" i="1"/>
  <c r="A216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W215" i="1"/>
  <c r="S215" i="1"/>
  <c r="U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C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B215" i="1"/>
  <c r="A215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W214" i="1"/>
  <c r="S214" i="1"/>
  <c r="U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C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B214" i="1"/>
  <c r="A214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W213" i="1"/>
  <c r="S213" i="1"/>
  <c r="U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C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B213" i="1"/>
  <c r="A213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W212" i="1"/>
  <c r="S212" i="1"/>
  <c r="U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C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B212" i="1"/>
  <c r="A212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W211" i="1"/>
  <c r="S211" i="1"/>
  <c r="U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C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B211" i="1"/>
  <c r="A211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W210" i="1"/>
  <c r="S210" i="1"/>
  <c r="U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C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B210" i="1"/>
  <c r="A210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W209" i="1"/>
  <c r="S209" i="1"/>
  <c r="U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C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B209" i="1"/>
  <c r="A209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W208" i="1"/>
  <c r="S208" i="1"/>
  <c r="U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C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B208" i="1"/>
  <c r="A208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W207" i="1"/>
  <c r="S207" i="1"/>
  <c r="U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C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B207" i="1"/>
  <c r="A207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W206" i="1"/>
  <c r="S206" i="1"/>
  <c r="U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C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B206" i="1"/>
  <c r="A206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W205" i="1"/>
  <c r="S205" i="1"/>
  <c r="U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C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B205" i="1"/>
  <c r="A205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W204" i="1"/>
  <c r="S204" i="1"/>
  <c r="U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C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B204" i="1"/>
  <c r="A204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W203" i="1"/>
  <c r="S203" i="1"/>
  <c r="U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C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B203" i="1"/>
  <c r="A203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W202" i="1"/>
  <c r="S202" i="1"/>
  <c r="U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C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B202" i="1"/>
  <c r="A202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W201" i="1"/>
  <c r="S201" i="1"/>
  <c r="U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C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B201" i="1"/>
  <c r="A201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W200" i="1"/>
  <c r="S200" i="1"/>
  <c r="U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C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B200" i="1"/>
  <c r="A200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W199" i="1"/>
  <c r="S199" i="1"/>
  <c r="U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C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B199" i="1"/>
  <c r="A199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W198" i="1"/>
  <c r="S198" i="1"/>
  <c r="U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C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B198" i="1"/>
  <c r="A198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W197" i="1"/>
  <c r="S197" i="1"/>
  <c r="U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C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B197" i="1"/>
  <c r="A197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W196" i="1"/>
  <c r="S196" i="1"/>
  <c r="U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C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B196" i="1"/>
  <c r="A196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W195" i="1"/>
  <c r="S195" i="1"/>
  <c r="U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C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B195" i="1"/>
  <c r="A195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W194" i="1"/>
  <c r="S194" i="1"/>
  <c r="U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C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B194" i="1"/>
  <c r="A194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W193" i="1"/>
  <c r="S193" i="1"/>
  <c r="U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C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B193" i="1"/>
  <c r="A193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W192" i="1"/>
  <c r="S192" i="1"/>
  <c r="U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C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B192" i="1"/>
  <c r="A192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W191" i="1"/>
  <c r="S191" i="1"/>
  <c r="U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C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B191" i="1"/>
  <c r="A191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W190" i="1"/>
  <c r="S190" i="1"/>
  <c r="U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C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B190" i="1"/>
  <c r="A190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W189" i="1"/>
  <c r="S189" i="1"/>
  <c r="U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C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B189" i="1"/>
  <c r="A189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W188" i="1"/>
  <c r="S188" i="1"/>
  <c r="U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C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B188" i="1"/>
  <c r="A188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W187" i="1"/>
  <c r="S187" i="1"/>
  <c r="U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C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B187" i="1"/>
  <c r="A187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W186" i="1"/>
  <c r="S186" i="1"/>
  <c r="U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C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B186" i="1"/>
  <c r="A186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W185" i="1"/>
  <c r="S185" i="1"/>
  <c r="U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C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B185" i="1"/>
  <c r="A185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W184" i="1"/>
  <c r="S184" i="1"/>
  <c r="U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C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B184" i="1"/>
  <c r="A184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W183" i="1"/>
  <c r="S183" i="1"/>
  <c r="U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C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B183" i="1"/>
  <c r="A183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W182" i="1"/>
  <c r="S182" i="1"/>
  <c r="U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C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B182" i="1"/>
  <c r="A182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W181" i="1"/>
  <c r="S181" i="1"/>
  <c r="U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C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B181" i="1"/>
  <c r="A181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W180" i="1"/>
  <c r="S180" i="1"/>
  <c r="U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C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B180" i="1"/>
  <c r="A180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W179" i="1"/>
  <c r="S179" i="1"/>
  <c r="U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C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B179" i="1"/>
  <c r="A179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W178" i="1"/>
  <c r="S178" i="1"/>
  <c r="U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C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B178" i="1"/>
  <c r="A178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W177" i="1"/>
  <c r="S177" i="1"/>
  <c r="U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C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B177" i="1"/>
  <c r="A177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W176" i="1"/>
  <c r="S176" i="1"/>
  <c r="U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C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B176" i="1"/>
  <c r="A176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W175" i="1"/>
  <c r="S175" i="1"/>
  <c r="U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C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B175" i="1"/>
  <c r="A175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W174" i="1"/>
  <c r="S174" i="1"/>
  <c r="U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C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B174" i="1"/>
  <c r="A174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W173" i="1"/>
  <c r="S173" i="1"/>
  <c r="U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C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B173" i="1"/>
  <c r="A173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W172" i="1"/>
  <c r="S172" i="1"/>
  <c r="U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C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B172" i="1"/>
  <c r="A172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W171" i="1"/>
  <c r="S171" i="1"/>
  <c r="U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C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B171" i="1"/>
  <c r="A171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W170" i="1"/>
  <c r="S170" i="1"/>
  <c r="U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C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B170" i="1"/>
  <c r="A170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W169" i="1"/>
  <c r="S169" i="1"/>
  <c r="U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C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B169" i="1"/>
  <c r="A169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W168" i="1"/>
  <c r="S168" i="1"/>
  <c r="U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C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B168" i="1"/>
  <c r="A168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W167" i="1"/>
  <c r="S167" i="1"/>
  <c r="U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C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B167" i="1"/>
  <c r="A167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W166" i="1"/>
  <c r="S166" i="1"/>
  <c r="U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C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B166" i="1"/>
  <c r="A166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W165" i="1"/>
  <c r="S165" i="1"/>
  <c r="U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C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B165" i="1"/>
  <c r="A165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W164" i="1"/>
  <c r="S164" i="1"/>
  <c r="U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C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B164" i="1"/>
  <c r="A164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W163" i="1"/>
  <c r="S163" i="1"/>
  <c r="U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W162" i="1"/>
  <c r="S162" i="1"/>
  <c r="U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W161" i="1"/>
  <c r="S161" i="1"/>
  <c r="U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W160" i="1"/>
  <c r="S160" i="1"/>
  <c r="U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W159" i="1"/>
  <c r="S159" i="1"/>
  <c r="U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W158" i="1"/>
  <c r="S158" i="1"/>
  <c r="U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W157" i="1"/>
  <c r="S157" i="1"/>
  <c r="U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W156" i="1"/>
  <c r="S156" i="1"/>
  <c r="U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W155" i="1"/>
  <c r="S155" i="1"/>
  <c r="U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W154" i="1"/>
  <c r="S154" i="1"/>
  <c r="U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W153" i="1"/>
  <c r="S153" i="1"/>
  <c r="U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W152" i="1"/>
  <c r="S152" i="1"/>
  <c r="U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W151" i="1"/>
  <c r="S151" i="1"/>
  <c r="U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W150" i="1"/>
  <c r="S150" i="1"/>
  <c r="U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W149" i="1"/>
  <c r="S149" i="1"/>
  <c r="U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W148" i="1"/>
  <c r="S148" i="1"/>
  <c r="U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W147" i="1"/>
  <c r="S147" i="1"/>
  <c r="U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W146" i="1"/>
  <c r="S146" i="1"/>
  <c r="U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W145" i="1"/>
  <c r="S145" i="1"/>
  <c r="U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W144" i="1"/>
  <c r="S144" i="1"/>
  <c r="U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W143" i="1"/>
  <c r="S143" i="1"/>
  <c r="U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W142" i="1"/>
  <c r="S142" i="1"/>
  <c r="U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W141" i="1"/>
  <c r="S141" i="1"/>
  <c r="U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W140" i="1"/>
  <c r="S140" i="1"/>
  <c r="U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W139" i="1"/>
  <c r="S139" i="1"/>
  <c r="U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W138" i="1"/>
  <c r="S138" i="1"/>
  <c r="U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W137" i="1"/>
  <c r="S137" i="1"/>
  <c r="U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W136" i="1"/>
  <c r="S136" i="1"/>
  <c r="U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W135" i="1"/>
  <c r="S135" i="1"/>
  <c r="U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W134" i="1"/>
  <c r="S134" i="1"/>
  <c r="U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W133" i="1"/>
  <c r="S133" i="1"/>
  <c r="U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W132" i="1"/>
  <c r="S132" i="1"/>
  <c r="U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W131" i="1"/>
  <c r="S131" i="1"/>
  <c r="U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W130" i="1"/>
  <c r="S130" i="1"/>
  <c r="U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W129" i="1"/>
  <c r="S129" i="1"/>
  <c r="U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W128" i="1"/>
  <c r="S128" i="1"/>
  <c r="U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R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W127" i="1"/>
  <c r="S127" i="1"/>
  <c r="U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R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W126" i="1"/>
  <c r="S126" i="1"/>
  <c r="U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W125" i="1"/>
  <c r="S125" i="1"/>
  <c r="U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W124" i="1"/>
  <c r="S124" i="1"/>
  <c r="U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W123" i="1"/>
  <c r="S123" i="1"/>
  <c r="U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W122" i="1"/>
  <c r="S122" i="1"/>
  <c r="U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W121" i="1"/>
  <c r="S121" i="1"/>
  <c r="U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W120" i="1"/>
  <c r="S120" i="1"/>
  <c r="U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W119" i="1"/>
  <c r="S119" i="1"/>
  <c r="U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W118" i="1"/>
  <c r="S118" i="1"/>
  <c r="U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W117" i="1"/>
  <c r="S117" i="1"/>
  <c r="U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W116" i="1"/>
  <c r="S116" i="1"/>
  <c r="U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W115" i="1"/>
  <c r="S115" i="1"/>
  <c r="U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W114" i="1"/>
  <c r="S114" i="1"/>
  <c r="U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W113" i="1"/>
  <c r="S113" i="1"/>
  <c r="U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W112" i="1"/>
  <c r="S112" i="1"/>
  <c r="U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W111" i="1"/>
  <c r="S111" i="1"/>
  <c r="U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W110" i="1"/>
  <c r="S110" i="1"/>
  <c r="U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W109" i="1"/>
  <c r="S109" i="1"/>
  <c r="U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W108" i="1"/>
  <c r="S108" i="1"/>
  <c r="U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W107" i="1"/>
  <c r="S107" i="1"/>
  <c r="U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W106" i="1"/>
  <c r="S106" i="1"/>
  <c r="U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W105" i="1"/>
  <c r="S105" i="1"/>
  <c r="U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W104" i="1"/>
  <c r="S104" i="1"/>
  <c r="U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W103" i="1"/>
  <c r="S103" i="1"/>
  <c r="U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W102" i="1"/>
  <c r="S102" i="1"/>
  <c r="U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W101" i="1"/>
  <c r="S101" i="1"/>
  <c r="U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W100" i="1"/>
  <c r="S100" i="1"/>
  <c r="U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V99" i="1"/>
  <c r="W99" i="1"/>
  <c r="X99" i="1"/>
  <c r="Y99" i="1"/>
  <c r="Z99" i="1"/>
  <c r="AA99" i="1"/>
  <c r="AB99" i="1"/>
  <c r="AC99" i="1"/>
  <c r="AD99" i="1"/>
  <c r="AE99" i="1"/>
  <c r="AF99" i="1"/>
  <c r="AG99" i="1"/>
  <c r="AW99" i="1"/>
  <c r="S99" i="1"/>
  <c r="U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V98" i="1"/>
  <c r="W98" i="1"/>
  <c r="X98" i="1"/>
  <c r="Y98" i="1"/>
  <c r="Z98" i="1"/>
  <c r="AA98" i="1"/>
  <c r="AB98" i="1"/>
  <c r="AC98" i="1"/>
  <c r="AD98" i="1"/>
  <c r="AE98" i="1"/>
  <c r="AF98" i="1"/>
  <c r="AG98" i="1"/>
  <c r="AW98" i="1"/>
  <c r="S98" i="1"/>
  <c r="U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V97" i="1"/>
  <c r="W97" i="1"/>
  <c r="X97" i="1"/>
  <c r="Y97" i="1"/>
  <c r="Z97" i="1"/>
  <c r="AA97" i="1"/>
  <c r="AB97" i="1"/>
  <c r="AC97" i="1"/>
  <c r="AD97" i="1"/>
  <c r="AE97" i="1"/>
  <c r="AF97" i="1"/>
  <c r="AG97" i="1"/>
  <c r="AW97" i="1"/>
  <c r="S97" i="1"/>
  <c r="U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V96" i="1"/>
  <c r="W96" i="1"/>
  <c r="X96" i="1"/>
  <c r="Y96" i="1"/>
  <c r="Z96" i="1"/>
  <c r="AA96" i="1"/>
  <c r="AB96" i="1"/>
  <c r="AC96" i="1"/>
  <c r="AD96" i="1"/>
  <c r="AE96" i="1"/>
  <c r="AF96" i="1"/>
  <c r="AG96" i="1"/>
  <c r="AW96" i="1"/>
  <c r="S96" i="1"/>
  <c r="U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V95" i="1"/>
  <c r="W95" i="1"/>
  <c r="X95" i="1"/>
  <c r="Y95" i="1"/>
  <c r="Z95" i="1"/>
  <c r="AA95" i="1"/>
  <c r="AB95" i="1"/>
  <c r="AC95" i="1"/>
  <c r="AD95" i="1"/>
  <c r="AE95" i="1"/>
  <c r="AF95" i="1"/>
  <c r="AG95" i="1"/>
  <c r="AW95" i="1"/>
  <c r="S95" i="1"/>
  <c r="U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V94" i="1"/>
  <c r="W94" i="1"/>
  <c r="X94" i="1"/>
  <c r="Y94" i="1"/>
  <c r="Z94" i="1"/>
  <c r="AA94" i="1"/>
  <c r="AB94" i="1"/>
  <c r="AC94" i="1"/>
  <c r="AD94" i="1"/>
  <c r="AE94" i="1"/>
  <c r="AF94" i="1"/>
  <c r="AG94" i="1"/>
  <c r="AW94" i="1"/>
  <c r="S94" i="1"/>
  <c r="U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V93" i="1"/>
  <c r="W93" i="1"/>
  <c r="X93" i="1"/>
  <c r="Y93" i="1"/>
  <c r="Z93" i="1"/>
  <c r="AA93" i="1"/>
  <c r="AB93" i="1"/>
  <c r="AC93" i="1"/>
  <c r="AD93" i="1"/>
  <c r="AE93" i="1"/>
  <c r="AF93" i="1"/>
  <c r="AG93" i="1"/>
  <c r="AW93" i="1"/>
  <c r="S93" i="1"/>
  <c r="U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V92" i="1"/>
  <c r="W92" i="1"/>
  <c r="X92" i="1"/>
  <c r="Y92" i="1"/>
  <c r="Z92" i="1"/>
  <c r="AA92" i="1"/>
  <c r="AB92" i="1"/>
  <c r="AC92" i="1"/>
  <c r="AD92" i="1"/>
  <c r="AE92" i="1"/>
  <c r="AF92" i="1"/>
  <c r="AG92" i="1"/>
  <c r="AW92" i="1"/>
  <c r="S92" i="1"/>
  <c r="U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V91" i="1"/>
  <c r="W91" i="1"/>
  <c r="X91" i="1"/>
  <c r="Y91" i="1"/>
  <c r="Z91" i="1"/>
  <c r="AA91" i="1"/>
  <c r="AB91" i="1"/>
  <c r="AC91" i="1"/>
  <c r="AD91" i="1"/>
  <c r="AE91" i="1"/>
  <c r="AF91" i="1"/>
  <c r="AG91" i="1"/>
  <c r="AW91" i="1"/>
  <c r="S91" i="1"/>
  <c r="U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V90" i="1"/>
  <c r="W90" i="1"/>
  <c r="X90" i="1"/>
  <c r="Y90" i="1"/>
  <c r="Z90" i="1"/>
  <c r="AA90" i="1"/>
  <c r="AB90" i="1"/>
  <c r="AC90" i="1"/>
  <c r="AD90" i="1"/>
  <c r="AE90" i="1"/>
  <c r="AF90" i="1"/>
  <c r="AG90" i="1"/>
  <c r="AW90" i="1"/>
  <c r="S90" i="1"/>
  <c r="U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V89" i="1"/>
  <c r="W89" i="1"/>
  <c r="X89" i="1"/>
  <c r="Y89" i="1"/>
  <c r="Z89" i="1"/>
  <c r="AA89" i="1"/>
  <c r="AB89" i="1"/>
  <c r="AC89" i="1"/>
  <c r="AD89" i="1"/>
  <c r="AE89" i="1"/>
  <c r="AF89" i="1"/>
  <c r="AG89" i="1"/>
  <c r="AW89" i="1"/>
  <c r="S89" i="1"/>
  <c r="U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V88" i="1"/>
  <c r="W88" i="1"/>
  <c r="X88" i="1"/>
  <c r="Y88" i="1"/>
  <c r="Z88" i="1"/>
  <c r="AA88" i="1"/>
  <c r="AB88" i="1"/>
  <c r="AC88" i="1"/>
  <c r="AD88" i="1"/>
  <c r="AE88" i="1"/>
  <c r="AF88" i="1"/>
  <c r="AG88" i="1"/>
  <c r="AW88" i="1"/>
  <c r="S88" i="1"/>
  <c r="U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V87" i="1"/>
  <c r="W87" i="1"/>
  <c r="X87" i="1"/>
  <c r="Y87" i="1"/>
  <c r="Z87" i="1"/>
  <c r="AA87" i="1"/>
  <c r="AB87" i="1"/>
  <c r="AC87" i="1"/>
  <c r="AD87" i="1"/>
  <c r="AE87" i="1"/>
  <c r="AF87" i="1"/>
  <c r="AG87" i="1"/>
  <c r="AW87" i="1"/>
  <c r="S87" i="1"/>
  <c r="U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V86" i="1"/>
  <c r="W86" i="1"/>
  <c r="X86" i="1"/>
  <c r="Y86" i="1"/>
  <c r="Z86" i="1"/>
  <c r="AA86" i="1"/>
  <c r="AB86" i="1"/>
  <c r="AC86" i="1"/>
  <c r="AD86" i="1"/>
  <c r="AE86" i="1"/>
  <c r="AF86" i="1"/>
  <c r="AG86" i="1"/>
  <c r="AW86" i="1"/>
  <c r="S86" i="1"/>
  <c r="U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V85" i="1"/>
  <c r="W85" i="1"/>
  <c r="X85" i="1"/>
  <c r="Y85" i="1"/>
  <c r="Z85" i="1"/>
  <c r="AA85" i="1"/>
  <c r="AB85" i="1"/>
  <c r="AC85" i="1"/>
  <c r="AD85" i="1"/>
  <c r="AE85" i="1"/>
  <c r="AF85" i="1"/>
  <c r="AG85" i="1"/>
  <c r="AW85" i="1"/>
  <c r="S85" i="1"/>
  <c r="U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V84" i="1"/>
  <c r="W84" i="1"/>
  <c r="X84" i="1"/>
  <c r="Y84" i="1"/>
  <c r="Z84" i="1"/>
  <c r="AA84" i="1"/>
  <c r="AB84" i="1"/>
  <c r="AC84" i="1"/>
  <c r="AD84" i="1"/>
  <c r="AE84" i="1"/>
  <c r="AF84" i="1"/>
  <c r="AG84" i="1"/>
  <c r="AW84" i="1"/>
  <c r="S84" i="1"/>
  <c r="U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V83" i="1"/>
  <c r="W83" i="1"/>
  <c r="X83" i="1"/>
  <c r="Y83" i="1"/>
  <c r="Z83" i="1"/>
  <c r="AA83" i="1"/>
  <c r="AB83" i="1"/>
  <c r="AC83" i="1"/>
  <c r="AD83" i="1"/>
  <c r="AE83" i="1"/>
  <c r="AF83" i="1"/>
  <c r="AG83" i="1"/>
  <c r="AW83" i="1"/>
  <c r="S83" i="1"/>
  <c r="U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V82" i="1"/>
  <c r="W82" i="1"/>
  <c r="X82" i="1"/>
  <c r="Y82" i="1"/>
  <c r="Z82" i="1"/>
  <c r="AA82" i="1"/>
  <c r="AB82" i="1"/>
  <c r="AC82" i="1"/>
  <c r="AD82" i="1"/>
  <c r="AE82" i="1"/>
  <c r="AF82" i="1"/>
  <c r="AG82" i="1"/>
  <c r="AW82" i="1"/>
  <c r="S82" i="1"/>
  <c r="U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V81" i="1"/>
  <c r="W81" i="1"/>
  <c r="X81" i="1"/>
  <c r="Y81" i="1"/>
  <c r="Z81" i="1"/>
  <c r="AA81" i="1"/>
  <c r="AB81" i="1"/>
  <c r="AC81" i="1"/>
  <c r="AD81" i="1"/>
  <c r="AE81" i="1"/>
  <c r="AF81" i="1"/>
  <c r="AG81" i="1"/>
  <c r="AW81" i="1"/>
  <c r="S81" i="1"/>
  <c r="U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V80" i="1"/>
  <c r="W80" i="1"/>
  <c r="X80" i="1"/>
  <c r="Y80" i="1"/>
  <c r="Z80" i="1"/>
  <c r="AA80" i="1"/>
  <c r="AB80" i="1"/>
  <c r="AC80" i="1"/>
  <c r="AD80" i="1"/>
  <c r="AE80" i="1"/>
  <c r="AF80" i="1"/>
  <c r="AG80" i="1"/>
  <c r="AW80" i="1"/>
  <c r="S80" i="1"/>
  <c r="U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V79" i="1"/>
  <c r="W79" i="1"/>
  <c r="X79" i="1"/>
  <c r="Y79" i="1"/>
  <c r="Z79" i="1"/>
  <c r="AA79" i="1"/>
  <c r="AB79" i="1"/>
  <c r="AC79" i="1"/>
  <c r="AD79" i="1"/>
  <c r="AE79" i="1"/>
  <c r="AF79" i="1"/>
  <c r="AG79" i="1"/>
  <c r="AW79" i="1"/>
  <c r="S79" i="1"/>
  <c r="U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V78" i="1"/>
  <c r="W78" i="1"/>
  <c r="X78" i="1"/>
  <c r="Y78" i="1"/>
  <c r="Z78" i="1"/>
  <c r="AA78" i="1"/>
  <c r="AB78" i="1"/>
  <c r="AC78" i="1"/>
  <c r="AD78" i="1"/>
  <c r="AE78" i="1"/>
  <c r="AF78" i="1"/>
  <c r="AG78" i="1"/>
  <c r="AW78" i="1"/>
  <c r="S78" i="1"/>
  <c r="U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V77" i="1"/>
  <c r="W77" i="1"/>
  <c r="X77" i="1"/>
  <c r="Y77" i="1"/>
  <c r="Z77" i="1"/>
  <c r="AA77" i="1"/>
  <c r="AB77" i="1"/>
  <c r="AC77" i="1"/>
  <c r="AD77" i="1"/>
  <c r="AE77" i="1"/>
  <c r="AF77" i="1"/>
  <c r="AG77" i="1"/>
  <c r="AW77" i="1"/>
  <c r="S77" i="1"/>
  <c r="U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V76" i="1"/>
  <c r="W76" i="1"/>
  <c r="X76" i="1"/>
  <c r="Y76" i="1"/>
  <c r="Z76" i="1"/>
  <c r="AA76" i="1"/>
  <c r="AB76" i="1"/>
  <c r="AC76" i="1"/>
  <c r="AD76" i="1"/>
  <c r="AE76" i="1"/>
  <c r="AF76" i="1"/>
  <c r="AG76" i="1"/>
  <c r="AW76" i="1"/>
  <c r="S76" i="1"/>
  <c r="U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V75" i="1"/>
  <c r="W75" i="1"/>
  <c r="X75" i="1"/>
  <c r="Y75" i="1"/>
  <c r="Z75" i="1"/>
  <c r="AA75" i="1"/>
  <c r="AB75" i="1"/>
  <c r="AC75" i="1"/>
  <c r="AD75" i="1"/>
  <c r="AE75" i="1"/>
  <c r="AF75" i="1"/>
  <c r="AG75" i="1"/>
  <c r="AW75" i="1"/>
  <c r="S75" i="1"/>
  <c r="U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V74" i="1"/>
  <c r="W74" i="1"/>
  <c r="X74" i="1"/>
  <c r="Y74" i="1"/>
  <c r="Z74" i="1"/>
  <c r="AA74" i="1"/>
  <c r="AB74" i="1"/>
  <c r="AC74" i="1"/>
  <c r="AD74" i="1"/>
  <c r="AE74" i="1"/>
  <c r="AF74" i="1"/>
  <c r="AG74" i="1"/>
  <c r="AW74" i="1"/>
  <c r="S74" i="1"/>
  <c r="U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V73" i="1"/>
  <c r="W73" i="1"/>
  <c r="X73" i="1"/>
  <c r="Y73" i="1"/>
  <c r="Z73" i="1"/>
  <c r="AA73" i="1"/>
  <c r="AB73" i="1"/>
  <c r="AC73" i="1"/>
  <c r="AD73" i="1"/>
  <c r="AE73" i="1"/>
  <c r="AF73" i="1"/>
  <c r="AG73" i="1"/>
  <c r="AW73" i="1"/>
  <c r="S73" i="1"/>
  <c r="U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V72" i="1"/>
  <c r="W72" i="1"/>
  <c r="X72" i="1"/>
  <c r="Y72" i="1"/>
  <c r="Z72" i="1"/>
  <c r="AA72" i="1"/>
  <c r="AB72" i="1"/>
  <c r="AC72" i="1"/>
  <c r="AD72" i="1"/>
  <c r="AE72" i="1"/>
  <c r="AF72" i="1"/>
  <c r="AG72" i="1"/>
  <c r="AW72" i="1"/>
  <c r="S72" i="1"/>
  <c r="U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V71" i="1"/>
  <c r="W71" i="1"/>
  <c r="X71" i="1"/>
  <c r="Y71" i="1"/>
  <c r="Z71" i="1"/>
  <c r="AA71" i="1"/>
  <c r="AB71" i="1"/>
  <c r="AC71" i="1"/>
  <c r="AD71" i="1"/>
  <c r="AE71" i="1"/>
  <c r="AF71" i="1"/>
  <c r="AG71" i="1"/>
  <c r="AW71" i="1"/>
  <c r="S71" i="1"/>
  <c r="U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V70" i="1"/>
  <c r="W70" i="1"/>
  <c r="X70" i="1"/>
  <c r="Y70" i="1"/>
  <c r="Z70" i="1"/>
  <c r="AA70" i="1"/>
  <c r="AB70" i="1"/>
  <c r="AC70" i="1"/>
  <c r="AD70" i="1"/>
  <c r="AE70" i="1"/>
  <c r="AF70" i="1"/>
  <c r="AG70" i="1"/>
  <c r="AW70" i="1"/>
  <c r="S70" i="1"/>
  <c r="U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V69" i="1"/>
  <c r="W69" i="1"/>
  <c r="X69" i="1"/>
  <c r="Y69" i="1"/>
  <c r="Z69" i="1"/>
  <c r="AA69" i="1"/>
  <c r="AB69" i="1"/>
  <c r="AC69" i="1"/>
  <c r="AD69" i="1"/>
  <c r="AE69" i="1"/>
  <c r="AF69" i="1"/>
  <c r="AG69" i="1"/>
  <c r="AW69" i="1"/>
  <c r="S69" i="1"/>
  <c r="U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V68" i="1"/>
  <c r="W68" i="1"/>
  <c r="X68" i="1"/>
  <c r="Y68" i="1"/>
  <c r="Z68" i="1"/>
  <c r="AA68" i="1"/>
  <c r="AB68" i="1"/>
  <c r="AC68" i="1"/>
  <c r="AD68" i="1"/>
  <c r="AE68" i="1"/>
  <c r="AF68" i="1"/>
  <c r="AG68" i="1"/>
  <c r="AW68" i="1"/>
  <c r="S68" i="1"/>
  <c r="U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V67" i="1"/>
  <c r="W67" i="1"/>
  <c r="X67" i="1"/>
  <c r="Y67" i="1"/>
  <c r="Z67" i="1"/>
  <c r="AA67" i="1"/>
  <c r="AB67" i="1"/>
  <c r="AC67" i="1"/>
  <c r="AD67" i="1"/>
  <c r="AE67" i="1"/>
  <c r="AF67" i="1"/>
  <c r="AG67" i="1"/>
  <c r="AW67" i="1"/>
  <c r="S67" i="1"/>
  <c r="U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V66" i="1"/>
  <c r="W66" i="1"/>
  <c r="X66" i="1"/>
  <c r="Y66" i="1"/>
  <c r="Z66" i="1"/>
  <c r="AA66" i="1"/>
  <c r="AB66" i="1"/>
  <c r="AC66" i="1"/>
  <c r="AD66" i="1"/>
  <c r="AE66" i="1"/>
  <c r="AF66" i="1"/>
  <c r="AG66" i="1"/>
  <c r="AW66" i="1"/>
  <c r="S66" i="1"/>
  <c r="U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V65" i="1"/>
  <c r="W65" i="1"/>
  <c r="X65" i="1"/>
  <c r="Y65" i="1"/>
  <c r="Z65" i="1"/>
  <c r="AA65" i="1"/>
  <c r="AB65" i="1"/>
  <c r="AC65" i="1"/>
  <c r="AD65" i="1"/>
  <c r="AE65" i="1"/>
  <c r="AF65" i="1"/>
  <c r="AG65" i="1"/>
  <c r="AW65" i="1"/>
  <c r="S65" i="1"/>
  <c r="U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V64" i="1"/>
  <c r="W64" i="1"/>
  <c r="X64" i="1"/>
  <c r="Y64" i="1"/>
  <c r="Z64" i="1"/>
  <c r="AA64" i="1"/>
  <c r="AB64" i="1"/>
  <c r="AC64" i="1"/>
  <c r="AD64" i="1"/>
  <c r="AE64" i="1"/>
  <c r="AF64" i="1"/>
  <c r="AG64" i="1"/>
  <c r="AW64" i="1"/>
  <c r="S64" i="1"/>
  <c r="U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V63" i="1"/>
  <c r="W63" i="1"/>
  <c r="X63" i="1"/>
  <c r="Y63" i="1"/>
  <c r="Z63" i="1"/>
  <c r="AA63" i="1"/>
  <c r="AB63" i="1"/>
  <c r="AC63" i="1"/>
  <c r="AD63" i="1"/>
  <c r="AE63" i="1"/>
  <c r="AF63" i="1"/>
  <c r="AG63" i="1"/>
  <c r="AW63" i="1"/>
  <c r="S63" i="1"/>
  <c r="U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V62" i="1"/>
  <c r="W62" i="1"/>
  <c r="X62" i="1"/>
  <c r="Y62" i="1"/>
  <c r="Z62" i="1"/>
  <c r="AA62" i="1"/>
  <c r="AB62" i="1"/>
  <c r="AC62" i="1"/>
  <c r="AD62" i="1"/>
  <c r="AE62" i="1"/>
  <c r="AF62" i="1"/>
  <c r="AG62" i="1"/>
  <c r="AW62" i="1"/>
  <c r="S62" i="1"/>
  <c r="U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V61" i="1"/>
  <c r="W61" i="1"/>
  <c r="X61" i="1"/>
  <c r="Y61" i="1"/>
  <c r="Z61" i="1"/>
  <c r="AA61" i="1"/>
  <c r="AB61" i="1"/>
  <c r="AC61" i="1"/>
  <c r="AD61" i="1"/>
  <c r="AE61" i="1"/>
  <c r="AF61" i="1"/>
  <c r="AG61" i="1"/>
  <c r="AW61" i="1"/>
  <c r="S61" i="1"/>
  <c r="U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V60" i="1"/>
  <c r="W60" i="1"/>
  <c r="X60" i="1"/>
  <c r="Y60" i="1"/>
  <c r="Z60" i="1"/>
  <c r="AA60" i="1"/>
  <c r="AB60" i="1"/>
  <c r="AC60" i="1"/>
  <c r="AD60" i="1"/>
  <c r="AE60" i="1"/>
  <c r="AF60" i="1"/>
  <c r="AG60" i="1"/>
  <c r="AW60" i="1"/>
  <c r="S60" i="1"/>
  <c r="U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V59" i="1"/>
  <c r="W59" i="1"/>
  <c r="X59" i="1"/>
  <c r="Y59" i="1"/>
  <c r="Z59" i="1"/>
  <c r="AA59" i="1"/>
  <c r="AB59" i="1"/>
  <c r="AC59" i="1"/>
  <c r="AD59" i="1"/>
  <c r="AE59" i="1"/>
  <c r="AF59" i="1"/>
  <c r="AG59" i="1"/>
  <c r="AW59" i="1"/>
  <c r="S59" i="1"/>
  <c r="U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V58" i="1"/>
  <c r="W58" i="1"/>
  <c r="X58" i="1"/>
  <c r="Y58" i="1"/>
  <c r="Z58" i="1"/>
  <c r="AA58" i="1"/>
  <c r="AB58" i="1"/>
  <c r="AC58" i="1"/>
  <c r="AD58" i="1"/>
  <c r="AE58" i="1"/>
  <c r="AF58" i="1"/>
  <c r="AG58" i="1"/>
  <c r="AW58" i="1"/>
  <c r="S58" i="1"/>
  <c r="U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V57" i="1"/>
  <c r="W57" i="1"/>
  <c r="X57" i="1"/>
  <c r="Y57" i="1"/>
  <c r="Z57" i="1"/>
  <c r="AA57" i="1"/>
  <c r="AB57" i="1"/>
  <c r="AC57" i="1"/>
  <c r="AD57" i="1"/>
  <c r="AE57" i="1"/>
  <c r="AF57" i="1"/>
  <c r="AG57" i="1"/>
  <c r="AW57" i="1"/>
  <c r="S57" i="1"/>
  <c r="U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V56" i="1"/>
  <c r="W56" i="1"/>
  <c r="X56" i="1"/>
  <c r="Y56" i="1"/>
  <c r="Z56" i="1"/>
  <c r="AA56" i="1"/>
  <c r="AB56" i="1"/>
  <c r="AC56" i="1"/>
  <c r="AD56" i="1"/>
  <c r="AE56" i="1"/>
  <c r="AF56" i="1"/>
  <c r="AG56" i="1"/>
  <c r="AW56" i="1"/>
  <c r="S56" i="1"/>
  <c r="U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V55" i="1"/>
  <c r="W55" i="1"/>
  <c r="X55" i="1"/>
  <c r="Y55" i="1"/>
  <c r="Z55" i="1"/>
  <c r="AA55" i="1"/>
  <c r="AB55" i="1"/>
  <c r="AC55" i="1"/>
  <c r="AD55" i="1"/>
  <c r="AE55" i="1"/>
  <c r="AF55" i="1"/>
  <c r="AG55" i="1"/>
  <c r="AW55" i="1"/>
  <c r="S55" i="1"/>
  <c r="U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V54" i="1"/>
  <c r="W54" i="1"/>
  <c r="X54" i="1"/>
  <c r="Y54" i="1"/>
  <c r="Z54" i="1"/>
  <c r="AA54" i="1"/>
  <c r="AB54" i="1"/>
  <c r="AC54" i="1"/>
  <c r="AD54" i="1"/>
  <c r="AE54" i="1"/>
  <c r="AF54" i="1"/>
  <c r="AG54" i="1"/>
  <c r="AW54" i="1"/>
  <c r="S54" i="1"/>
  <c r="U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V53" i="1"/>
  <c r="W53" i="1"/>
  <c r="X53" i="1"/>
  <c r="Y53" i="1"/>
  <c r="Z53" i="1"/>
  <c r="AA53" i="1"/>
  <c r="AB53" i="1"/>
  <c r="AC53" i="1"/>
  <c r="AD53" i="1"/>
  <c r="AE53" i="1"/>
  <c r="AF53" i="1"/>
  <c r="AG53" i="1"/>
  <c r="AW53" i="1"/>
  <c r="S53" i="1"/>
  <c r="U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V52" i="1"/>
  <c r="W52" i="1"/>
  <c r="X52" i="1"/>
  <c r="Y52" i="1"/>
  <c r="Z52" i="1"/>
  <c r="AA52" i="1"/>
  <c r="AB52" i="1"/>
  <c r="AC52" i="1"/>
  <c r="AD52" i="1"/>
  <c r="AE52" i="1"/>
  <c r="AF52" i="1"/>
  <c r="AG52" i="1"/>
  <c r="AW52" i="1"/>
  <c r="S52" i="1"/>
  <c r="U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V51" i="1"/>
  <c r="W51" i="1"/>
  <c r="X51" i="1"/>
  <c r="Y51" i="1"/>
  <c r="Z51" i="1"/>
  <c r="AA51" i="1"/>
  <c r="AB51" i="1"/>
  <c r="AC51" i="1"/>
  <c r="AD51" i="1"/>
  <c r="AE51" i="1"/>
  <c r="AF51" i="1"/>
  <c r="AG51" i="1"/>
  <c r="AW51" i="1"/>
  <c r="S51" i="1"/>
  <c r="U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V50" i="1"/>
  <c r="W50" i="1"/>
  <c r="X50" i="1"/>
  <c r="Y50" i="1"/>
  <c r="Z50" i="1"/>
  <c r="AA50" i="1"/>
  <c r="AB50" i="1"/>
  <c r="AC50" i="1"/>
  <c r="AD50" i="1"/>
  <c r="AE50" i="1"/>
  <c r="AF50" i="1"/>
  <c r="AG50" i="1"/>
  <c r="AW50" i="1"/>
  <c r="S50" i="1"/>
  <c r="U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V49" i="1"/>
  <c r="W49" i="1"/>
  <c r="X49" i="1"/>
  <c r="Y49" i="1"/>
  <c r="Z49" i="1"/>
  <c r="AA49" i="1"/>
  <c r="AB49" i="1"/>
  <c r="AC49" i="1"/>
  <c r="AD49" i="1"/>
  <c r="AE49" i="1"/>
  <c r="AF49" i="1"/>
  <c r="AG49" i="1"/>
  <c r="AW49" i="1"/>
  <c r="S49" i="1"/>
  <c r="U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V48" i="1"/>
  <c r="W48" i="1"/>
  <c r="X48" i="1"/>
  <c r="Y48" i="1"/>
  <c r="Z48" i="1"/>
  <c r="AA48" i="1"/>
  <c r="AB48" i="1"/>
  <c r="AC48" i="1"/>
  <c r="AD48" i="1"/>
  <c r="AE48" i="1"/>
  <c r="AF48" i="1"/>
  <c r="AG48" i="1"/>
  <c r="AW48" i="1"/>
  <c r="S48" i="1"/>
  <c r="U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V47" i="1"/>
  <c r="W47" i="1"/>
  <c r="X47" i="1"/>
  <c r="Y47" i="1"/>
  <c r="Z47" i="1"/>
  <c r="AA47" i="1"/>
  <c r="AB47" i="1"/>
  <c r="AC47" i="1"/>
  <c r="AD47" i="1"/>
  <c r="AE47" i="1"/>
  <c r="AF47" i="1"/>
  <c r="AG47" i="1"/>
  <c r="AW47" i="1"/>
  <c r="S47" i="1"/>
  <c r="U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V46" i="1"/>
  <c r="W46" i="1"/>
  <c r="X46" i="1"/>
  <c r="Y46" i="1"/>
  <c r="Z46" i="1"/>
  <c r="AA46" i="1"/>
  <c r="AB46" i="1"/>
  <c r="AC46" i="1"/>
  <c r="AD46" i="1"/>
  <c r="AE46" i="1"/>
  <c r="AF46" i="1"/>
  <c r="AG46" i="1"/>
  <c r="AW46" i="1"/>
  <c r="S46" i="1"/>
  <c r="U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V45" i="1"/>
  <c r="W45" i="1"/>
  <c r="X45" i="1"/>
  <c r="Y45" i="1"/>
  <c r="Z45" i="1"/>
  <c r="AA45" i="1"/>
  <c r="AB45" i="1"/>
  <c r="AC45" i="1"/>
  <c r="AD45" i="1"/>
  <c r="AE45" i="1"/>
  <c r="AF45" i="1"/>
  <c r="AG45" i="1"/>
  <c r="AW45" i="1"/>
  <c r="S45" i="1"/>
  <c r="U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V44" i="1"/>
  <c r="W44" i="1"/>
  <c r="X44" i="1"/>
  <c r="Y44" i="1"/>
  <c r="Z44" i="1"/>
  <c r="AA44" i="1"/>
  <c r="AB44" i="1"/>
  <c r="AC44" i="1"/>
  <c r="AD44" i="1"/>
  <c r="AE44" i="1"/>
  <c r="AF44" i="1"/>
  <c r="AG44" i="1"/>
  <c r="AW44" i="1"/>
  <c r="S44" i="1"/>
  <c r="U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V43" i="1"/>
  <c r="W43" i="1"/>
  <c r="X43" i="1"/>
  <c r="Y43" i="1"/>
  <c r="Z43" i="1"/>
  <c r="AA43" i="1"/>
  <c r="AB43" i="1"/>
  <c r="AC43" i="1"/>
  <c r="AD43" i="1"/>
  <c r="AE43" i="1"/>
  <c r="AF43" i="1"/>
  <c r="AG43" i="1"/>
  <c r="AW43" i="1"/>
  <c r="S43" i="1"/>
  <c r="U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V42" i="1"/>
  <c r="W42" i="1"/>
  <c r="X42" i="1"/>
  <c r="Y42" i="1"/>
  <c r="Z42" i="1"/>
  <c r="AA42" i="1"/>
  <c r="AB42" i="1"/>
  <c r="AC42" i="1"/>
  <c r="AD42" i="1"/>
  <c r="AE42" i="1"/>
  <c r="AF42" i="1"/>
  <c r="AG42" i="1"/>
  <c r="AW42" i="1"/>
  <c r="S42" i="1"/>
  <c r="U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V41" i="1"/>
  <c r="W41" i="1"/>
  <c r="X41" i="1"/>
  <c r="Y41" i="1"/>
  <c r="Z41" i="1"/>
  <c r="AA41" i="1"/>
  <c r="AB41" i="1"/>
  <c r="AC41" i="1"/>
  <c r="AD41" i="1"/>
  <c r="AE41" i="1"/>
  <c r="AF41" i="1"/>
  <c r="AG41" i="1"/>
  <c r="AW41" i="1"/>
  <c r="S41" i="1"/>
  <c r="U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V40" i="1"/>
  <c r="W40" i="1"/>
  <c r="X40" i="1"/>
  <c r="Y40" i="1"/>
  <c r="Z40" i="1"/>
  <c r="AA40" i="1"/>
  <c r="AB40" i="1"/>
  <c r="AC40" i="1"/>
  <c r="AD40" i="1"/>
  <c r="AE40" i="1"/>
  <c r="AF40" i="1"/>
  <c r="AG40" i="1"/>
  <c r="AW40" i="1"/>
  <c r="S40" i="1"/>
  <c r="U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V39" i="1"/>
  <c r="W39" i="1"/>
  <c r="X39" i="1"/>
  <c r="Y39" i="1"/>
  <c r="Z39" i="1"/>
  <c r="AA39" i="1"/>
  <c r="AB39" i="1"/>
  <c r="AC39" i="1"/>
  <c r="AD39" i="1"/>
  <c r="AE39" i="1"/>
  <c r="AF39" i="1"/>
  <c r="AG39" i="1"/>
  <c r="AW39" i="1"/>
  <c r="S39" i="1"/>
  <c r="U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V38" i="1"/>
  <c r="W38" i="1"/>
  <c r="X38" i="1"/>
  <c r="Y38" i="1"/>
  <c r="Z38" i="1"/>
  <c r="AA38" i="1"/>
  <c r="AB38" i="1"/>
  <c r="AC38" i="1"/>
  <c r="AD38" i="1"/>
  <c r="AE38" i="1"/>
  <c r="AF38" i="1"/>
  <c r="AG38" i="1"/>
  <c r="AW38" i="1"/>
  <c r="S38" i="1"/>
  <c r="U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V37" i="1"/>
  <c r="W37" i="1"/>
  <c r="X37" i="1"/>
  <c r="Y37" i="1"/>
  <c r="Z37" i="1"/>
  <c r="AA37" i="1"/>
  <c r="AB37" i="1"/>
  <c r="AC37" i="1"/>
  <c r="AD37" i="1"/>
  <c r="AE37" i="1"/>
  <c r="AF37" i="1"/>
  <c r="AG37" i="1"/>
  <c r="AW37" i="1"/>
  <c r="S37" i="1"/>
  <c r="U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V36" i="1"/>
  <c r="W36" i="1"/>
  <c r="X36" i="1"/>
  <c r="Y36" i="1"/>
  <c r="Z36" i="1"/>
  <c r="AA36" i="1"/>
  <c r="AB36" i="1"/>
  <c r="AC36" i="1"/>
  <c r="AD36" i="1"/>
  <c r="AE36" i="1"/>
  <c r="AF36" i="1"/>
  <c r="AG36" i="1"/>
  <c r="AW36" i="1"/>
  <c r="S36" i="1"/>
  <c r="U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V35" i="1"/>
  <c r="W35" i="1"/>
  <c r="X35" i="1"/>
  <c r="Y35" i="1"/>
  <c r="Z35" i="1"/>
  <c r="AA35" i="1"/>
  <c r="AB35" i="1"/>
  <c r="AC35" i="1"/>
  <c r="AD35" i="1"/>
  <c r="AE35" i="1"/>
  <c r="AF35" i="1"/>
  <c r="AG35" i="1"/>
  <c r="AW35" i="1"/>
  <c r="S35" i="1"/>
  <c r="U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V34" i="1"/>
  <c r="W34" i="1"/>
  <c r="X34" i="1"/>
  <c r="Y34" i="1"/>
  <c r="Z34" i="1"/>
  <c r="AA34" i="1"/>
  <c r="AB34" i="1"/>
  <c r="AC34" i="1"/>
  <c r="AD34" i="1"/>
  <c r="AE34" i="1"/>
  <c r="AF34" i="1"/>
  <c r="AG34" i="1"/>
  <c r="AW34" i="1"/>
  <c r="S34" i="1"/>
  <c r="U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V33" i="1"/>
  <c r="W33" i="1"/>
  <c r="X33" i="1"/>
  <c r="Y33" i="1"/>
  <c r="Z33" i="1"/>
  <c r="AA33" i="1"/>
  <c r="AB33" i="1"/>
  <c r="AC33" i="1"/>
  <c r="AD33" i="1"/>
  <c r="AE33" i="1"/>
  <c r="AF33" i="1"/>
  <c r="AG33" i="1"/>
  <c r="AW33" i="1"/>
  <c r="S33" i="1"/>
  <c r="U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V32" i="1"/>
  <c r="W32" i="1"/>
  <c r="X32" i="1"/>
  <c r="Y32" i="1"/>
  <c r="Z32" i="1"/>
  <c r="AA32" i="1"/>
  <c r="AB32" i="1"/>
  <c r="AC32" i="1"/>
  <c r="AD32" i="1"/>
  <c r="AE32" i="1"/>
  <c r="AF32" i="1"/>
  <c r="AG32" i="1"/>
  <c r="AW32" i="1"/>
  <c r="S32" i="1"/>
  <c r="U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V31" i="1"/>
  <c r="W31" i="1"/>
  <c r="X31" i="1"/>
  <c r="Y31" i="1"/>
  <c r="Z31" i="1"/>
  <c r="AA31" i="1"/>
  <c r="AB31" i="1"/>
  <c r="AC31" i="1"/>
  <c r="AD31" i="1"/>
  <c r="AE31" i="1"/>
  <c r="AF31" i="1"/>
  <c r="AG31" i="1"/>
  <c r="AW31" i="1"/>
  <c r="S31" i="1"/>
  <c r="U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V30" i="1"/>
  <c r="W30" i="1"/>
  <c r="X30" i="1"/>
  <c r="Y30" i="1"/>
  <c r="Z30" i="1"/>
  <c r="AA30" i="1"/>
  <c r="AB30" i="1"/>
  <c r="AC30" i="1"/>
  <c r="AD30" i="1"/>
  <c r="AE30" i="1"/>
  <c r="AF30" i="1"/>
  <c r="AG30" i="1"/>
  <c r="AW30" i="1"/>
  <c r="S30" i="1"/>
  <c r="U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V29" i="1"/>
  <c r="W29" i="1"/>
  <c r="X29" i="1"/>
  <c r="Y29" i="1"/>
  <c r="Z29" i="1"/>
  <c r="AA29" i="1"/>
  <c r="AB29" i="1"/>
  <c r="AC29" i="1"/>
  <c r="AD29" i="1"/>
  <c r="AE29" i="1"/>
  <c r="AF29" i="1"/>
  <c r="AG29" i="1"/>
  <c r="AW29" i="1"/>
  <c r="S29" i="1"/>
  <c r="U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V28" i="1"/>
  <c r="W28" i="1"/>
  <c r="X28" i="1"/>
  <c r="Y28" i="1"/>
  <c r="Z28" i="1"/>
  <c r="AA28" i="1"/>
  <c r="AB28" i="1"/>
  <c r="AC28" i="1"/>
  <c r="AD28" i="1"/>
  <c r="AE28" i="1"/>
  <c r="AF28" i="1"/>
  <c r="AG28" i="1"/>
  <c r="AW28" i="1"/>
  <c r="S28" i="1"/>
  <c r="U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V27" i="1"/>
  <c r="W27" i="1"/>
  <c r="X27" i="1"/>
  <c r="Y27" i="1"/>
  <c r="Z27" i="1"/>
  <c r="AA27" i="1"/>
  <c r="AB27" i="1"/>
  <c r="AC27" i="1"/>
  <c r="AD27" i="1"/>
  <c r="AE27" i="1"/>
  <c r="AF27" i="1"/>
  <c r="AG27" i="1"/>
  <c r="AW27" i="1"/>
  <c r="S27" i="1"/>
  <c r="U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V26" i="1"/>
  <c r="W26" i="1"/>
  <c r="X26" i="1"/>
  <c r="Y26" i="1"/>
  <c r="Z26" i="1"/>
  <c r="AA26" i="1"/>
  <c r="AB26" i="1"/>
  <c r="AC26" i="1"/>
  <c r="AD26" i="1"/>
  <c r="AE26" i="1"/>
  <c r="AF26" i="1"/>
  <c r="AG26" i="1"/>
  <c r="AW26" i="1"/>
  <c r="S26" i="1"/>
  <c r="U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V25" i="1"/>
  <c r="W25" i="1"/>
  <c r="X25" i="1"/>
  <c r="Y25" i="1"/>
  <c r="Z25" i="1"/>
  <c r="AA25" i="1"/>
  <c r="AB25" i="1"/>
  <c r="AC25" i="1"/>
  <c r="AD25" i="1"/>
  <c r="AE25" i="1"/>
  <c r="AF25" i="1"/>
  <c r="AG25" i="1"/>
  <c r="AW25" i="1"/>
  <c r="S25" i="1"/>
  <c r="U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V24" i="1"/>
  <c r="W24" i="1"/>
  <c r="X24" i="1"/>
  <c r="Y24" i="1"/>
  <c r="Z24" i="1"/>
  <c r="AA24" i="1"/>
  <c r="AB24" i="1"/>
  <c r="AC24" i="1"/>
  <c r="AD24" i="1"/>
  <c r="AE24" i="1"/>
  <c r="AF24" i="1"/>
  <c r="AG24" i="1"/>
  <c r="AW24" i="1"/>
  <c r="S24" i="1"/>
  <c r="U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V23" i="1"/>
  <c r="W23" i="1"/>
  <c r="X23" i="1"/>
  <c r="Y23" i="1"/>
  <c r="Z23" i="1"/>
  <c r="AA23" i="1"/>
  <c r="AB23" i="1"/>
  <c r="AC23" i="1"/>
  <c r="AD23" i="1"/>
  <c r="AE23" i="1"/>
  <c r="AF23" i="1"/>
  <c r="AG23" i="1"/>
  <c r="AW23" i="1"/>
  <c r="S23" i="1"/>
  <c r="U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V22" i="1"/>
  <c r="W22" i="1"/>
  <c r="X22" i="1"/>
  <c r="Y22" i="1"/>
  <c r="Z22" i="1"/>
  <c r="AA22" i="1"/>
  <c r="AB22" i="1"/>
  <c r="AC22" i="1"/>
  <c r="AD22" i="1"/>
  <c r="AE22" i="1"/>
  <c r="AF22" i="1"/>
  <c r="AG22" i="1"/>
  <c r="AW22" i="1"/>
  <c r="S22" i="1"/>
  <c r="U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V21" i="1"/>
  <c r="W21" i="1"/>
  <c r="X21" i="1"/>
  <c r="Y21" i="1"/>
  <c r="Z21" i="1"/>
  <c r="AA21" i="1"/>
  <c r="AB21" i="1"/>
  <c r="AC21" i="1"/>
  <c r="AD21" i="1"/>
  <c r="AE21" i="1"/>
  <c r="AF21" i="1"/>
  <c r="AG21" i="1"/>
  <c r="AW21" i="1"/>
  <c r="S21" i="1"/>
  <c r="U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V20" i="1"/>
  <c r="W20" i="1"/>
  <c r="X20" i="1"/>
  <c r="Y20" i="1"/>
  <c r="Z20" i="1"/>
  <c r="AA20" i="1"/>
  <c r="AB20" i="1"/>
  <c r="AC20" i="1"/>
  <c r="AD20" i="1"/>
  <c r="AE20" i="1"/>
  <c r="AF20" i="1"/>
  <c r="AG20" i="1"/>
  <c r="AW20" i="1"/>
  <c r="S20" i="1"/>
  <c r="U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V19" i="1"/>
  <c r="W19" i="1"/>
  <c r="X19" i="1"/>
  <c r="Y19" i="1"/>
  <c r="Z19" i="1"/>
  <c r="AA19" i="1"/>
  <c r="AB19" i="1"/>
  <c r="AC19" i="1"/>
  <c r="AD19" i="1"/>
  <c r="AE19" i="1"/>
  <c r="AF19" i="1"/>
  <c r="AG19" i="1"/>
  <c r="AW19" i="1"/>
  <c r="S19" i="1"/>
  <c r="U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V18" i="1"/>
  <c r="W18" i="1"/>
  <c r="X18" i="1"/>
  <c r="Y18" i="1"/>
  <c r="Z18" i="1"/>
  <c r="AA18" i="1"/>
  <c r="AB18" i="1"/>
  <c r="AC18" i="1"/>
  <c r="AD18" i="1"/>
  <c r="AE18" i="1"/>
  <c r="AF18" i="1"/>
  <c r="AG18" i="1"/>
  <c r="AW18" i="1"/>
  <c r="S18" i="1"/>
  <c r="U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V17" i="1"/>
  <c r="W17" i="1"/>
  <c r="X17" i="1"/>
  <c r="Y17" i="1"/>
  <c r="Z17" i="1"/>
  <c r="AA17" i="1"/>
  <c r="AB17" i="1"/>
  <c r="AC17" i="1"/>
  <c r="AD17" i="1"/>
  <c r="AE17" i="1"/>
  <c r="AF17" i="1"/>
  <c r="AG17" i="1"/>
  <c r="AW17" i="1"/>
  <c r="S17" i="1"/>
  <c r="U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V16" i="1"/>
  <c r="W16" i="1"/>
  <c r="X16" i="1"/>
  <c r="Y16" i="1"/>
  <c r="Z16" i="1"/>
  <c r="AA16" i="1"/>
  <c r="AB16" i="1"/>
  <c r="AC16" i="1"/>
  <c r="AD16" i="1"/>
  <c r="AE16" i="1"/>
  <c r="AF16" i="1"/>
  <c r="AG16" i="1"/>
  <c r="AW16" i="1"/>
  <c r="S16" i="1"/>
  <c r="U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V15" i="1"/>
  <c r="W15" i="1"/>
  <c r="X15" i="1"/>
  <c r="Y15" i="1"/>
  <c r="Z15" i="1"/>
  <c r="AA15" i="1"/>
  <c r="AB15" i="1"/>
  <c r="AC15" i="1"/>
  <c r="AD15" i="1"/>
  <c r="AE15" i="1"/>
  <c r="AF15" i="1"/>
  <c r="AG15" i="1"/>
  <c r="AW15" i="1"/>
  <c r="S15" i="1"/>
  <c r="U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V14" i="1"/>
  <c r="W14" i="1"/>
  <c r="X14" i="1"/>
  <c r="Y14" i="1"/>
  <c r="Z14" i="1"/>
  <c r="AA14" i="1"/>
  <c r="AB14" i="1"/>
  <c r="AC14" i="1"/>
  <c r="AD14" i="1"/>
  <c r="AE14" i="1"/>
  <c r="AF14" i="1"/>
  <c r="AG14" i="1"/>
  <c r="AW14" i="1"/>
  <c r="S14" i="1"/>
  <c r="U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V13" i="1"/>
  <c r="W13" i="1"/>
  <c r="X13" i="1"/>
  <c r="Y13" i="1"/>
  <c r="Z13" i="1"/>
  <c r="AA13" i="1"/>
  <c r="AB13" i="1"/>
  <c r="AC13" i="1"/>
  <c r="AD13" i="1"/>
  <c r="AE13" i="1"/>
  <c r="AF13" i="1"/>
  <c r="AG13" i="1"/>
  <c r="AW13" i="1"/>
  <c r="S13" i="1"/>
  <c r="U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V12" i="1"/>
  <c r="W12" i="1"/>
  <c r="X12" i="1"/>
  <c r="Y12" i="1"/>
  <c r="Z12" i="1"/>
  <c r="AA12" i="1"/>
  <c r="AB12" i="1"/>
  <c r="AC12" i="1"/>
  <c r="AD12" i="1"/>
  <c r="AE12" i="1"/>
  <c r="AF12" i="1"/>
  <c r="AG12" i="1"/>
  <c r="AW12" i="1"/>
  <c r="S12" i="1"/>
  <c r="U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V11" i="1"/>
  <c r="W11" i="1"/>
  <c r="X11" i="1"/>
  <c r="Y11" i="1"/>
  <c r="Z11" i="1"/>
  <c r="AA11" i="1"/>
  <c r="AB11" i="1"/>
  <c r="AC11" i="1"/>
  <c r="AD11" i="1"/>
  <c r="AE11" i="1"/>
  <c r="AF11" i="1"/>
  <c r="AG11" i="1"/>
  <c r="AW11" i="1"/>
  <c r="S11" i="1"/>
  <c r="U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V10" i="1"/>
  <c r="W10" i="1"/>
  <c r="X10" i="1"/>
  <c r="Y10" i="1"/>
  <c r="Z10" i="1"/>
  <c r="AA10" i="1"/>
  <c r="AB10" i="1"/>
  <c r="AC10" i="1"/>
  <c r="AD10" i="1"/>
  <c r="AE10" i="1"/>
  <c r="AF10" i="1"/>
  <c r="AG10" i="1"/>
  <c r="AW10" i="1"/>
  <c r="S10" i="1"/>
  <c r="U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V9" i="1"/>
  <c r="W9" i="1"/>
  <c r="X9" i="1"/>
  <c r="Y9" i="1"/>
  <c r="Z9" i="1"/>
  <c r="AA9" i="1"/>
  <c r="AB9" i="1"/>
  <c r="AC9" i="1"/>
  <c r="AD9" i="1"/>
  <c r="AE9" i="1"/>
  <c r="AF9" i="1"/>
  <c r="AG9" i="1"/>
  <c r="AW9" i="1"/>
  <c r="S9" i="1"/>
  <c r="U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V8" i="1"/>
  <c r="W8" i="1"/>
  <c r="X8" i="1"/>
  <c r="Y8" i="1"/>
  <c r="Z8" i="1"/>
  <c r="AA8" i="1"/>
  <c r="AB8" i="1"/>
  <c r="AC8" i="1"/>
  <c r="AD8" i="1"/>
  <c r="AE8" i="1"/>
  <c r="AF8" i="1"/>
  <c r="AG8" i="1"/>
  <c r="AW8" i="1"/>
  <c r="S8" i="1"/>
  <c r="U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V7" i="1"/>
  <c r="W7" i="1"/>
  <c r="X7" i="1"/>
  <c r="Y7" i="1"/>
  <c r="Z7" i="1"/>
  <c r="AA7" i="1"/>
  <c r="AB7" i="1"/>
  <c r="AC7" i="1"/>
  <c r="AD7" i="1"/>
  <c r="AE7" i="1"/>
  <c r="AF7" i="1"/>
  <c r="AG7" i="1"/>
  <c r="AW7" i="1"/>
  <c r="S7" i="1"/>
  <c r="U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V6" i="1"/>
  <c r="W6" i="1"/>
  <c r="X6" i="1"/>
  <c r="Y6" i="1"/>
  <c r="Z6" i="1"/>
  <c r="AA6" i="1"/>
  <c r="AB6" i="1"/>
  <c r="AC6" i="1"/>
  <c r="AD6" i="1"/>
  <c r="AE6" i="1"/>
  <c r="AF6" i="1"/>
  <c r="AG6" i="1"/>
  <c r="AW6" i="1"/>
  <c r="S6" i="1"/>
  <c r="U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BA5" i="1"/>
  <c r="AY5" i="1"/>
  <c r="V5" i="1"/>
  <c r="W5" i="1"/>
  <c r="X5" i="1"/>
  <c r="Y5" i="1"/>
  <c r="Z5" i="1"/>
  <c r="AA5" i="1"/>
  <c r="AB5" i="1"/>
  <c r="AC5" i="1"/>
  <c r="AD5" i="1"/>
  <c r="AE5" i="1"/>
  <c r="AF5" i="1"/>
  <c r="AG5" i="1"/>
  <c r="AW5" i="1"/>
  <c r="S5" i="1"/>
  <c r="U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BA4" i="1"/>
  <c r="AY4" i="1"/>
  <c r="V4" i="1"/>
  <c r="W4" i="1"/>
  <c r="X4" i="1"/>
  <c r="Y4" i="1"/>
  <c r="Z4" i="1"/>
  <c r="AA4" i="1"/>
  <c r="AB4" i="1"/>
  <c r="AC4" i="1"/>
  <c r="AD4" i="1"/>
  <c r="AE4" i="1"/>
  <c r="AF4" i="1"/>
  <c r="AG4" i="1"/>
  <c r="AW4" i="1"/>
  <c r="S4" i="1"/>
  <c r="U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V3" i="1"/>
  <c r="W3" i="1"/>
  <c r="X3" i="1"/>
  <c r="Y3" i="1"/>
  <c r="Z3" i="1"/>
  <c r="AA3" i="1"/>
  <c r="AB3" i="1"/>
  <c r="AC3" i="1"/>
  <c r="AD3" i="1"/>
  <c r="AE3" i="1"/>
  <c r="AF3" i="1"/>
  <c r="AG3" i="1"/>
  <c r="AW3" i="1"/>
  <c r="S3" i="1"/>
  <c r="U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<sst xmlns="http://schemas.openxmlformats.org/spreadsheetml/2006/main" count="57" uniqueCount="55">
  <si>
    <t>Gallons</t>
  </si>
  <si>
    <t>ac-ft</t>
  </si>
  <si>
    <t>Verified Population</t>
  </si>
  <si>
    <t>Daily Indoor Use (gpd)</t>
  </si>
  <si>
    <t>Daily Indoor Use (ac-ft)</t>
  </si>
  <si>
    <t>Comm/Ind (annual)</t>
  </si>
  <si>
    <t>Comm/Ind (monthly)</t>
  </si>
  <si>
    <t>Jan Outdoor</t>
  </si>
  <si>
    <t>Feb Outdoor</t>
  </si>
  <si>
    <t>Mar Outdoor</t>
  </si>
  <si>
    <t>Apr Outdoor</t>
  </si>
  <si>
    <t>May Outdoor</t>
  </si>
  <si>
    <t>Jun Outdoor</t>
  </si>
  <si>
    <t>Jul Outdoor</t>
  </si>
  <si>
    <t>Aug Outdoor</t>
  </si>
  <si>
    <t>Sep Outdoor</t>
  </si>
  <si>
    <t>Oct Outdoor</t>
  </si>
  <si>
    <t>Nov Outdoor</t>
  </si>
  <si>
    <t>Dec Outdoor</t>
  </si>
  <si>
    <t>Jan Total</t>
  </si>
  <si>
    <t>Feb Total</t>
  </si>
  <si>
    <t>Mar Total</t>
  </si>
  <si>
    <t>Apr Total</t>
  </si>
  <si>
    <t>May Total</t>
  </si>
  <si>
    <t>Jun Total</t>
  </si>
  <si>
    <t>Jul Total</t>
  </si>
  <si>
    <t>Aug Total</t>
  </si>
  <si>
    <t>Sep Total</t>
  </si>
  <si>
    <t>Oct Total</t>
  </si>
  <si>
    <t>Nov Total</t>
  </si>
  <si>
    <t>Dec Total</t>
  </si>
  <si>
    <t>SUM</t>
  </si>
  <si>
    <t>Per Cap</t>
  </si>
  <si>
    <t>Ranked Per Cap</t>
  </si>
  <si>
    <t>Res Only Per Cap</t>
  </si>
  <si>
    <t>FOR TL Scenario</t>
  </si>
  <si>
    <t>FOR TLC Scenario</t>
  </si>
  <si>
    <t>&lt;75 gpcd</t>
  </si>
  <si>
    <t>&lt;90 gpcd</t>
  </si>
  <si>
    <t>DEMANDS BY MONTH (AC-FT)</t>
  </si>
  <si>
    <t>ID</t>
  </si>
  <si>
    <t>NODENAME</t>
  </si>
  <si>
    <t>DEMAND_AVG_INPUT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</si>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</sst>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1" applyFont="1"/>
    <xf numFmtId="0" fontId="2" fillId="0" borderId="0" xfId="0" applyFont="1" applyAlignment="1">
      <alignment horizontal="center"/>
    </xf>
    <xf numFmtId="3" fontId="0" fillId="2" borderId="2" xfId="0" applyNumberFormat="1" applyFill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Font="1"/>
    <xf numFmtId="0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Font="1" applyFill="1"/>
    <xf numFmtId="3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2" fillId="0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c%20Files/Documents/Research/Ecology_Energy_Climate/Water%20Resources/Countries%20and%20Regions/California/Southern%20California/Systems%20Analysis/Artes%20Model/Model%20Runs/D1_05_07_17/Demands%20Work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orse/Documents/Research/Ecology_Energy_Climate/Water%20Resources/Countries%20and%20Regions/California/Southern%20California/Systems%20Analysis/Artes%20Model/Model%20Runs/A3_12-11-16/LASM_Data_DB_S50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Inputs --&gt;&gt;"/>
      <sheetName val="Nodes"/>
      <sheetName val="Links"/>
      <sheetName val="Links By Basin"/>
      <sheetName val="Storage Pool Data"/>
      <sheetName val="Links List for Model"/>
      <sheetName val="GUROBI Nodes"/>
      <sheetName val="GURBOI Demands"/>
      <sheetName val="GUROBI Losses"/>
      <sheetName val="GUROBI Links"/>
      <sheetName val="GUROBI GW Pool Links In"/>
      <sheetName val="GUROBI GW Pool Links Out"/>
      <sheetName val="GUROBI Storage Pumpers"/>
      <sheetName val="GUROBI Monthly Capacities"/>
      <sheetName val="GUROBI Storage Nodes"/>
      <sheetName val="GUROBI Groundwater"/>
      <sheetName val="GUROBI Demand Nodes"/>
      <sheetName val="GUROBI Month Nodes"/>
      <sheetName val="GUROBI Calibration Nodes OLD"/>
      <sheetName val="GUROBI Calibration Nodes"/>
      <sheetName val="GUROBI Local Sources"/>
      <sheetName val="GUROBI Recycled"/>
      <sheetName val="GUROBI Purple"/>
      <sheetName val="GUROBI Spreading"/>
      <sheetName val="GUROBI Surface"/>
      <sheetName val="GUROBI Years"/>
      <sheetName val="GUROBI Calib Years"/>
      <sheetName val="GUROBI Months"/>
      <sheetName val="Results --&gt;&gt;"/>
      <sheetName val="Calculations --&gt;&gt;"/>
      <sheetName val="Demand Analysis"/>
      <sheetName val="SOCAL Reservoirs"/>
      <sheetName val="Hydrology"/>
      <sheetName val="Key"/>
      <sheetName val="WMMS-RO- Total Runoff"/>
      <sheetName val="WMMS-Precipitation"/>
      <sheetName val="Historical Rainfall Data"/>
      <sheetName val="MWD"/>
      <sheetName val="MWD- Tier 1 Limits and 10-yr Av"/>
      <sheetName val="MWD 10-year Average Deliveries"/>
      <sheetName val="LA County MET"/>
      <sheetName val="MWD Historical Sources"/>
      <sheetName val="MWD Monthly Aves"/>
      <sheetName val="MWD Averages"/>
      <sheetName val="MWD Imports Monthly"/>
      <sheetName val="GUROBI MWD Inflows"/>
      <sheetName val="IOUs"/>
      <sheetName val="Notes"/>
      <sheetName val="Three Valleys Worksheet"/>
      <sheetName val="Sanitation Backups"/>
      <sheetName val="Demand Distribution"/>
      <sheetName val="Bulletin 166 Demands"/>
      <sheetName val="Monthly Demands"/>
      <sheetName val="MET Deliveries"/>
      <sheetName val="GW Recharge"/>
      <sheetName val="GW Basin Info"/>
      <sheetName val="GW Rights"/>
      <sheetName val="River and Dam Capacities"/>
      <sheetName val="Stormwater Capture"/>
      <sheetName val="WWTP"/>
      <sheetName val="% Imports"/>
      <sheetName val="Calibration"/>
      <sheetName val="Nodes and Gauges"/>
    </sheetNames>
    <sheetDataSet>
      <sheetData sheetId="0" refreshError="1"/>
      <sheetData sheetId="1" refreshError="1"/>
      <sheetData sheetId="2">
        <row r="2">
          <cell r="A2" t="str">
            <v>CAL_064</v>
          </cell>
          <cell r="B2" t="str">
            <v>Calibration node at gauge F64-R</v>
          </cell>
          <cell r="H2">
            <v>0</v>
          </cell>
        </row>
        <row r="3">
          <cell r="A3" t="str">
            <v>CAL_192</v>
          </cell>
          <cell r="B3" t="str">
            <v>Calibration node for Rio Hondo river gauge F192-R</v>
          </cell>
          <cell r="H3">
            <v>0</v>
          </cell>
        </row>
        <row r="4">
          <cell r="A4" t="str">
            <v>CAL_274</v>
          </cell>
          <cell r="B4" t="str">
            <v>Calibration node at Gauge F274B-R</v>
          </cell>
          <cell r="H4">
            <v>0</v>
          </cell>
        </row>
        <row r="5">
          <cell r="A5" t="str">
            <v>CAL_304</v>
          </cell>
          <cell r="B5" t="str">
            <v>Calibration node at Gauge F304-R</v>
          </cell>
          <cell r="H5">
            <v>0</v>
          </cell>
        </row>
        <row r="6">
          <cell r="A6" t="str">
            <v>CAL_318</v>
          </cell>
          <cell r="B6" t="str">
            <v>Calibration node at gauge F318</v>
          </cell>
          <cell r="H6">
            <v>0</v>
          </cell>
        </row>
        <row r="7">
          <cell r="A7" t="str">
            <v>CAL_319</v>
          </cell>
          <cell r="B7" t="str">
            <v xml:space="preserve">Calibration Node at LA River outflow to Pacific Ocean  </v>
          </cell>
          <cell r="H7">
            <v>0</v>
          </cell>
        </row>
        <row r="8">
          <cell r="A8" t="str">
            <v>CAL_342</v>
          </cell>
          <cell r="B8" t="str">
            <v>Rain gauge for Branford spreading grounds inflows</v>
          </cell>
          <cell r="H8">
            <v>0</v>
          </cell>
        </row>
        <row r="9">
          <cell r="A9" t="str">
            <v>CAL_42B</v>
          </cell>
          <cell r="B9" t="str">
            <v>Rain gauge 42B-R for calibrating outflows</v>
          </cell>
          <cell r="H9">
            <v>0</v>
          </cell>
        </row>
        <row r="10">
          <cell r="A10" t="str">
            <v>CAL_45C</v>
          </cell>
          <cell r="B10" t="str">
            <v>Calibration node at Gauge F45C-R</v>
          </cell>
          <cell r="H10">
            <v>0</v>
          </cell>
        </row>
        <row r="11">
          <cell r="A11" t="str">
            <v>CAL_57C</v>
          </cell>
          <cell r="B11" t="str">
            <v>Calibration node at Rain Gauge F57C-R on LA River</v>
          </cell>
          <cell r="H11">
            <v>0</v>
          </cell>
        </row>
        <row r="12">
          <cell r="A12" t="str">
            <v>CAL_81D</v>
          </cell>
          <cell r="B12" t="str">
            <v>Calibration node at gauge F81D (not used)</v>
          </cell>
          <cell r="H12">
            <v>0</v>
          </cell>
        </row>
        <row r="13">
          <cell r="A13" t="str">
            <v>CTY_ALH</v>
          </cell>
          <cell r="B13" t="str">
            <v>CITY OF ALHAMBRA</v>
          </cell>
          <cell r="H13">
            <v>85068</v>
          </cell>
        </row>
        <row r="14">
          <cell r="A14" t="str">
            <v>CTY_ARC</v>
          </cell>
          <cell r="B14" t="str">
            <v>CITY OF ARCADIA</v>
          </cell>
          <cell r="H14">
            <v>57639</v>
          </cell>
        </row>
        <row r="15">
          <cell r="A15" t="str">
            <v>CTY_AZU</v>
          </cell>
          <cell r="B15" t="str">
            <v>CITY OF AZUSA</v>
          </cell>
          <cell r="H15">
            <v>110000</v>
          </cell>
        </row>
        <row r="16">
          <cell r="A16" t="str">
            <v>CTY_BEL</v>
          </cell>
          <cell r="B16" t="str">
            <v>BELLFLOWER MUNICIPAL WATER SYSTEM</v>
          </cell>
          <cell r="H16">
            <v>5967</v>
          </cell>
        </row>
        <row r="17">
          <cell r="A17" t="str">
            <v>CTY_BHL</v>
          </cell>
          <cell r="B17" t="str">
            <v>CITY OF BEVERLY HILLS</v>
          </cell>
          <cell r="H17">
            <v>42157</v>
          </cell>
        </row>
        <row r="18">
          <cell r="A18" t="str">
            <v>CTY_BUR</v>
          </cell>
          <cell r="B18" t="str">
            <v>CITY OF BURBANK</v>
          </cell>
          <cell r="H18">
            <v>106084</v>
          </cell>
        </row>
        <row r="19">
          <cell r="A19" t="str">
            <v>CTY_CER</v>
          </cell>
          <cell r="B19" t="str">
            <v>CITY OF CERRITOS</v>
          </cell>
          <cell r="H19">
            <v>49041</v>
          </cell>
        </row>
        <row r="20">
          <cell r="A20" t="str">
            <v>CTY_CLM</v>
          </cell>
          <cell r="B20" t="str">
            <v>CITY OF CLAREMONT</v>
          </cell>
          <cell r="H20">
            <v>0</v>
          </cell>
        </row>
        <row r="21">
          <cell r="A21" t="str">
            <v>CTY_COV</v>
          </cell>
          <cell r="B21" t="str">
            <v>CITY OF COVINA</v>
          </cell>
          <cell r="H21">
            <v>33300</v>
          </cell>
        </row>
        <row r="22">
          <cell r="A22" t="str">
            <v>CTY_CPT</v>
          </cell>
          <cell r="B22" t="str">
            <v>CITY OF COMPTON</v>
          </cell>
          <cell r="H22">
            <v>81963</v>
          </cell>
        </row>
        <row r="23">
          <cell r="A23" t="str">
            <v>CTY_DOW</v>
          </cell>
          <cell r="B23" t="str">
            <v>CITY OF DOWNEY</v>
          </cell>
          <cell r="H23">
            <v>111931</v>
          </cell>
        </row>
        <row r="24">
          <cell r="A24" t="str">
            <v>CTY_ELM</v>
          </cell>
          <cell r="B24" t="str">
            <v>CITY OF EL MONTE</v>
          </cell>
          <cell r="H24">
            <v>22968</v>
          </cell>
        </row>
        <row r="25">
          <cell r="A25" t="str">
            <v>CTY_ELS</v>
          </cell>
          <cell r="B25" t="str">
            <v>CITY OF EL SEGUNDO</v>
          </cell>
          <cell r="H25">
            <v>16654</v>
          </cell>
        </row>
        <row r="26">
          <cell r="A26" t="str">
            <v>CTY_GDL</v>
          </cell>
          <cell r="B26" t="str">
            <v>CITY OF GLENDALE</v>
          </cell>
          <cell r="H26">
            <v>193300</v>
          </cell>
        </row>
        <row r="27">
          <cell r="A27" t="str">
            <v>CTY_GDR</v>
          </cell>
          <cell r="B27" t="str">
            <v>CITY OF GLENDORA</v>
          </cell>
          <cell r="H27">
            <v>51463</v>
          </cell>
        </row>
        <row r="28">
          <cell r="A28" t="str">
            <v>CTY_HUP</v>
          </cell>
          <cell r="B28" t="str">
            <v>CITY OF HUNTINGTON PARK</v>
          </cell>
          <cell r="H28">
            <v>64219</v>
          </cell>
        </row>
        <row r="29">
          <cell r="A29" t="str">
            <v>CTY_IND</v>
          </cell>
          <cell r="B29" t="str">
            <v>CITY OF INDUSTRY</v>
          </cell>
          <cell r="H29">
            <v>796</v>
          </cell>
        </row>
        <row r="30">
          <cell r="A30" t="str">
            <v>CTY_ING</v>
          </cell>
          <cell r="B30" t="str">
            <v>CITY OF INGLEWOOD</v>
          </cell>
          <cell r="H30">
            <v>86418</v>
          </cell>
        </row>
        <row r="31">
          <cell r="A31" t="str">
            <v>CTY_IRW</v>
          </cell>
          <cell r="B31" t="str">
            <v>CITY OF IRWINDALE</v>
          </cell>
          <cell r="H31">
            <v>0</v>
          </cell>
        </row>
        <row r="32">
          <cell r="A32" t="str">
            <v>CTY_LAV</v>
          </cell>
          <cell r="B32" t="str">
            <v>CITY OF LA VERNE</v>
          </cell>
          <cell r="H32">
            <v>32228</v>
          </cell>
        </row>
        <row r="33">
          <cell r="A33" t="str">
            <v>CTY_LAX</v>
          </cell>
          <cell r="B33" t="str">
            <v>CITY OF LOS ANGELES</v>
          </cell>
          <cell r="H33">
            <v>4005398</v>
          </cell>
        </row>
        <row r="34">
          <cell r="A34" t="str">
            <v>CTY_LBH</v>
          </cell>
          <cell r="B34" t="str">
            <v>CITY OF LONG BEACH</v>
          </cell>
          <cell r="H34">
            <v>473683</v>
          </cell>
        </row>
        <row r="35">
          <cell r="A35" t="str">
            <v>CTY_LKW</v>
          </cell>
          <cell r="B35" t="str">
            <v>CITY OF LAKEWOOD</v>
          </cell>
          <cell r="H35">
            <v>59081</v>
          </cell>
        </row>
        <row r="36">
          <cell r="A36" t="str">
            <v>CTY_LOM</v>
          </cell>
          <cell r="B36" t="str">
            <v>CITY OF LOMITA</v>
          </cell>
          <cell r="H36">
            <v>20463</v>
          </cell>
        </row>
        <row r="37">
          <cell r="A37" t="str">
            <v>CTY_LYN</v>
          </cell>
          <cell r="B37" t="str">
            <v>CITY OF LYNWOOD</v>
          </cell>
          <cell r="H37">
            <v>65965</v>
          </cell>
        </row>
        <row r="38">
          <cell r="A38" t="str">
            <v>CTY_MBC</v>
          </cell>
          <cell r="B38" t="str">
            <v>CITY OF MANHATTAN BEACH</v>
          </cell>
          <cell r="H38">
            <v>35996</v>
          </cell>
        </row>
        <row r="39">
          <cell r="A39" t="str">
            <v>CTY_MON</v>
          </cell>
          <cell r="B39" t="str">
            <v>CITY OF MONROVIA</v>
          </cell>
          <cell r="H39">
            <v>37406</v>
          </cell>
        </row>
        <row r="40">
          <cell r="A40" t="str">
            <v>CTY_MTP</v>
          </cell>
          <cell r="B40" t="str">
            <v>CITY OF MONTEREY PARK</v>
          </cell>
          <cell r="H40">
            <v>62183</v>
          </cell>
        </row>
        <row r="41">
          <cell r="A41" t="str">
            <v>CTY_NOR</v>
          </cell>
          <cell r="B41" t="str">
            <v>CITY OF NORWALK</v>
          </cell>
          <cell r="H41">
            <v>18361</v>
          </cell>
        </row>
        <row r="42">
          <cell r="A42" t="str">
            <v>CTY_PAR</v>
          </cell>
          <cell r="B42" t="str">
            <v>CITY OF PARAMOUNT</v>
          </cell>
          <cell r="H42">
            <v>55051</v>
          </cell>
        </row>
        <row r="43">
          <cell r="A43" t="str">
            <v>CTY_PAS</v>
          </cell>
          <cell r="B43" t="str">
            <v>CITY OF PASADENA</v>
          </cell>
          <cell r="H43">
            <v>165740</v>
          </cell>
        </row>
        <row r="44">
          <cell r="A44" t="str">
            <v>CTY_PCR</v>
          </cell>
          <cell r="B44" t="str">
            <v>CITY OF PICO RIVERA</v>
          </cell>
          <cell r="H44">
            <v>39002</v>
          </cell>
        </row>
        <row r="45">
          <cell r="A45" t="str">
            <v>CTY_PNM</v>
          </cell>
          <cell r="B45" t="str">
            <v>CITY OF POMONA</v>
          </cell>
          <cell r="H45">
            <v>152419</v>
          </cell>
        </row>
        <row r="46">
          <cell r="A46" t="str">
            <v>CTY_SFE</v>
          </cell>
          <cell r="B46" t="str">
            <v>CITY OF SAN FERNANDO</v>
          </cell>
          <cell r="H46">
            <v>23645</v>
          </cell>
        </row>
        <row r="47">
          <cell r="A47" t="str">
            <v>CTY_SFS</v>
          </cell>
          <cell r="B47" t="str">
            <v>CITY OF SANTA FE SPRINGS</v>
          </cell>
          <cell r="H47">
            <v>18199</v>
          </cell>
        </row>
        <row r="48">
          <cell r="A48" t="str">
            <v>CTY_SGT</v>
          </cell>
          <cell r="B48" t="str">
            <v>CITY OF SOUTH GATE</v>
          </cell>
          <cell r="H48">
            <v>98434</v>
          </cell>
        </row>
        <row r="49">
          <cell r="A49" t="str">
            <v>CTY_SIE</v>
          </cell>
          <cell r="B49" t="str">
            <v>CITY OF SIERRA MADRE</v>
          </cell>
          <cell r="H49">
            <v>11094</v>
          </cell>
        </row>
        <row r="50">
          <cell r="A50" t="str">
            <v>CTY_SIG</v>
          </cell>
          <cell r="B50" t="str">
            <v>CITY OF SIGNAL HILL</v>
          </cell>
          <cell r="H50">
            <v>11016</v>
          </cell>
        </row>
        <row r="51">
          <cell r="A51" t="str">
            <v>CTY_SMC</v>
          </cell>
          <cell r="B51" t="str">
            <v>CITY OF SANTA MONICA</v>
          </cell>
          <cell r="H51">
            <v>92185</v>
          </cell>
        </row>
        <row r="52">
          <cell r="A52" t="str">
            <v>CTY_SMR</v>
          </cell>
          <cell r="B52" t="str">
            <v>CITY OF SAN MARINO</v>
          </cell>
          <cell r="H52">
            <v>0</v>
          </cell>
        </row>
        <row r="53">
          <cell r="A53" t="str">
            <v>CTY_SPA</v>
          </cell>
          <cell r="B53" t="str">
            <v>CITY OF SOUTH PASADENA</v>
          </cell>
          <cell r="H53">
            <v>25899</v>
          </cell>
        </row>
        <row r="54">
          <cell r="A54" t="str">
            <v>CTY_TOR</v>
          </cell>
          <cell r="B54" t="str">
            <v>CITY OF TORRANCE</v>
          </cell>
          <cell r="H54">
            <v>105086</v>
          </cell>
        </row>
        <row r="55">
          <cell r="A55" t="str">
            <v>CTY_VER</v>
          </cell>
          <cell r="B55" t="str">
            <v>CITY OF VERNON</v>
          </cell>
          <cell r="H55">
            <v>112</v>
          </cell>
        </row>
        <row r="56">
          <cell r="A56" t="str">
            <v>CTY_WHT</v>
          </cell>
          <cell r="B56" t="str">
            <v>CITY OF WHITTIER</v>
          </cell>
          <cell r="H56">
            <v>49954</v>
          </cell>
        </row>
        <row r="57">
          <cell r="A57" t="str">
            <v>CWD_CRE</v>
          </cell>
          <cell r="B57" t="str">
            <v>CRESCENTA VALLEY CWD</v>
          </cell>
          <cell r="H57">
            <v>31966</v>
          </cell>
        </row>
        <row r="58">
          <cell r="A58" t="str">
            <v>CWD_LA1</v>
          </cell>
          <cell r="B58" t="str">
            <v>L A COUNTY WATERWORKS DIST #21</v>
          </cell>
          <cell r="H58">
            <v>991</v>
          </cell>
        </row>
        <row r="59">
          <cell r="A59" t="str">
            <v>CWD_LA2</v>
          </cell>
          <cell r="B59" t="str">
            <v>L A COUNTY WATERWORKS DIST #29</v>
          </cell>
          <cell r="H59">
            <v>22188</v>
          </cell>
        </row>
        <row r="60">
          <cell r="A60" t="str">
            <v>CWD_LA3</v>
          </cell>
          <cell r="B60" t="str">
            <v>L A COUNTY WATERWORKS DIST #80</v>
          </cell>
          <cell r="H60">
            <v>6760</v>
          </cell>
        </row>
        <row r="61">
          <cell r="A61" t="str">
            <v>CWD_LAH</v>
          </cell>
          <cell r="B61" t="str">
            <v>LA HABRA HEIGHTS CWD</v>
          </cell>
          <cell r="H61">
            <v>5325</v>
          </cell>
        </row>
        <row r="62">
          <cell r="A62" t="str">
            <v>CWD_LAP</v>
          </cell>
          <cell r="B62" t="str">
            <v>LA PUENTE VALLEY CWD</v>
          </cell>
          <cell r="H62">
            <v>8600</v>
          </cell>
        </row>
        <row r="63">
          <cell r="A63" t="str">
            <v>CWD_ORC</v>
          </cell>
          <cell r="B63" t="str">
            <v>ORCHARD DALE WATER DISTRICT</v>
          </cell>
          <cell r="H63">
            <v>25605</v>
          </cell>
        </row>
        <row r="64">
          <cell r="A64" t="str">
            <v>CWD_PIC</v>
          </cell>
          <cell r="B64" t="str">
            <v>PICO CWD</v>
          </cell>
          <cell r="H64">
            <v>25284</v>
          </cell>
        </row>
        <row r="65">
          <cell r="A65" t="str">
            <v>CWD_ROW</v>
          </cell>
          <cell r="B65" t="str">
            <v>ROWLAND CWD</v>
          </cell>
          <cell r="H65">
            <v>62106</v>
          </cell>
        </row>
        <row r="66">
          <cell r="A66" t="str">
            <v>CWD_SAV</v>
          </cell>
          <cell r="B66" t="str">
            <v>SATIVA CWD</v>
          </cell>
          <cell r="H66">
            <v>6813</v>
          </cell>
        </row>
        <row r="67">
          <cell r="A67" t="str">
            <v>CWD_SGB</v>
          </cell>
          <cell r="B67" t="str">
            <v>SAN GABRIEL CWD</v>
          </cell>
          <cell r="H67">
            <v>45000</v>
          </cell>
        </row>
        <row r="68">
          <cell r="A68" t="str">
            <v>CWD_VAL</v>
          </cell>
          <cell r="B68" t="str">
            <v>VALLEY CWD</v>
          </cell>
          <cell r="H68">
            <v>70721</v>
          </cell>
        </row>
        <row r="69">
          <cell r="A69" t="str">
            <v>CWD_WVA</v>
          </cell>
          <cell r="B69" t="str">
            <v>WALNUT VALLEY WATER DISTRICT</v>
          </cell>
          <cell r="H69">
            <v>113236</v>
          </cell>
        </row>
        <row r="70">
          <cell r="A70" t="str">
            <v>GWB_CEN</v>
          </cell>
          <cell r="B70" t="str">
            <v>Central Groundwater Basin</v>
          </cell>
          <cell r="H70">
            <v>0</v>
          </cell>
        </row>
        <row r="71">
          <cell r="A71" t="str">
            <v>GWB_CHI</v>
          </cell>
          <cell r="B71" t="str">
            <v>Chino Groundwater Basin</v>
          </cell>
          <cell r="H71">
            <v>0</v>
          </cell>
        </row>
        <row r="72">
          <cell r="A72" t="str">
            <v>GWB_HOL</v>
          </cell>
          <cell r="B72" t="str">
            <v>Hollywood Groundwater Basin</v>
          </cell>
          <cell r="H72">
            <v>0</v>
          </cell>
        </row>
        <row r="73">
          <cell r="A73" t="str">
            <v>GWB_MSG</v>
          </cell>
          <cell r="B73" t="str">
            <v>Main San Gabriel Groundwater Basin</v>
          </cell>
          <cell r="H73">
            <v>0</v>
          </cell>
        </row>
        <row r="74">
          <cell r="A74" t="str">
            <v>GWB_PUE</v>
          </cell>
          <cell r="B74" t="str">
            <v>Puente Groundwater Basin</v>
          </cell>
          <cell r="H74">
            <v>0</v>
          </cell>
        </row>
        <row r="75">
          <cell r="A75" t="str">
            <v>GWB_RAY</v>
          </cell>
          <cell r="B75" t="str">
            <v>Raymond Groundwater Basin</v>
          </cell>
          <cell r="H75">
            <v>0</v>
          </cell>
        </row>
        <row r="76">
          <cell r="A76" t="str">
            <v>GWB_SFE</v>
          </cell>
          <cell r="B76" t="str">
            <v>San Fernando Groundwater Basin</v>
          </cell>
          <cell r="H76">
            <v>0</v>
          </cell>
        </row>
        <row r="77">
          <cell r="A77" t="str">
            <v>GWB_SIX</v>
          </cell>
          <cell r="B77" t="str">
            <v>Six Basins Groundwater Region</v>
          </cell>
          <cell r="H77">
            <v>0</v>
          </cell>
        </row>
        <row r="78">
          <cell r="A78" t="str">
            <v>GWB_SMC</v>
          </cell>
          <cell r="B78" t="str">
            <v>Santa Monica Groundwater Basin</v>
          </cell>
          <cell r="H78">
            <v>0</v>
          </cell>
        </row>
        <row r="79">
          <cell r="A79" t="str">
            <v>GWB_SPA</v>
          </cell>
          <cell r="B79" t="str">
            <v>Spadra Groundwater Basin</v>
          </cell>
          <cell r="H79">
            <v>0</v>
          </cell>
        </row>
        <row r="80">
          <cell r="A80" t="str">
            <v>GWB_SYL</v>
          </cell>
          <cell r="B80" t="str">
            <v>Sylmar Groundwater Basin</v>
          </cell>
          <cell r="H80">
            <v>0</v>
          </cell>
        </row>
        <row r="81">
          <cell r="A81" t="str">
            <v>GWB_VER</v>
          </cell>
          <cell r="B81" t="str">
            <v>Verdugo Groundwater Basin</v>
          </cell>
          <cell r="H81">
            <v>0</v>
          </cell>
        </row>
        <row r="82">
          <cell r="A82" t="str">
            <v>GWB_WCS</v>
          </cell>
          <cell r="B82" t="str">
            <v>West Coast Groundwater Basin</v>
          </cell>
          <cell r="H82">
            <v>0</v>
          </cell>
        </row>
        <row r="83">
          <cell r="A83" t="str">
            <v>INF_BTD</v>
          </cell>
          <cell r="B83" t="str">
            <v>Big Tujunga Dam releases (Gauge F168-R)</v>
          </cell>
          <cell r="H83">
            <v>0</v>
          </cell>
        </row>
        <row r="84">
          <cell r="A84" t="str">
            <v>INF_CAS</v>
          </cell>
          <cell r="B84" t="str">
            <v>Castiac Lake Reservoir</v>
          </cell>
          <cell r="H84">
            <v>0</v>
          </cell>
        </row>
        <row r="85">
          <cell r="A85" t="str">
            <v>INF_COL</v>
          </cell>
          <cell r="B85" t="str">
            <v>Colorado River</v>
          </cell>
          <cell r="H85">
            <v>0</v>
          </cell>
        </row>
        <row r="86">
          <cell r="A86" t="str">
            <v>INF_CSB</v>
          </cell>
          <cell r="B86" t="str">
            <v>Coastal Injection Barrier Wells</v>
          </cell>
          <cell r="H86">
            <v>0</v>
          </cell>
        </row>
        <row r="87">
          <cell r="A87" t="str">
            <v>INF_DVR</v>
          </cell>
          <cell r="B87" t="str">
            <v>Diamond Valley Reservoir</v>
          </cell>
          <cell r="H87">
            <v>0</v>
          </cell>
        </row>
        <row r="88">
          <cell r="A88" t="str">
            <v>INF_HAN</v>
          </cell>
          <cell r="B88" t="str">
            <v>Hansen Dam (Inflows of F168)</v>
          </cell>
          <cell r="H88">
            <v>0</v>
          </cell>
        </row>
        <row r="89">
          <cell r="A89" t="str">
            <v>INF_LAR</v>
          </cell>
          <cell r="B89" t="str">
            <v>Los Angeles Reservoir (LA City)</v>
          </cell>
          <cell r="H89">
            <v>0</v>
          </cell>
        </row>
        <row r="90">
          <cell r="A90" t="str">
            <v>INF_LMR</v>
          </cell>
          <cell r="B90" t="str">
            <v>Lake Matthews Reservoir</v>
          </cell>
          <cell r="H90">
            <v>0</v>
          </cell>
        </row>
        <row r="91">
          <cell r="A91" t="str">
            <v>INF_LOD</v>
          </cell>
          <cell r="B91" t="str">
            <v>Live Oak dam outflows (F-356-R)</v>
          </cell>
          <cell r="H91">
            <v>0</v>
          </cell>
        </row>
        <row r="92">
          <cell r="A92" t="str">
            <v>INF_LPB</v>
          </cell>
          <cell r="B92" t="str">
            <v>Lopez Basin (Inflows from F118B)</v>
          </cell>
          <cell r="H92">
            <v>0</v>
          </cell>
        </row>
        <row r="93">
          <cell r="A93" t="str">
            <v>INF_LR2</v>
          </cell>
          <cell r="B93" t="str">
            <v>Encino Reservoir (LA City)</v>
          </cell>
          <cell r="H93">
            <v>0</v>
          </cell>
        </row>
        <row r="94">
          <cell r="A94" t="str">
            <v>INF_LR3</v>
          </cell>
          <cell r="B94" t="str">
            <v>Stone Canyon Reservoir (LA City)</v>
          </cell>
          <cell r="H94">
            <v>0</v>
          </cell>
        </row>
        <row r="95">
          <cell r="A95" t="str">
            <v>INF_LR4</v>
          </cell>
          <cell r="B95" t="str">
            <v>Hollywood Reservoir (LA City)</v>
          </cell>
          <cell r="H95">
            <v>0</v>
          </cell>
        </row>
        <row r="96">
          <cell r="A96" t="str">
            <v>INF_MOR</v>
          </cell>
          <cell r="B96" t="str">
            <v>Morris Dam</v>
          </cell>
          <cell r="H96">
            <v>0</v>
          </cell>
        </row>
        <row r="97">
          <cell r="A97" t="str">
            <v>INF_PCD</v>
          </cell>
          <cell r="B97" t="str">
            <v>Pacoima Dam (Gauge F118B-R for releases)</v>
          </cell>
          <cell r="H97">
            <v>0</v>
          </cell>
        </row>
        <row r="98">
          <cell r="A98" t="str">
            <v>INF_PUD</v>
          </cell>
          <cell r="B98" t="str">
            <v>Puddingstone Dam (Inputs from Gauge F303)</v>
          </cell>
          <cell r="H98">
            <v>0</v>
          </cell>
        </row>
        <row r="99">
          <cell r="A99" t="str">
            <v>INF_SAD</v>
          </cell>
          <cell r="B99" t="str">
            <v>Santa Anita Dam</v>
          </cell>
          <cell r="H99">
            <v>0</v>
          </cell>
        </row>
        <row r="100">
          <cell r="A100" t="str">
            <v>INF_SFD</v>
          </cell>
          <cell r="B100" t="str">
            <v>Santa Fe Diversion</v>
          </cell>
          <cell r="H100">
            <v>0</v>
          </cell>
        </row>
        <row r="101">
          <cell r="A101" t="str">
            <v>INF_SFN</v>
          </cell>
          <cell r="B101" t="str">
            <v>Santa Fe Dam</v>
          </cell>
          <cell r="H101">
            <v>0</v>
          </cell>
        </row>
        <row r="102">
          <cell r="A102" t="str">
            <v>INF_SGD</v>
          </cell>
          <cell r="B102" t="str">
            <v>San Gabriel Dam</v>
          </cell>
          <cell r="H102">
            <v>0</v>
          </cell>
        </row>
        <row r="103">
          <cell r="A103" t="str">
            <v>INF_SND</v>
          </cell>
          <cell r="B103" t="str">
            <v>San Dimas Dam</v>
          </cell>
          <cell r="H103">
            <v>0</v>
          </cell>
        </row>
        <row r="104">
          <cell r="A104" t="str">
            <v>INF_SPV</v>
          </cell>
          <cell r="B104" t="str">
            <v>Sepulveda Dam</v>
          </cell>
          <cell r="H104">
            <v>0</v>
          </cell>
        </row>
        <row r="105">
          <cell r="A105" t="str">
            <v>INF_SVR</v>
          </cell>
          <cell r="B105" t="str">
            <v>Sliverwood Lake Reservoir</v>
          </cell>
          <cell r="H105">
            <v>0</v>
          </cell>
        </row>
        <row r="106">
          <cell r="A106" t="str">
            <v>INF_SWP</v>
          </cell>
          <cell r="B106" t="str">
            <v>State Water Project</v>
          </cell>
          <cell r="H106">
            <v>0</v>
          </cell>
        </row>
        <row r="107">
          <cell r="A107" t="str">
            <v>INF_WHR</v>
          </cell>
          <cell r="B107" t="str">
            <v>Whittier Narrows Dam Rio Hondo</v>
          </cell>
          <cell r="H107">
            <v>0</v>
          </cell>
        </row>
        <row r="108">
          <cell r="A108" t="str">
            <v>INF_WHS</v>
          </cell>
          <cell r="B108" t="str">
            <v xml:space="preserve">Whittier Narrows Dam San Gabriel </v>
          </cell>
          <cell r="H108">
            <v>0</v>
          </cell>
        </row>
        <row r="109">
          <cell r="A109" t="str">
            <v>IOU_CAW</v>
          </cell>
          <cell r="B109" t="str">
            <v>CAL-AM WATER CO. - BALDWIN HILLS</v>
          </cell>
          <cell r="H109">
            <v>102889</v>
          </cell>
        </row>
        <row r="110">
          <cell r="A110" t="str">
            <v>IOU_CWS</v>
          </cell>
          <cell r="B110" t="str">
            <v>CAL WATER SERVICE CO</v>
          </cell>
          <cell r="H110">
            <v>461357</v>
          </cell>
        </row>
        <row r="111">
          <cell r="A111" t="str">
            <v>IOU_EPS</v>
          </cell>
          <cell r="B111" t="str">
            <v>EAST PASADENA WATER COMPANY</v>
          </cell>
          <cell r="H111">
            <v>9834</v>
          </cell>
        </row>
        <row r="112">
          <cell r="A112" t="str">
            <v>IOU_GSM</v>
          </cell>
          <cell r="B112" t="str">
            <v>GOLDEN STATE WATER CO. - METROPOLITAN</v>
          </cell>
          <cell r="H112">
            <v>142127</v>
          </cell>
        </row>
        <row r="113">
          <cell r="A113" t="str">
            <v>IOU_GSR</v>
          </cell>
          <cell r="B113" t="str">
            <v>GOLDEN STATE WATER CO. - REGION 3</v>
          </cell>
          <cell r="H113">
            <v>81626</v>
          </cell>
        </row>
        <row r="114">
          <cell r="A114" t="str">
            <v>IOU_PWC</v>
          </cell>
          <cell r="B114" t="str">
            <v>PARK WATER COMPANY</v>
          </cell>
          <cell r="H114">
            <v>125784</v>
          </cell>
        </row>
        <row r="115">
          <cell r="A115" t="str">
            <v>IOU_SGV</v>
          </cell>
          <cell r="B115" t="str">
            <v>SAN GABRIEL VALLEY WATER COMPANY</v>
          </cell>
          <cell r="H115">
            <v>271817</v>
          </cell>
        </row>
        <row r="116">
          <cell r="A116" t="str">
            <v>IOU_SWS</v>
          </cell>
          <cell r="B116" t="str">
            <v>SUBURBAN WATER SYSTEMS</v>
          </cell>
          <cell r="H116">
            <v>293500</v>
          </cell>
        </row>
        <row r="117">
          <cell r="A117" t="str">
            <v>IRR_KIN</v>
          </cell>
          <cell r="B117" t="str">
            <v>KINNELOA IRRIGATION DISTRICT</v>
          </cell>
          <cell r="H117">
            <v>1500</v>
          </cell>
        </row>
        <row r="118">
          <cell r="A118" t="str">
            <v>IRR_LAC</v>
          </cell>
          <cell r="B118" t="str">
            <v>La Canada Irrigation District</v>
          </cell>
          <cell r="H118">
            <v>9300</v>
          </cell>
        </row>
        <row r="119">
          <cell r="A119" t="str">
            <v>IRR_SMT</v>
          </cell>
          <cell r="B119" t="str">
            <v>SOUTH MONTEBELLO ID</v>
          </cell>
          <cell r="H119">
            <v>7890</v>
          </cell>
        </row>
        <row r="120">
          <cell r="A120" t="str">
            <v>MWC_180</v>
          </cell>
          <cell r="B120" t="str">
            <v>TRACT 180 MUTUAL WATER COMPANY</v>
          </cell>
          <cell r="H120">
            <v>14000</v>
          </cell>
        </row>
        <row r="121">
          <cell r="A121" t="str">
            <v>MWC_349</v>
          </cell>
          <cell r="B121" t="str">
            <v>TRACT 349 MUTUAL WATER COMPANY</v>
          </cell>
          <cell r="H121">
            <v>7500</v>
          </cell>
        </row>
        <row r="122">
          <cell r="A122" t="str">
            <v>MWC_ADR</v>
          </cell>
          <cell r="B122" t="str">
            <v>ADAMS RANCH MUTUAL WATER COMPANY</v>
          </cell>
          <cell r="H122">
            <v>300</v>
          </cell>
        </row>
        <row r="123">
          <cell r="A123" t="str">
            <v>MWC_AMA</v>
          </cell>
          <cell r="B123" t="str">
            <v>AMARILLO MUTUAL WATER COMPANY</v>
          </cell>
          <cell r="H123">
            <v>3134</v>
          </cell>
        </row>
        <row r="124">
          <cell r="A124" t="str">
            <v>MWC_BLS</v>
          </cell>
          <cell r="B124" t="str">
            <v>BELLFLOWER-SOMERSET MUTUAL WATER COMPANY</v>
          </cell>
          <cell r="H124">
            <v>46300</v>
          </cell>
        </row>
        <row r="125">
          <cell r="A125" t="str">
            <v>MWC_CDM</v>
          </cell>
          <cell r="B125" t="str">
            <v>California Domestic Water Company</v>
          </cell>
        </row>
        <row r="126">
          <cell r="A126" t="str">
            <v>MWC_COV</v>
          </cell>
          <cell r="B126" t="str">
            <v>Covina Irrigating Company</v>
          </cell>
        </row>
        <row r="127">
          <cell r="A127" t="str">
            <v>MWC_DEL</v>
          </cell>
          <cell r="B127" t="str">
            <v>DEL RIO MUTUAL WATER COMPANY</v>
          </cell>
          <cell r="H127">
            <v>700</v>
          </cell>
        </row>
        <row r="128">
          <cell r="A128" t="str">
            <v>MWC_HEM</v>
          </cell>
          <cell r="B128" t="str">
            <v>HEMLOCK MUTUAL WATER COMPANY</v>
          </cell>
          <cell r="H128">
            <v>1009</v>
          </cell>
        </row>
        <row r="129">
          <cell r="A129" t="str">
            <v>MWC_LAV</v>
          </cell>
          <cell r="B129" t="str">
            <v>LINCOLN AVENUE WATER COMPANY</v>
          </cell>
          <cell r="H129">
            <v>16000</v>
          </cell>
        </row>
        <row r="130">
          <cell r="A130" t="str">
            <v>MWC_LFL</v>
          </cell>
          <cell r="B130" t="str">
            <v>LAS FLORES WATER COMPANY</v>
          </cell>
          <cell r="H130">
            <v>4500</v>
          </cell>
        </row>
        <row r="131">
          <cell r="A131" t="str">
            <v>MWC_LYN</v>
          </cell>
          <cell r="B131" t="str">
            <v>LYNWOOD PARK MUTUAL WATER COMPANY</v>
          </cell>
          <cell r="H131">
            <v>2300</v>
          </cell>
        </row>
        <row r="132">
          <cell r="A132" t="str">
            <v>MWC_MA1</v>
          </cell>
          <cell r="B132" t="str">
            <v>Maywood Mutual Company #1</v>
          </cell>
          <cell r="H132">
            <v>5500</v>
          </cell>
        </row>
        <row r="133">
          <cell r="A133" t="str">
            <v>MWC_MA2</v>
          </cell>
          <cell r="B133" t="str">
            <v>Maywood Mutual Company #2</v>
          </cell>
          <cell r="H133">
            <v>0</v>
          </cell>
        </row>
        <row r="134">
          <cell r="A134" t="str">
            <v>MWC_MA3</v>
          </cell>
          <cell r="B134" t="str">
            <v>Maywood Mutual Company #3</v>
          </cell>
          <cell r="H134">
            <v>0</v>
          </cell>
        </row>
        <row r="135">
          <cell r="A135" t="str">
            <v>MWC_MCR</v>
          </cell>
          <cell r="B135" t="str">
            <v>MESA CREST WATER COMPANY</v>
          </cell>
          <cell r="H135">
            <v>9500</v>
          </cell>
        </row>
        <row r="136">
          <cell r="A136" t="str">
            <v>MWC_MON</v>
          </cell>
          <cell r="B136" t="str">
            <v>MONTEBELLO LAND AND WATER COMPANY</v>
          </cell>
          <cell r="H136">
            <v>32219</v>
          </cell>
        </row>
        <row r="137">
          <cell r="A137" t="str">
            <v>MWC_RUB</v>
          </cell>
          <cell r="B137" t="str">
            <v>RUBIO CANON LAND AND WATER ASSOCIATION</v>
          </cell>
          <cell r="H137">
            <v>9600</v>
          </cell>
        </row>
        <row r="138">
          <cell r="A138" t="str">
            <v>MWC_RUR</v>
          </cell>
          <cell r="B138" t="str">
            <v>RURBAN HOMES MUTUAL WATER COMPANY</v>
          </cell>
          <cell r="H138">
            <v>1200</v>
          </cell>
        </row>
        <row r="139">
          <cell r="A139" t="str">
            <v>MWC_SSL</v>
          </cell>
          <cell r="B139" t="str">
            <v>SUNNY SLOPE MUTUAL WATER COMPANY</v>
          </cell>
          <cell r="H139">
            <v>30611</v>
          </cell>
        </row>
        <row r="140">
          <cell r="A140" t="str">
            <v>MWC_STG</v>
          </cell>
          <cell r="B140" t="str">
            <v>STERLING MUTUAL WATER COMPANY</v>
          </cell>
          <cell r="H140">
            <v>775</v>
          </cell>
        </row>
        <row r="141">
          <cell r="A141" t="str">
            <v>MWC_VHT</v>
          </cell>
          <cell r="B141" t="str">
            <v>VALENCIA HEIGHTS WATER COMPANY</v>
          </cell>
          <cell r="H141">
            <v>118224</v>
          </cell>
        </row>
        <row r="142">
          <cell r="A142" t="str">
            <v>MWC_VVW</v>
          </cell>
          <cell r="B142" t="str">
            <v>VALLEY VIEW MUTUAL WATER COMPANY</v>
          </cell>
          <cell r="H142">
            <v>4074</v>
          </cell>
        </row>
        <row r="143">
          <cell r="A143" t="str">
            <v>MWC_VWC</v>
          </cell>
          <cell r="B143" t="str">
            <v>VALLEY WATER COMPANY</v>
          </cell>
          <cell r="H143">
            <v>9900</v>
          </cell>
        </row>
        <row r="144">
          <cell r="A144" t="str">
            <v>MWC_WPK</v>
          </cell>
          <cell r="B144" t="str">
            <v>WALNUT PARK MUTUAL WATER COMPANY</v>
          </cell>
          <cell r="H144">
            <v>16180</v>
          </cell>
        </row>
        <row r="145">
          <cell r="A145" t="str">
            <v>MWD_CBR</v>
          </cell>
          <cell r="B145" t="str">
            <v>Central Basin Municipal Water District</v>
          </cell>
          <cell r="H145">
            <v>0</v>
          </cell>
        </row>
        <row r="146">
          <cell r="A146" t="str">
            <v>MWD_CBS</v>
          </cell>
          <cell r="B146" t="str">
            <v>Central Basin Municipal Water District</v>
          </cell>
          <cell r="H146">
            <v>0</v>
          </cell>
        </row>
        <row r="147">
          <cell r="A147" t="str">
            <v>MWD_FTH</v>
          </cell>
          <cell r="B147" t="str">
            <v>Foothills Municipal Water District</v>
          </cell>
          <cell r="H147">
            <v>0</v>
          </cell>
        </row>
        <row r="148">
          <cell r="A148" t="str">
            <v>MWD_FTR</v>
          </cell>
          <cell r="B148" t="str">
            <v>Foothills Municipal Water District</v>
          </cell>
          <cell r="H148">
            <v>0</v>
          </cell>
        </row>
        <row r="149">
          <cell r="A149" t="str">
            <v>MWD_LVI</v>
          </cell>
          <cell r="B149" t="str">
            <v>LAS VIRGENES MWD</v>
          </cell>
          <cell r="H149">
            <v>75384</v>
          </cell>
        </row>
        <row r="150">
          <cell r="A150" t="str">
            <v>MWD_LVR</v>
          </cell>
          <cell r="B150" t="str">
            <v>LAS VIRGENES MWD</v>
          </cell>
          <cell r="H150">
            <v>0</v>
          </cell>
        </row>
        <row r="151">
          <cell r="A151" t="str">
            <v>MWD_MET</v>
          </cell>
          <cell r="B151" t="str">
            <v>Metropolitan Water District of Southern California</v>
          </cell>
          <cell r="H151">
            <v>0</v>
          </cell>
        </row>
        <row r="152">
          <cell r="A152" t="str">
            <v>MWD_SGR</v>
          </cell>
          <cell r="B152" t="str">
            <v>San Gabriel Valley Municipal Water District</v>
          </cell>
          <cell r="H152">
            <v>0</v>
          </cell>
        </row>
        <row r="153">
          <cell r="A153" t="str">
            <v>MWD_SGV</v>
          </cell>
          <cell r="B153" t="str">
            <v>San Gabriel Valley Municipal Water District</v>
          </cell>
          <cell r="H153">
            <v>0</v>
          </cell>
        </row>
        <row r="154">
          <cell r="A154" t="str">
            <v>MWD_THR</v>
          </cell>
          <cell r="B154" t="str">
            <v>Three Valleys Municipal Water District</v>
          </cell>
          <cell r="H154">
            <v>0</v>
          </cell>
        </row>
        <row r="155">
          <cell r="A155" t="str">
            <v>MWD_THV</v>
          </cell>
          <cell r="B155" t="str">
            <v>Three Valleys Municipal Water District</v>
          </cell>
          <cell r="H155">
            <v>0</v>
          </cell>
        </row>
        <row r="156">
          <cell r="A156" t="str">
            <v>MWD_USG</v>
          </cell>
          <cell r="B156" t="str">
            <v>Upper San Gabriel Municipal Water District</v>
          </cell>
          <cell r="H156">
            <v>0</v>
          </cell>
        </row>
        <row r="157">
          <cell r="A157" t="str">
            <v>MWD_USR</v>
          </cell>
          <cell r="B157" t="str">
            <v>Upper San Gabriel Municipal Water District</v>
          </cell>
          <cell r="H157">
            <v>0</v>
          </cell>
        </row>
        <row r="158">
          <cell r="A158" t="str">
            <v>MWD_WCB</v>
          </cell>
          <cell r="B158" t="str">
            <v>West Basin Municipal Water District</v>
          </cell>
          <cell r="H158">
            <v>0</v>
          </cell>
        </row>
        <row r="159">
          <cell r="A159" t="str">
            <v>MWD_WCD</v>
          </cell>
          <cell r="B159" t="str">
            <v>West Coast MWD Desalination</v>
          </cell>
          <cell r="H159">
            <v>0</v>
          </cell>
        </row>
        <row r="160">
          <cell r="A160" t="str">
            <v>MWD_WCP</v>
          </cell>
          <cell r="B160" t="str">
            <v>West Coast Basin Replenishment</v>
          </cell>
          <cell r="H160">
            <v>0</v>
          </cell>
        </row>
        <row r="161">
          <cell r="A161" t="str">
            <v>MWD_WCR</v>
          </cell>
          <cell r="B161" t="str">
            <v>West Basin Municipal Water District</v>
          </cell>
          <cell r="H161">
            <v>0</v>
          </cell>
        </row>
        <row r="162">
          <cell r="A162" t="str">
            <v>MWD_WRD</v>
          </cell>
          <cell r="B162" t="str">
            <v>Water Replenishment District of Southern Califorina</v>
          </cell>
          <cell r="H162">
            <v>0</v>
          </cell>
        </row>
        <row r="163">
          <cell r="A163" t="str">
            <v>MWS_BHG</v>
          </cell>
          <cell r="B163" t="str">
            <v>BELLFLOWER HOME GARDEN WATER COMPANY</v>
          </cell>
          <cell r="H163">
            <v>1200</v>
          </cell>
          <cell r="U163">
            <v>400</v>
          </cell>
        </row>
        <row r="164">
          <cell r="A164" t="str">
            <v>PRK_FBP</v>
          </cell>
          <cell r="B164" t="str">
            <v>FRANK BONELLI PARK</v>
          </cell>
          <cell r="H164">
            <v>0</v>
          </cell>
          <cell r="U164">
            <v>0</v>
          </cell>
        </row>
        <row r="165">
          <cell r="A165" t="str">
            <v>PRV_CEN</v>
          </cell>
          <cell r="B165" t="str">
            <v>Central Basin Private Entities</v>
          </cell>
          <cell r="H165">
            <v>0</v>
          </cell>
          <cell r="U165">
            <v>1406</v>
          </cell>
        </row>
        <row r="166">
          <cell r="A166" t="str">
            <v>PRV_COC</v>
          </cell>
          <cell r="B166" t="str">
            <v>Central Basin Oil and Chemical Companies</v>
          </cell>
          <cell r="H166">
            <v>0</v>
          </cell>
          <cell r="U166">
            <v>66</v>
          </cell>
        </row>
        <row r="167">
          <cell r="A167" t="str">
            <v>PRV_MOC</v>
          </cell>
          <cell r="B167" t="str">
            <v>MSG Basin Oil and Chemical Companies</v>
          </cell>
          <cell r="H167">
            <v>0</v>
          </cell>
          <cell r="U167">
            <v>168</v>
          </cell>
        </row>
        <row r="168">
          <cell r="A168" t="str">
            <v>PRV_MSG</v>
          </cell>
          <cell r="B168" t="str">
            <v>Man San Gabriel Private Pumpers</v>
          </cell>
          <cell r="H168">
            <v>0</v>
          </cell>
          <cell r="U168">
            <v>13355</v>
          </cell>
        </row>
        <row r="169">
          <cell r="A169" t="str">
            <v>PRV_RAY</v>
          </cell>
          <cell r="B169" t="str">
            <v>Raymond Basin Private Pumpers</v>
          </cell>
          <cell r="H169">
            <v>0</v>
          </cell>
          <cell r="U169">
            <v>558</v>
          </cell>
        </row>
        <row r="170">
          <cell r="A170" t="str">
            <v>PRV_SGR</v>
          </cell>
          <cell r="B170" t="str">
            <v>San Gabriel River Water Commission</v>
          </cell>
          <cell r="H170">
            <v>0</v>
          </cell>
          <cell r="U170">
            <v>4000</v>
          </cell>
        </row>
        <row r="171">
          <cell r="A171" t="str">
            <v>PRV_SIX</v>
          </cell>
          <cell r="B171" t="str">
            <v>Six Basins Private Pumpers</v>
          </cell>
          <cell r="H171">
            <v>0</v>
          </cell>
          <cell r="U171">
            <v>0</v>
          </cell>
        </row>
        <row r="172">
          <cell r="A172" t="str">
            <v>PRV_WCS</v>
          </cell>
          <cell r="B172" t="str">
            <v>West Coast Basin Private Entities</v>
          </cell>
          <cell r="H172">
            <v>0</v>
          </cell>
          <cell r="U172">
            <v>5482</v>
          </cell>
        </row>
        <row r="173">
          <cell r="A173" t="str">
            <v>PRV_WMI</v>
          </cell>
          <cell r="B173" t="str">
            <v>WC Basin Municipal and Industrial</v>
          </cell>
          <cell r="H173">
            <v>0</v>
          </cell>
          <cell r="U173">
            <v>15000</v>
          </cell>
        </row>
        <row r="174">
          <cell r="A174" t="str">
            <v>PRV_WOC</v>
          </cell>
          <cell r="B174" t="str">
            <v>West Basin Oil and Chemical Companies</v>
          </cell>
          <cell r="H174">
            <v>0</v>
          </cell>
          <cell r="U174">
            <v>8113</v>
          </cell>
        </row>
        <row r="175">
          <cell r="A175" t="str">
            <v>SPG_ANI</v>
          </cell>
          <cell r="B175" t="str">
            <v>Santa Anita sgpreading grounds</v>
          </cell>
          <cell r="H175">
            <v>0</v>
          </cell>
          <cell r="U175">
            <v>0</v>
          </cell>
        </row>
        <row r="176">
          <cell r="A176" t="str">
            <v>SPG_BDS</v>
          </cell>
          <cell r="B176" t="str">
            <v>Big Dalton Spreading Grounds</v>
          </cell>
          <cell r="H176">
            <v>0</v>
          </cell>
          <cell r="U176">
            <v>0</v>
          </cell>
        </row>
        <row r="177">
          <cell r="A177" t="str">
            <v>SPG_BEN</v>
          </cell>
          <cell r="B177" t="str">
            <v>Ben Lomond Spreading grounds</v>
          </cell>
          <cell r="H177">
            <v>0</v>
          </cell>
          <cell r="U177">
            <v>0</v>
          </cell>
        </row>
        <row r="178">
          <cell r="A178" t="str">
            <v>SPG_BRF</v>
          </cell>
          <cell r="B178" t="str">
            <v>Branford spreading grounds</v>
          </cell>
          <cell r="H178">
            <v>0</v>
          </cell>
          <cell r="U178">
            <v>0</v>
          </cell>
        </row>
        <row r="179">
          <cell r="A179" t="str">
            <v>SPG_BVS</v>
          </cell>
          <cell r="B179" t="str">
            <v>Buena Vista spreading grounds</v>
          </cell>
          <cell r="H179">
            <v>0</v>
          </cell>
          <cell r="U179">
            <v>0</v>
          </cell>
        </row>
        <row r="180">
          <cell r="A180" t="str">
            <v>SPG_CIT</v>
          </cell>
          <cell r="B180" t="str">
            <v>Citris Spreading Grounds</v>
          </cell>
          <cell r="H180">
            <v>0</v>
          </cell>
          <cell r="U180">
            <v>0</v>
          </cell>
        </row>
        <row r="181">
          <cell r="A181" t="str">
            <v>SPG_DOM</v>
          </cell>
          <cell r="B181" t="str">
            <v>Dominguez Gap spreading grounds (west and east)</v>
          </cell>
          <cell r="H181">
            <v>0</v>
          </cell>
          <cell r="U181">
            <v>0</v>
          </cell>
        </row>
        <row r="182">
          <cell r="A182" t="str">
            <v>SPG_EAB</v>
          </cell>
          <cell r="B182" t="str">
            <v>Eaton Basin</v>
          </cell>
          <cell r="H182">
            <v>0</v>
          </cell>
          <cell r="U182">
            <v>0</v>
          </cell>
        </row>
        <row r="183">
          <cell r="A183" t="str">
            <v>SPG_ESG</v>
          </cell>
          <cell r="B183" t="str">
            <v>Eaton Spreading Grounds</v>
          </cell>
          <cell r="H183">
            <v>0</v>
          </cell>
          <cell r="U183">
            <v>0</v>
          </cell>
        </row>
        <row r="184">
          <cell r="A184" t="str">
            <v>SPG_FOR</v>
          </cell>
          <cell r="B184" t="str">
            <v>Forbes Spreading Grounds</v>
          </cell>
          <cell r="H184">
            <v>0</v>
          </cell>
          <cell r="U184">
            <v>0</v>
          </cell>
        </row>
        <row r="185">
          <cell r="A185" t="str">
            <v>SPG_HSG</v>
          </cell>
          <cell r="B185" t="str">
            <v>Hansen Spreading Grounds</v>
          </cell>
          <cell r="H185">
            <v>0</v>
          </cell>
          <cell r="U185">
            <v>0</v>
          </cell>
        </row>
        <row r="186">
          <cell r="A186" t="str">
            <v>SPG_IRW</v>
          </cell>
          <cell r="B186" t="str">
            <v>Irwindale spreading grounds</v>
          </cell>
          <cell r="H186">
            <v>0</v>
          </cell>
          <cell r="U186">
            <v>0</v>
          </cell>
        </row>
        <row r="187">
          <cell r="A187" t="str">
            <v>SPG_LIT</v>
          </cell>
          <cell r="B187" t="str">
            <v>Little Dalton spreading grounds</v>
          </cell>
          <cell r="H187">
            <v>0</v>
          </cell>
          <cell r="U187">
            <v>0</v>
          </cell>
        </row>
        <row r="188">
          <cell r="A188" t="str">
            <v>SPG_LOP</v>
          </cell>
          <cell r="B188" t="str">
            <v>Lopez spreading grounds</v>
          </cell>
          <cell r="H188">
            <v>0</v>
          </cell>
          <cell r="U188">
            <v>0</v>
          </cell>
        </row>
        <row r="189">
          <cell r="A189" t="str">
            <v>SPG_LOS</v>
          </cell>
          <cell r="B189" t="str">
            <v>Live Oak spreading grounds</v>
          </cell>
          <cell r="H189">
            <v>0</v>
          </cell>
          <cell r="U189">
            <v>0</v>
          </cell>
        </row>
        <row r="190">
          <cell r="A190" t="str">
            <v>SPG_PCS</v>
          </cell>
          <cell r="B190" t="str">
            <v>Pacoima spreading grounds</v>
          </cell>
          <cell r="H190">
            <v>0</v>
          </cell>
          <cell r="U190">
            <v>0</v>
          </cell>
        </row>
        <row r="191">
          <cell r="A191" t="str">
            <v>SPG_PEC</v>
          </cell>
          <cell r="B191" t="str">
            <v>Peck Road spreading basin</v>
          </cell>
          <cell r="H191">
            <v>0</v>
          </cell>
          <cell r="U191">
            <v>0</v>
          </cell>
        </row>
        <row r="192">
          <cell r="A192" t="str">
            <v>SPG_RSF</v>
          </cell>
          <cell r="B192" t="str">
            <v>Rio Hondo spreading grounds (west and east)</v>
          </cell>
          <cell r="H192">
            <v>0</v>
          </cell>
          <cell r="U192">
            <v>0</v>
          </cell>
        </row>
        <row r="193">
          <cell r="A193" t="str">
            <v>SPG_SAW</v>
          </cell>
          <cell r="B193" t="str">
            <v>Sawpit spreading grounds</v>
          </cell>
          <cell r="H193">
            <v>0</v>
          </cell>
          <cell r="U193">
            <v>0</v>
          </cell>
        </row>
        <row r="194">
          <cell r="A194" t="str">
            <v>SPG_SFG</v>
          </cell>
          <cell r="B194" t="str">
            <v>Santa Fe spreading grounds</v>
          </cell>
          <cell r="H194">
            <v>0</v>
          </cell>
          <cell r="U194">
            <v>0</v>
          </cell>
        </row>
        <row r="195">
          <cell r="A195" t="str">
            <v>SPG_SGC</v>
          </cell>
          <cell r="B195" t="str">
            <v>San Gabriel Coastal Spreading Grounds</v>
          </cell>
          <cell r="H195">
            <v>0</v>
          </cell>
          <cell r="U195">
            <v>0</v>
          </cell>
        </row>
        <row r="196">
          <cell r="A196" t="str">
            <v>SPG_SGY</v>
          </cell>
          <cell r="B196" t="str">
            <v>San Gabriel Canyon Spreading Grounds</v>
          </cell>
          <cell r="H196">
            <v>0</v>
          </cell>
          <cell r="U196">
            <v>0</v>
          </cell>
        </row>
        <row r="197">
          <cell r="A197" t="str">
            <v>SPG_SMD</v>
          </cell>
          <cell r="B197" t="str">
            <v>Sierra Madre spreading grounds</v>
          </cell>
          <cell r="H197">
            <v>0</v>
          </cell>
          <cell r="U197">
            <v>0</v>
          </cell>
        </row>
        <row r="198">
          <cell r="A198" t="str">
            <v>SPG_SND</v>
          </cell>
          <cell r="B198" t="str">
            <v>San Dimas Spreading Basin</v>
          </cell>
          <cell r="H198">
            <v>0</v>
          </cell>
          <cell r="U198">
            <v>0</v>
          </cell>
        </row>
        <row r="199">
          <cell r="A199" t="str">
            <v>SPG_TUJ</v>
          </cell>
          <cell r="B199" t="str">
            <v>Tujunga spreading grounds</v>
          </cell>
          <cell r="H199">
            <v>0</v>
          </cell>
          <cell r="U199">
            <v>0</v>
          </cell>
        </row>
        <row r="200">
          <cell r="A200" t="str">
            <v>SPG_WAL</v>
          </cell>
          <cell r="B200" t="str">
            <v>Walnut Spreading Basin</v>
          </cell>
          <cell r="H200">
            <v>0</v>
          </cell>
          <cell r="U200">
            <v>0</v>
          </cell>
        </row>
        <row r="201">
          <cell r="A201" t="str">
            <v>SUR_ASE</v>
          </cell>
          <cell r="B201" t="str">
            <v>Arroyo Seco Channel outflows (Gauge F277-R)</v>
          </cell>
          <cell r="H201">
            <v>0</v>
          </cell>
          <cell r="U201">
            <v>0</v>
          </cell>
        </row>
        <row r="202">
          <cell r="A202" t="str">
            <v>SUR_BAL</v>
          </cell>
          <cell r="B202" t="str">
            <v>Ballona Creek Runoff above gauge</v>
          </cell>
          <cell r="H202">
            <v>0</v>
          </cell>
          <cell r="U202">
            <v>0</v>
          </cell>
        </row>
        <row r="203">
          <cell r="A203" t="str">
            <v>SUR_BAC</v>
          </cell>
          <cell r="B203" t="str">
            <v>Ballona Creek Coastal Runoff</v>
          </cell>
          <cell r="H203">
            <v>0</v>
          </cell>
          <cell r="U203">
            <v>0</v>
          </cell>
        </row>
        <row r="204">
          <cell r="A204" t="str">
            <v>SUR_SDL</v>
          </cell>
          <cell r="B204" t="str">
            <v>San Dimas Wash Lower</v>
          </cell>
          <cell r="H204">
            <v>0</v>
          </cell>
        </row>
        <row r="205">
          <cell r="A205" t="str">
            <v>SUR_BDU</v>
          </cell>
          <cell r="B205" t="str">
            <v>Upper Big Dalton Wash (Inflows from F120B-R)</v>
          </cell>
          <cell r="H205">
            <v>0</v>
          </cell>
        </row>
        <row r="206">
          <cell r="A206" t="str">
            <v>SUR_BDS</v>
          </cell>
          <cell r="B206" t="str">
            <v>Big Dalton Wash surface runoff below BD Dam, above SG</v>
          </cell>
          <cell r="H206">
            <v>0</v>
          </cell>
          <cell r="U206">
            <v>0</v>
          </cell>
        </row>
        <row r="207">
          <cell r="A207" t="str">
            <v>SUR_BTD</v>
          </cell>
          <cell r="B207" t="str">
            <v>Big Tujunga Dam watershed runoff</v>
          </cell>
          <cell r="H207">
            <v>0</v>
          </cell>
        </row>
        <row r="208">
          <cell r="A208" t="str">
            <v>SUR_BRF</v>
          </cell>
          <cell r="B208" t="str">
            <v>Branford system runoff</v>
          </cell>
          <cell r="H208">
            <v>0</v>
          </cell>
          <cell r="U208">
            <v>0</v>
          </cell>
        </row>
        <row r="209">
          <cell r="A209" t="str">
            <v>SUR_BVS</v>
          </cell>
          <cell r="B209" t="str">
            <v>Buena Vista System runoff</v>
          </cell>
          <cell r="H209">
            <v>0</v>
          </cell>
        </row>
        <row r="210">
          <cell r="A210" t="str">
            <v>SUR_BDM</v>
          </cell>
          <cell r="B210" t="str">
            <v>Big Dalton Wash Middle Reach</v>
          </cell>
          <cell r="H210">
            <v>0</v>
          </cell>
        </row>
        <row r="211">
          <cell r="A211" t="str">
            <v>SUR_COY</v>
          </cell>
          <cell r="B211" t="str">
            <v>Coyote Creek flows (F354-R)</v>
          </cell>
          <cell r="H211">
            <v>0</v>
          </cell>
        </row>
        <row r="212">
          <cell r="A212" t="str">
            <v>SUR_DOM</v>
          </cell>
          <cell r="B212" t="str">
            <v>Dominguez Channel watershed runoff</v>
          </cell>
          <cell r="H212">
            <v>0</v>
          </cell>
        </row>
        <row r="213">
          <cell r="A213" t="str">
            <v>SUR_EAB</v>
          </cell>
          <cell r="B213" t="str">
            <v>Eaton Basin</v>
          </cell>
          <cell r="H213">
            <v>0</v>
          </cell>
          <cell r="U213">
            <v>0</v>
          </cell>
        </row>
        <row r="214">
          <cell r="A214" t="str">
            <v>SUR_EAT</v>
          </cell>
          <cell r="B214" t="str">
            <v>Eaton Wash (Inflows from F271-R)</v>
          </cell>
          <cell r="H214">
            <v>0</v>
          </cell>
          <cell r="U214">
            <v>0</v>
          </cell>
        </row>
        <row r="215">
          <cell r="A215" t="str">
            <v>SUR_SDM</v>
          </cell>
          <cell r="B215" t="str">
            <v>San Dimas Wash Middle</v>
          </cell>
          <cell r="H215">
            <v>0</v>
          </cell>
        </row>
        <row r="216">
          <cell r="A216" t="str">
            <v>SUR_HAN</v>
          </cell>
          <cell r="B216" t="str">
            <v>Hansen Dam watershed runoff</v>
          </cell>
          <cell r="H216">
            <v>0</v>
          </cell>
        </row>
        <row r="217">
          <cell r="A217" t="str">
            <v>SUR_BDL</v>
          </cell>
          <cell r="B217" t="str">
            <v>Big Dalton Wash Lower Reach</v>
          </cell>
          <cell r="H217">
            <v>0</v>
          </cell>
        </row>
        <row r="218">
          <cell r="A218" t="str">
            <v>SUR_LIT</v>
          </cell>
          <cell r="B218" t="str">
            <v>Little Dalton watershed runoff</v>
          </cell>
          <cell r="H218">
            <v>0</v>
          </cell>
          <cell r="U218">
            <v>0</v>
          </cell>
        </row>
        <row r="219">
          <cell r="A219" t="str">
            <v>SUR_LOS</v>
          </cell>
          <cell r="B219" t="str">
            <v>Live Oak System</v>
          </cell>
          <cell r="H219">
            <v>0</v>
          </cell>
          <cell r="U219">
            <v>0</v>
          </cell>
        </row>
        <row r="220">
          <cell r="A220" t="str">
            <v>SUR_PCU</v>
          </cell>
          <cell r="B220" t="str">
            <v>Upper Pacoima Wash flows</v>
          </cell>
          <cell r="H220">
            <v>0</v>
          </cell>
        </row>
        <row r="221">
          <cell r="A221" t="str">
            <v>SUR_LAL</v>
          </cell>
          <cell r="B221" t="str">
            <v>Lower LA River</v>
          </cell>
          <cell r="H221">
            <v>0</v>
          </cell>
          <cell r="U221">
            <v>0</v>
          </cell>
        </row>
        <row r="222">
          <cell r="A222" t="str">
            <v>SUR_SGL</v>
          </cell>
          <cell r="B222" t="str">
            <v>Lower San Gabriel River below Walnut Creek above Gauge 42B</v>
          </cell>
          <cell r="H222">
            <v>0</v>
          </cell>
          <cell r="U222">
            <v>0</v>
          </cell>
        </row>
        <row r="223">
          <cell r="A223" t="str">
            <v>SUR_MAL</v>
          </cell>
          <cell r="B223" t="str">
            <v xml:space="preserve">Malibu Coastal runoff </v>
          </cell>
          <cell r="H223">
            <v>0</v>
          </cell>
          <cell r="U223">
            <v>0</v>
          </cell>
        </row>
        <row r="224">
          <cell r="A224" t="str">
            <v>SUR_MAC</v>
          </cell>
          <cell r="B224" t="str">
            <v>Malibu Creek above runoff gauge</v>
          </cell>
          <cell r="H224">
            <v>0</v>
          </cell>
        </row>
        <row r="225">
          <cell r="A225" t="str">
            <v>SUR_MOR</v>
          </cell>
          <cell r="B225" t="str">
            <v>Morris Dam watershed runoff</v>
          </cell>
          <cell r="H225">
            <v>0</v>
          </cell>
        </row>
        <row r="226">
          <cell r="A226" t="str">
            <v>SUR_PCD</v>
          </cell>
          <cell r="B226" t="str">
            <v>Pacoima Wash Diversion flows</v>
          </cell>
          <cell r="H226">
            <v>0</v>
          </cell>
        </row>
        <row r="227">
          <cell r="A227" t="str">
            <v>SUR_PCL</v>
          </cell>
          <cell r="B227" t="str">
            <v>Pacoima spreading grounds upstream runoff</v>
          </cell>
          <cell r="H227">
            <v>0</v>
          </cell>
        </row>
        <row r="228">
          <cell r="A228" t="str">
            <v>SUR_SAL</v>
          </cell>
          <cell r="B228" t="str">
            <v>Santa Anita Wash- Lower (Gauge F119)</v>
          </cell>
          <cell r="H228">
            <v>0</v>
          </cell>
          <cell r="U228">
            <v>0</v>
          </cell>
        </row>
        <row r="229">
          <cell r="A229" t="str">
            <v>SUR_PUD</v>
          </cell>
          <cell r="B229" t="str">
            <v>Puddingstone Dam watershed runoff</v>
          </cell>
          <cell r="H229">
            <v>0</v>
          </cell>
          <cell r="U229">
            <v>0</v>
          </cell>
        </row>
        <row r="230">
          <cell r="A230" t="str">
            <v>SUR_RHU</v>
          </cell>
          <cell r="B230" t="str">
            <v>Upper Rio Hondo River</v>
          </cell>
          <cell r="H230">
            <v>0</v>
          </cell>
        </row>
        <row r="231">
          <cell r="A231" t="str">
            <v>SUR_SND</v>
          </cell>
          <cell r="B231" t="str">
            <v>San Dimas Dam upstream watershed runoff</v>
          </cell>
          <cell r="H231">
            <v>0</v>
          </cell>
          <cell r="U231">
            <v>0</v>
          </cell>
        </row>
        <row r="232">
          <cell r="A232" t="str">
            <v>SUR_SDU</v>
          </cell>
          <cell r="B232" t="str">
            <v>San Dimas Wash Upper</v>
          </cell>
          <cell r="H232">
            <v>0</v>
          </cell>
          <cell r="U232">
            <v>0</v>
          </cell>
        </row>
        <row r="233">
          <cell r="A233" t="str">
            <v>SUR_SGD</v>
          </cell>
          <cell r="B233" t="str">
            <v>San Gabriel Canyon Dam upstream watershed</v>
          </cell>
          <cell r="H233">
            <v>0</v>
          </cell>
          <cell r="U233">
            <v>0</v>
          </cell>
        </row>
        <row r="234">
          <cell r="A234" t="str">
            <v>SUR_SGU</v>
          </cell>
          <cell r="B234" t="str">
            <v>Upper San Gabriel River above Santa Fe Dam</v>
          </cell>
          <cell r="H234">
            <v>0</v>
          </cell>
          <cell r="U234">
            <v>0</v>
          </cell>
        </row>
        <row r="235">
          <cell r="A235" t="str">
            <v>SUR_SGC</v>
          </cell>
          <cell r="B235" t="str">
            <v>San Gabriel Coastal Spreading Grounds Upstream to WN Dam</v>
          </cell>
          <cell r="H235">
            <v>0</v>
          </cell>
        </row>
        <row r="236">
          <cell r="A236" t="str">
            <v>SUR_SGP</v>
          </cell>
          <cell r="B236" t="str">
            <v>San Gabriel River between Santa Fe and Whittier Narrows</v>
          </cell>
          <cell r="H236">
            <v>0</v>
          </cell>
        </row>
        <row r="237">
          <cell r="A237" t="str">
            <v>SUR_SJC</v>
          </cell>
          <cell r="B237" t="str">
            <v>San Jose Creek flows (inflows from Gauge F32B-R)</v>
          </cell>
          <cell r="H237">
            <v>0</v>
          </cell>
        </row>
        <row r="238">
          <cell r="A238" t="str">
            <v>SUR_SAC</v>
          </cell>
          <cell r="B238" t="str">
            <v>Santa Anita Canyon Runoff (above Santa Anita Dam)</v>
          </cell>
          <cell r="H238">
            <v>0</v>
          </cell>
        </row>
        <row r="239">
          <cell r="A239" t="str">
            <v>SUR_SAU</v>
          </cell>
          <cell r="B239" t="str">
            <v>Santa Anita Wash- Upper (Gauge F119)</v>
          </cell>
          <cell r="H239">
            <v>0</v>
          </cell>
        </row>
        <row r="240">
          <cell r="A240" t="str">
            <v>SUR_SAW</v>
          </cell>
          <cell r="B240" t="str">
            <v>Sawpit Wash Runoff</v>
          </cell>
          <cell r="H240">
            <v>0</v>
          </cell>
          <cell r="U240">
            <v>0</v>
          </cell>
        </row>
        <row r="241">
          <cell r="A241" t="str">
            <v>SUR_SMD</v>
          </cell>
          <cell r="B241" t="str">
            <v>Sierra Madre Wash</v>
          </cell>
          <cell r="H241">
            <v>0</v>
          </cell>
          <cell r="U241">
            <v>0</v>
          </cell>
        </row>
        <row r="242">
          <cell r="A242" t="str">
            <v>SUR_SPV</v>
          </cell>
          <cell r="B242" t="str">
            <v>Sepulveda Basin above Sepulveda Dam</v>
          </cell>
          <cell r="H242">
            <v>0</v>
          </cell>
          <cell r="U242">
            <v>0</v>
          </cell>
        </row>
        <row r="243">
          <cell r="A243" t="str">
            <v>SUR_THM</v>
          </cell>
          <cell r="B243" t="str">
            <v>Thompson Creek</v>
          </cell>
          <cell r="H243">
            <v>0</v>
          </cell>
          <cell r="U243">
            <v>0</v>
          </cell>
        </row>
        <row r="244">
          <cell r="A244" t="str">
            <v>SUR_LAU</v>
          </cell>
          <cell r="B244" t="str">
            <v>LA River Upper Channel (Above F57C-R)</v>
          </cell>
          <cell r="H244">
            <v>0</v>
          </cell>
          <cell r="U244">
            <v>0</v>
          </cell>
        </row>
        <row r="245">
          <cell r="A245" t="str">
            <v>SUR_VER</v>
          </cell>
          <cell r="B245" t="str">
            <v>Verdugo Wash (Gauge F252-R)</v>
          </cell>
          <cell r="H245">
            <v>0</v>
          </cell>
          <cell r="U245">
            <v>0</v>
          </cell>
        </row>
        <row r="246">
          <cell r="A246" t="str">
            <v>SUR_WLL</v>
          </cell>
          <cell r="B246" t="str">
            <v>Walnut Creek- Lower (after Walnut SG)</v>
          </cell>
          <cell r="H246">
            <v>0</v>
          </cell>
        </row>
        <row r="247">
          <cell r="A247" t="str">
            <v>SUR_WLU</v>
          </cell>
          <cell r="B247" t="str">
            <v>Walnut Creek- Upper (compare to inflows from F40-R)</v>
          </cell>
          <cell r="H247">
            <v>0</v>
          </cell>
          <cell r="U247">
            <v>0</v>
          </cell>
        </row>
        <row r="248">
          <cell r="A248" t="str">
            <v>SUR_ALH</v>
          </cell>
          <cell r="B248" t="str">
            <v>Alhambra Wash (Inflows from Gauge 81D-R)</v>
          </cell>
          <cell r="H248">
            <v>0</v>
          </cell>
        </row>
        <row r="249">
          <cell r="A249" t="str">
            <v>SUR_ARC</v>
          </cell>
          <cell r="B249" t="str">
            <v>Arcadia Wash (Inflows from Gauge F317-R)</v>
          </cell>
          <cell r="H249">
            <v>0</v>
          </cell>
          <cell r="U249">
            <v>0</v>
          </cell>
        </row>
        <row r="250">
          <cell r="A250" t="str">
            <v>SUR_CMP</v>
          </cell>
          <cell r="B250" t="str">
            <v>Compton Creek (Gauge F37B-R)</v>
          </cell>
          <cell r="H250">
            <v>0</v>
          </cell>
        </row>
        <row r="251">
          <cell r="A251" t="str">
            <v>SUR_COV</v>
          </cell>
          <cell r="B251" t="str">
            <v>Covina Irrigating Ditch</v>
          </cell>
          <cell r="H251">
            <v>0</v>
          </cell>
        </row>
        <row r="252">
          <cell r="A252" t="str">
            <v>SUR_EVP</v>
          </cell>
          <cell r="B252" t="str">
            <v>Evapotranspiration Losses</v>
          </cell>
          <cell r="H252">
            <v>0</v>
          </cell>
          <cell r="U252">
            <v>0</v>
          </cell>
        </row>
        <row r="253">
          <cell r="A253" t="str">
            <v>SUR_FSH</v>
          </cell>
          <cell r="B253" t="str">
            <v>Fish Canyon (Inflows from U7-R)</v>
          </cell>
          <cell r="H253">
            <v>0</v>
          </cell>
        </row>
        <row r="254">
          <cell r="A254" t="str">
            <v>SUR_LAC</v>
          </cell>
          <cell r="B254" t="str">
            <v>La Canada Surface Water Origin</v>
          </cell>
          <cell r="H254">
            <v>0</v>
          </cell>
        </row>
        <row r="255">
          <cell r="A255" t="str">
            <v>SUR_MIL</v>
          </cell>
          <cell r="B255" t="str">
            <v>Millard Canyon  Surface Water Origin</v>
          </cell>
          <cell r="H255">
            <v>0</v>
          </cell>
        </row>
        <row r="256">
          <cell r="A256" t="str">
            <v>SUR_MON</v>
          </cell>
          <cell r="B256" t="str">
            <v>Mono Lake</v>
          </cell>
          <cell r="H256">
            <v>0</v>
          </cell>
        </row>
        <row r="257">
          <cell r="A257" t="str">
            <v>SUR_MTB</v>
          </cell>
          <cell r="B257" t="str">
            <v>Montebello Drain (Gauge F181-R)</v>
          </cell>
          <cell r="H257">
            <v>0</v>
          </cell>
          <cell r="U257">
            <v>0</v>
          </cell>
        </row>
        <row r="258">
          <cell r="A258" t="str">
            <v>SUR_OWN</v>
          </cell>
          <cell r="B258" t="str">
            <v>Owens River</v>
          </cell>
          <cell r="H258">
            <v>0</v>
          </cell>
        </row>
        <row r="259">
          <cell r="A259" t="str">
            <v>SUR_OWL</v>
          </cell>
          <cell r="B259" t="str">
            <v>Owens Lake</v>
          </cell>
          <cell r="H259">
            <v>0</v>
          </cell>
          <cell r="U259">
            <v>100000</v>
          </cell>
        </row>
        <row r="260">
          <cell r="A260" t="str">
            <v>SUR_PAC</v>
          </cell>
          <cell r="B260" t="str">
            <v>Pacific Ocean Outflows</v>
          </cell>
          <cell r="H260">
            <v>0</v>
          </cell>
        </row>
        <row r="261">
          <cell r="A261" t="str">
            <v>SUR_PCM</v>
          </cell>
          <cell r="B261" t="str">
            <v>Pacoima Dam watershed runoff</v>
          </cell>
          <cell r="H261">
            <v>0</v>
          </cell>
          <cell r="U261">
            <v>0</v>
          </cell>
        </row>
        <row r="262">
          <cell r="A262" t="str">
            <v>SUR_R01</v>
          </cell>
          <cell r="B262" t="str">
            <v>Surface flows to La Canada Irrigation District</v>
          </cell>
          <cell r="H262">
            <v>0</v>
          </cell>
          <cell r="U262">
            <v>0</v>
          </cell>
        </row>
        <row r="263">
          <cell r="A263" t="str">
            <v>SUR_RCN</v>
          </cell>
          <cell r="B263" t="str">
            <v>Rubio Canyon  Surface Water Origin</v>
          </cell>
          <cell r="H263">
            <v>0</v>
          </cell>
          <cell r="U263">
            <v>0</v>
          </cell>
        </row>
        <row r="264">
          <cell r="A264" t="str">
            <v>SUR_RHL</v>
          </cell>
          <cell r="B264" t="str">
            <v>Lower Rio Hondo River (RH Channel)</v>
          </cell>
          <cell r="H264">
            <v>0</v>
          </cell>
        </row>
        <row r="265">
          <cell r="A265" t="str">
            <v>SUR_RUB</v>
          </cell>
          <cell r="B265" t="str">
            <v>Rubio Wash  (Inflows from Gauge 82-R)</v>
          </cell>
          <cell r="H265">
            <v>0</v>
          </cell>
        </row>
        <row r="266">
          <cell r="A266" t="str">
            <v>SUR_SAE</v>
          </cell>
          <cell r="B266" t="str">
            <v>San Antonio and Evey Canyons Surface Water Origin</v>
          </cell>
          <cell r="H266">
            <v>0</v>
          </cell>
        </row>
        <row r="267">
          <cell r="A267" t="str">
            <v>SUR_SGM</v>
          </cell>
          <cell r="B267" t="str">
            <v>San Gabriel River between SGC and Santa Fe Spreading Grounds</v>
          </cell>
          <cell r="H267">
            <v>0</v>
          </cell>
          <cell r="U267">
            <v>0</v>
          </cell>
        </row>
        <row r="268">
          <cell r="A268" t="str">
            <v>SUR_SGO</v>
          </cell>
          <cell r="B268" t="str">
            <v>Junction of San Gabriel River and Coyote Creek</v>
          </cell>
          <cell r="H268">
            <v>0</v>
          </cell>
          <cell r="U268">
            <v>0</v>
          </cell>
        </row>
        <row r="269">
          <cell r="A269" t="str">
            <v>SUR_TUJ</v>
          </cell>
          <cell r="B269" t="str">
            <v>Tujunga Wash (Inflows of F118B-R)</v>
          </cell>
          <cell r="H269">
            <v>0</v>
          </cell>
        </row>
        <row r="270">
          <cell r="A270" t="str">
            <v>SUR_TUU</v>
          </cell>
          <cell r="B270" t="str">
            <v>Upper Tujunga Wash (below Hansen Dam)</v>
          </cell>
          <cell r="H270">
            <v>0</v>
          </cell>
        </row>
        <row r="271">
          <cell r="A271" t="str">
            <v>WRP_BUR</v>
          </cell>
          <cell r="B271" t="str">
            <v>Burbank Water Reclamation Plant</v>
          </cell>
          <cell r="H271">
            <v>0</v>
          </cell>
          <cell r="U271">
            <v>0</v>
          </cell>
        </row>
        <row r="272">
          <cell r="A272" t="str">
            <v>WRP_GDL</v>
          </cell>
          <cell r="B272" t="str">
            <v>LA-Glendale Water Reclamation Plant</v>
          </cell>
          <cell r="H272">
            <v>0</v>
          </cell>
          <cell r="U272">
            <v>0</v>
          </cell>
        </row>
        <row r="273">
          <cell r="A273" t="str">
            <v>WRP_HYP</v>
          </cell>
          <cell r="B273" t="str">
            <v>Hyperion Treatment Plant</v>
          </cell>
          <cell r="H273">
            <v>0</v>
          </cell>
          <cell r="U273">
            <v>0</v>
          </cell>
        </row>
        <row r="274">
          <cell r="A274" t="str">
            <v>WRP_JWP</v>
          </cell>
          <cell r="B274" t="str">
            <v>County Joint Water Reclamation Plant</v>
          </cell>
          <cell r="H274">
            <v>0</v>
          </cell>
          <cell r="U274">
            <v>0</v>
          </cell>
        </row>
        <row r="275">
          <cell r="A275" t="str">
            <v>WRP_LAC</v>
          </cell>
          <cell r="B275" t="str">
            <v>La Canada Water Reclamation Plant</v>
          </cell>
          <cell r="H275">
            <v>0</v>
          </cell>
          <cell r="U275">
            <v>0</v>
          </cell>
        </row>
        <row r="276">
          <cell r="A276" t="str">
            <v>WRP_LBP</v>
          </cell>
          <cell r="B276" t="str">
            <v>Long Beach Water Reclamation Plant</v>
          </cell>
          <cell r="H276">
            <v>0</v>
          </cell>
          <cell r="U276">
            <v>0</v>
          </cell>
        </row>
        <row r="277">
          <cell r="A277" t="str">
            <v>WRP_LCP</v>
          </cell>
          <cell r="B277" t="str">
            <v>Los Coyotes Water Reclamation Plant</v>
          </cell>
          <cell r="H277">
            <v>0</v>
          </cell>
          <cell r="U277">
            <v>0</v>
          </cell>
        </row>
        <row r="278">
          <cell r="A278" t="str">
            <v>WRP_LIT</v>
          </cell>
          <cell r="B278" t="str">
            <v>Edward Little Water Reclamation Plant</v>
          </cell>
          <cell r="H278">
            <v>0</v>
          </cell>
          <cell r="U278">
            <v>0</v>
          </cell>
        </row>
        <row r="279">
          <cell r="A279" t="str">
            <v>WRP_MMS</v>
          </cell>
          <cell r="B279" t="str">
            <v>Malibu Mesa Water Reclamation Plant</v>
          </cell>
          <cell r="H279">
            <v>0</v>
          </cell>
          <cell r="U279">
            <v>0</v>
          </cell>
        </row>
        <row r="280">
          <cell r="A280" t="str">
            <v>WRP_PON</v>
          </cell>
          <cell r="B280" t="str">
            <v>Ponoma Water Reclamation Plant</v>
          </cell>
          <cell r="H280">
            <v>0</v>
          </cell>
          <cell r="U280">
            <v>0</v>
          </cell>
        </row>
        <row r="281">
          <cell r="A281" t="str">
            <v>WRP_SJC</v>
          </cell>
          <cell r="B281" t="str">
            <v>San Jose Creek Water Reclamation Plant</v>
          </cell>
          <cell r="H281">
            <v>0</v>
          </cell>
          <cell r="U281">
            <v>0</v>
          </cell>
        </row>
        <row r="282">
          <cell r="A282" t="str">
            <v>WRP_SJP</v>
          </cell>
          <cell r="B282" t="str">
            <v>San Jose WRP Reclaimed water pipe outfall</v>
          </cell>
          <cell r="H282">
            <v>0</v>
          </cell>
          <cell r="U282">
            <v>0</v>
          </cell>
        </row>
        <row r="283">
          <cell r="A283" t="str">
            <v>WRP_SMR</v>
          </cell>
          <cell r="B283" t="str">
            <v>Santa Monica Urban Runoff Recycling Plant</v>
          </cell>
          <cell r="H283">
            <v>0</v>
          </cell>
          <cell r="U283">
            <v>0</v>
          </cell>
        </row>
        <row r="284">
          <cell r="A284" t="str">
            <v>WRP_TAP</v>
          </cell>
          <cell r="B284" t="str">
            <v>Tapia Water Reclamation Facility (Las Virgenes)</v>
          </cell>
          <cell r="H284">
            <v>0</v>
          </cell>
          <cell r="U284">
            <v>0</v>
          </cell>
        </row>
        <row r="285">
          <cell r="A285" t="str">
            <v>WRP_TER</v>
          </cell>
          <cell r="B285" t="str">
            <v>Terminal Island Water Reclamation Plant</v>
          </cell>
          <cell r="H285">
            <v>0</v>
          </cell>
          <cell r="U285">
            <v>0</v>
          </cell>
        </row>
        <row r="286">
          <cell r="A286" t="str">
            <v>WRP_TIL</v>
          </cell>
          <cell r="B286" t="str">
            <v>Donald Tillman Water Reclamation Plant</v>
          </cell>
          <cell r="H286">
            <v>0</v>
          </cell>
          <cell r="U286">
            <v>0</v>
          </cell>
        </row>
        <row r="287">
          <cell r="A287" t="str">
            <v>WRP_WHP</v>
          </cell>
          <cell r="B287" t="str">
            <v>Whittier Narrows Water Reclamation Plant</v>
          </cell>
          <cell r="H287">
            <v>0</v>
          </cell>
          <cell r="U28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2">
          <cell r="F2">
            <v>6.8850902184235521E-2</v>
          </cell>
        </row>
        <row r="3">
          <cell r="F3">
            <v>7.1225071225071226E-2</v>
          </cell>
        </row>
        <row r="4">
          <cell r="F4">
            <v>7.0750237416904088E-2</v>
          </cell>
        </row>
        <row r="5">
          <cell r="F5">
            <v>7.8347578347578342E-2</v>
          </cell>
        </row>
        <row r="6">
          <cell r="F6">
            <v>8.5470085470085472E-2</v>
          </cell>
        </row>
        <row r="7">
          <cell r="F7">
            <v>9.2592592592592587E-2</v>
          </cell>
        </row>
        <row r="8">
          <cell r="F8">
            <v>9.9715099715099717E-2</v>
          </cell>
        </row>
        <row r="9">
          <cell r="F9">
            <v>9.7340930674264012E-2</v>
          </cell>
        </row>
        <row r="10">
          <cell r="F10">
            <v>9.3542260208926878E-2</v>
          </cell>
        </row>
        <row r="11">
          <cell r="F11">
            <v>8.5470085470085472E-2</v>
          </cell>
        </row>
        <row r="12">
          <cell r="F12">
            <v>8.0721747388414061E-2</v>
          </cell>
        </row>
        <row r="13">
          <cell r="F13">
            <v>7.5973409306742637E-2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Inputs --&gt;&gt;"/>
      <sheetName val="Nodes"/>
      <sheetName val="Links"/>
      <sheetName val="Links By Basin"/>
      <sheetName val="Storage Pool Data"/>
      <sheetName val="Links List for Model"/>
      <sheetName val="GUROBI Nodes"/>
      <sheetName val="GURBOI Demands"/>
      <sheetName val="GUROBI Losses"/>
      <sheetName val="GUROBI Links"/>
      <sheetName val="GUROBI Monthly Capacities"/>
      <sheetName val="GUROBI Storage Nodes"/>
      <sheetName val="GUROBI Groundwater"/>
      <sheetName val="GUROBI Demand Nodes"/>
      <sheetName val="GUROBI Month Nodes"/>
      <sheetName val="GUROBI Calibration Nodes OLD"/>
      <sheetName val="GUROBI Calibration Nodes"/>
      <sheetName val="GUROBI Local Sources"/>
      <sheetName val="GUROBI Recycled"/>
      <sheetName val="GUROBI Purple"/>
      <sheetName val="GUROBI Spreading"/>
      <sheetName val="GUROBI Surface"/>
      <sheetName val="GUROBI Years"/>
      <sheetName val="GUROBI Calib Years"/>
      <sheetName val="GUROBI Months"/>
      <sheetName val="Results --&gt;&gt;"/>
      <sheetName val="Calculations --&gt;&gt;"/>
      <sheetName val="Demand Analysis"/>
      <sheetName val="SOCAL Reservoirs"/>
      <sheetName val="Hydrology"/>
      <sheetName val="Key"/>
      <sheetName val="WMMS-RO- Total Runoff"/>
      <sheetName val="WMMS-Precipitation"/>
      <sheetName val="Historical Rainfall Data"/>
      <sheetName val="MWD"/>
      <sheetName val="MWD- Tier 1 Limits and 10-yr Av"/>
      <sheetName val="MWD 10-year Average Deliveries"/>
      <sheetName val="LA County MET"/>
      <sheetName val="MWD Historical Sources"/>
      <sheetName val="MWD Monthly Aves"/>
      <sheetName val="MWD Averages"/>
      <sheetName val="MWD Imports Monthly"/>
      <sheetName val="GUROBI MWD Inflows"/>
      <sheetName val="IOUs"/>
      <sheetName val="Notes"/>
      <sheetName val="Three Valleys Worksheet"/>
      <sheetName val="Sanitation Backups"/>
      <sheetName val="Demand Distribution"/>
      <sheetName val="Bulletin 166 Demands"/>
      <sheetName val="Monthly Demands"/>
      <sheetName val="MET Deliveries"/>
      <sheetName val="GW Recharge"/>
      <sheetName val="GW Basin Info"/>
      <sheetName val="GW Rights"/>
      <sheetName val="River and Dam Capacities"/>
      <sheetName val="Stormwater Capture"/>
      <sheetName val="WWTP"/>
      <sheetName val="% Imports"/>
      <sheetName val="Calibration"/>
      <sheetName val="Nodes and Gau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2">
          <cell r="F2">
            <v>6.8850902184235521E-2</v>
          </cell>
        </row>
        <row r="3">
          <cell r="F3">
            <v>7.1225071225071226E-2</v>
          </cell>
        </row>
        <row r="4">
          <cell r="F4">
            <v>7.0750237416904088E-2</v>
          </cell>
        </row>
        <row r="5">
          <cell r="F5">
            <v>7.8347578347578342E-2</v>
          </cell>
        </row>
        <row r="6">
          <cell r="F6">
            <v>8.5470085470085472E-2</v>
          </cell>
        </row>
        <row r="7">
          <cell r="F7">
            <v>9.2592592592592587E-2</v>
          </cell>
        </row>
        <row r="8">
          <cell r="F8">
            <v>9.9715099715099717E-2</v>
          </cell>
        </row>
        <row r="9">
          <cell r="F9">
            <v>9.7340930674264012E-2</v>
          </cell>
        </row>
        <row r="10">
          <cell r="F10">
            <v>9.3542260208926878E-2</v>
          </cell>
        </row>
        <row r="11">
          <cell r="F11">
            <v>8.5470085470085472E-2</v>
          </cell>
        </row>
        <row r="12">
          <cell r="F12">
            <v>8.0721747388414061E-2</v>
          </cell>
        </row>
        <row r="13">
          <cell r="F13">
            <v>7.5973409306742637E-2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25"/>
  <sheetViews>
    <sheetView tabSelected="1" topLeftCell="L271" zoomScale="85" zoomScaleNormal="85" workbookViewId="0">
      <selection activeCell="T131" sqref="T131"/>
    </sheetView>
  </sheetViews>
  <sheetFormatPr defaultColWidth="12.5703125" defaultRowHeight="15" x14ac:dyDescent="0.25"/>
  <cols>
    <col min="1" max="1" width="21.28515625" style="1" customWidth="1"/>
    <col min="2" max="2" width="51" customWidth="1"/>
    <col min="3" max="15" width="12.42578125" customWidth="1"/>
    <col min="17" max="17" width="18.42578125" style="1" bestFit="1" customWidth="1"/>
    <col min="18" max="18" width="21" style="1" bestFit="1" customWidth="1"/>
    <col min="19" max="19" width="21.5703125" style="1" bestFit="1" customWidth="1"/>
    <col min="20" max="20" width="20.42578125" style="1" customWidth="1"/>
    <col min="21" max="21" width="20.140625" style="1" customWidth="1"/>
    <col min="34" max="45" width="12.5703125" style="12"/>
    <col min="48" max="48" width="16" bestFit="1" customWidth="1"/>
    <col min="49" max="49" width="16" customWidth="1"/>
    <col min="50" max="50" width="12.5703125" style="1"/>
    <col min="51" max="51" width="12.5703125" style="2"/>
    <col min="53" max="53" width="12.5703125" style="3"/>
  </cols>
  <sheetData>
    <row r="1" spans="1:53" ht="15.75" x14ac:dyDescent="0.25">
      <c r="A1" s="14"/>
      <c r="B1" s="15"/>
      <c r="C1" s="1"/>
      <c r="D1" s="21" t="s">
        <v>39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V1" s="22" t="s">
        <v>0</v>
      </c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 t="s">
        <v>1</v>
      </c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</row>
    <row r="2" spans="1:53" x14ac:dyDescent="0.25">
      <c r="A2" s="16" t="s">
        <v>40</v>
      </c>
      <c r="B2" s="17" t="s">
        <v>41</v>
      </c>
      <c r="C2" s="4" t="s">
        <v>42</v>
      </c>
      <c r="D2" s="16" t="s">
        <v>43</v>
      </c>
      <c r="E2" s="16" t="s">
        <v>44</v>
      </c>
      <c r="F2" s="16" t="s">
        <v>45</v>
      </c>
      <c r="G2" s="16" t="s">
        <v>46</v>
      </c>
      <c r="H2" s="16" t="s">
        <v>47</v>
      </c>
      <c r="I2" s="16" t="s">
        <v>48</v>
      </c>
      <c r="J2" s="16" t="s">
        <v>49</v>
      </c>
      <c r="K2" s="16" t="s">
        <v>50</v>
      </c>
      <c r="L2" s="16" t="s">
        <v>51</v>
      </c>
      <c r="M2" s="16" t="s">
        <v>52</v>
      </c>
      <c r="N2" s="16" t="s">
        <v>53</v>
      </c>
      <c r="O2" s="16" t="s">
        <v>54</v>
      </c>
      <c r="P2" s="16"/>
      <c r="Q2" s="4" t="s">
        <v>2</v>
      </c>
      <c r="R2" s="4" t="s">
        <v>3</v>
      </c>
      <c r="S2" s="4" t="s">
        <v>4</v>
      </c>
      <c r="T2" s="4" t="s">
        <v>5</v>
      </c>
      <c r="U2" s="4" t="s">
        <v>6</v>
      </c>
      <c r="V2" s="5" t="s">
        <v>7</v>
      </c>
      <c r="W2" s="6" t="s">
        <v>8</v>
      </c>
      <c r="X2" s="6" t="s">
        <v>9</v>
      </c>
      <c r="Y2" s="6" t="s">
        <v>10</v>
      </c>
      <c r="Z2" s="6" t="s">
        <v>11</v>
      </c>
      <c r="AA2" s="6" t="s">
        <v>12</v>
      </c>
      <c r="AB2" s="6" t="s">
        <v>13</v>
      </c>
      <c r="AC2" s="6" t="s">
        <v>14</v>
      </c>
      <c r="AD2" s="6" t="s">
        <v>15</v>
      </c>
      <c r="AE2" s="6" t="s">
        <v>16</v>
      </c>
      <c r="AF2" s="6" t="s">
        <v>17</v>
      </c>
      <c r="AG2" s="7" t="s">
        <v>18</v>
      </c>
      <c r="AH2" s="8" t="s">
        <v>19</v>
      </c>
      <c r="AI2" s="9" t="s">
        <v>20</v>
      </c>
      <c r="AJ2" s="9" t="s">
        <v>21</v>
      </c>
      <c r="AK2" s="9" t="s">
        <v>22</v>
      </c>
      <c r="AL2" s="9" t="s">
        <v>23</v>
      </c>
      <c r="AM2" s="9" t="s">
        <v>24</v>
      </c>
      <c r="AN2" s="9" t="s">
        <v>25</v>
      </c>
      <c r="AO2" s="9" t="s">
        <v>26</v>
      </c>
      <c r="AP2" s="9" t="s">
        <v>27</v>
      </c>
      <c r="AQ2" s="9" t="s">
        <v>28</v>
      </c>
      <c r="AR2" s="9" t="s">
        <v>29</v>
      </c>
      <c r="AS2" s="10" t="s">
        <v>30</v>
      </c>
      <c r="AT2" s="11" t="s">
        <v>31</v>
      </c>
      <c r="AU2" s="11" t="s">
        <v>32</v>
      </c>
      <c r="AV2" s="11" t="s">
        <v>33</v>
      </c>
      <c r="AW2" s="11" t="s">
        <v>34</v>
      </c>
    </row>
    <row r="3" spans="1:53" ht="15.75" x14ac:dyDescent="0.25">
      <c r="A3" s="18" t="str">
        <f>[1]Nodes!A2</f>
        <v>CAL_064</v>
      </c>
      <c r="B3" s="18" t="str">
        <f>[1]Nodes!B2</f>
        <v>Calibration node at gauge F64-R</v>
      </c>
      <c r="C3" s="19">
        <f>SUM(D3:O3)</f>
        <v>0</v>
      </c>
      <c r="D3" s="13">
        <f>AH3</f>
        <v>0</v>
      </c>
      <c r="E3" s="13">
        <f t="shared" ref="E3:O18" si="0">AI3</f>
        <v>0</v>
      </c>
      <c r="F3" s="13">
        <f t="shared" si="0"/>
        <v>0</v>
      </c>
      <c r="G3" s="13">
        <f t="shared" si="0"/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  <c r="O3" s="13">
        <f t="shared" si="0"/>
        <v>0</v>
      </c>
      <c r="Q3" s="12">
        <f>[1]Nodes!H2</f>
        <v>0</v>
      </c>
      <c r="R3" s="1">
        <f>Q3*50</f>
        <v>0</v>
      </c>
      <c r="S3" s="1">
        <f>R3/325851</f>
        <v>0</v>
      </c>
      <c r="T3" s="1">
        <v>0</v>
      </c>
      <c r="U3" s="1">
        <f>T3/12</f>
        <v>0</v>
      </c>
      <c r="V3">
        <f>Q3*(9.38+2.37*2)*31</f>
        <v>0</v>
      </c>
      <c r="W3">
        <f>Q3*(15.68+2.89*2)*28</f>
        <v>0</v>
      </c>
      <c r="X3">
        <f>Q3*(19.73+4.69*2)*31</f>
        <v>0</v>
      </c>
      <c r="Y3">
        <f>Q3*(21.12+5.73*2)*30</f>
        <v>0</v>
      </c>
      <c r="Z3">
        <f>Q3*(20.47+5.84*2)*31</f>
        <v>0</v>
      </c>
      <c r="AA3">
        <f>Q3*(23.58+7.26*2)*30</f>
        <v>0</v>
      </c>
      <c r="AB3">
        <f>Q3*(23.22+7.2*2)*31</f>
        <v>0</v>
      </c>
      <c r="AC3">
        <f>Q3*(23.2+6.8*2)*31</f>
        <v>0</v>
      </c>
      <c r="AD3">
        <f>Q3*(21.25+5.6*2)*30</f>
        <v>0</v>
      </c>
      <c r="AE3">
        <f>Q3*(21.26+4.78*2)*31</f>
        <v>0</v>
      </c>
      <c r="AF3">
        <f>Q3*(15.96+2.88*2)*30</f>
        <v>0</v>
      </c>
      <c r="AG3">
        <f>Q3*(8.99+2.3*2)*31</f>
        <v>0</v>
      </c>
      <c r="AH3" s="12">
        <f>($S3*31)+$U3+(V3/325851)</f>
        <v>0</v>
      </c>
      <c r="AI3" s="12">
        <f>($S3*28)+$U3+(W3/325851)</f>
        <v>0</v>
      </c>
      <c r="AJ3" s="12">
        <f>($S3*31)+$U3+(X3/325851)</f>
        <v>0</v>
      </c>
      <c r="AK3" s="12">
        <f>($S3*30)+$U3+(Y3/325851)</f>
        <v>0</v>
      </c>
      <c r="AL3" s="12">
        <f t="shared" ref="AL3:AL13" si="1">($S3*31)+$U3+(Z3/325851)</f>
        <v>0</v>
      </c>
      <c r="AM3" s="12">
        <f>($S3*30)+$U3+(AA3/325851)</f>
        <v>0</v>
      </c>
      <c r="AN3" s="12">
        <f t="shared" ref="AN3:AO13" si="2">($S3*31)+$U3+(AB3/325851)</f>
        <v>0</v>
      </c>
      <c r="AO3" s="12">
        <f t="shared" si="2"/>
        <v>0</v>
      </c>
      <c r="AP3" s="12">
        <f>($S3*30)+$U3+(AD3/325851)</f>
        <v>0</v>
      </c>
      <c r="AQ3" s="12">
        <f>($S3*31)+$U3+(AE3/325851)</f>
        <v>0</v>
      </c>
      <c r="AR3" s="12">
        <f>($S3*30)+$U3+(AF3/325851)</f>
        <v>0</v>
      </c>
      <c r="AS3" s="12">
        <f t="shared" ref="AS3:AS13" si="3">($S3*31)+$U3+(AG3/325851)</f>
        <v>0</v>
      </c>
      <c r="AT3" s="13">
        <f>SUM(AH3:AS3)</f>
        <v>0</v>
      </c>
      <c r="AU3" t="e">
        <f>AT3*325851*(1/365)*(1/Q3)</f>
        <v>#DIV/0!</v>
      </c>
      <c r="AV3">
        <v>0</v>
      </c>
      <c r="AW3" t="e">
        <f>(R3+(SUM(V3:AG3)/365)*(1/Q3))</f>
        <v>#DIV/0!</v>
      </c>
      <c r="AX3" s="21" t="s">
        <v>35</v>
      </c>
      <c r="AY3" s="21"/>
      <c r="AZ3" s="21" t="s">
        <v>36</v>
      </c>
      <c r="BA3" s="21"/>
    </row>
    <row r="4" spans="1:53" x14ac:dyDescent="0.25">
      <c r="A4" s="18" t="str">
        <f>[1]Nodes!A3</f>
        <v>CAL_192</v>
      </c>
      <c r="B4" s="18" t="str">
        <f>[1]Nodes!B3</f>
        <v>Calibration node for Rio Hondo river gauge F192-R</v>
      </c>
      <c r="C4" s="19">
        <f t="shared" ref="C4:C67" si="4">SUM(D4:O4)</f>
        <v>0</v>
      </c>
      <c r="D4" s="13">
        <f t="shared" ref="D4:O38" si="5">AH4</f>
        <v>0</v>
      </c>
      <c r="E4" s="13">
        <f t="shared" si="0"/>
        <v>0</v>
      </c>
      <c r="F4" s="13">
        <f t="shared" si="0"/>
        <v>0</v>
      </c>
      <c r="G4" s="13">
        <f t="shared" si="0"/>
        <v>0</v>
      </c>
      <c r="H4" s="13">
        <f t="shared" si="0"/>
        <v>0</v>
      </c>
      <c r="I4" s="13">
        <f t="shared" si="0"/>
        <v>0</v>
      </c>
      <c r="J4" s="13">
        <f t="shared" si="0"/>
        <v>0</v>
      </c>
      <c r="K4" s="13">
        <f t="shared" si="0"/>
        <v>0</v>
      </c>
      <c r="L4" s="13">
        <f t="shared" si="0"/>
        <v>0</v>
      </c>
      <c r="M4" s="13">
        <f t="shared" si="0"/>
        <v>0</v>
      </c>
      <c r="N4" s="13">
        <f t="shared" si="0"/>
        <v>0</v>
      </c>
      <c r="O4" s="13">
        <f t="shared" si="0"/>
        <v>0</v>
      </c>
      <c r="Q4" s="12">
        <f>[1]Nodes!H3</f>
        <v>0</v>
      </c>
      <c r="R4" s="1">
        <f t="shared" ref="R4:R67" si="6">Q4*50</f>
        <v>0</v>
      </c>
      <c r="S4" s="1">
        <f t="shared" ref="S4:S67" si="7">R4/325851</f>
        <v>0</v>
      </c>
      <c r="T4" s="1">
        <v>0</v>
      </c>
      <c r="U4" s="1">
        <f t="shared" ref="U4:U13" si="8">T4/12</f>
        <v>0</v>
      </c>
      <c r="V4">
        <f t="shared" ref="V4:V13" si="9">Q4*(9.38+2.37*2)*31</f>
        <v>0</v>
      </c>
      <c r="W4">
        <f t="shared" ref="W4:W13" si="10">Q4*(15.68+2.89*2)*28</f>
        <v>0</v>
      </c>
      <c r="X4">
        <f t="shared" ref="X4:X13" si="11">Q4*(19.73+4.69*2)*31</f>
        <v>0</v>
      </c>
      <c r="Y4">
        <f t="shared" ref="Y4:Y13" si="12">Q4*(21.12+5.73*2)*30</f>
        <v>0</v>
      </c>
      <c r="Z4">
        <f t="shared" ref="Z4:Z13" si="13">Q4*(20.47+5.84*2)*31</f>
        <v>0</v>
      </c>
      <c r="AA4">
        <f t="shared" ref="AA4:AA13" si="14">Q4*(23.58+7.26*2)*30</f>
        <v>0</v>
      </c>
      <c r="AB4">
        <f t="shared" ref="AB4:AB13" si="15">Q4*(23.22+7.2*2)*31</f>
        <v>0</v>
      </c>
      <c r="AC4">
        <f t="shared" ref="AC4:AC13" si="16">Q4*(23.2+6.8*2)*31</f>
        <v>0</v>
      </c>
      <c r="AD4">
        <f t="shared" ref="AD4:AD13" si="17">Q4*(21.25+5.6*2)*30</f>
        <v>0</v>
      </c>
      <c r="AE4">
        <f t="shared" ref="AE4:AE13" si="18">Q4*(21.26+4.78*2)*31</f>
        <v>0</v>
      </c>
      <c r="AF4">
        <f t="shared" ref="AF4:AF13" si="19">Q4*(15.96+2.88*2)*30</f>
        <v>0</v>
      </c>
      <c r="AG4">
        <f t="shared" ref="AG4:AG13" si="20">Q4*(8.99+2.3*2)*31</f>
        <v>0</v>
      </c>
      <c r="AH4" s="12">
        <f t="shared" ref="AH4:AH13" si="21">($S4*31)+$U4+(V4/325851)</f>
        <v>0</v>
      </c>
      <c r="AI4" s="12">
        <f t="shared" ref="AI4:AI13" si="22">($S4*28)+$U4+(W4/325851)</f>
        <v>0</v>
      </c>
      <c r="AJ4" s="12">
        <f t="shared" ref="AJ4:AJ13" si="23">($S4*31)+$U4+(X4/325851)</f>
        <v>0</v>
      </c>
      <c r="AK4" s="12">
        <f t="shared" ref="AK4:AK13" si="24">($S4*30)+$U4+(Y4/325851)</f>
        <v>0</v>
      </c>
      <c r="AL4" s="12">
        <f t="shared" si="1"/>
        <v>0</v>
      </c>
      <c r="AM4" s="12">
        <f t="shared" ref="AM4:AM13" si="25">($S4*30)+$U4+(AA4/325851)</f>
        <v>0</v>
      </c>
      <c r="AN4" s="12">
        <f t="shared" si="2"/>
        <v>0</v>
      </c>
      <c r="AO4" s="12">
        <f t="shared" si="2"/>
        <v>0</v>
      </c>
      <c r="AP4" s="12">
        <f t="shared" ref="AP4:AP13" si="26">($S4*30)+$U4+(AD4/325851)</f>
        <v>0</v>
      </c>
      <c r="AQ4" s="12">
        <f t="shared" ref="AQ4:AQ13" si="27">($S4*31)+$U4+(AE4/325851)</f>
        <v>0</v>
      </c>
      <c r="AR4" s="12">
        <f t="shared" ref="AR4:AR13" si="28">($S4*30)+$U4+(AF4/325851)</f>
        <v>0</v>
      </c>
      <c r="AS4" s="12">
        <f t="shared" si="3"/>
        <v>0</v>
      </c>
      <c r="AT4" s="13">
        <f t="shared" ref="AT4:AT67" si="29">SUM(AH4:AS4)</f>
        <v>0</v>
      </c>
      <c r="AU4" t="e">
        <f t="shared" ref="AU4:AU67" si="30">AT4*325851*(1/365)*(1/Q4)</f>
        <v>#DIV/0!</v>
      </c>
      <c r="AV4">
        <v>52.84024383561642</v>
      </c>
      <c r="AW4" t="e">
        <f t="shared" ref="AW4:AW67" si="31">(R4+(SUM(V4:AG4)/365)*(1/Q4))</f>
        <v>#DIV/0!</v>
      </c>
      <c r="AX4" s="1" t="s">
        <v>37</v>
      </c>
      <c r="AY4" s="2">
        <f>52/88</f>
        <v>0.59090909090909094</v>
      </c>
      <c r="AZ4" s="1" t="s">
        <v>37</v>
      </c>
      <c r="BA4" s="3">
        <f>63/88</f>
        <v>0.71590909090909094</v>
      </c>
    </row>
    <row r="5" spans="1:53" x14ac:dyDescent="0.25">
      <c r="A5" s="18" t="str">
        <f>[1]Nodes!A4</f>
        <v>CAL_274</v>
      </c>
      <c r="B5" s="18" t="str">
        <f>[1]Nodes!B4</f>
        <v>Calibration node at Gauge F274B-R</v>
      </c>
      <c r="C5" s="19">
        <f t="shared" si="4"/>
        <v>0</v>
      </c>
      <c r="D5" s="13">
        <f t="shared" si="5"/>
        <v>0</v>
      </c>
      <c r="E5" s="13">
        <f t="shared" si="0"/>
        <v>0</v>
      </c>
      <c r="F5" s="13">
        <f t="shared" si="0"/>
        <v>0</v>
      </c>
      <c r="G5" s="13">
        <f t="shared" si="0"/>
        <v>0</v>
      </c>
      <c r="H5" s="13">
        <f t="shared" si="0"/>
        <v>0</v>
      </c>
      <c r="I5" s="13">
        <f t="shared" si="0"/>
        <v>0</v>
      </c>
      <c r="J5" s="13">
        <f t="shared" si="0"/>
        <v>0</v>
      </c>
      <c r="K5" s="13">
        <f t="shared" si="0"/>
        <v>0</v>
      </c>
      <c r="L5" s="13">
        <f t="shared" si="0"/>
        <v>0</v>
      </c>
      <c r="M5" s="13">
        <f t="shared" si="0"/>
        <v>0</v>
      </c>
      <c r="N5" s="13">
        <f t="shared" si="0"/>
        <v>0</v>
      </c>
      <c r="O5" s="13">
        <f t="shared" si="0"/>
        <v>0</v>
      </c>
      <c r="Q5" s="12">
        <f>[1]Nodes!H4</f>
        <v>0</v>
      </c>
      <c r="R5" s="1">
        <f t="shared" si="6"/>
        <v>0</v>
      </c>
      <c r="S5" s="1">
        <f t="shared" si="7"/>
        <v>0</v>
      </c>
      <c r="T5" s="1">
        <v>0</v>
      </c>
      <c r="U5" s="1">
        <f t="shared" si="8"/>
        <v>0</v>
      </c>
      <c r="V5">
        <f t="shared" si="9"/>
        <v>0</v>
      </c>
      <c r="W5">
        <f t="shared" si="10"/>
        <v>0</v>
      </c>
      <c r="X5">
        <f t="shared" si="11"/>
        <v>0</v>
      </c>
      <c r="Y5">
        <f t="shared" si="12"/>
        <v>0</v>
      </c>
      <c r="Z5">
        <f t="shared" si="13"/>
        <v>0</v>
      </c>
      <c r="AA5">
        <f t="shared" si="14"/>
        <v>0</v>
      </c>
      <c r="AB5">
        <f t="shared" si="15"/>
        <v>0</v>
      </c>
      <c r="AC5">
        <f t="shared" si="16"/>
        <v>0</v>
      </c>
      <c r="AD5">
        <f t="shared" si="17"/>
        <v>0</v>
      </c>
      <c r="AE5">
        <f t="shared" si="18"/>
        <v>0</v>
      </c>
      <c r="AF5">
        <f t="shared" si="19"/>
        <v>0</v>
      </c>
      <c r="AG5">
        <f t="shared" si="20"/>
        <v>0</v>
      </c>
      <c r="AH5" s="12">
        <f t="shared" si="21"/>
        <v>0</v>
      </c>
      <c r="AI5" s="12">
        <f t="shared" si="22"/>
        <v>0</v>
      </c>
      <c r="AJ5" s="12">
        <f t="shared" si="23"/>
        <v>0</v>
      </c>
      <c r="AK5" s="12">
        <f t="shared" si="24"/>
        <v>0</v>
      </c>
      <c r="AL5" s="12">
        <f t="shared" si="1"/>
        <v>0</v>
      </c>
      <c r="AM5" s="12">
        <f t="shared" si="25"/>
        <v>0</v>
      </c>
      <c r="AN5" s="12">
        <f t="shared" si="2"/>
        <v>0</v>
      </c>
      <c r="AO5" s="12">
        <f t="shared" si="2"/>
        <v>0</v>
      </c>
      <c r="AP5" s="12">
        <f t="shared" si="26"/>
        <v>0</v>
      </c>
      <c r="AQ5" s="12">
        <f t="shared" si="27"/>
        <v>0</v>
      </c>
      <c r="AR5" s="12">
        <f t="shared" si="28"/>
        <v>0</v>
      </c>
      <c r="AS5" s="12">
        <f t="shared" si="3"/>
        <v>0</v>
      </c>
      <c r="AT5" s="13">
        <f t="shared" si="29"/>
        <v>0</v>
      </c>
      <c r="AU5" t="e">
        <f t="shared" si="30"/>
        <v>#DIV/0!</v>
      </c>
      <c r="AV5">
        <v>52.840243835616434</v>
      </c>
      <c r="AW5" t="e">
        <f t="shared" si="31"/>
        <v>#DIV/0!</v>
      </c>
      <c r="AX5" s="1" t="s">
        <v>38</v>
      </c>
      <c r="AY5" s="2">
        <f>68/88</f>
        <v>0.77272727272727271</v>
      </c>
      <c r="AZ5" s="1" t="s">
        <v>38</v>
      </c>
      <c r="BA5" s="3">
        <f>71/88</f>
        <v>0.80681818181818177</v>
      </c>
    </row>
    <row r="6" spans="1:53" x14ac:dyDescent="0.25">
      <c r="A6" s="18" t="str">
        <f>[1]Nodes!A5</f>
        <v>CAL_304</v>
      </c>
      <c r="B6" s="18" t="str">
        <f>[1]Nodes!B5</f>
        <v>Calibration node at Gauge F304-R</v>
      </c>
      <c r="C6" s="19">
        <f t="shared" si="4"/>
        <v>0</v>
      </c>
      <c r="D6" s="13">
        <f t="shared" si="5"/>
        <v>0</v>
      </c>
      <c r="E6" s="13">
        <f t="shared" si="0"/>
        <v>0</v>
      </c>
      <c r="F6" s="13">
        <f t="shared" si="0"/>
        <v>0</v>
      </c>
      <c r="G6" s="13">
        <f t="shared" si="0"/>
        <v>0</v>
      </c>
      <c r="H6" s="13">
        <f t="shared" si="0"/>
        <v>0</v>
      </c>
      <c r="I6" s="13">
        <f t="shared" si="0"/>
        <v>0</v>
      </c>
      <c r="J6" s="13">
        <f t="shared" si="0"/>
        <v>0</v>
      </c>
      <c r="K6" s="13">
        <f t="shared" si="0"/>
        <v>0</v>
      </c>
      <c r="L6" s="13">
        <f t="shared" si="0"/>
        <v>0</v>
      </c>
      <c r="M6" s="13">
        <f t="shared" si="0"/>
        <v>0</v>
      </c>
      <c r="N6" s="13">
        <f t="shared" si="0"/>
        <v>0</v>
      </c>
      <c r="O6" s="13">
        <f t="shared" si="0"/>
        <v>0</v>
      </c>
      <c r="Q6" s="12">
        <f>[1]Nodes!H5</f>
        <v>0</v>
      </c>
      <c r="R6" s="1">
        <f t="shared" si="6"/>
        <v>0</v>
      </c>
      <c r="S6" s="1">
        <f t="shared" si="7"/>
        <v>0</v>
      </c>
      <c r="T6" s="1">
        <v>0</v>
      </c>
      <c r="U6" s="1">
        <f t="shared" si="8"/>
        <v>0</v>
      </c>
      <c r="V6">
        <f t="shared" si="9"/>
        <v>0</v>
      </c>
      <c r="W6">
        <f t="shared" si="10"/>
        <v>0</v>
      </c>
      <c r="X6">
        <f t="shared" si="11"/>
        <v>0</v>
      </c>
      <c r="Y6">
        <f t="shared" si="12"/>
        <v>0</v>
      </c>
      <c r="Z6">
        <f t="shared" si="13"/>
        <v>0</v>
      </c>
      <c r="AA6">
        <f t="shared" si="14"/>
        <v>0</v>
      </c>
      <c r="AB6">
        <f t="shared" si="15"/>
        <v>0</v>
      </c>
      <c r="AC6">
        <f t="shared" si="16"/>
        <v>0</v>
      </c>
      <c r="AD6">
        <f t="shared" si="17"/>
        <v>0</v>
      </c>
      <c r="AE6">
        <f t="shared" si="18"/>
        <v>0</v>
      </c>
      <c r="AF6">
        <f t="shared" si="19"/>
        <v>0</v>
      </c>
      <c r="AG6">
        <f t="shared" si="20"/>
        <v>0</v>
      </c>
      <c r="AH6" s="12">
        <f t="shared" si="21"/>
        <v>0</v>
      </c>
      <c r="AI6" s="12">
        <f t="shared" si="22"/>
        <v>0</v>
      </c>
      <c r="AJ6" s="12">
        <f t="shared" si="23"/>
        <v>0</v>
      </c>
      <c r="AK6" s="12">
        <f t="shared" si="24"/>
        <v>0</v>
      </c>
      <c r="AL6" s="12">
        <f t="shared" si="1"/>
        <v>0</v>
      </c>
      <c r="AM6" s="12">
        <f t="shared" si="25"/>
        <v>0</v>
      </c>
      <c r="AN6" s="12">
        <f t="shared" si="2"/>
        <v>0</v>
      </c>
      <c r="AO6" s="12">
        <f t="shared" si="2"/>
        <v>0</v>
      </c>
      <c r="AP6" s="12">
        <f t="shared" si="26"/>
        <v>0</v>
      </c>
      <c r="AQ6" s="12">
        <f t="shared" si="27"/>
        <v>0</v>
      </c>
      <c r="AR6" s="12">
        <f t="shared" si="28"/>
        <v>0</v>
      </c>
      <c r="AS6" s="12">
        <f t="shared" si="3"/>
        <v>0</v>
      </c>
      <c r="AT6" s="13">
        <f t="shared" si="29"/>
        <v>0</v>
      </c>
      <c r="AU6" t="e">
        <f t="shared" si="30"/>
        <v>#DIV/0!</v>
      </c>
      <c r="AV6">
        <v>52.840243835616434</v>
      </c>
      <c r="AW6" t="e">
        <f t="shared" si="31"/>
        <v>#DIV/0!</v>
      </c>
    </row>
    <row r="7" spans="1:53" x14ac:dyDescent="0.25">
      <c r="A7" s="18" t="str">
        <f>[1]Nodes!A6</f>
        <v>CAL_318</v>
      </c>
      <c r="B7" s="18" t="str">
        <f>[1]Nodes!B6</f>
        <v>Calibration node at gauge F318</v>
      </c>
      <c r="C7" s="19">
        <f t="shared" si="4"/>
        <v>0</v>
      </c>
      <c r="D7" s="13">
        <f t="shared" si="5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  <c r="K7" s="13">
        <f t="shared" si="0"/>
        <v>0</v>
      </c>
      <c r="L7" s="13">
        <f t="shared" si="0"/>
        <v>0</v>
      </c>
      <c r="M7" s="13">
        <f t="shared" si="0"/>
        <v>0</v>
      </c>
      <c r="N7" s="13">
        <f t="shared" si="0"/>
        <v>0</v>
      </c>
      <c r="O7" s="13">
        <f t="shared" si="0"/>
        <v>0</v>
      </c>
      <c r="Q7" s="12">
        <f>[1]Nodes!H6</f>
        <v>0</v>
      </c>
      <c r="R7" s="1">
        <f t="shared" si="6"/>
        <v>0</v>
      </c>
      <c r="S7" s="1">
        <f t="shared" si="7"/>
        <v>0</v>
      </c>
      <c r="T7" s="1">
        <v>0</v>
      </c>
      <c r="U7" s="1">
        <f t="shared" si="8"/>
        <v>0</v>
      </c>
      <c r="V7">
        <f t="shared" si="9"/>
        <v>0</v>
      </c>
      <c r="W7">
        <f t="shared" si="10"/>
        <v>0</v>
      </c>
      <c r="X7">
        <f t="shared" si="11"/>
        <v>0</v>
      </c>
      <c r="Y7">
        <f t="shared" si="12"/>
        <v>0</v>
      </c>
      <c r="Z7">
        <f t="shared" si="13"/>
        <v>0</v>
      </c>
      <c r="AA7">
        <f t="shared" si="14"/>
        <v>0</v>
      </c>
      <c r="AB7">
        <f t="shared" si="15"/>
        <v>0</v>
      </c>
      <c r="AC7">
        <f t="shared" si="16"/>
        <v>0</v>
      </c>
      <c r="AD7">
        <f t="shared" si="17"/>
        <v>0</v>
      </c>
      <c r="AE7">
        <f t="shared" si="18"/>
        <v>0</v>
      </c>
      <c r="AF7">
        <f t="shared" si="19"/>
        <v>0</v>
      </c>
      <c r="AG7">
        <f t="shared" si="20"/>
        <v>0</v>
      </c>
      <c r="AH7" s="12">
        <f t="shared" si="21"/>
        <v>0</v>
      </c>
      <c r="AI7" s="12">
        <f t="shared" si="22"/>
        <v>0</v>
      </c>
      <c r="AJ7" s="12">
        <f t="shared" si="23"/>
        <v>0</v>
      </c>
      <c r="AK7" s="12">
        <f t="shared" si="24"/>
        <v>0</v>
      </c>
      <c r="AL7" s="12">
        <f t="shared" si="1"/>
        <v>0</v>
      </c>
      <c r="AM7" s="12">
        <f t="shared" si="25"/>
        <v>0</v>
      </c>
      <c r="AN7" s="12">
        <f t="shared" si="2"/>
        <v>0</v>
      </c>
      <c r="AO7" s="12">
        <f t="shared" si="2"/>
        <v>0</v>
      </c>
      <c r="AP7" s="12">
        <f t="shared" si="26"/>
        <v>0</v>
      </c>
      <c r="AQ7" s="12">
        <f t="shared" si="27"/>
        <v>0</v>
      </c>
      <c r="AR7" s="12">
        <f t="shared" si="28"/>
        <v>0</v>
      </c>
      <c r="AS7" s="12">
        <f t="shared" si="3"/>
        <v>0</v>
      </c>
      <c r="AT7" s="13">
        <f t="shared" si="29"/>
        <v>0</v>
      </c>
      <c r="AU7" t="e">
        <f t="shared" si="30"/>
        <v>#DIV/0!</v>
      </c>
      <c r="AV7">
        <v>52.840243835616434</v>
      </c>
      <c r="AW7" t="e">
        <f t="shared" si="31"/>
        <v>#DIV/0!</v>
      </c>
    </row>
    <row r="8" spans="1:53" x14ac:dyDescent="0.25">
      <c r="A8" s="18" t="str">
        <f>[1]Nodes!A7</f>
        <v>CAL_319</v>
      </c>
      <c r="B8" s="18" t="str">
        <f>[1]Nodes!B7</f>
        <v xml:space="preserve">Calibration Node at LA River outflow to Pacific Ocean  </v>
      </c>
      <c r="C8" s="19">
        <f t="shared" si="4"/>
        <v>0</v>
      </c>
      <c r="D8" s="13">
        <f t="shared" si="5"/>
        <v>0</v>
      </c>
      <c r="E8" s="13">
        <f t="shared" si="0"/>
        <v>0</v>
      </c>
      <c r="F8" s="13">
        <f t="shared" si="0"/>
        <v>0</v>
      </c>
      <c r="G8" s="13">
        <f t="shared" si="0"/>
        <v>0</v>
      </c>
      <c r="H8" s="13">
        <f t="shared" si="0"/>
        <v>0</v>
      </c>
      <c r="I8" s="13">
        <f t="shared" si="0"/>
        <v>0</v>
      </c>
      <c r="J8" s="13">
        <f t="shared" si="0"/>
        <v>0</v>
      </c>
      <c r="K8" s="13">
        <f t="shared" si="0"/>
        <v>0</v>
      </c>
      <c r="L8" s="13">
        <f t="shared" si="0"/>
        <v>0</v>
      </c>
      <c r="M8" s="13">
        <f t="shared" si="0"/>
        <v>0</v>
      </c>
      <c r="N8" s="13">
        <f t="shared" si="0"/>
        <v>0</v>
      </c>
      <c r="O8" s="13">
        <f t="shared" si="0"/>
        <v>0</v>
      </c>
      <c r="Q8" s="12">
        <f>[1]Nodes!H7</f>
        <v>0</v>
      </c>
      <c r="R8" s="1">
        <f t="shared" si="6"/>
        <v>0</v>
      </c>
      <c r="S8" s="1">
        <f t="shared" si="7"/>
        <v>0</v>
      </c>
      <c r="T8" s="1">
        <v>0</v>
      </c>
      <c r="U8" s="1">
        <f t="shared" si="8"/>
        <v>0</v>
      </c>
      <c r="V8">
        <f t="shared" si="9"/>
        <v>0</v>
      </c>
      <c r="W8">
        <f t="shared" si="10"/>
        <v>0</v>
      </c>
      <c r="X8">
        <f t="shared" si="11"/>
        <v>0</v>
      </c>
      <c r="Y8">
        <f t="shared" si="12"/>
        <v>0</v>
      </c>
      <c r="Z8">
        <f t="shared" si="13"/>
        <v>0</v>
      </c>
      <c r="AA8">
        <f t="shared" si="14"/>
        <v>0</v>
      </c>
      <c r="AB8">
        <f t="shared" si="15"/>
        <v>0</v>
      </c>
      <c r="AC8">
        <f t="shared" si="16"/>
        <v>0</v>
      </c>
      <c r="AD8">
        <f t="shared" si="17"/>
        <v>0</v>
      </c>
      <c r="AE8">
        <f t="shared" si="18"/>
        <v>0</v>
      </c>
      <c r="AF8">
        <f t="shared" si="19"/>
        <v>0</v>
      </c>
      <c r="AG8">
        <f t="shared" si="20"/>
        <v>0</v>
      </c>
      <c r="AH8" s="12">
        <f t="shared" si="21"/>
        <v>0</v>
      </c>
      <c r="AI8" s="12">
        <f t="shared" si="22"/>
        <v>0</v>
      </c>
      <c r="AJ8" s="12">
        <f t="shared" si="23"/>
        <v>0</v>
      </c>
      <c r="AK8" s="12">
        <f t="shared" si="24"/>
        <v>0</v>
      </c>
      <c r="AL8" s="12">
        <f t="shared" si="1"/>
        <v>0</v>
      </c>
      <c r="AM8" s="12">
        <f t="shared" si="25"/>
        <v>0</v>
      </c>
      <c r="AN8" s="12">
        <f t="shared" si="2"/>
        <v>0</v>
      </c>
      <c r="AO8" s="12">
        <f t="shared" si="2"/>
        <v>0</v>
      </c>
      <c r="AP8" s="12">
        <f t="shared" si="26"/>
        <v>0</v>
      </c>
      <c r="AQ8" s="12">
        <f t="shared" si="27"/>
        <v>0</v>
      </c>
      <c r="AR8" s="12">
        <f t="shared" si="28"/>
        <v>0</v>
      </c>
      <c r="AS8" s="12">
        <f t="shared" si="3"/>
        <v>0</v>
      </c>
      <c r="AT8" s="13">
        <f t="shared" si="29"/>
        <v>0</v>
      </c>
      <c r="AU8" t="e">
        <f t="shared" si="30"/>
        <v>#DIV/0!</v>
      </c>
      <c r="AV8">
        <v>52.840243835616434</v>
      </c>
      <c r="AW8" t="e">
        <f t="shared" si="31"/>
        <v>#DIV/0!</v>
      </c>
    </row>
    <row r="9" spans="1:53" x14ac:dyDescent="0.25">
      <c r="A9" s="18" t="str">
        <f>[1]Nodes!A8</f>
        <v>CAL_342</v>
      </c>
      <c r="B9" s="18" t="str">
        <f>[1]Nodes!B8</f>
        <v>Rain gauge for Branford spreading grounds inflows</v>
      </c>
      <c r="C9" s="19">
        <f t="shared" si="4"/>
        <v>0</v>
      </c>
      <c r="D9" s="13">
        <f t="shared" si="5"/>
        <v>0</v>
      </c>
      <c r="E9" s="13">
        <f t="shared" si="0"/>
        <v>0</v>
      </c>
      <c r="F9" s="13">
        <f t="shared" si="0"/>
        <v>0</v>
      </c>
      <c r="G9" s="13">
        <f t="shared" si="0"/>
        <v>0</v>
      </c>
      <c r="H9" s="13">
        <f t="shared" si="0"/>
        <v>0</v>
      </c>
      <c r="I9" s="13">
        <f t="shared" si="0"/>
        <v>0</v>
      </c>
      <c r="J9" s="13">
        <f t="shared" si="0"/>
        <v>0</v>
      </c>
      <c r="K9" s="13">
        <f t="shared" si="0"/>
        <v>0</v>
      </c>
      <c r="L9" s="13">
        <f t="shared" si="0"/>
        <v>0</v>
      </c>
      <c r="M9" s="13">
        <f t="shared" si="0"/>
        <v>0</v>
      </c>
      <c r="N9" s="13">
        <f t="shared" si="0"/>
        <v>0</v>
      </c>
      <c r="O9" s="13">
        <f t="shared" si="0"/>
        <v>0</v>
      </c>
      <c r="Q9" s="12">
        <f>[1]Nodes!H8</f>
        <v>0</v>
      </c>
      <c r="R9" s="1">
        <f t="shared" si="6"/>
        <v>0</v>
      </c>
      <c r="S9" s="1">
        <f t="shared" si="7"/>
        <v>0</v>
      </c>
      <c r="T9" s="1">
        <v>0</v>
      </c>
      <c r="U9" s="1">
        <f t="shared" si="8"/>
        <v>0</v>
      </c>
      <c r="V9">
        <f t="shared" si="9"/>
        <v>0</v>
      </c>
      <c r="W9">
        <f t="shared" si="10"/>
        <v>0</v>
      </c>
      <c r="X9">
        <f t="shared" si="11"/>
        <v>0</v>
      </c>
      <c r="Y9">
        <f t="shared" si="12"/>
        <v>0</v>
      </c>
      <c r="Z9">
        <f t="shared" si="13"/>
        <v>0</v>
      </c>
      <c r="AA9">
        <f t="shared" si="14"/>
        <v>0</v>
      </c>
      <c r="AB9">
        <f t="shared" si="15"/>
        <v>0</v>
      </c>
      <c r="AC9">
        <f t="shared" si="16"/>
        <v>0</v>
      </c>
      <c r="AD9">
        <f t="shared" si="17"/>
        <v>0</v>
      </c>
      <c r="AE9">
        <f t="shared" si="18"/>
        <v>0</v>
      </c>
      <c r="AF9">
        <f t="shared" si="19"/>
        <v>0</v>
      </c>
      <c r="AG9">
        <f t="shared" si="20"/>
        <v>0</v>
      </c>
      <c r="AH9" s="12">
        <f t="shared" si="21"/>
        <v>0</v>
      </c>
      <c r="AI9" s="12">
        <f t="shared" si="22"/>
        <v>0</v>
      </c>
      <c r="AJ9" s="12">
        <f t="shared" si="23"/>
        <v>0</v>
      </c>
      <c r="AK9" s="12">
        <f t="shared" si="24"/>
        <v>0</v>
      </c>
      <c r="AL9" s="12">
        <f t="shared" si="1"/>
        <v>0</v>
      </c>
      <c r="AM9" s="12">
        <f t="shared" si="25"/>
        <v>0</v>
      </c>
      <c r="AN9" s="12">
        <f t="shared" si="2"/>
        <v>0</v>
      </c>
      <c r="AO9" s="12">
        <f t="shared" si="2"/>
        <v>0</v>
      </c>
      <c r="AP9" s="12">
        <f t="shared" si="26"/>
        <v>0</v>
      </c>
      <c r="AQ9" s="12">
        <f t="shared" si="27"/>
        <v>0</v>
      </c>
      <c r="AR9" s="12">
        <f t="shared" si="28"/>
        <v>0</v>
      </c>
      <c r="AS9" s="12">
        <f t="shared" si="3"/>
        <v>0</v>
      </c>
      <c r="AT9" s="13">
        <f t="shared" si="29"/>
        <v>0</v>
      </c>
      <c r="AU9" t="e">
        <f t="shared" si="30"/>
        <v>#DIV/0!</v>
      </c>
      <c r="AV9">
        <v>52.840243835616434</v>
      </c>
      <c r="AW9" t="e">
        <f t="shared" si="31"/>
        <v>#DIV/0!</v>
      </c>
    </row>
    <row r="10" spans="1:53" x14ac:dyDescent="0.25">
      <c r="A10" s="18" t="str">
        <f>[1]Nodes!A9</f>
        <v>CAL_42B</v>
      </c>
      <c r="B10" s="18" t="str">
        <f>[1]Nodes!B9</f>
        <v>Rain gauge 42B-R for calibrating outflows</v>
      </c>
      <c r="C10" s="19">
        <f t="shared" si="4"/>
        <v>0</v>
      </c>
      <c r="D10" s="13">
        <f t="shared" si="5"/>
        <v>0</v>
      </c>
      <c r="E10" s="13">
        <f t="shared" si="0"/>
        <v>0</v>
      </c>
      <c r="F10" s="13">
        <f t="shared" si="0"/>
        <v>0</v>
      </c>
      <c r="G10" s="13">
        <f t="shared" si="0"/>
        <v>0</v>
      </c>
      <c r="H10" s="13">
        <f t="shared" si="0"/>
        <v>0</v>
      </c>
      <c r="I10" s="13">
        <f t="shared" si="0"/>
        <v>0</v>
      </c>
      <c r="J10" s="13">
        <f t="shared" si="0"/>
        <v>0</v>
      </c>
      <c r="K10" s="13">
        <f t="shared" si="0"/>
        <v>0</v>
      </c>
      <c r="L10" s="13">
        <f t="shared" si="0"/>
        <v>0</v>
      </c>
      <c r="M10" s="13">
        <f t="shared" si="0"/>
        <v>0</v>
      </c>
      <c r="N10" s="13">
        <f t="shared" si="0"/>
        <v>0</v>
      </c>
      <c r="O10" s="13">
        <f t="shared" si="0"/>
        <v>0</v>
      </c>
      <c r="Q10" s="12">
        <f>[1]Nodes!H9</f>
        <v>0</v>
      </c>
      <c r="R10" s="1">
        <f t="shared" si="6"/>
        <v>0</v>
      </c>
      <c r="S10" s="1">
        <f t="shared" si="7"/>
        <v>0</v>
      </c>
      <c r="T10" s="1">
        <v>0</v>
      </c>
      <c r="U10" s="1">
        <f t="shared" si="8"/>
        <v>0</v>
      </c>
      <c r="V10">
        <f t="shared" si="9"/>
        <v>0</v>
      </c>
      <c r="W10">
        <f t="shared" si="10"/>
        <v>0</v>
      </c>
      <c r="X10">
        <f t="shared" si="11"/>
        <v>0</v>
      </c>
      <c r="Y10">
        <f t="shared" si="12"/>
        <v>0</v>
      </c>
      <c r="Z10">
        <f t="shared" si="13"/>
        <v>0</v>
      </c>
      <c r="AA10">
        <f t="shared" si="14"/>
        <v>0</v>
      </c>
      <c r="AB10">
        <f t="shared" si="15"/>
        <v>0</v>
      </c>
      <c r="AC10">
        <f t="shared" si="16"/>
        <v>0</v>
      </c>
      <c r="AD10">
        <f t="shared" si="17"/>
        <v>0</v>
      </c>
      <c r="AE10">
        <f t="shared" si="18"/>
        <v>0</v>
      </c>
      <c r="AF10">
        <f t="shared" si="19"/>
        <v>0</v>
      </c>
      <c r="AG10">
        <f t="shared" si="20"/>
        <v>0</v>
      </c>
      <c r="AH10" s="12">
        <f t="shared" si="21"/>
        <v>0</v>
      </c>
      <c r="AI10" s="12">
        <f t="shared" si="22"/>
        <v>0</v>
      </c>
      <c r="AJ10" s="12">
        <f t="shared" si="23"/>
        <v>0</v>
      </c>
      <c r="AK10" s="12">
        <f t="shared" si="24"/>
        <v>0</v>
      </c>
      <c r="AL10" s="12">
        <f t="shared" si="1"/>
        <v>0</v>
      </c>
      <c r="AM10" s="12">
        <f t="shared" si="25"/>
        <v>0</v>
      </c>
      <c r="AN10" s="12">
        <f t="shared" si="2"/>
        <v>0</v>
      </c>
      <c r="AO10" s="12">
        <f t="shared" si="2"/>
        <v>0</v>
      </c>
      <c r="AP10" s="12">
        <f t="shared" si="26"/>
        <v>0</v>
      </c>
      <c r="AQ10" s="12">
        <f t="shared" si="27"/>
        <v>0</v>
      </c>
      <c r="AR10" s="12">
        <f t="shared" si="28"/>
        <v>0</v>
      </c>
      <c r="AS10" s="12">
        <f t="shared" si="3"/>
        <v>0</v>
      </c>
      <c r="AT10" s="13">
        <f t="shared" si="29"/>
        <v>0</v>
      </c>
      <c r="AU10" t="e">
        <f t="shared" si="30"/>
        <v>#DIV/0!</v>
      </c>
      <c r="AV10">
        <v>52.840243835616434</v>
      </c>
      <c r="AW10" t="e">
        <f t="shared" si="31"/>
        <v>#DIV/0!</v>
      </c>
    </row>
    <row r="11" spans="1:53" x14ac:dyDescent="0.25">
      <c r="A11" s="18" t="str">
        <f>[1]Nodes!A10</f>
        <v>CAL_45C</v>
      </c>
      <c r="B11" s="18" t="str">
        <f>[1]Nodes!B10</f>
        <v>Calibration node at Gauge F45C-R</v>
      </c>
      <c r="C11" s="19">
        <f t="shared" si="4"/>
        <v>0</v>
      </c>
      <c r="D11" s="13">
        <f t="shared" si="5"/>
        <v>0</v>
      </c>
      <c r="E11" s="13">
        <f t="shared" si="0"/>
        <v>0</v>
      </c>
      <c r="F11" s="13">
        <f t="shared" si="0"/>
        <v>0</v>
      </c>
      <c r="G11" s="13">
        <f t="shared" si="0"/>
        <v>0</v>
      </c>
      <c r="H11" s="13">
        <f t="shared" si="0"/>
        <v>0</v>
      </c>
      <c r="I11" s="13">
        <f t="shared" si="0"/>
        <v>0</v>
      </c>
      <c r="J11" s="13">
        <f t="shared" si="0"/>
        <v>0</v>
      </c>
      <c r="K11" s="13">
        <f t="shared" si="0"/>
        <v>0</v>
      </c>
      <c r="L11" s="13">
        <f t="shared" si="0"/>
        <v>0</v>
      </c>
      <c r="M11" s="13">
        <f t="shared" si="0"/>
        <v>0</v>
      </c>
      <c r="N11" s="13">
        <f t="shared" si="0"/>
        <v>0</v>
      </c>
      <c r="O11" s="13">
        <f t="shared" si="0"/>
        <v>0</v>
      </c>
      <c r="Q11" s="12">
        <f>[1]Nodes!H10</f>
        <v>0</v>
      </c>
      <c r="R11" s="1">
        <f t="shared" si="6"/>
        <v>0</v>
      </c>
      <c r="S11" s="1">
        <f t="shared" si="7"/>
        <v>0</v>
      </c>
      <c r="T11" s="1">
        <v>0</v>
      </c>
      <c r="U11" s="1">
        <f t="shared" si="8"/>
        <v>0</v>
      </c>
      <c r="V11">
        <f t="shared" si="9"/>
        <v>0</v>
      </c>
      <c r="W11">
        <f t="shared" si="10"/>
        <v>0</v>
      </c>
      <c r="X11">
        <f t="shared" si="11"/>
        <v>0</v>
      </c>
      <c r="Y11">
        <f t="shared" si="12"/>
        <v>0</v>
      </c>
      <c r="Z11">
        <f t="shared" si="13"/>
        <v>0</v>
      </c>
      <c r="AA11">
        <f t="shared" si="14"/>
        <v>0</v>
      </c>
      <c r="AB11">
        <f t="shared" si="15"/>
        <v>0</v>
      </c>
      <c r="AC11">
        <f t="shared" si="16"/>
        <v>0</v>
      </c>
      <c r="AD11">
        <f t="shared" si="17"/>
        <v>0</v>
      </c>
      <c r="AE11">
        <f t="shared" si="18"/>
        <v>0</v>
      </c>
      <c r="AF11">
        <f t="shared" si="19"/>
        <v>0</v>
      </c>
      <c r="AG11">
        <f t="shared" si="20"/>
        <v>0</v>
      </c>
      <c r="AH11" s="12">
        <f t="shared" si="21"/>
        <v>0</v>
      </c>
      <c r="AI11" s="12">
        <f t="shared" si="22"/>
        <v>0</v>
      </c>
      <c r="AJ11" s="12">
        <f t="shared" si="23"/>
        <v>0</v>
      </c>
      <c r="AK11" s="12">
        <f t="shared" si="24"/>
        <v>0</v>
      </c>
      <c r="AL11" s="12">
        <f t="shared" si="1"/>
        <v>0</v>
      </c>
      <c r="AM11" s="12">
        <f t="shared" si="25"/>
        <v>0</v>
      </c>
      <c r="AN11" s="12">
        <f t="shared" si="2"/>
        <v>0</v>
      </c>
      <c r="AO11" s="12">
        <f t="shared" si="2"/>
        <v>0</v>
      </c>
      <c r="AP11" s="12">
        <f t="shared" si="26"/>
        <v>0</v>
      </c>
      <c r="AQ11" s="12">
        <f t="shared" si="27"/>
        <v>0</v>
      </c>
      <c r="AR11" s="12">
        <f t="shared" si="28"/>
        <v>0</v>
      </c>
      <c r="AS11" s="12">
        <f t="shared" si="3"/>
        <v>0</v>
      </c>
      <c r="AT11" s="13">
        <f t="shared" si="29"/>
        <v>0</v>
      </c>
      <c r="AU11" t="e">
        <f t="shared" si="30"/>
        <v>#DIV/0!</v>
      </c>
      <c r="AV11">
        <v>52.840243835616434</v>
      </c>
      <c r="AW11" t="e">
        <f t="shared" si="31"/>
        <v>#DIV/0!</v>
      </c>
    </row>
    <row r="12" spans="1:53" x14ac:dyDescent="0.25">
      <c r="A12" s="18" t="str">
        <f>[1]Nodes!A11</f>
        <v>CAL_57C</v>
      </c>
      <c r="B12" s="18" t="str">
        <f>[1]Nodes!B11</f>
        <v>Calibration node at Rain Gauge F57C-R on LA River</v>
      </c>
      <c r="C12" s="19">
        <f t="shared" si="4"/>
        <v>0</v>
      </c>
      <c r="D12" s="13">
        <f t="shared" si="5"/>
        <v>0</v>
      </c>
      <c r="E12" s="13">
        <f t="shared" si="0"/>
        <v>0</v>
      </c>
      <c r="F12" s="13">
        <f t="shared" si="0"/>
        <v>0</v>
      </c>
      <c r="G12" s="13">
        <f t="shared" si="0"/>
        <v>0</v>
      </c>
      <c r="H12" s="13">
        <f t="shared" si="0"/>
        <v>0</v>
      </c>
      <c r="I12" s="13">
        <f t="shared" si="0"/>
        <v>0</v>
      </c>
      <c r="J12" s="13">
        <f t="shared" si="0"/>
        <v>0</v>
      </c>
      <c r="K12" s="13">
        <f t="shared" si="0"/>
        <v>0</v>
      </c>
      <c r="L12" s="13">
        <f t="shared" si="0"/>
        <v>0</v>
      </c>
      <c r="M12" s="13">
        <f t="shared" si="0"/>
        <v>0</v>
      </c>
      <c r="N12" s="13">
        <f t="shared" si="0"/>
        <v>0</v>
      </c>
      <c r="O12" s="13">
        <f t="shared" si="0"/>
        <v>0</v>
      </c>
      <c r="Q12" s="12">
        <f>[1]Nodes!H11</f>
        <v>0</v>
      </c>
      <c r="R12" s="1">
        <f t="shared" si="6"/>
        <v>0</v>
      </c>
      <c r="S12" s="1">
        <f t="shared" si="7"/>
        <v>0</v>
      </c>
      <c r="T12" s="1">
        <v>0</v>
      </c>
      <c r="U12" s="1">
        <f t="shared" si="8"/>
        <v>0</v>
      </c>
      <c r="V12">
        <f t="shared" si="9"/>
        <v>0</v>
      </c>
      <c r="W12">
        <f t="shared" si="10"/>
        <v>0</v>
      </c>
      <c r="X12">
        <f t="shared" si="11"/>
        <v>0</v>
      </c>
      <c r="Y12">
        <f t="shared" si="12"/>
        <v>0</v>
      </c>
      <c r="Z12">
        <f t="shared" si="13"/>
        <v>0</v>
      </c>
      <c r="AA12">
        <f t="shared" si="14"/>
        <v>0</v>
      </c>
      <c r="AB12">
        <f t="shared" si="15"/>
        <v>0</v>
      </c>
      <c r="AC12">
        <f t="shared" si="16"/>
        <v>0</v>
      </c>
      <c r="AD12">
        <f t="shared" si="17"/>
        <v>0</v>
      </c>
      <c r="AE12">
        <f t="shared" si="18"/>
        <v>0</v>
      </c>
      <c r="AF12">
        <f t="shared" si="19"/>
        <v>0</v>
      </c>
      <c r="AG12">
        <f t="shared" si="20"/>
        <v>0</v>
      </c>
      <c r="AH12" s="12">
        <f t="shared" si="21"/>
        <v>0</v>
      </c>
      <c r="AI12" s="12">
        <f t="shared" si="22"/>
        <v>0</v>
      </c>
      <c r="AJ12" s="12">
        <f t="shared" si="23"/>
        <v>0</v>
      </c>
      <c r="AK12" s="12">
        <f t="shared" si="24"/>
        <v>0</v>
      </c>
      <c r="AL12" s="12">
        <f t="shared" si="1"/>
        <v>0</v>
      </c>
      <c r="AM12" s="12">
        <f t="shared" si="25"/>
        <v>0</v>
      </c>
      <c r="AN12" s="12">
        <f t="shared" si="2"/>
        <v>0</v>
      </c>
      <c r="AO12" s="12">
        <f t="shared" si="2"/>
        <v>0</v>
      </c>
      <c r="AP12" s="12">
        <f t="shared" si="26"/>
        <v>0</v>
      </c>
      <c r="AQ12" s="12">
        <f t="shared" si="27"/>
        <v>0</v>
      </c>
      <c r="AR12" s="12">
        <f t="shared" si="28"/>
        <v>0</v>
      </c>
      <c r="AS12" s="12">
        <f t="shared" si="3"/>
        <v>0</v>
      </c>
      <c r="AT12" s="13">
        <f t="shared" si="29"/>
        <v>0</v>
      </c>
      <c r="AU12" t="e">
        <f t="shared" si="30"/>
        <v>#DIV/0!</v>
      </c>
      <c r="AV12">
        <v>52.840243835616434</v>
      </c>
      <c r="AW12" t="e">
        <f t="shared" si="31"/>
        <v>#DIV/0!</v>
      </c>
    </row>
    <row r="13" spans="1:53" x14ac:dyDescent="0.25">
      <c r="A13" s="18" t="str">
        <f>[1]Nodes!A12</f>
        <v>CAL_81D</v>
      </c>
      <c r="B13" s="18" t="str">
        <f>[1]Nodes!B12</f>
        <v>Calibration node at gauge F81D (not used)</v>
      </c>
      <c r="C13" s="19">
        <f t="shared" si="4"/>
        <v>0</v>
      </c>
      <c r="D13" s="13">
        <f t="shared" si="5"/>
        <v>0</v>
      </c>
      <c r="E13" s="13">
        <f t="shared" si="0"/>
        <v>0</v>
      </c>
      <c r="F13" s="13">
        <f t="shared" si="0"/>
        <v>0</v>
      </c>
      <c r="G13" s="13">
        <f t="shared" si="0"/>
        <v>0</v>
      </c>
      <c r="H13" s="13">
        <f t="shared" si="0"/>
        <v>0</v>
      </c>
      <c r="I13" s="13">
        <f t="shared" si="0"/>
        <v>0</v>
      </c>
      <c r="J13" s="13">
        <f t="shared" si="0"/>
        <v>0</v>
      </c>
      <c r="K13" s="13">
        <f t="shared" si="0"/>
        <v>0</v>
      </c>
      <c r="L13" s="13">
        <f t="shared" si="0"/>
        <v>0</v>
      </c>
      <c r="M13" s="13">
        <f t="shared" si="0"/>
        <v>0</v>
      </c>
      <c r="N13" s="13">
        <f t="shared" si="0"/>
        <v>0</v>
      </c>
      <c r="O13" s="13">
        <f t="shared" si="0"/>
        <v>0</v>
      </c>
      <c r="Q13" s="12">
        <f>[1]Nodes!H12</f>
        <v>0</v>
      </c>
      <c r="R13" s="1">
        <f t="shared" si="6"/>
        <v>0</v>
      </c>
      <c r="S13" s="1">
        <f t="shared" si="7"/>
        <v>0</v>
      </c>
      <c r="T13" s="1">
        <v>0</v>
      </c>
      <c r="U13" s="1">
        <f t="shared" si="8"/>
        <v>0</v>
      </c>
      <c r="V13">
        <f t="shared" si="9"/>
        <v>0</v>
      </c>
      <c r="W13">
        <f t="shared" si="10"/>
        <v>0</v>
      </c>
      <c r="X13">
        <f t="shared" si="11"/>
        <v>0</v>
      </c>
      <c r="Y13">
        <f t="shared" si="12"/>
        <v>0</v>
      </c>
      <c r="Z13">
        <f t="shared" si="13"/>
        <v>0</v>
      </c>
      <c r="AA13">
        <f t="shared" si="14"/>
        <v>0</v>
      </c>
      <c r="AB13">
        <f t="shared" si="15"/>
        <v>0</v>
      </c>
      <c r="AC13">
        <f t="shared" si="16"/>
        <v>0</v>
      </c>
      <c r="AD13">
        <f t="shared" si="17"/>
        <v>0</v>
      </c>
      <c r="AE13">
        <f t="shared" si="18"/>
        <v>0</v>
      </c>
      <c r="AF13">
        <f t="shared" si="19"/>
        <v>0</v>
      </c>
      <c r="AG13">
        <f t="shared" si="20"/>
        <v>0</v>
      </c>
      <c r="AH13" s="12">
        <f t="shared" si="21"/>
        <v>0</v>
      </c>
      <c r="AI13" s="12">
        <f t="shared" si="22"/>
        <v>0</v>
      </c>
      <c r="AJ13" s="12">
        <f t="shared" si="23"/>
        <v>0</v>
      </c>
      <c r="AK13" s="12">
        <f t="shared" si="24"/>
        <v>0</v>
      </c>
      <c r="AL13" s="12">
        <f t="shared" si="1"/>
        <v>0</v>
      </c>
      <c r="AM13" s="12">
        <f t="shared" si="25"/>
        <v>0</v>
      </c>
      <c r="AN13" s="12">
        <f t="shared" si="2"/>
        <v>0</v>
      </c>
      <c r="AO13" s="12">
        <f t="shared" si="2"/>
        <v>0</v>
      </c>
      <c r="AP13" s="12">
        <f t="shared" si="26"/>
        <v>0</v>
      </c>
      <c r="AQ13" s="12">
        <f t="shared" si="27"/>
        <v>0</v>
      </c>
      <c r="AR13" s="12">
        <f t="shared" si="28"/>
        <v>0</v>
      </c>
      <c r="AS13" s="12">
        <f t="shared" si="3"/>
        <v>0</v>
      </c>
      <c r="AT13" s="13">
        <f t="shared" si="29"/>
        <v>0</v>
      </c>
      <c r="AU13" t="e">
        <f t="shared" si="30"/>
        <v>#DIV/0!</v>
      </c>
      <c r="AV13">
        <v>52.840243835616441</v>
      </c>
      <c r="AW13" t="e">
        <f t="shared" si="31"/>
        <v>#DIV/0!</v>
      </c>
    </row>
    <row r="14" spans="1:53" x14ac:dyDescent="0.25">
      <c r="A14" s="18" t="str">
        <f>[1]Nodes!A13</f>
        <v>CTY_ALH</v>
      </c>
      <c r="B14" s="18" t="str">
        <f>[1]Nodes!B13</f>
        <v>CITY OF ALHAMBRA</v>
      </c>
      <c r="C14" s="19">
        <f t="shared" si="4"/>
        <v>6209.5423713599184</v>
      </c>
      <c r="D14" s="13">
        <f t="shared" si="5"/>
        <v>517.46186427999305</v>
      </c>
      <c r="E14" s="13">
        <f t="shared" si="0"/>
        <v>517.46186427999305</v>
      </c>
      <c r="F14" s="13">
        <f t="shared" si="0"/>
        <v>517.46186427999305</v>
      </c>
      <c r="G14" s="13">
        <f t="shared" si="0"/>
        <v>517.46186427999305</v>
      </c>
      <c r="H14" s="13">
        <f t="shared" si="0"/>
        <v>517.46186427999305</v>
      </c>
      <c r="I14" s="13">
        <f t="shared" si="0"/>
        <v>517.46186427999305</v>
      </c>
      <c r="J14" s="13">
        <f t="shared" si="0"/>
        <v>517.46186427999305</v>
      </c>
      <c r="K14" s="13">
        <f t="shared" si="0"/>
        <v>517.46186427999305</v>
      </c>
      <c r="L14" s="13">
        <f t="shared" si="0"/>
        <v>517.46186427999305</v>
      </c>
      <c r="M14" s="13">
        <f t="shared" si="0"/>
        <v>517.46186427999305</v>
      </c>
      <c r="N14" s="13">
        <f t="shared" si="0"/>
        <v>517.46186427999305</v>
      </c>
      <c r="O14" s="13">
        <f t="shared" si="0"/>
        <v>517.46186427999305</v>
      </c>
      <c r="Q14" s="12">
        <f>[1]Nodes!H13</f>
        <v>85068</v>
      </c>
      <c r="R14" s="1">
        <f t="shared" si="6"/>
        <v>4253400</v>
      </c>
      <c r="S14" s="1">
        <f t="shared" si="7"/>
        <v>13.053205299354612</v>
      </c>
      <c r="T14" s="1">
        <v>1805</v>
      </c>
      <c r="U14" s="1">
        <f>(0.75*T14)/12</f>
        <v>112.8125</v>
      </c>
      <c r="V14">
        <f>Q14*(0.938+0.237*2)*31</f>
        <v>3723596.4959999998</v>
      </c>
      <c r="W14">
        <f>Q14*(1.568+0.289*2)*28</f>
        <v>5111565.9839999992</v>
      </c>
      <c r="X14">
        <f>Q14*(1.973+0.469*2)*31</f>
        <v>7676621.3880000003</v>
      </c>
      <c r="Y14">
        <f>Q14*(2.112+0.573*2)*30</f>
        <v>8314546.3200000003</v>
      </c>
      <c r="Z14">
        <f>Q14*(2.047+0.584*2)*31</f>
        <v>8478302.2200000007</v>
      </c>
      <c r="AA14">
        <f>Q14*(2.358+0.726*2)*30</f>
        <v>9723272.4000000004</v>
      </c>
      <c r="AB14">
        <f>Q14*(2.322+0.72*2)*31</f>
        <v>9920800.2960000001</v>
      </c>
      <c r="AC14">
        <f>Q14*(2.32+0.68*2)*31</f>
        <v>9704557.4399999995</v>
      </c>
      <c r="AD14">
        <f>Q14*(2.125+0.56*2)*30</f>
        <v>8281369.8000000007</v>
      </c>
      <c r="AE14">
        <f>Q14*(2.126+0.478*2)*31</f>
        <v>8127566.8559999997</v>
      </c>
      <c r="AF14">
        <f>Q14*(1.596+0.288*2)*30</f>
        <v>5543030.8800000008</v>
      </c>
      <c r="AG14">
        <f>Q14*(0.899+0.23*2)*31</f>
        <v>3583829.7719999999</v>
      </c>
      <c r="AH14" s="12">
        <f>($S14*31)+($U14)</f>
        <v>517.46186427999305</v>
      </c>
      <c r="AI14" s="12">
        <f t="shared" ref="AI14:AS29" si="32">($S14*31)+($U14)</f>
        <v>517.46186427999305</v>
      </c>
      <c r="AJ14" s="12">
        <f t="shared" si="32"/>
        <v>517.46186427999305</v>
      </c>
      <c r="AK14" s="12">
        <f t="shared" si="32"/>
        <v>517.46186427999305</v>
      </c>
      <c r="AL14" s="12">
        <f t="shared" si="32"/>
        <v>517.46186427999305</v>
      </c>
      <c r="AM14" s="12">
        <f t="shared" si="32"/>
        <v>517.46186427999305</v>
      </c>
      <c r="AN14" s="12">
        <f t="shared" si="32"/>
        <v>517.46186427999305</v>
      </c>
      <c r="AO14" s="12">
        <f t="shared" si="32"/>
        <v>517.46186427999305</v>
      </c>
      <c r="AP14" s="12">
        <f t="shared" si="32"/>
        <v>517.46186427999305</v>
      </c>
      <c r="AQ14" s="12">
        <f t="shared" si="32"/>
        <v>517.46186427999305</v>
      </c>
      <c r="AR14" s="12">
        <f t="shared" si="32"/>
        <v>517.46186427999305</v>
      </c>
      <c r="AS14" s="12">
        <f t="shared" si="32"/>
        <v>517.46186427999305</v>
      </c>
      <c r="AT14" s="13">
        <f t="shared" si="29"/>
        <v>6209.5423713599184</v>
      </c>
      <c r="AU14">
        <f t="shared" si="30"/>
        <v>65.165775236378209</v>
      </c>
      <c r="AV14">
        <v>52.840243835616441</v>
      </c>
      <c r="AW14">
        <f t="shared" si="31"/>
        <v>4253402.8402438359</v>
      </c>
    </row>
    <row r="15" spans="1:53" x14ac:dyDescent="0.25">
      <c r="A15" s="18" t="str">
        <f>[1]Nodes!A14</f>
        <v>CTY_ARC</v>
      </c>
      <c r="B15" s="18" t="str">
        <f>[1]Nodes!B14</f>
        <v>CITY OF ARCADIA</v>
      </c>
      <c r="C15" s="19">
        <f t="shared" si="4"/>
        <v>4784.859283077235</v>
      </c>
      <c r="D15" s="13">
        <f t="shared" si="5"/>
        <v>398.73827358976956</v>
      </c>
      <c r="E15" s="13">
        <f t="shared" si="0"/>
        <v>398.73827358976956</v>
      </c>
      <c r="F15" s="13">
        <f t="shared" si="0"/>
        <v>398.73827358976956</v>
      </c>
      <c r="G15" s="13">
        <f t="shared" si="0"/>
        <v>398.73827358976956</v>
      </c>
      <c r="H15" s="13">
        <f t="shared" si="0"/>
        <v>398.73827358976956</v>
      </c>
      <c r="I15" s="13">
        <f t="shared" si="0"/>
        <v>398.73827358976956</v>
      </c>
      <c r="J15" s="13">
        <f t="shared" si="0"/>
        <v>398.73827358976956</v>
      </c>
      <c r="K15" s="13">
        <f t="shared" si="0"/>
        <v>398.73827358976956</v>
      </c>
      <c r="L15" s="13">
        <f t="shared" si="0"/>
        <v>398.73827358976956</v>
      </c>
      <c r="M15" s="13">
        <f t="shared" si="0"/>
        <v>398.73827358976956</v>
      </c>
      <c r="N15" s="13">
        <f t="shared" si="0"/>
        <v>398.73827358976956</v>
      </c>
      <c r="O15" s="13">
        <f t="shared" si="0"/>
        <v>398.73827358976956</v>
      </c>
      <c r="Q15" s="12">
        <f>[1]Nodes!H14</f>
        <v>57639</v>
      </c>
      <c r="R15" s="1">
        <f t="shared" si="6"/>
        <v>2881950</v>
      </c>
      <c r="S15" s="1">
        <f t="shared" si="7"/>
        <v>8.8443797932183728</v>
      </c>
      <c r="T15" s="1">
        <v>1993</v>
      </c>
      <c r="U15" s="1">
        <f t="shared" ref="U15:U78" si="33">(0.75*T15)/12</f>
        <v>124.5625</v>
      </c>
      <c r="V15">
        <f t="shared" ref="V15:V78" si="34">Q15*(0.938+0.237*2)*31</f>
        <v>2522974.3079999997</v>
      </c>
      <c r="W15">
        <f t="shared" ref="W15:W78" si="35">Q15*(1.568+0.289*2)*28</f>
        <v>3463412.2319999998</v>
      </c>
      <c r="X15">
        <f t="shared" ref="X15:X78" si="36">Q15*(1.973+0.469*2)*31</f>
        <v>5201400.9990000008</v>
      </c>
      <c r="Y15">
        <f t="shared" ref="Y15:Y78" si="37">Q15*(2.112+0.573*2)*30</f>
        <v>5633635.8599999994</v>
      </c>
      <c r="Z15">
        <f t="shared" ref="Z15:Z78" si="38">Q15*(2.047+0.584*2)*31</f>
        <v>5744590.9349999996</v>
      </c>
      <c r="AA15">
        <f t="shared" ref="AA15:AA78" si="39">Q15*(2.358+0.726*2)*30</f>
        <v>6588137.7000000002</v>
      </c>
      <c r="AB15">
        <f t="shared" ref="AB15:AB78" si="40">Q15*(2.322+0.72*2)*31</f>
        <v>6721975.4580000006</v>
      </c>
      <c r="AC15">
        <f t="shared" ref="AC15:AC78" si="41">Q15*(2.32+0.68*2)*31</f>
        <v>6575457.1200000001</v>
      </c>
      <c r="AD15">
        <f t="shared" ref="AD15:AD78" si="42">Q15*(2.125+0.56*2)*30</f>
        <v>5611156.6499999994</v>
      </c>
      <c r="AE15">
        <f t="shared" ref="AE15:AE78" si="43">Q15*(2.126+0.478*2)*31</f>
        <v>5506945.3379999995</v>
      </c>
      <c r="AF15">
        <f t="shared" ref="AF15:AF78" si="44">Q15*(1.596+0.288*2)*30</f>
        <v>3755757.24</v>
      </c>
      <c r="AG15">
        <f t="shared" ref="AG15:AG78" si="45">Q15*(0.899+0.23*2)*31</f>
        <v>2428273.4309999999</v>
      </c>
      <c r="AH15" s="12">
        <f t="shared" ref="AH15:AS46" si="46">($S15*31)+($U15)</f>
        <v>398.73827358976956</v>
      </c>
      <c r="AI15" s="12">
        <f t="shared" si="32"/>
        <v>398.73827358976956</v>
      </c>
      <c r="AJ15" s="12">
        <f t="shared" si="32"/>
        <v>398.73827358976956</v>
      </c>
      <c r="AK15" s="12">
        <f t="shared" si="32"/>
        <v>398.73827358976956</v>
      </c>
      <c r="AL15" s="12">
        <f t="shared" si="32"/>
        <v>398.73827358976956</v>
      </c>
      <c r="AM15" s="12">
        <f t="shared" si="32"/>
        <v>398.73827358976956</v>
      </c>
      <c r="AN15" s="12">
        <f t="shared" si="32"/>
        <v>398.73827358976956</v>
      </c>
      <c r="AO15" s="12">
        <f t="shared" si="32"/>
        <v>398.73827358976956</v>
      </c>
      <c r="AP15" s="12">
        <f t="shared" si="32"/>
        <v>398.73827358976956</v>
      </c>
      <c r="AQ15" s="12">
        <f t="shared" si="32"/>
        <v>398.73827358976956</v>
      </c>
      <c r="AR15" s="12">
        <f t="shared" si="32"/>
        <v>398.73827358976956</v>
      </c>
      <c r="AS15" s="12">
        <f t="shared" si="32"/>
        <v>398.73827358976956</v>
      </c>
      <c r="AT15" s="13">
        <f t="shared" si="29"/>
        <v>4784.859283077235</v>
      </c>
      <c r="AU15">
        <f t="shared" si="30"/>
        <v>74.110360600592202</v>
      </c>
      <c r="AV15">
        <v>52.840243835616441</v>
      </c>
      <c r="AW15">
        <f t="shared" si="31"/>
        <v>2881952.8402438355</v>
      </c>
    </row>
    <row r="16" spans="1:53" x14ac:dyDescent="0.25">
      <c r="A16" s="18" t="str">
        <f>[1]Nodes!A15</f>
        <v>CTY_AZU</v>
      </c>
      <c r="B16" s="18" t="str">
        <f>[1]Nodes!B15</f>
        <v>CITY OF AZUSA</v>
      </c>
      <c r="C16" s="19">
        <f t="shared" si="4"/>
        <v>10889.943443475699</v>
      </c>
      <c r="D16" s="13">
        <f t="shared" si="5"/>
        <v>907.49528695630829</v>
      </c>
      <c r="E16" s="13">
        <f t="shared" si="0"/>
        <v>907.49528695630829</v>
      </c>
      <c r="F16" s="13">
        <f t="shared" si="0"/>
        <v>907.49528695630829</v>
      </c>
      <c r="G16" s="13">
        <f t="shared" si="0"/>
        <v>907.49528695630829</v>
      </c>
      <c r="H16" s="13">
        <f t="shared" si="0"/>
        <v>907.49528695630829</v>
      </c>
      <c r="I16" s="13">
        <f t="shared" si="0"/>
        <v>907.49528695630829</v>
      </c>
      <c r="J16" s="13">
        <f t="shared" si="0"/>
        <v>907.49528695630829</v>
      </c>
      <c r="K16" s="13">
        <f t="shared" si="0"/>
        <v>907.49528695630829</v>
      </c>
      <c r="L16" s="13">
        <f t="shared" si="0"/>
        <v>907.49528695630829</v>
      </c>
      <c r="M16" s="13">
        <f t="shared" si="0"/>
        <v>907.49528695630829</v>
      </c>
      <c r="N16" s="13">
        <f t="shared" si="0"/>
        <v>907.49528695630829</v>
      </c>
      <c r="O16" s="13">
        <f t="shared" si="0"/>
        <v>907.49528695630829</v>
      </c>
      <c r="Q16" s="12">
        <f>[1]Nodes!H15</f>
        <v>110000</v>
      </c>
      <c r="R16" s="1">
        <f t="shared" si="6"/>
        <v>5500000</v>
      </c>
      <c r="S16" s="1">
        <f t="shared" si="7"/>
        <v>16.87888022439704</v>
      </c>
      <c r="T16" s="1">
        <v>6148</v>
      </c>
      <c r="U16" s="1">
        <f t="shared" si="33"/>
        <v>384.25</v>
      </c>
      <c r="V16">
        <f t="shared" si="34"/>
        <v>4814920</v>
      </c>
      <c r="W16">
        <f t="shared" si="35"/>
        <v>6609680</v>
      </c>
      <c r="X16">
        <f t="shared" si="36"/>
        <v>9926510</v>
      </c>
      <c r="Y16">
        <f t="shared" si="37"/>
        <v>10751400</v>
      </c>
      <c r="Z16">
        <f t="shared" si="38"/>
        <v>10963150</v>
      </c>
      <c r="AA16">
        <f t="shared" si="39"/>
        <v>12573000</v>
      </c>
      <c r="AB16">
        <f t="shared" si="40"/>
        <v>12828420</v>
      </c>
      <c r="AC16">
        <f t="shared" si="41"/>
        <v>12548799.999999998</v>
      </c>
      <c r="AD16">
        <f t="shared" si="42"/>
        <v>10708500</v>
      </c>
      <c r="AE16">
        <f t="shared" si="43"/>
        <v>10509620</v>
      </c>
      <c r="AF16">
        <f t="shared" si="44"/>
        <v>7167600.0000000009</v>
      </c>
      <c r="AG16">
        <f t="shared" si="45"/>
        <v>4634190</v>
      </c>
      <c r="AH16" s="12">
        <f t="shared" si="46"/>
        <v>907.49528695630829</v>
      </c>
      <c r="AI16" s="12">
        <f t="shared" si="32"/>
        <v>907.49528695630829</v>
      </c>
      <c r="AJ16" s="12">
        <f t="shared" si="32"/>
        <v>907.49528695630829</v>
      </c>
      <c r="AK16" s="12">
        <f t="shared" si="32"/>
        <v>907.49528695630829</v>
      </c>
      <c r="AL16" s="12">
        <f t="shared" si="32"/>
        <v>907.49528695630829</v>
      </c>
      <c r="AM16" s="12">
        <f t="shared" si="32"/>
        <v>907.49528695630829</v>
      </c>
      <c r="AN16" s="12">
        <f t="shared" si="32"/>
        <v>907.49528695630829</v>
      </c>
      <c r="AO16" s="12">
        <f t="shared" si="32"/>
        <v>907.49528695630829</v>
      </c>
      <c r="AP16" s="12">
        <f t="shared" si="32"/>
        <v>907.49528695630829</v>
      </c>
      <c r="AQ16" s="12">
        <f t="shared" si="32"/>
        <v>907.49528695630829</v>
      </c>
      <c r="AR16" s="12">
        <f t="shared" si="32"/>
        <v>907.49528695630829</v>
      </c>
      <c r="AS16" s="12">
        <f t="shared" si="32"/>
        <v>907.49528695630829</v>
      </c>
      <c r="AT16" s="13">
        <f t="shared" si="29"/>
        <v>10889.943443475699</v>
      </c>
      <c r="AU16">
        <f t="shared" si="30"/>
        <v>88.381045105853048</v>
      </c>
      <c r="AV16">
        <v>52.840243835616441</v>
      </c>
      <c r="AW16">
        <f t="shared" si="31"/>
        <v>5500002.8402438359</v>
      </c>
    </row>
    <row r="17" spans="1:49" x14ac:dyDescent="0.25">
      <c r="A17" s="18" t="str">
        <f>[1]Nodes!A16</f>
        <v>CTY_BEL</v>
      </c>
      <c r="B17" s="18" t="str">
        <f>[1]Nodes!B16</f>
        <v>BELLFLOWER MUNICIPAL WATER SYSTEM</v>
      </c>
      <c r="C17" s="19">
        <f t="shared" si="4"/>
        <v>340.60414115654089</v>
      </c>
      <c r="D17" s="13">
        <f t="shared" si="5"/>
        <v>28.38367842971174</v>
      </c>
      <c r="E17" s="13">
        <f t="shared" si="0"/>
        <v>28.38367842971174</v>
      </c>
      <c r="F17" s="13">
        <f t="shared" si="0"/>
        <v>28.38367842971174</v>
      </c>
      <c r="G17" s="13">
        <f t="shared" si="0"/>
        <v>28.38367842971174</v>
      </c>
      <c r="H17" s="13">
        <f t="shared" si="0"/>
        <v>28.38367842971174</v>
      </c>
      <c r="I17" s="13">
        <f t="shared" si="0"/>
        <v>28.38367842971174</v>
      </c>
      <c r="J17" s="13">
        <f t="shared" si="0"/>
        <v>28.38367842971174</v>
      </c>
      <c r="K17" s="13">
        <f t="shared" si="0"/>
        <v>28.38367842971174</v>
      </c>
      <c r="L17" s="13">
        <f t="shared" si="0"/>
        <v>28.38367842971174</v>
      </c>
      <c r="M17" s="13">
        <f t="shared" si="0"/>
        <v>28.38367842971174</v>
      </c>
      <c r="N17" s="13">
        <f t="shared" si="0"/>
        <v>28.38367842971174</v>
      </c>
      <c r="O17" s="13">
        <f t="shared" si="0"/>
        <v>28.38367842971174</v>
      </c>
      <c r="Q17" s="12">
        <f>[1]Nodes!H16</f>
        <v>5967</v>
      </c>
      <c r="R17" s="1">
        <f t="shared" si="6"/>
        <v>298350</v>
      </c>
      <c r="S17" s="1">
        <f t="shared" si="7"/>
        <v>0.91560252999070124</v>
      </c>
      <c r="T17" s="1">
        <v>0</v>
      </c>
      <c r="U17" s="1">
        <f t="shared" si="33"/>
        <v>0</v>
      </c>
      <c r="V17">
        <f t="shared" si="34"/>
        <v>261187.52399999995</v>
      </c>
      <c r="W17">
        <f t="shared" si="35"/>
        <v>358545.09599999996</v>
      </c>
      <c r="X17">
        <f t="shared" si="36"/>
        <v>538468.04700000002</v>
      </c>
      <c r="Y17">
        <f t="shared" si="37"/>
        <v>583214.58000000007</v>
      </c>
      <c r="Z17">
        <f t="shared" si="38"/>
        <v>594701.05499999993</v>
      </c>
      <c r="AA17">
        <f t="shared" si="39"/>
        <v>682028.1</v>
      </c>
      <c r="AB17">
        <f t="shared" si="40"/>
        <v>695883.47399999993</v>
      </c>
      <c r="AC17">
        <f t="shared" si="41"/>
        <v>680715.35999999987</v>
      </c>
      <c r="AD17">
        <f t="shared" si="42"/>
        <v>580887.45000000007</v>
      </c>
      <c r="AE17">
        <f t="shared" si="43"/>
        <v>570099.11399999994</v>
      </c>
      <c r="AF17">
        <f t="shared" si="44"/>
        <v>388809.72000000003</v>
      </c>
      <c r="AG17">
        <f t="shared" si="45"/>
        <v>251383.74300000002</v>
      </c>
      <c r="AH17" s="12">
        <f t="shared" si="46"/>
        <v>28.38367842971174</v>
      </c>
      <c r="AI17" s="12">
        <f t="shared" si="32"/>
        <v>28.38367842971174</v>
      </c>
      <c r="AJ17" s="12">
        <f t="shared" si="32"/>
        <v>28.38367842971174</v>
      </c>
      <c r="AK17" s="12">
        <f t="shared" si="32"/>
        <v>28.38367842971174</v>
      </c>
      <c r="AL17" s="12">
        <f t="shared" si="32"/>
        <v>28.38367842971174</v>
      </c>
      <c r="AM17" s="12">
        <f t="shared" si="32"/>
        <v>28.38367842971174</v>
      </c>
      <c r="AN17" s="12">
        <f t="shared" si="32"/>
        <v>28.38367842971174</v>
      </c>
      <c r="AO17" s="12">
        <f t="shared" si="32"/>
        <v>28.38367842971174</v>
      </c>
      <c r="AP17" s="12">
        <f t="shared" si="32"/>
        <v>28.38367842971174</v>
      </c>
      <c r="AQ17" s="12">
        <f t="shared" si="32"/>
        <v>28.38367842971174</v>
      </c>
      <c r="AR17" s="12">
        <f t="shared" si="32"/>
        <v>28.38367842971174</v>
      </c>
      <c r="AS17" s="12">
        <f t="shared" si="32"/>
        <v>28.38367842971174</v>
      </c>
      <c r="AT17" s="13">
        <f t="shared" si="29"/>
        <v>340.60414115654089</v>
      </c>
      <c r="AU17">
        <f t="shared" si="30"/>
        <v>50.958904109589042</v>
      </c>
      <c r="AV17">
        <v>52.840243835616441</v>
      </c>
      <c r="AW17">
        <f t="shared" si="31"/>
        <v>298352.84024383564</v>
      </c>
    </row>
    <row r="18" spans="1:49" x14ac:dyDescent="0.25">
      <c r="A18" s="18" t="str">
        <f>[1]Nodes!A17</f>
        <v>CTY_BHL</v>
      </c>
      <c r="B18" s="18" t="str">
        <f>[1]Nodes!B17</f>
        <v>CITY OF BEVERLY HILLS</v>
      </c>
      <c r="C18" s="19">
        <f t="shared" si="4"/>
        <v>4235.6265340600448</v>
      </c>
      <c r="D18" s="13">
        <f t="shared" si="5"/>
        <v>352.96887783833716</v>
      </c>
      <c r="E18" s="13">
        <f t="shared" si="0"/>
        <v>352.96887783833716</v>
      </c>
      <c r="F18" s="13">
        <f t="shared" si="0"/>
        <v>352.96887783833716</v>
      </c>
      <c r="G18" s="13">
        <f t="shared" si="0"/>
        <v>352.96887783833716</v>
      </c>
      <c r="H18" s="13">
        <f t="shared" si="0"/>
        <v>352.96887783833716</v>
      </c>
      <c r="I18" s="13">
        <f t="shared" si="0"/>
        <v>352.96887783833716</v>
      </c>
      <c r="J18" s="13">
        <f t="shared" si="0"/>
        <v>352.96887783833716</v>
      </c>
      <c r="K18" s="13">
        <f t="shared" si="0"/>
        <v>352.96887783833716</v>
      </c>
      <c r="L18" s="13">
        <f t="shared" si="0"/>
        <v>352.96887783833716</v>
      </c>
      <c r="M18" s="13">
        <f t="shared" si="0"/>
        <v>352.96887783833716</v>
      </c>
      <c r="N18" s="13">
        <f t="shared" si="0"/>
        <v>352.96887783833716</v>
      </c>
      <c r="O18" s="13">
        <f t="shared" si="0"/>
        <v>352.96887783833716</v>
      </c>
      <c r="Q18" s="12">
        <f>[1]Nodes!H17</f>
        <v>42157</v>
      </c>
      <c r="R18" s="1">
        <f t="shared" si="6"/>
        <v>2107850</v>
      </c>
      <c r="S18" s="1">
        <f t="shared" si="7"/>
        <v>6.4687541238173276</v>
      </c>
      <c r="T18" s="1">
        <v>2439</v>
      </c>
      <c r="U18" s="1">
        <f t="shared" si="33"/>
        <v>152.4375</v>
      </c>
      <c r="V18">
        <f t="shared" si="34"/>
        <v>1845296.2039999999</v>
      </c>
      <c r="W18">
        <f t="shared" si="35"/>
        <v>2533129.8159999996</v>
      </c>
      <c r="X18">
        <f t="shared" si="36"/>
        <v>3804289.8370000003</v>
      </c>
      <c r="Y18">
        <f t="shared" si="37"/>
        <v>4120425.1799999997</v>
      </c>
      <c r="Z18">
        <f t="shared" si="38"/>
        <v>4201577.4050000003</v>
      </c>
      <c r="AA18">
        <f t="shared" si="39"/>
        <v>4818545.1000000006</v>
      </c>
      <c r="AB18">
        <f t="shared" si="40"/>
        <v>4916433.6540000001</v>
      </c>
      <c r="AC18">
        <f t="shared" si="41"/>
        <v>4809270.5599999996</v>
      </c>
      <c r="AD18">
        <f t="shared" si="42"/>
        <v>4103983.9499999997</v>
      </c>
      <c r="AE18">
        <f t="shared" si="43"/>
        <v>4027764.094</v>
      </c>
      <c r="AF18">
        <f t="shared" si="44"/>
        <v>2746950.12</v>
      </c>
      <c r="AG18">
        <f t="shared" si="45"/>
        <v>1776032.253</v>
      </c>
      <c r="AH18" s="12">
        <f t="shared" si="46"/>
        <v>352.96887783833716</v>
      </c>
      <c r="AI18" s="12">
        <f t="shared" si="32"/>
        <v>352.96887783833716</v>
      </c>
      <c r="AJ18" s="12">
        <f t="shared" si="32"/>
        <v>352.96887783833716</v>
      </c>
      <c r="AK18" s="12">
        <f t="shared" si="32"/>
        <v>352.96887783833716</v>
      </c>
      <c r="AL18" s="12">
        <f t="shared" si="32"/>
        <v>352.96887783833716</v>
      </c>
      <c r="AM18" s="12">
        <f t="shared" si="32"/>
        <v>352.96887783833716</v>
      </c>
      <c r="AN18" s="12">
        <f t="shared" si="32"/>
        <v>352.96887783833716</v>
      </c>
      <c r="AO18" s="12">
        <f t="shared" si="32"/>
        <v>352.96887783833716</v>
      </c>
      <c r="AP18" s="12">
        <f t="shared" si="32"/>
        <v>352.96887783833716</v>
      </c>
      <c r="AQ18" s="12">
        <f t="shared" si="32"/>
        <v>352.96887783833716</v>
      </c>
      <c r="AR18" s="12">
        <f t="shared" si="32"/>
        <v>352.96887783833716</v>
      </c>
      <c r="AS18" s="12">
        <f t="shared" si="32"/>
        <v>352.96887783833716</v>
      </c>
      <c r="AT18" s="13">
        <f t="shared" si="29"/>
        <v>4235.6265340600448</v>
      </c>
      <c r="AU18">
        <f t="shared" si="30"/>
        <v>89.696223071551501</v>
      </c>
      <c r="AV18">
        <v>52.840243835616441</v>
      </c>
      <c r="AW18">
        <f t="shared" si="31"/>
        <v>2107852.8402438355</v>
      </c>
    </row>
    <row r="19" spans="1:49" x14ac:dyDescent="0.25">
      <c r="A19" s="18" t="str">
        <f>[1]Nodes!A18</f>
        <v>CTY_BUR</v>
      </c>
      <c r="B19" s="18" t="str">
        <f>[1]Nodes!B18</f>
        <v>CITY OF BURBANK</v>
      </c>
      <c r="C19" s="19">
        <f t="shared" si="4"/>
        <v>9107.1630568879664</v>
      </c>
      <c r="D19" s="13">
        <f t="shared" si="5"/>
        <v>758.93025474066371</v>
      </c>
      <c r="E19" s="13">
        <f t="shared" si="5"/>
        <v>758.93025474066371</v>
      </c>
      <c r="F19" s="13">
        <f t="shared" si="5"/>
        <v>758.93025474066371</v>
      </c>
      <c r="G19" s="13">
        <f t="shared" si="5"/>
        <v>758.93025474066371</v>
      </c>
      <c r="H19" s="13">
        <f t="shared" si="5"/>
        <v>758.93025474066371</v>
      </c>
      <c r="I19" s="13">
        <f t="shared" si="5"/>
        <v>758.93025474066371</v>
      </c>
      <c r="J19" s="13">
        <f t="shared" si="5"/>
        <v>758.93025474066371</v>
      </c>
      <c r="K19" s="13">
        <f t="shared" si="5"/>
        <v>758.93025474066371</v>
      </c>
      <c r="L19" s="13">
        <f t="shared" si="5"/>
        <v>758.93025474066371</v>
      </c>
      <c r="M19" s="13">
        <f t="shared" si="5"/>
        <v>758.93025474066371</v>
      </c>
      <c r="N19" s="13">
        <f t="shared" si="5"/>
        <v>758.93025474066371</v>
      </c>
      <c r="O19" s="13">
        <f t="shared" si="5"/>
        <v>758.93025474066371</v>
      </c>
      <c r="Q19" s="12">
        <f>[1]Nodes!H18</f>
        <v>106084</v>
      </c>
      <c r="R19" s="1">
        <f t="shared" si="6"/>
        <v>5304200</v>
      </c>
      <c r="S19" s="1">
        <f t="shared" si="7"/>
        <v>16.277992088408507</v>
      </c>
      <c r="T19" s="1">
        <v>4069</v>
      </c>
      <c r="U19" s="1">
        <f t="shared" si="33"/>
        <v>254.3125</v>
      </c>
      <c r="V19">
        <f t="shared" si="34"/>
        <v>4643508.8479999993</v>
      </c>
      <c r="W19">
        <f t="shared" si="35"/>
        <v>6374375.392</v>
      </c>
      <c r="X19">
        <f t="shared" si="36"/>
        <v>9573126.243999999</v>
      </c>
      <c r="Y19">
        <f t="shared" si="37"/>
        <v>10368650.16</v>
      </c>
      <c r="Z19">
        <f t="shared" si="38"/>
        <v>10572861.859999999</v>
      </c>
      <c r="AA19">
        <f t="shared" si="39"/>
        <v>12125401.199999999</v>
      </c>
      <c r="AB19">
        <f t="shared" si="40"/>
        <v>12371728.248</v>
      </c>
      <c r="AC19">
        <f t="shared" si="41"/>
        <v>12102062.720000001</v>
      </c>
      <c r="AD19">
        <f t="shared" si="42"/>
        <v>10327277.4</v>
      </c>
      <c r="AE19">
        <f t="shared" si="43"/>
        <v>10135477.527999999</v>
      </c>
      <c r="AF19">
        <f t="shared" si="44"/>
        <v>6912433.4400000004</v>
      </c>
      <c r="AG19">
        <f t="shared" si="45"/>
        <v>4469212.8359999992</v>
      </c>
      <c r="AH19" s="12">
        <f t="shared" si="46"/>
        <v>758.93025474066371</v>
      </c>
      <c r="AI19" s="12">
        <f t="shared" si="32"/>
        <v>758.93025474066371</v>
      </c>
      <c r="AJ19" s="12">
        <f t="shared" si="32"/>
        <v>758.93025474066371</v>
      </c>
      <c r="AK19" s="12">
        <f t="shared" si="32"/>
        <v>758.93025474066371</v>
      </c>
      <c r="AL19" s="12">
        <f t="shared" si="32"/>
        <v>758.93025474066371</v>
      </c>
      <c r="AM19" s="12">
        <f t="shared" si="32"/>
        <v>758.93025474066371</v>
      </c>
      <c r="AN19" s="12">
        <f t="shared" si="32"/>
        <v>758.93025474066371</v>
      </c>
      <c r="AO19" s="12">
        <f t="shared" si="32"/>
        <v>758.93025474066371</v>
      </c>
      <c r="AP19" s="12">
        <f t="shared" si="32"/>
        <v>758.93025474066371</v>
      </c>
      <c r="AQ19" s="12">
        <f t="shared" si="32"/>
        <v>758.93025474066371</v>
      </c>
      <c r="AR19" s="12">
        <f t="shared" si="32"/>
        <v>758.93025474066371</v>
      </c>
      <c r="AS19" s="12">
        <f t="shared" si="32"/>
        <v>758.93025474066371</v>
      </c>
      <c r="AT19" s="13">
        <f t="shared" si="29"/>
        <v>9107.1630568879664</v>
      </c>
      <c r="AU19">
        <f t="shared" si="30"/>
        <v>76.640692313870701</v>
      </c>
      <c r="AV19">
        <v>52.840243835616441</v>
      </c>
      <c r="AW19">
        <f t="shared" si="31"/>
        <v>5304202.8402438359</v>
      </c>
    </row>
    <row r="20" spans="1:49" x14ac:dyDescent="0.25">
      <c r="A20" s="18" t="str">
        <f>[1]Nodes!A19</f>
        <v>CTY_CER</v>
      </c>
      <c r="B20" s="18" t="str">
        <f>[1]Nodes!B19</f>
        <v>CITY OF CERRITOS</v>
      </c>
      <c r="C20" s="19">
        <f t="shared" si="4"/>
        <v>4267.824231013562</v>
      </c>
      <c r="D20" s="13">
        <f t="shared" si="5"/>
        <v>355.65201925113013</v>
      </c>
      <c r="E20" s="13">
        <f t="shared" si="5"/>
        <v>355.65201925113013</v>
      </c>
      <c r="F20" s="13">
        <f t="shared" si="5"/>
        <v>355.65201925113013</v>
      </c>
      <c r="G20" s="13">
        <f t="shared" si="5"/>
        <v>355.65201925113013</v>
      </c>
      <c r="H20" s="13">
        <f t="shared" si="5"/>
        <v>355.65201925113013</v>
      </c>
      <c r="I20" s="13">
        <f t="shared" si="5"/>
        <v>355.65201925113013</v>
      </c>
      <c r="J20" s="13">
        <f t="shared" si="5"/>
        <v>355.65201925113013</v>
      </c>
      <c r="K20" s="13">
        <f t="shared" si="5"/>
        <v>355.65201925113013</v>
      </c>
      <c r="L20" s="13">
        <f t="shared" si="5"/>
        <v>355.65201925113013</v>
      </c>
      <c r="M20" s="13">
        <f t="shared" si="5"/>
        <v>355.65201925113013</v>
      </c>
      <c r="N20" s="13">
        <f t="shared" si="5"/>
        <v>355.65201925113013</v>
      </c>
      <c r="O20" s="13">
        <f t="shared" si="5"/>
        <v>355.65201925113013</v>
      </c>
      <c r="Q20" s="12">
        <f>[1]Nodes!H19</f>
        <v>49041</v>
      </c>
      <c r="R20" s="1">
        <f t="shared" si="6"/>
        <v>2452050</v>
      </c>
      <c r="S20" s="1">
        <f t="shared" si="7"/>
        <v>7.5250651371332298</v>
      </c>
      <c r="T20" s="1">
        <v>1958</v>
      </c>
      <c r="U20" s="1">
        <f t="shared" si="33"/>
        <v>122.375</v>
      </c>
      <c r="V20">
        <f t="shared" si="34"/>
        <v>2146622.6519999998</v>
      </c>
      <c r="W20">
        <f t="shared" si="35"/>
        <v>2946775.6079999995</v>
      </c>
      <c r="X20">
        <f t="shared" si="36"/>
        <v>4425508.8810000001</v>
      </c>
      <c r="Y20">
        <f t="shared" si="37"/>
        <v>4793267.34</v>
      </c>
      <c r="Z20">
        <f t="shared" si="38"/>
        <v>4887671.2649999997</v>
      </c>
      <c r="AA20">
        <f t="shared" si="39"/>
        <v>5605386.2999999998</v>
      </c>
      <c r="AB20">
        <f t="shared" si="40"/>
        <v>5719259.5020000003</v>
      </c>
      <c r="AC20">
        <f t="shared" si="41"/>
        <v>5594597.2799999993</v>
      </c>
      <c r="AD20">
        <f t="shared" si="42"/>
        <v>4774141.3500000006</v>
      </c>
      <c r="AE20">
        <f t="shared" si="43"/>
        <v>4685475.2220000001</v>
      </c>
      <c r="AF20">
        <f t="shared" si="44"/>
        <v>3195511.5600000005</v>
      </c>
      <c r="AG20">
        <f t="shared" si="45"/>
        <v>2066048.2889999999</v>
      </c>
      <c r="AH20" s="12">
        <f t="shared" si="46"/>
        <v>355.65201925113013</v>
      </c>
      <c r="AI20" s="12">
        <f t="shared" si="32"/>
        <v>355.65201925113013</v>
      </c>
      <c r="AJ20" s="12">
        <f t="shared" si="32"/>
        <v>355.65201925113013</v>
      </c>
      <c r="AK20" s="12">
        <f t="shared" si="32"/>
        <v>355.65201925113013</v>
      </c>
      <c r="AL20" s="12">
        <f t="shared" si="32"/>
        <v>355.65201925113013</v>
      </c>
      <c r="AM20" s="12">
        <f t="shared" si="32"/>
        <v>355.65201925113013</v>
      </c>
      <c r="AN20" s="12">
        <f t="shared" si="32"/>
        <v>355.65201925113013</v>
      </c>
      <c r="AO20" s="12">
        <f t="shared" si="32"/>
        <v>355.65201925113013</v>
      </c>
      <c r="AP20" s="12">
        <f t="shared" si="32"/>
        <v>355.65201925113013</v>
      </c>
      <c r="AQ20" s="12">
        <f t="shared" si="32"/>
        <v>355.65201925113013</v>
      </c>
      <c r="AR20" s="12">
        <f t="shared" si="32"/>
        <v>355.65201925113013</v>
      </c>
      <c r="AS20" s="12">
        <f t="shared" si="32"/>
        <v>355.65201925113013</v>
      </c>
      <c r="AT20" s="13">
        <f t="shared" si="29"/>
        <v>4267.824231013562</v>
      </c>
      <c r="AU20">
        <f t="shared" si="30"/>
        <v>77.691481156527416</v>
      </c>
      <c r="AV20">
        <v>52.840243835616441</v>
      </c>
      <c r="AW20">
        <f t="shared" si="31"/>
        <v>2452052.8402438355</v>
      </c>
    </row>
    <row r="21" spans="1:49" x14ac:dyDescent="0.25">
      <c r="A21" s="18" t="str">
        <f>[1]Nodes!A20</f>
        <v>CTY_CLM</v>
      </c>
      <c r="B21" s="18" t="str">
        <f>[1]Nodes!B20</f>
        <v>CITY OF CLAREMONT</v>
      </c>
      <c r="C21" s="19">
        <f t="shared" si="4"/>
        <v>0</v>
      </c>
      <c r="D21" s="13">
        <f t="shared" si="5"/>
        <v>0</v>
      </c>
      <c r="E21" s="13">
        <f t="shared" si="5"/>
        <v>0</v>
      </c>
      <c r="F21" s="13">
        <f t="shared" si="5"/>
        <v>0</v>
      </c>
      <c r="G21" s="13">
        <f t="shared" si="5"/>
        <v>0</v>
      </c>
      <c r="H21" s="13">
        <f t="shared" si="5"/>
        <v>0</v>
      </c>
      <c r="I21" s="13">
        <f t="shared" si="5"/>
        <v>0</v>
      </c>
      <c r="J21" s="13">
        <f t="shared" si="5"/>
        <v>0</v>
      </c>
      <c r="K21" s="13">
        <f t="shared" si="5"/>
        <v>0</v>
      </c>
      <c r="L21" s="13">
        <f t="shared" si="5"/>
        <v>0</v>
      </c>
      <c r="M21" s="13">
        <f t="shared" si="5"/>
        <v>0</v>
      </c>
      <c r="N21" s="13">
        <f t="shared" si="5"/>
        <v>0</v>
      </c>
      <c r="O21" s="13">
        <f t="shared" si="5"/>
        <v>0</v>
      </c>
      <c r="Q21" s="12">
        <f>[1]Nodes!H20</f>
        <v>0</v>
      </c>
      <c r="R21" s="1">
        <f t="shared" si="6"/>
        <v>0</v>
      </c>
      <c r="S21" s="1">
        <f t="shared" si="7"/>
        <v>0</v>
      </c>
      <c r="T21" s="1">
        <v>0</v>
      </c>
      <c r="U21" s="1">
        <f t="shared" si="33"/>
        <v>0</v>
      </c>
      <c r="V21">
        <f t="shared" si="34"/>
        <v>0</v>
      </c>
      <c r="W21">
        <f t="shared" si="35"/>
        <v>0</v>
      </c>
      <c r="X21">
        <f t="shared" si="36"/>
        <v>0</v>
      </c>
      <c r="Y21">
        <f t="shared" si="37"/>
        <v>0</v>
      </c>
      <c r="Z21">
        <f t="shared" si="38"/>
        <v>0</v>
      </c>
      <c r="AA21">
        <f t="shared" si="39"/>
        <v>0</v>
      </c>
      <c r="AB21">
        <f t="shared" si="40"/>
        <v>0</v>
      </c>
      <c r="AC21">
        <f t="shared" si="41"/>
        <v>0</v>
      </c>
      <c r="AD21">
        <f t="shared" si="42"/>
        <v>0</v>
      </c>
      <c r="AE21">
        <f t="shared" si="43"/>
        <v>0</v>
      </c>
      <c r="AF21">
        <f t="shared" si="44"/>
        <v>0</v>
      </c>
      <c r="AG21">
        <f t="shared" si="45"/>
        <v>0</v>
      </c>
      <c r="AH21" s="12">
        <f t="shared" si="46"/>
        <v>0</v>
      </c>
      <c r="AI21" s="12">
        <f t="shared" si="32"/>
        <v>0</v>
      </c>
      <c r="AJ21" s="12">
        <f t="shared" si="32"/>
        <v>0</v>
      </c>
      <c r="AK21" s="12">
        <f t="shared" si="32"/>
        <v>0</v>
      </c>
      <c r="AL21" s="12">
        <f t="shared" si="32"/>
        <v>0</v>
      </c>
      <c r="AM21" s="12">
        <f t="shared" si="32"/>
        <v>0</v>
      </c>
      <c r="AN21" s="12">
        <f t="shared" si="32"/>
        <v>0</v>
      </c>
      <c r="AO21" s="12">
        <f t="shared" si="32"/>
        <v>0</v>
      </c>
      <c r="AP21" s="12">
        <f t="shared" si="32"/>
        <v>0</v>
      </c>
      <c r="AQ21" s="12">
        <f t="shared" si="32"/>
        <v>0</v>
      </c>
      <c r="AR21" s="12">
        <f t="shared" si="32"/>
        <v>0</v>
      </c>
      <c r="AS21" s="12">
        <f t="shared" si="32"/>
        <v>0</v>
      </c>
      <c r="AT21" s="13">
        <f t="shared" si="29"/>
        <v>0</v>
      </c>
      <c r="AU21" t="e">
        <f t="shared" si="30"/>
        <v>#DIV/0!</v>
      </c>
      <c r="AV21">
        <v>52.840243835616441</v>
      </c>
      <c r="AW21" t="e">
        <f t="shared" si="31"/>
        <v>#DIV/0!</v>
      </c>
    </row>
    <row r="22" spans="1:49" x14ac:dyDescent="0.25">
      <c r="A22" s="18" t="str">
        <f>[1]Nodes!A21</f>
        <v>CTY_COV</v>
      </c>
      <c r="B22" s="18" t="str">
        <f>[1]Nodes!B21</f>
        <v>CITY OF COVINA</v>
      </c>
      <c r="C22" s="19">
        <f t="shared" si="4"/>
        <v>1900.8074242521895</v>
      </c>
      <c r="D22" s="13">
        <f t="shared" si="5"/>
        <v>158.40061868768242</v>
      </c>
      <c r="E22" s="13">
        <f t="shared" si="5"/>
        <v>158.40061868768242</v>
      </c>
      <c r="F22" s="13">
        <f t="shared" si="5"/>
        <v>158.40061868768242</v>
      </c>
      <c r="G22" s="13">
        <f t="shared" si="5"/>
        <v>158.40061868768242</v>
      </c>
      <c r="H22" s="13">
        <f t="shared" si="5"/>
        <v>158.40061868768242</v>
      </c>
      <c r="I22" s="13">
        <f t="shared" si="5"/>
        <v>158.40061868768242</v>
      </c>
      <c r="J22" s="13">
        <f t="shared" si="5"/>
        <v>158.40061868768242</v>
      </c>
      <c r="K22" s="13">
        <f t="shared" si="5"/>
        <v>158.40061868768242</v>
      </c>
      <c r="L22" s="13">
        <f t="shared" si="5"/>
        <v>158.40061868768242</v>
      </c>
      <c r="M22" s="13">
        <f t="shared" si="5"/>
        <v>158.40061868768242</v>
      </c>
      <c r="N22" s="13">
        <f t="shared" si="5"/>
        <v>158.40061868768242</v>
      </c>
      <c r="O22" s="13">
        <f t="shared" si="5"/>
        <v>158.40061868768242</v>
      </c>
      <c r="Q22" s="12">
        <f>[1]Nodes!H21</f>
        <v>33300</v>
      </c>
      <c r="R22" s="1">
        <f t="shared" si="6"/>
        <v>1665000</v>
      </c>
      <c r="S22" s="1">
        <f t="shared" si="7"/>
        <v>5.1096973770220133</v>
      </c>
      <c r="T22" s="1">
        <v>0</v>
      </c>
      <c r="U22" s="1">
        <f t="shared" si="33"/>
        <v>0</v>
      </c>
      <c r="V22">
        <f t="shared" si="34"/>
        <v>1457607.5999999999</v>
      </c>
      <c r="W22">
        <f t="shared" si="35"/>
        <v>2000930.4000000001</v>
      </c>
      <c r="X22">
        <f t="shared" si="36"/>
        <v>3005025.3000000003</v>
      </c>
      <c r="Y22">
        <f t="shared" si="37"/>
        <v>3254742</v>
      </c>
      <c r="Z22">
        <f t="shared" si="38"/>
        <v>3318844.5</v>
      </c>
      <c r="AA22">
        <f t="shared" si="39"/>
        <v>3806190</v>
      </c>
      <c r="AB22">
        <f t="shared" si="40"/>
        <v>3883512.6</v>
      </c>
      <c r="AC22">
        <f t="shared" si="41"/>
        <v>3798863.9999999995</v>
      </c>
      <c r="AD22">
        <f t="shared" si="42"/>
        <v>3241755</v>
      </c>
      <c r="AE22">
        <f t="shared" si="43"/>
        <v>3181548.5999999996</v>
      </c>
      <c r="AF22">
        <f t="shared" si="44"/>
        <v>2169828</v>
      </c>
      <c r="AG22">
        <f t="shared" si="45"/>
        <v>1402895.7</v>
      </c>
      <c r="AH22" s="12">
        <f t="shared" si="46"/>
        <v>158.40061868768242</v>
      </c>
      <c r="AI22" s="12">
        <f t="shared" si="32"/>
        <v>158.40061868768242</v>
      </c>
      <c r="AJ22" s="12">
        <f t="shared" si="32"/>
        <v>158.40061868768242</v>
      </c>
      <c r="AK22" s="12">
        <f t="shared" si="32"/>
        <v>158.40061868768242</v>
      </c>
      <c r="AL22" s="12">
        <f t="shared" si="32"/>
        <v>158.40061868768242</v>
      </c>
      <c r="AM22" s="12">
        <f t="shared" si="32"/>
        <v>158.40061868768242</v>
      </c>
      <c r="AN22" s="12">
        <f t="shared" si="32"/>
        <v>158.40061868768242</v>
      </c>
      <c r="AO22" s="12">
        <f t="shared" si="32"/>
        <v>158.40061868768242</v>
      </c>
      <c r="AP22" s="12">
        <f t="shared" si="32"/>
        <v>158.40061868768242</v>
      </c>
      <c r="AQ22" s="12">
        <f t="shared" si="32"/>
        <v>158.40061868768242</v>
      </c>
      <c r="AR22" s="12">
        <f t="shared" si="32"/>
        <v>158.40061868768242</v>
      </c>
      <c r="AS22" s="12">
        <f t="shared" si="32"/>
        <v>158.40061868768242</v>
      </c>
      <c r="AT22" s="13">
        <f t="shared" si="29"/>
        <v>1900.8074242521895</v>
      </c>
      <c r="AU22">
        <f t="shared" si="30"/>
        <v>50.958904109589056</v>
      </c>
      <c r="AV22">
        <v>52.840243835616441</v>
      </c>
      <c r="AW22">
        <f t="shared" si="31"/>
        <v>1665002.8402438357</v>
      </c>
    </row>
    <row r="23" spans="1:49" x14ac:dyDescent="0.25">
      <c r="A23" s="18" t="str">
        <f>[1]Nodes!A22</f>
        <v>CTY_CPT</v>
      </c>
      <c r="B23" s="18" t="str">
        <f>[1]Nodes!B22</f>
        <v>CITY OF COMPTON</v>
      </c>
      <c r="C23" s="19">
        <f t="shared" si="4"/>
        <v>5688.0549223418084</v>
      </c>
      <c r="D23" s="13">
        <f t="shared" si="5"/>
        <v>474.00457686181721</v>
      </c>
      <c r="E23" s="13">
        <f t="shared" si="5"/>
        <v>474.00457686181721</v>
      </c>
      <c r="F23" s="13">
        <f t="shared" si="5"/>
        <v>474.00457686181721</v>
      </c>
      <c r="G23" s="13">
        <f t="shared" si="5"/>
        <v>474.00457686181721</v>
      </c>
      <c r="H23" s="13">
        <f t="shared" si="5"/>
        <v>474.00457686181721</v>
      </c>
      <c r="I23" s="13">
        <f t="shared" si="5"/>
        <v>474.00457686181721</v>
      </c>
      <c r="J23" s="13">
        <f t="shared" si="5"/>
        <v>474.00457686181721</v>
      </c>
      <c r="K23" s="13">
        <f t="shared" si="5"/>
        <v>474.00457686181721</v>
      </c>
      <c r="L23" s="13">
        <f t="shared" si="5"/>
        <v>474.00457686181721</v>
      </c>
      <c r="M23" s="13">
        <f t="shared" si="5"/>
        <v>474.00457686181721</v>
      </c>
      <c r="N23" s="13">
        <f t="shared" si="5"/>
        <v>474.00457686181721</v>
      </c>
      <c r="O23" s="13">
        <f t="shared" si="5"/>
        <v>474.00457686181721</v>
      </c>
      <c r="Q23" s="12">
        <f>[1]Nodes!H22</f>
        <v>81963</v>
      </c>
      <c r="R23" s="1">
        <f t="shared" si="6"/>
        <v>4098150</v>
      </c>
      <c r="S23" s="1">
        <f t="shared" si="7"/>
        <v>12.576760543929588</v>
      </c>
      <c r="T23" s="1">
        <v>1346</v>
      </c>
      <c r="U23" s="1">
        <f t="shared" si="33"/>
        <v>84.125</v>
      </c>
      <c r="V23">
        <f t="shared" si="34"/>
        <v>3587684.4359999998</v>
      </c>
      <c r="W23">
        <f t="shared" si="35"/>
        <v>4924992.7439999999</v>
      </c>
      <c r="X23">
        <f t="shared" si="36"/>
        <v>7396423.0830000006</v>
      </c>
      <c r="Y23">
        <f t="shared" si="37"/>
        <v>8011063.620000001</v>
      </c>
      <c r="Z23">
        <f t="shared" si="38"/>
        <v>8168842.3949999996</v>
      </c>
      <c r="AA23">
        <f t="shared" si="39"/>
        <v>9368370.9000000004</v>
      </c>
      <c r="AB23">
        <f t="shared" si="40"/>
        <v>9558688.9859999996</v>
      </c>
      <c r="AC23">
        <f t="shared" si="41"/>
        <v>9350339.0399999991</v>
      </c>
      <c r="AD23">
        <f t="shared" si="42"/>
        <v>7979098.0499999998</v>
      </c>
      <c r="AE23">
        <f t="shared" si="43"/>
        <v>7830908.9459999995</v>
      </c>
      <c r="AF23">
        <f t="shared" si="44"/>
        <v>5340709.08</v>
      </c>
      <c r="AG23">
        <f t="shared" si="45"/>
        <v>3453019.227</v>
      </c>
      <c r="AH23" s="12">
        <f t="shared" si="46"/>
        <v>474.00457686181721</v>
      </c>
      <c r="AI23" s="12">
        <f t="shared" si="32"/>
        <v>474.00457686181721</v>
      </c>
      <c r="AJ23" s="12">
        <f t="shared" si="32"/>
        <v>474.00457686181721</v>
      </c>
      <c r="AK23" s="12">
        <f t="shared" si="32"/>
        <v>474.00457686181721</v>
      </c>
      <c r="AL23" s="12">
        <f t="shared" si="32"/>
        <v>474.00457686181721</v>
      </c>
      <c r="AM23" s="12">
        <f t="shared" si="32"/>
        <v>474.00457686181721</v>
      </c>
      <c r="AN23" s="12">
        <f t="shared" si="32"/>
        <v>474.00457686181721</v>
      </c>
      <c r="AO23" s="12">
        <f t="shared" si="32"/>
        <v>474.00457686181721</v>
      </c>
      <c r="AP23" s="12">
        <f t="shared" si="32"/>
        <v>474.00457686181721</v>
      </c>
      <c r="AQ23" s="12">
        <f t="shared" si="32"/>
        <v>474.00457686181721</v>
      </c>
      <c r="AR23" s="12">
        <f t="shared" si="32"/>
        <v>474.00457686181721</v>
      </c>
      <c r="AS23" s="12">
        <f t="shared" si="32"/>
        <v>474.00457686181721</v>
      </c>
      <c r="AT23" s="13">
        <f t="shared" si="29"/>
        <v>5688.0549223418084</v>
      </c>
      <c r="AU23">
        <f t="shared" si="30"/>
        <v>61.954396211855716</v>
      </c>
      <c r="AV23">
        <v>52.840243835616448</v>
      </c>
      <c r="AW23">
        <f t="shared" si="31"/>
        <v>4098152.8402438355</v>
      </c>
    </row>
    <row r="24" spans="1:49" x14ac:dyDescent="0.25">
      <c r="A24" s="18" t="str">
        <f>[1]Nodes!A23</f>
        <v>CTY_DOW</v>
      </c>
      <c r="B24" s="18" t="str">
        <f>[1]Nodes!B23</f>
        <v>CITY OF DOWNEY</v>
      </c>
      <c r="C24" s="19">
        <f t="shared" si="4"/>
        <v>8476.417441560714</v>
      </c>
      <c r="D24" s="13">
        <f t="shared" si="5"/>
        <v>706.36812013005942</v>
      </c>
      <c r="E24" s="13">
        <f t="shared" si="5"/>
        <v>706.36812013005942</v>
      </c>
      <c r="F24" s="13">
        <f t="shared" si="5"/>
        <v>706.36812013005942</v>
      </c>
      <c r="G24" s="13">
        <f t="shared" si="5"/>
        <v>706.36812013005942</v>
      </c>
      <c r="H24" s="13">
        <f t="shared" si="5"/>
        <v>706.36812013005942</v>
      </c>
      <c r="I24" s="13">
        <f t="shared" si="5"/>
        <v>706.36812013005942</v>
      </c>
      <c r="J24" s="13">
        <f t="shared" si="5"/>
        <v>706.36812013005942</v>
      </c>
      <c r="K24" s="13">
        <f t="shared" si="5"/>
        <v>706.36812013005942</v>
      </c>
      <c r="L24" s="13">
        <f t="shared" si="5"/>
        <v>706.36812013005942</v>
      </c>
      <c r="M24" s="13">
        <f t="shared" si="5"/>
        <v>706.36812013005942</v>
      </c>
      <c r="N24" s="13">
        <f t="shared" si="5"/>
        <v>706.36812013005942</v>
      </c>
      <c r="O24" s="13">
        <f t="shared" si="5"/>
        <v>706.36812013005942</v>
      </c>
      <c r="Q24" s="12">
        <f>[1]Nodes!H23</f>
        <v>111931</v>
      </c>
      <c r="R24" s="1">
        <f t="shared" si="6"/>
        <v>5596550</v>
      </c>
      <c r="S24" s="1">
        <f t="shared" si="7"/>
        <v>17.175181294518048</v>
      </c>
      <c r="T24" s="1">
        <v>2783</v>
      </c>
      <c r="U24" s="1">
        <f t="shared" si="33"/>
        <v>173.9375</v>
      </c>
      <c r="V24">
        <f t="shared" si="34"/>
        <v>4899443.7319999998</v>
      </c>
      <c r="W24">
        <f t="shared" si="35"/>
        <v>6725709.9279999994</v>
      </c>
      <c r="X24">
        <f t="shared" si="36"/>
        <v>10100765.370999999</v>
      </c>
      <c r="Y24">
        <f t="shared" si="37"/>
        <v>10940135.939999999</v>
      </c>
      <c r="Z24">
        <f t="shared" si="38"/>
        <v>11155603.115</v>
      </c>
      <c r="AA24">
        <f t="shared" si="39"/>
        <v>12793713.299999999</v>
      </c>
      <c r="AB24">
        <f t="shared" si="40"/>
        <v>13053617.082</v>
      </c>
      <c r="AC24">
        <f t="shared" si="41"/>
        <v>12769088.479999999</v>
      </c>
      <c r="AD24">
        <f t="shared" si="42"/>
        <v>10896482.850000001</v>
      </c>
      <c r="AE24">
        <f t="shared" si="43"/>
        <v>10694111.602</v>
      </c>
      <c r="AF24">
        <f t="shared" si="44"/>
        <v>7293423.96</v>
      </c>
      <c r="AG24">
        <f t="shared" si="45"/>
        <v>4715541.0989999995</v>
      </c>
      <c r="AH24" s="12">
        <f t="shared" si="46"/>
        <v>706.36812013005942</v>
      </c>
      <c r="AI24" s="12">
        <f t="shared" si="32"/>
        <v>706.36812013005942</v>
      </c>
      <c r="AJ24" s="12">
        <f t="shared" si="32"/>
        <v>706.36812013005942</v>
      </c>
      <c r="AK24" s="12">
        <f t="shared" si="32"/>
        <v>706.36812013005942</v>
      </c>
      <c r="AL24" s="12">
        <f t="shared" si="32"/>
        <v>706.36812013005942</v>
      </c>
      <c r="AM24" s="12">
        <f t="shared" si="32"/>
        <v>706.36812013005942</v>
      </c>
      <c r="AN24" s="12">
        <f t="shared" si="32"/>
        <v>706.36812013005942</v>
      </c>
      <c r="AO24" s="12">
        <f t="shared" si="32"/>
        <v>706.36812013005942</v>
      </c>
      <c r="AP24" s="12">
        <f t="shared" si="32"/>
        <v>706.36812013005942</v>
      </c>
      <c r="AQ24" s="12">
        <f t="shared" si="32"/>
        <v>706.36812013005942</v>
      </c>
      <c r="AR24" s="12">
        <f t="shared" si="32"/>
        <v>706.36812013005942</v>
      </c>
      <c r="AS24" s="12">
        <f t="shared" si="32"/>
        <v>706.36812013005942</v>
      </c>
      <c r="AT24" s="13">
        <f t="shared" si="29"/>
        <v>8476.417441560714</v>
      </c>
      <c r="AU24">
        <f t="shared" si="30"/>
        <v>67.606452256606715</v>
      </c>
      <c r="AV24">
        <v>52.840243835616448</v>
      </c>
      <c r="AW24">
        <f t="shared" si="31"/>
        <v>5596552.8402438359</v>
      </c>
    </row>
    <row r="25" spans="1:49" x14ac:dyDescent="0.25">
      <c r="A25" s="18" t="str">
        <f>[1]Nodes!A24</f>
        <v>CTY_ELM</v>
      </c>
      <c r="B25" s="18" t="str">
        <f>[1]Nodes!B24</f>
        <v>CITY OF EL MONTE</v>
      </c>
      <c r="C25" s="19">
        <f t="shared" si="4"/>
        <v>2162.293390997726</v>
      </c>
      <c r="D25" s="13">
        <f t="shared" si="5"/>
        <v>180.19111591647717</v>
      </c>
      <c r="E25" s="13">
        <f t="shared" si="5"/>
        <v>180.19111591647717</v>
      </c>
      <c r="F25" s="13">
        <f t="shared" si="5"/>
        <v>180.19111591647717</v>
      </c>
      <c r="G25" s="13">
        <f t="shared" si="5"/>
        <v>180.19111591647717</v>
      </c>
      <c r="H25" s="13">
        <f t="shared" si="5"/>
        <v>180.19111591647717</v>
      </c>
      <c r="I25" s="13">
        <f t="shared" si="5"/>
        <v>180.19111591647717</v>
      </c>
      <c r="J25" s="13">
        <f t="shared" si="5"/>
        <v>180.19111591647717</v>
      </c>
      <c r="K25" s="13">
        <f t="shared" si="5"/>
        <v>180.19111591647717</v>
      </c>
      <c r="L25" s="13">
        <f t="shared" si="5"/>
        <v>180.19111591647717</v>
      </c>
      <c r="M25" s="13">
        <f t="shared" si="5"/>
        <v>180.19111591647717</v>
      </c>
      <c r="N25" s="13">
        <f t="shared" si="5"/>
        <v>180.19111591647717</v>
      </c>
      <c r="O25" s="13">
        <f t="shared" si="5"/>
        <v>180.19111591647717</v>
      </c>
      <c r="Q25" s="12">
        <f>[1]Nodes!H24</f>
        <v>22968</v>
      </c>
      <c r="R25" s="1">
        <f t="shared" si="6"/>
        <v>1148400</v>
      </c>
      <c r="S25" s="1">
        <f t="shared" si="7"/>
        <v>3.5243101908541021</v>
      </c>
      <c r="T25" s="1">
        <v>1135</v>
      </c>
      <c r="U25" s="1">
        <f t="shared" si="33"/>
        <v>70.9375</v>
      </c>
      <c r="V25">
        <f t="shared" si="34"/>
        <v>1005355.296</v>
      </c>
      <c r="W25">
        <f t="shared" si="35"/>
        <v>1380101.1840000001</v>
      </c>
      <c r="X25">
        <f t="shared" si="36"/>
        <v>2072655.2879999999</v>
      </c>
      <c r="Y25">
        <f t="shared" si="37"/>
        <v>2244892.3200000003</v>
      </c>
      <c r="Z25">
        <f t="shared" si="38"/>
        <v>2289105.7199999997</v>
      </c>
      <c r="AA25">
        <f t="shared" si="39"/>
        <v>2625242.4</v>
      </c>
      <c r="AB25">
        <f t="shared" si="40"/>
        <v>2678574.0959999999</v>
      </c>
      <c r="AC25">
        <f t="shared" si="41"/>
        <v>2620189.4399999995</v>
      </c>
      <c r="AD25">
        <f t="shared" si="42"/>
        <v>2235934.8000000003</v>
      </c>
      <c r="AE25">
        <f t="shared" si="43"/>
        <v>2194408.656</v>
      </c>
      <c r="AF25">
        <f t="shared" si="44"/>
        <v>1496594.8800000001</v>
      </c>
      <c r="AG25">
        <f t="shared" si="45"/>
        <v>967618.87199999997</v>
      </c>
      <c r="AH25" s="12">
        <f t="shared" si="46"/>
        <v>180.19111591647717</v>
      </c>
      <c r="AI25" s="12">
        <f t="shared" si="32"/>
        <v>180.19111591647717</v>
      </c>
      <c r="AJ25" s="12">
        <f t="shared" si="32"/>
        <v>180.19111591647717</v>
      </c>
      <c r="AK25" s="12">
        <f t="shared" si="32"/>
        <v>180.19111591647717</v>
      </c>
      <c r="AL25" s="12">
        <f t="shared" si="32"/>
        <v>180.19111591647717</v>
      </c>
      <c r="AM25" s="12">
        <f t="shared" si="32"/>
        <v>180.19111591647717</v>
      </c>
      <c r="AN25" s="12">
        <f t="shared" si="32"/>
        <v>180.19111591647717</v>
      </c>
      <c r="AO25" s="12">
        <f t="shared" si="32"/>
        <v>180.19111591647717</v>
      </c>
      <c r="AP25" s="12">
        <f t="shared" si="32"/>
        <v>180.19111591647717</v>
      </c>
      <c r="AQ25" s="12">
        <f t="shared" si="32"/>
        <v>180.19111591647717</v>
      </c>
      <c r="AR25" s="12">
        <f t="shared" si="32"/>
        <v>180.19111591647717</v>
      </c>
      <c r="AS25" s="12">
        <f t="shared" si="32"/>
        <v>180.19111591647717</v>
      </c>
      <c r="AT25" s="13">
        <f t="shared" si="29"/>
        <v>2162.293390997726</v>
      </c>
      <c r="AU25">
        <f t="shared" si="30"/>
        <v>84.046113443122778</v>
      </c>
      <c r="AV25">
        <v>52.840243835616448</v>
      </c>
      <c r="AW25">
        <f t="shared" si="31"/>
        <v>1148402.8402438357</v>
      </c>
    </row>
    <row r="26" spans="1:49" x14ac:dyDescent="0.25">
      <c r="A26" s="18" t="str">
        <f>[1]Nodes!A25</f>
        <v>CTY_ELS</v>
      </c>
      <c r="B26" s="18" t="str">
        <f>[1]Nodes!B25</f>
        <v>CITY OF EL SEGUNDO</v>
      </c>
      <c r="C26" s="19">
        <f t="shared" si="4"/>
        <v>5524.8820373422204</v>
      </c>
      <c r="D26" s="13">
        <f t="shared" si="5"/>
        <v>460.40683644518504</v>
      </c>
      <c r="E26" s="13">
        <f t="shared" si="5"/>
        <v>460.40683644518504</v>
      </c>
      <c r="F26" s="13">
        <f t="shared" si="5"/>
        <v>460.40683644518504</v>
      </c>
      <c r="G26" s="13">
        <f t="shared" si="5"/>
        <v>460.40683644518504</v>
      </c>
      <c r="H26" s="13">
        <f t="shared" si="5"/>
        <v>460.40683644518504</v>
      </c>
      <c r="I26" s="13">
        <f t="shared" si="5"/>
        <v>460.40683644518504</v>
      </c>
      <c r="J26" s="13">
        <f t="shared" si="5"/>
        <v>460.40683644518504</v>
      </c>
      <c r="K26" s="13">
        <f t="shared" si="5"/>
        <v>460.40683644518504</v>
      </c>
      <c r="L26" s="13">
        <f t="shared" si="5"/>
        <v>460.40683644518504</v>
      </c>
      <c r="M26" s="13">
        <f t="shared" si="5"/>
        <v>460.40683644518504</v>
      </c>
      <c r="N26" s="13">
        <f t="shared" si="5"/>
        <v>460.40683644518504</v>
      </c>
      <c r="O26" s="13">
        <f t="shared" si="5"/>
        <v>460.40683644518504</v>
      </c>
      <c r="Q26" s="12">
        <f>[1]Nodes!H25</f>
        <v>16654</v>
      </c>
      <c r="R26" s="1">
        <f t="shared" si="6"/>
        <v>832700</v>
      </c>
      <c r="S26" s="1">
        <f t="shared" si="7"/>
        <v>2.555462465973712</v>
      </c>
      <c r="T26" s="1">
        <v>6099</v>
      </c>
      <c r="U26" s="1">
        <f t="shared" si="33"/>
        <v>381.1875</v>
      </c>
      <c r="V26">
        <f t="shared" si="34"/>
        <v>728978.88800000004</v>
      </c>
      <c r="W26">
        <f t="shared" si="35"/>
        <v>1000705.5519999999</v>
      </c>
      <c r="X26">
        <f t="shared" si="36"/>
        <v>1502873.6140000001</v>
      </c>
      <c r="Y26">
        <f t="shared" si="37"/>
        <v>1627761.9600000002</v>
      </c>
      <c r="Z26">
        <f t="shared" si="38"/>
        <v>1659820.91</v>
      </c>
      <c r="AA26">
        <f t="shared" si="39"/>
        <v>1903552.2</v>
      </c>
      <c r="AB26">
        <f t="shared" si="40"/>
        <v>1942222.7879999999</v>
      </c>
      <c r="AC26">
        <f t="shared" si="41"/>
        <v>1899888.3199999998</v>
      </c>
      <c r="AD26">
        <f t="shared" si="42"/>
        <v>1621266.9000000001</v>
      </c>
      <c r="AE26">
        <f t="shared" si="43"/>
        <v>1591156.4679999999</v>
      </c>
      <c r="AF26">
        <f t="shared" si="44"/>
        <v>1085174.6400000001</v>
      </c>
      <c r="AG26">
        <f t="shared" si="45"/>
        <v>701616.36600000004</v>
      </c>
      <c r="AH26" s="12">
        <f t="shared" si="46"/>
        <v>460.40683644518504</v>
      </c>
      <c r="AI26" s="12">
        <f t="shared" si="32"/>
        <v>460.40683644518504</v>
      </c>
      <c r="AJ26" s="12">
        <f t="shared" si="32"/>
        <v>460.40683644518504</v>
      </c>
      <c r="AK26" s="12">
        <f t="shared" si="32"/>
        <v>460.40683644518504</v>
      </c>
      <c r="AL26" s="12">
        <f t="shared" si="32"/>
        <v>460.40683644518504</v>
      </c>
      <c r="AM26" s="12">
        <f t="shared" si="32"/>
        <v>460.40683644518504</v>
      </c>
      <c r="AN26" s="12">
        <f t="shared" si="32"/>
        <v>460.40683644518504</v>
      </c>
      <c r="AO26" s="12">
        <f t="shared" si="32"/>
        <v>460.40683644518504</v>
      </c>
      <c r="AP26" s="12">
        <f t="shared" si="32"/>
        <v>460.40683644518504</v>
      </c>
      <c r="AQ26" s="12">
        <f t="shared" si="32"/>
        <v>460.40683644518504</v>
      </c>
      <c r="AR26" s="12">
        <f t="shared" si="32"/>
        <v>460.40683644518504</v>
      </c>
      <c r="AS26" s="12">
        <f t="shared" si="32"/>
        <v>460.40683644518504</v>
      </c>
      <c r="AT26" s="13">
        <f t="shared" si="29"/>
        <v>5524.8820373422204</v>
      </c>
      <c r="AU26">
        <f t="shared" si="30"/>
        <v>296.16289257918208</v>
      </c>
      <c r="AV26">
        <v>52.840243835616448</v>
      </c>
      <c r="AW26">
        <f t="shared" si="31"/>
        <v>832702.84024383558</v>
      </c>
    </row>
    <row r="27" spans="1:49" x14ac:dyDescent="0.25">
      <c r="A27" s="18" t="str">
        <f>[1]Nodes!A26</f>
        <v>CTY_GDL</v>
      </c>
      <c r="B27" s="18" t="str">
        <f>[1]Nodes!B26</f>
        <v>CITY OF GLENDALE</v>
      </c>
      <c r="C27" s="19">
        <f t="shared" si="4"/>
        <v>14158.316069307753</v>
      </c>
      <c r="D27" s="13">
        <f t="shared" si="5"/>
        <v>1179.8596724423126</v>
      </c>
      <c r="E27" s="13">
        <f t="shared" si="5"/>
        <v>1179.8596724423126</v>
      </c>
      <c r="F27" s="13">
        <f t="shared" si="5"/>
        <v>1179.8596724423126</v>
      </c>
      <c r="G27" s="13">
        <f t="shared" si="5"/>
        <v>1179.8596724423126</v>
      </c>
      <c r="H27" s="13">
        <f t="shared" si="5"/>
        <v>1179.8596724423126</v>
      </c>
      <c r="I27" s="13">
        <f t="shared" si="5"/>
        <v>1179.8596724423126</v>
      </c>
      <c r="J27" s="13">
        <f t="shared" si="5"/>
        <v>1179.8596724423126</v>
      </c>
      <c r="K27" s="13">
        <f t="shared" si="5"/>
        <v>1179.8596724423126</v>
      </c>
      <c r="L27" s="13">
        <f t="shared" si="5"/>
        <v>1179.8596724423126</v>
      </c>
      <c r="M27" s="13">
        <f t="shared" si="5"/>
        <v>1179.8596724423126</v>
      </c>
      <c r="N27" s="13">
        <f t="shared" si="5"/>
        <v>1179.8596724423126</v>
      </c>
      <c r="O27" s="13">
        <f t="shared" si="5"/>
        <v>1179.8596724423126</v>
      </c>
      <c r="Q27" s="12">
        <f>[1]Nodes!H26</f>
        <v>193300</v>
      </c>
      <c r="R27" s="1">
        <f t="shared" si="6"/>
        <v>9665000</v>
      </c>
      <c r="S27" s="1">
        <f t="shared" si="7"/>
        <v>29.660795885235888</v>
      </c>
      <c r="T27" s="1">
        <v>4166</v>
      </c>
      <c r="U27" s="1">
        <f t="shared" si="33"/>
        <v>260.375</v>
      </c>
      <c r="V27">
        <f t="shared" si="34"/>
        <v>8461127.5999999996</v>
      </c>
      <c r="W27">
        <f t="shared" si="35"/>
        <v>11615010.4</v>
      </c>
      <c r="X27">
        <f t="shared" si="36"/>
        <v>17443585.300000001</v>
      </c>
      <c r="Y27">
        <f t="shared" si="37"/>
        <v>18893142</v>
      </c>
      <c r="Z27">
        <f t="shared" si="38"/>
        <v>19265244.5</v>
      </c>
      <c r="AA27">
        <f t="shared" si="39"/>
        <v>22094190</v>
      </c>
      <c r="AB27">
        <f t="shared" si="40"/>
        <v>22543032.599999998</v>
      </c>
      <c r="AC27">
        <f t="shared" si="41"/>
        <v>22051664</v>
      </c>
      <c r="AD27">
        <f t="shared" si="42"/>
        <v>18817755</v>
      </c>
      <c r="AE27">
        <f t="shared" si="43"/>
        <v>18468268.599999998</v>
      </c>
      <c r="AF27">
        <f t="shared" si="44"/>
        <v>12595428.000000002</v>
      </c>
      <c r="AG27">
        <f t="shared" si="45"/>
        <v>8143535.7000000002</v>
      </c>
      <c r="AH27" s="12">
        <f t="shared" si="46"/>
        <v>1179.8596724423126</v>
      </c>
      <c r="AI27" s="12">
        <f t="shared" si="32"/>
        <v>1179.8596724423126</v>
      </c>
      <c r="AJ27" s="12">
        <f t="shared" si="32"/>
        <v>1179.8596724423126</v>
      </c>
      <c r="AK27" s="12">
        <f t="shared" si="32"/>
        <v>1179.8596724423126</v>
      </c>
      <c r="AL27" s="12">
        <f t="shared" si="32"/>
        <v>1179.8596724423126</v>
      </c>
      <c r="AM27" s="12">
        <f t="shared" si="32"/>
        <v>1179.8596724423126</v>
      </c>
      <c r="AN27" s="12">
        <f t="shared" si="32"/>
        <v>1179.8596724423126</v>
      </c>
      <c r="AO27" s="12">
        <f t="shared" si="32"/>
        <v>1179.8596724423126</v>
      </c>
      <c r="AP27" s="12">
        <f t="shared" si="32"/>
        <v>1179.8596724423126</v>
      </c>
      <c r="AQ27" s="12">
        <f t="shared" si="32"/>
        <v>1179.8596724423126</v>
      </c>
      <c r="AR27" s="12">
        <f t="shared" si="32"/>
        <v>1179.8596724423126</v>
      </c>
      <c r="AS27" s="12">
        <f t="shared" si="32"/>
        <v>1179.8596724423126</v>
      </c>
      <c r="AT27" s="13">
        <f t="shared" si="29"/>
        <v>14158.316069307753</v>
      </c>
      <c r="AU27">
        <f t="shared" si="30"/>
        <v>65.389187783911737</v>
      </c>
      <c r="AV27">
        <v>52.840243835616448</v>
      </c>
      <c r="AW27">
        <f t="shared" si="31"/>
        <v>9665002.840243835</v>
      </c>
    </row>
    <row r="28" spans="1:49" x14ac:dyDescent="0.25">
      <c r="A28" s="18" t="str">
        <f>[1]Nodes!A27</f>
        <v>CTY_GDR</v>
      </c>
      <c r="B28" s="18" t="str">
        <f>[1]Nodes!B27</f>
        <v>CITY OF GLENDORA</v>
      </c>
      <c r="C28" s="19">
        <f t="shared" si="4"/>
        <v>2937.5751493780899</v>
      </c>
      <c r="D28" s="13">
        <f t="shared" si="5"/>
        <v>244.79792911484083</v>
      </c>
      <c r="E28" s="13">
        <f t="shared" si="5"/>
        <v>244.79792911484083</v>
      </c>
      <c r="F28" s="13">
        <f t="shared" si="5"/>
        <v>244.79792911484083</v>
      </c>
      <c r="G28" s="13">
        <f t="shared" si="5"/>
        <v>244.79792911484083</v>
      </c>
      <c r="H28" s="13">
        <f t="shared" si="5"/>
        <v>244.79792911484083</v>
      </c>
      <c r="I28" s="13">
        <f t="shared" si="5"/>
        <v>244.79792911484083</v>
      </c>
      <c r="J28" s="13">
        <f t="shared" si="5"/>
        <v>244.79792911484083</v>
      </c>
      <c r="K28" s="13">
        <f t="shared" si="5"/>
        <v>244.79792911484083</v>
      </c>
      <c r="L28" s="13">
        <f t="shared" si="5"/>
        <v>244.79792911484083</v>
      </c>
      <c r="M28" s="13">
        <f t="shared" si="5"/>
        <v>244.79792911484083</v>
      </c>
      <c r="N28" s="13">
        <f t="shared" si="5"/>
        <v>244.79792911484083</v>
      </c>
      <c r="O28" s="13">
        <f t="shared" si="5"/>
        <v>244.79792911484083</v>
      </c>
      <c r="Q28" s="12">
        <f>[1]Nodes!H27</f>
        <v>51463</v>
      </c>
      <c r="R28" s="1">
        <f t="shared" si="6"/>
        <v>2573150</v>
      </c>
      <c r="S28" s="1">
        <f t="shared" si="7"/>
        <v>7.8967073908013168</v>
      </c>
      <c r="T28" s="1">
        <v>0</v>
      </c>
      <c r="U28" s="1">
        <f t="shared" si="33"/>
        <v>0</v>
      </c>
      <c r="V28">
        <f t="shared" si="34"/>
        <v>2252638.4359999998</v>
      </c>
      <c r="W28">
        <f t="shared" si="35"/>
        <v>3092308.7439999999</v>
      </c>
      <c r="X28">
        <f t="shared" si="36"/>
        <v>4644072.5830000006</v>
      </c>
      <c r="Y28">
        <f t="shared" si="37"/>
        <v>5029993.62</v>
      </c>
      <c r="Z28">
        <f t="shared" si="38"/>
        <v>5129059.8949999996</v>
      </c>
      <c r="AA28">
        <f t="shared" si="39"/>
        <v>5882220.9000000004</v>
      </c>
      <c r="AB28">
        <f t="shared" si="40"/>
        <v>6001717.9860000005</v>
      </c>
      <c r="AC28">
        <f t="shared" si="41"/>
        <v>5870899.04</v>
      </c>
      <c r="AD28">
        <f t="shared" si="42"/>
        <v>5009923.05</v>
      </c>
      <c r="AE28">
        <f t="shared" si="43"/>
        <v>4916877.9459999995</v>
      </c>
      <c r="AF28">
        <f t="shared" si="44"/>
        <v>3353329.0800000005</v>
      </c>
      <c r="AG28">
        <f t="shared" si="45"/>
        <v>2168084.727</v>
      </c>
      <c r="AH28" s="12">
        <f t="shared" si="46"/>
        <v>244.79792911484083</v>
      </c>
      <c r="AI28" s="12">
        <f t="shared" si="32"/>
        <v>244.79792911484083</v>
      </c>
      <c r="AJ28" s="12">
        <f t="shared" si="32"/>
        <v>244.79792911484083</v>
      </c>
      <c r="AK28" s="12">
        <f t="shared" si="32"/>
        <v>244.79792911484083</v>
      </c>
      <c r="AL28" s="12">
        <f t="shared" si="32"/>
        <v>244.79792911484083</v>
      </c>
      <c r="AM28" s="12">
        <f t="shared" si="32"/>
        <v>244.79792911484083</v>
      </c>
      <c r="AN28" s="12">
        <f t="shared" si="32"/>
        <v>244.79792911484083</v>
      </c>
      <c r="AO28" s="12">
        <f t="shared" si="32"/>
        <v>244.79792911484083</v>
      </c>
      <c r="AP28" s="12">
        <f t="shared" si="32"/>
        <v>244.79792911484083</v>
      </c>
      <c r="AQ28" s="12">
        <f t="shared" si="32"/>
        <v>244.79792911484083</v>
      </c>
      <c r="AR28" s="12">
        <f t="shared" si="32"/>
        <v>244.79792911484083</v>
      </c>
      <c r="AS28" s="12">
        <f t="shared" si="32"/>
        <v>244.79792911484083</v>
      </c>
      <c r="AT28" s="13">
        <f t="shared" si="29"/>
        <v>2937.5751493780899</v>
      </c>
      <c r="AU28">
        <f t="shared" si="30"/>
        <v>50.958904109589042</v>
      </c>
      <c r="AV28">
        <v>52.840243835616448</v>
      </c>
      <c r="AW28">
        <f t="shared" si="31"/>
        <v>2573152.8402438355</v>
      </c>
    </row>
    <row r="29" spans="1:49" x14ac:dyDescent="0.25">
      <c r="A29" s="18" t="str">
        <f>[1]Nodes!A28</f>
        <v>CTY_HUP</v>
      </c>
      <c r="B29" s="18" t="str">
        <f>[1]Nodes!B28</f>
        <v>CITY OF HUNTINGTON PARK</v>
      </c>
      <c r="C29" s="19">
        <f t="shared" si="4"/>
        <v>4612.2042636051447</v>
      </c>
      <c r="D29" s="13">
        <f t="shared" si="5"/>
        <v>384.3503553004287</v>
      </c>
      <c r="E29" s="13">
        <f t="shared" si="5"/>
        <v>384.3503553004287</v>
      </c>
      <c r="F29" s="13">
        <f t="shared" si="5"/>
        <v>384.3503553004287</v>
      </c>
      <c r="G29" s="13">
        <f t="shared" si="5"/>
        <v>384.3503553004287</v>
      </c>
      <c r="H29" s="13">
        <f t="shared" si="5"/>
        <v>384.3503553004287</v>
      </c>
      <c r="I29" s="13">
        <f t="shared" si="5"/>
        <v>384.3503553004287</v>
      </c>
      <c r="J29" s="13">
        <f t="shared" si="5"/>
        <v>384.3503553004287</v>
      </c>
      <c r="K29" s="13">
        <f t="shared" si="5"/>
        <v>384.3503553004287</v>
      </c>
      <c r="L29" s="13">
        <f t="shared" si="5"/>
        <v>384.3503553004287</v>
      </c>
      <c r="M29" s="13">
        <f t="shared" si="5"/>
        <v>384.3503553004287</v>
      </c>
      <c r="N29" s="13">
        <f t="shared" si="5"/>
        <v>384.3503553004287</v>
      </c>
      <c r="O29" s="13">
        <f t="shared" si="5"/>
        <v>384.3503553004287</v>
      </c>
      <c r="Q29" s="12">
        <f>[1]Nodes!H28</f>
        <v>64219</v>
      </c>
      <c r="R29" s="1">
        <f t="shared" si="6"/>
        <v>3210950</v>
      </c>
      <c r="S29" s="1">
        <f t="shared" si="7"/>
        <v>9.8540437193686685</v>
      </c>
      <c r="T29" s="1">
        <v>1262</v>
      </c>
      <c r="U29" s="1">
        <f t="shared" si="33"/>
        <v>78.875</v>
      </c>
      <c r="V29">
        <f t="shared" si="34"/>
        <v>2810994.0679999995</v>
      </c>
      <c r="W29">
        <f t="shared" si="35"/>
        <v>3858791.2719999999</v>
      </c>
      <c r="X29">
        <f t="shared" si="36"/>
        <v>5795186.7790000001</v>
      </c>
      <c r="Y29">
        <f t="shared" si="37"/>
        <v>6276765.0600000005</v>
      </c>
      <c r="Z29">
        <f t="shared" si="38"/>
        <v>6400386.6349999998</v>
      </c>
      <c r="AA29">
        <f t="shared" si="39"/>
        <v>7340231.7000000002</v>
      </c>
      <c r="AB29">
        <f t="shared" si="40"/>
        <v>7489348.2180000003</v>
      </c>
      <c r="AC29">
        <f t="shared" si="41"/>
        <v>7326103.5199999996</v>
      </c>
      <c r="AD29">
        <f t="shared" si="42"/>
        <v>6251719.6500000004</v>
      </c>
      <c r="AE29">
        <f t="shared" si="43"/>
        <v>6135611.6979999999</v>
      </c>
      <c r="AF29">
        <f t="shared" si="44"/>
        <v>4184510.04</v>
      </c>
      <c r="AG29">
        <f t="shared" si="45"/>
        <v>2705482.2510000002</v>
      </c>
      <c r="AH29" s="12">
        <f t="shared" si="46"/>
        <v>384.3503553004287</v>
      </c>
      <c r="AI29" s="12">
        <f t="shared" si="32"/>
        <v>384.3503553004287</v>
      </c>
      <c r="AJ29" s="12">
        <f t="shared" si="32"/>
        <v>384.3503553004287</v>
      </c>
      <c r="AK29" s="12">
        <f t="shared" si="32"/>
        <v>384.3503553004287</v>
      </c>
      <c r="AL29" s="12">
        <f t="shared" si="32"/>
        <v>384.3503553004287</v>
      </c>
      <c r="AM29" s="12">
        <f t="shared" si="32"/>
        <v>384.3503553004287</v>
      </c>
      <c r="AN29" s="12">
        <f t="shared" si="32"/>
        <v>384.3503553004287</v>
      </c>
      <c r="AO29" s="12">
        <f t="shared" si="32"/>
        <v>384.3503553004287</v>
      </c>
      <c r="AP29" s="12">
        <f t="shared" si="32"/>
        <v>384.3503553004287</v>
      </c>
      <c r="AQ29" s="12">
        <f t="shared" si="32"/>
        <v>384.3503553004287</v>
      </c>
      <c r="AR29" s="12">
        <f t="shared" si="32"/>
        <v>384.3503553004287</v>
      </c>
      <c r="AS29" s="12">
        <f t="shared" si="32"/>
        <v>384.3503553004287</v>
      </c>
      <c r="AT29" s="13">
        <f t="shared" si="29"/>
        <v>4612.2042636051447</v>
      </c>
      <c r="AU29">
        <f t="shared" si="30"/>
        <v>64.116703885910951</v>
      </c>
      <c r="AV29">
        <v>52.840243835616448</v>
      </c>
      <c r="AW29">
        <f t="shared" si="31"/>
        <v>3210952.8402438355</v>
      </c>
    </row>
    <row r="30" spans="1:49" x14ac:dyDescent="0.25">
      <c r="A30" s="18" t="str">
        <f>[1]Nodes!A29</f>
        <v>CTY_IND</v>
      </c>
      <c r="B30" s="18" t="str">
        <f>[1]Nodes!B29</f>
        <v>CITY OF INDUSTRY</v>
      </c>
      <c r="C30" s="19">
        <f t="shared" si="4"/>
        <v>45.436718009151406</v>
      </c>
      <c r="D30" s="13">
        <f t="shared" si="5"/>
        <v>3.786393167429285</v>
      </c>
      <c r="E30" s="13">
        <f t="shared" si="5"/>
        <v>3.786393167429285</v>
      </c>
      <c r="F30" s="13">
        <f t="shared" si="5"/>
        <v>3.786393167429285</v>
      </c>
      <c r="G30" s="13">
        <f t="shared" si="5"/>
        <v>3.786393167429285</v>
      </c>
      <c r="H30" s="13">
        <f t="shared" si="5"/>
        <v>3.786393167429285</v>
      </c>
      <c r="I30" s="13">
        <f t="shared" si="5"/>
        <v>3.786393167429285</v>
      </c>
      <c r="J30" s="13">
        <f t="shared" si="5"/>
        <v>3.786393167429285</v>
      </c>
      <c r="K30" s="13">
        <f t="shared" si="5"/>
        <v>3.786393167429285</v>
      </c>
      <c r="L30" s="13">
        <f t="shared" si="5"/>
        <v>3.786393167429285</v>
      </c>
      <c r="M30" s="13">
        <f t="shared" si="5"/>
        <v>3.786393167429285</v>
      </c>
      <c r="N30" s="13">
        <f t="shared" si="5"/>
        <v>3.786393167429285</v>
      </c>
      <c r="O30" s="13">
        <f t="shared" si="5"/>
        <v>3.786393167429285</v>
      </c>
      <c r="Q30" s="12">
        <f>[1]Nodes!H29</f>
        <v>796</v>
      </c>
      <c r="R30" s="1">
        <f t="shared" si="6"/>
        <v>39800</v>
      </c>
      <c r="S30" s="1">
        <f t="shared" si="7"/>
        <v>0.12214171507836404</v>
      </c>
      <c r="T30" s="1">
        <v>0</v>
      </c>
      <c r="U30" s="1">
        <f t="shared" si="33"/>
        <v>0</v>
      </c>
      <c r="V30">
        <f t="shared" si="34"/>
        <v>34842.512000000002</v>
      </c>
      <c r="W30">
        <f t="shared" si="35"/>
        <v>47830.047999999995</v>
      </c>
      <c r="X30">
        <f t="shared" si="36"/>
        <v>71831.835999999996</v>
      </c>
      <c r="Y30">
        <f t="shared" si="37"/>
        <v>77801.039999999994</v>
      </c>
      <c r="Z30">
        <f t="shared" si="38"/>
        <v>79333.34</v>
      </c>
      <c r="AA30">
        <f t="shared" si="39"/>
        <v>90982.8</v>
      </c>
      <c r="AB30">
        <f t="shared" si="40"/>
        <v>92831.112000000008</v>
      </c>
      <c r="AC30">
        <f t="shared" si="41"/>
        <v>90807.679999999993</v>
      </c>
      <c r="AD30">
        <f t="shared" si="42"/>
        <v>77490.600000000006</v>
      </c>
      <c r="AE30">
        <f t="shared" si="43"/>
        <v>76051.432000000001</v>
      </c>
      <c r="AF30">
        <f t="shared" si="44"/>
        <v>51867.360000000001</v>
      </c>
      <c r="AG30">
        <f t="shared" si="45"/>
        <v>33534.683999999994</v>
      </c>
      <c r="AH30" s="12">
        <f t="shared" si="46"/>
        <v>3.786393167429285</v>
      </c>
      <c r="AI30" s="12">
        <f t="shared" si="46"/>
        <v>3.786393167429285</v>
      </c>
      <c r="AJ30" s="12">
        <f t="shared" si="46"/>
        <v>3.786393167429285</v>
      </c>
      <c r="AK30" s="12">
        <f t="shared" si="46"/>
        <v>3.786393167429285</v>
      </c>
      <c r="AL30" s="12">
        <f t="shared" si="46"/>
        <v>3.786393167429285</v>
      </c>
      <c r="AM30" s="12">
        <f t="shared" si="46"/>
        <v>3.786393167429285</v>
      </c>
      <c r="AN30" s="12">
        <f t="shared" si="46"/>
        <v>3.786393167429285</v>
      </c>
      <c r="AO30" s="12">
        <f t="shared" si="46"/>
        <v>3.786393167429285</v>
      </c>
      <c r="AP30" s="12">
        <f t="shared" si="46"/>
        <v>3.786393167429285</v>
      </c>
      <c r="AQ30" s="12">
        <f t="shared" si="46"/>
        <v>3.786393167429285</v>
      </c>
      <c r="AR30" s="12">
        <f t="shared" si="46"/>
        <v>3.786393167429285</v>
      </c>
      <c r="AS30" s="12">
        <f t="shared" si="46"/>
        <v>3.786393167429285</v>
      </c>
      <c r="AT30" s="13">
        <f t="shared" si="29"/>
        <v>45.436718009151406</v>
      </c>
      <c r="AU30">
        <f t="shared" si="30"/>
        <v>50.958904109589028</v>
      </c>
      <c r="AV30">
        <v>52.840243835616448</v>
      </c>
      <c r="AW30">
        <f t="shared" si="31"/>
        <v>39802.840243835613</v>
      </c>
    </row>
    <row r="31" spans="1:49" x14ac:dyDescent="0.25">
      <c r="A31" s="18" t="str">
        <f>[1]Nodes!A30</f>
        <v>CTY_ING</v>
      </c>
      <c r="B31" s="18" t="str">
        <f>[1]Nodes!B30</f>
        <v>CITY OF INGLEWOOD</v>
      </c>
      <c r="C31" s="19">
        <f t="shared" si="4"/>
        <v>6866.3521318025705</v>
      </c>
      <c r="D31" s="13">
        <f t="shared" si="5"/>
        <v>572.19601098354769</v>
      </c>
      <c r="E31" s="13">
        <f t="shared" si="5"/>
        <v>572.19601098354769</v>
      </c>
      <c r="F31" s="13">
        <f t="shared" si="5"/>
        <v>572.19601098354769</v>
      </c>
      <c r="G31" s="13">
        <f t="shared" si="5"/>
        <v>572.19601098354769</v>
      </c>
      <c r="H31" s="13">
        <f t="shared" si="5"/>
        <v>572.19601098354769</v>
      </c>
      <c r="I31" s="13">
        <f t="shared" si="5"/>
        <v>572.19601098354769</v>
      </c>
      <c r="J31" s="13">
        <f t="shared" si="5"/>
        <v>572.19601098354769</v>
      </c>
      <c r="K31" s="13">
        <f t="shared" si="5"/>
        <v>572.19601098354769</v>
      </c>
      <c r="L31" s="13">
        <f t="shared" si="5"/>
        <v>572.19601098354769</v>
      </c>
      <c r="M31" s="13">
        <f t="shared" si="5"/>
        <v>572.19601098354769</v>
      </c>
      <c r="N31" s="13">
        <f t="shared" si="5"/>
        <v>572.19601098354769</v>
      </c>
      <c r="O31" s="13">
        <f t="shared" si="5"/>
        <v>572.19601098354769</v>
      </c>
      <c r="Q31" s="12">
        <f>[1]Nodes!H30</f>
        <v>86418</v>
      </c>
      <c r="R31" s="1">
        <f t="shared" si="6"/>
        <v>4320900</v>
      </c>
      <c r="S31" s="1">
        <f t="shared" si="7"/>
        <v>13.260355193017668</v>
      </c>
      <c r="T31" s="1">
        <v>2578</v>
      </c>
      <c r="U31" s="1">
        <f t="shared" si="33"/>
        <v>161.125</v>
      </c>
      <c r="V31">
        <f t="shared" si="34"/>
        <v>3782688.696</v>
      </c>
      <c r="W31">
        <f t="shared" si="35"/>
        <v>5192684.784</v>
      </c>
      <c r="X31">
        <f t="shared" si="36"/>
        <v>7798446.7379999999</v>
      </c>
      <c r="Y31">
        <f t="shared" si="37"/>
        <v>8446495.3200000003</v>
      </c>
      <c r="Z31">
        <f t="shared" si="38"/>
        <v>8612849.9700000007</v>
      </c>
      <c r="AA31">
        <f t="shared" si="39"/>
        <v>9877577.4000000004</v>
      </c>
      <c r="AB31">
        <f t="shared" si="40"/>
        <v>10078239.995999999</v>
      </c>
      <c r="AC31">
        <f t="shared" si="41"/>
        <v>9858565.4399999995</v>
      </c>
      <c r="AD31">
        <f t="shared" si="42"/>
        <v>8412792.3000000007</v>
      </c>
      <c r="AE31">
        <f t="shared" si="43"/>
        <v>8256548.5560000008</v>
      </c>
      <c r="AF31">
        <f t="shared" si="44"/>
        <v>5630996.8799999999</v>
      </c>
      <c r="AG31">
        <f t="shared" si="45"/>
        <v>3640703.9220000003</v>
      </c>
      <c r="AH31" s="12">
        <f t="shared" si="46"/>
        <v>572.19601098354769</v>
      </c>
      <c r="AI31" s="12">
        <f t="shared" si="46"/>
        <v>572.19601098354769</v>
      </c>
      <c r="AJ31" s="12">
        <f t="shared" si="46"/>
        <v>572.19601098354769</v>
      </c>
      <c r="AK31" s="12">
        <f t="shared" si="46"/>
        <v>572.19601098354769</v>
      </c>
      <c r="AL31" s="12">
        <f t="shared" si="46"/>
        <v>572.19601098354769</v>
      </c>
      <c r="AM31" s="12">
        <f t="shared" si="46"/>
        <v>572.19601098354769</v>
      </c>
      <c r="AN31" s="12">
        <f t="shared" si="46"/>
        <v>572.19601098354769</v>
      </c>
      <c r="AO31" s="12">
        <f t="shared" si="46"/>
        <v>572.19601098354769</v>
      </c>
      <c r="AP31" s="12">
        <f t="shared" si="46"/>
        <v>572.19601098354769</v>
      </c>
      <c r="AQ31" s="12">
        <f t="shared" si="46"/>
        <v>572.19601098354769</v>
      </c>
      <c r="AR31" s="12">
        <f t="shared" si="46"/>
        <v>572.19601098354769</v>
      </c>
      <c r="AS31" s="12">
        <f t="shared" si="46"/>
        <v>572.19601098354769</v>
      </c>
      <c r="AT31" s="13">
        <f t="shared" si="29"/>
        <v>6866.3521318025705</v>
      </c>
      <c r="AU31">
        <f t="shared" si="30"/>
        <v>70.932955320381296</v>
      </c>
      <c r="AV31">
        <v>52.840243835616448</v>
      </c>
      <c r="AW31">
        <f t="shared" si="31"/>
        <v>4320902.8402438359</v>
      </c>
    </row>
    <row r="32" spans="1:49" x14ac:dyDescent="0.25">
      <c r="A32" s="18" t="str">
        <f>[1]Nodes!A31</f>
        <v>CTY_IRW</v>
      </c>
      <c r="B32" s="18" t="str">
        <f>[1]Nodes!B31</f>
        <v>CITY OF IRWINDALE</v>
      </c>
      <c r="C32" s="19">
        <f t="shared" si="4"/>
        <v>0</v>
      </c>
      <c r="D32" s="13">
        <f t="shared" si="5"/>
        <v>0</v>
      </c>
      <c r="E32" s="13">
        <f t="shared" si="5"/>
        <v>0</v>
      </c>
      <c r="F32" s="13">
        <f t="shared" si="5"/>
        <v>0</v>
      </c>
      <c r="G32" s="13">
        <f t="shared" si="5"/>
        <v>0</v>
      </c>
      <c r="H32" s="13">
        <f t="shared" si="5"/>
        <v>0</v>
      </c>
      <c r="I32" s="13">
        <f t="shared" si="5"/>
        <v>0</v>
      </c>
      <c r="J32" s="13">
        <f t="shared" si="5"/>
        <v>0</v>
      </c>
      <c r="K32" s="13">
        <f t="shared" si="5"/>
        <v>0</v>
      </c>
      <c r="L32" s="13">
        <f t="shared" si="5"/>
        <v>0</v>
      </c>
      <c r="M32" s="13">
        <f t="shared" si="5"/>
        <v>0</v>
      </c>
      <c r="N32" s="13">
        <f t="shared" si="5"/>
        <v>0</v>
      </c>
      <c r="O32" s="13">
        <f t="shared" si="5"/>
        <v>0</v>
      </c>
      <c r="Q32" s="12">
        <f>[1]Nodes!H31</f>
        <v>0</v>
      </c>
      <c r="R32" s="1">
        <f t="shared" si="6"/>
        <v>0</v>
      </c>
      <c r="S32" s="1">
        <f t="shared" si="7"/>
        <v>0</v>
      </c>
      <c r="T32" s="1">
        <v>0</v>
      </c>
      <c r="U32" s="1">
        <f t="shared" si="33"/>
        <v>0</v>
      </c>
      <c r="V32">
        <f t="shared" si="34"/>
        <v>0</v>
      </c>
      <c r="W32">
        <f t="shared" si="35"/>
        <v>0</v>
      </c>
      <c r="X32">
        <f t="shared" si="36"/>
        <v>0</v>
      </c>
      <c r="Y32">
        <f t="shared" si="37"/>
        <v>0</v>
      </c>
      <c r="Z32">
        <f t="shared" si="38"/>
        <v>0</v>
      </c>
      <c r="AA32">
        <f t="shared" si="39"/>
        <v>0</v>
      </c>
      <c r="AB32">
        <f t="shared" si="40"/>
        <v>0</v>
      </c>
      <c r="AC32">
        <f t="shared" si="41"/>
        <v>0</v>
      </c>
      <c r="AD32">
        <f t="shared" si="42"/>
        <v>0</v>
      </c>
      <c r="AE32">
        <f t="shared" si="43"/>
        <v>0</v>
      </c>
      <c r="AF32">
        <f t="shared" si="44"/>
        <v>0</v>
      </c>
      <c r="AG32">
        <f t="shared" si="45"/>
        <v>0</v>
      </c>
      <c r="AH32" s="12">
        <f t="shared" si="46"/>
        <v>0</v>
      </c>
      <c r="AI32" s="12">
        <f t="shared" si="46"/>
        <v>0</v>
      </c>
      <c r="AJ32" s="12">
        <f t="shared" si="46"/>
        <v>0</v>
      </c>
      <c r="AK32" s="12">
        <f t="shared" si="46"/>
        <v>0</v>
      </c>
      <c r="AL32" s="12">
        <f t="shared" si="46"/>
        <v>0</v>
      </c>
      <c r="AM32" s="12">
        <f t="shared" si="46"/>
        <v>0</v>
      </c>
      <c r="AN32" s="12">
        <f t="shared" si="46"/>
        <v>0</v>
      </c>
      <c r="AO32" s="12">
        <f t="shared" si="46"/>
        <v>0</v>
      </c>
      <c r="AP32" s="12">
        <f t="shared" si="46"/>
        <v>0</v>
      </c>
      <c r="AQ32" s="12">
        <f t="shared" si="46"/>
        <v>0</v>
      </c>
      <c r="AR32" s="12">
        <f t="shared" si="46"/>
        <v>0</v>
      </c>
      <c r="AS32" s="12">
        <f t="shared" si="46"/>
        <v>0</v>
      </c>
      <c r="AT32" s="13">
        <f t="shared" si="29"/>
        <v>0</v>
      </c>
      <c r="AU32" t="e">
        <f t="shared" si="30"/>
        <v>#DIV/0!</v>
      </c>
      <c r="AV32">
        <v>52.840243835616448</v>
      </c>
      <c r="AW32" t="e">
        <f t="shared" si="31"/>
        <v>#DIV/0!</v>
      </c>
    </row>
    <row r="33" spans="1:49" x14ac:dyDescent="0.25">
      <c r="A33" s="18" t="str">
        <f>[1]Nodes!A32</f>
        <v>CTY_LAV</v>
      </c>
      <c r="B33" s="18" t="str">
        <f>[1]Nodes!B32</f>
        <v>CITY OF LA VERNE</v>
      </c>
      <c r="C33" s="19">
        <f t="shared" si="4"/>
        <v>2459.8662663303166</v>
      </c>
      <c r="D33" s="13">
        <f t="shared" si="5"/>
        <v>204.9888555275264</v>
      </c>
      <c r="E33" s="13">
        <f t="shared" si="5"/>
        <v>204.9888555275264</v>
      </c>
      <c r="F33" s="13">
        <f t="shared" si="5"/>
        <v>204.9888555275264</v>
      </c>
      <c r="G33" s="13">
        <f t="shared" si="5"/>
        <v>204.9888555275264</v>
      </c>
      <c r="H33" s="13">
        <f t="shared" si="5"/>
        <v>204.9888555275264</v>
      </c>
      <c r="I33" s="13">
        <f t="shared" si="5"/>
        <v>204.9888555275264</v>
      </c>
      <c r="J33" s="13">
        <f t="shared" si="5"/>
        <v>204.9888555275264</v>
      </c>
      <c r="K33" s="13">
        <f t="shared" si="5"/>
        <v>204.9888555275264</v>
      </c>
      <c r="L33" s="13">
        <f t="shared" si="5"/>
        <v>204.9888555275264</v>
      </c>
      <c r="M33" s="13">
        <f t="shared" si="5"/>
        <v>204.9888555275264</v>
      </c>
      <c r="N33" s="13">
        <f t="shared" si="5"/>
        <v>204.9888555275264</v>
      </c>
      <c r="O33" s="13">
        <f t="shared" si="5"/>
        <v>204.9888555275264</v>
      </c>
      <c r="Q33" s="12">
        <f>[1]Nodes!H32</f>
        <v>32228</v>
      </c>
      <c r="R33" s="1">
        <f t="shared" si="6"/>
        <v>1611400</v>
      </c>
      <c r="S33" s="1">
        <f t="shared" si="7"/>
        <v>4.9452050170169803</v>
      </c>
      <c r="T33" s="1">
        <v>827</v>
      </c>
      <c r="U33" s="1">
        <f t="shared" si="33"/>
        <v>51.6875</v>
      </c>
      <c r="V33">
        <f t="shared" si="34"/>
        <v>1410684.0159999998</v>
      </c>
      <c r="W33">
        <f t="shared" si="35"/>
        <v>1936516.064</v>
      </c>
      <c r="X33">
        <f t="shared" si="36"/>
        <v>2908286.9479999999</v>
      </c>
      <c r="Y33">
        <f t="shared" si="37"/>
        <v>3149964.7199999997</v>
      </c>
      <c r="Z33">
        <f t="shared" si="38"/>
        <v>3212003.6199999996</v>
      </c>
      <c r="AA33">
        <f t="shared" si="39"/>
        <v>3683660.4000000004</v>
      </c>
      <c r="AB33">
        <f t="shared" si="40"/>
        <v>3758493.8160000001</v>
      </c>
      <c r="AC33">
        <f t="shared" si="41"/>
        <v>3676570.2399999998</v>
      </c>
      <c r="AD33">
        <f t="shared" si="42"/>
        <v>3137395.8</v>
      </c>
      <c r="AE33">
        <f t="shared" si="43"/>
        <v>3079127.5759999999</v>
      </c>
      <c r="AF33">
        <f t="shared" si="44"/>
        <v>2099976.48</v>
      </c>
      <c r="AG33">
        <f t="shared" si="45"/>
        <v>1357733.412</v>
      </c>
      <c r="AH33" s="12">
        <f t="shared" si="46"/>
        <v>204.9888555275264</v>
      </c>
      <c r="AI33" s="12">
        <f t="shared" si="46"/>
        <v>204.9888555275264</v>
      </c>
      <c r="AJ33" s="12">
        <f t="shared" si="46"/>
        <v>204.9888555275264</v>
      </c>
      <c r="AK33" s="12">
        <f t="shared" si="46"/>
        <v>204.9888555275264</v>
      </c>
      <c r="AL33" s="12">
        <f t="shared" si="46"/>
        <v>204.9888555275264</v>
      </c>
      <c r="AM33" s="12">
        <f t="shared" si="46"/>
        <v>204.9888555275264</v>
      </c>
      <c r="AN33" s="12">
        <f t="shared" si="46"/>
        <v>204.9888555275264</v>
      </c>
      <c r="AO33" s="12">
        <f t="shared" si="46"/>
        <v>204.9888555275264</v>
      </c>
      <c r="AP33" s="12">
        <f t="shared" si="46"/>
        <v>204.9888555275264</v>
      </c>
      <c r="AQ33" s="12">
        <f t="shared" si="46"/>
        <v>204.9888555275264</v>
      </c>
      <c r="AR33" s="12">
        <f t="shared" si="46"/>
        <v>204.9888555275264</v>
      </c>
      <c r="AS33" s="12">
        <f t="shared" si="46"/>
        <v>204.9888555275264</v>
      </c>
      <c r="AT33" s="13">
        <f t="shared" si="29"/>
        <v>2459.8662663303166</v>
      </c>
      <c r="AU33">
        <f t="shared" si="30"/>
        <v>68.140346159469928</v>
      </c>
      <c r="AV33">
        <v>52.840243835616448</v>
      </c>
      <c r="AW33">
        <f t="shared" si="31"/>
        <v>1611402.8402438357</v>
      </c>
    </row>
    <row r="34" spans="1:49" x14ac:dyDescent="0.25">
      <c r="A34" s="18" t="str">
        <f>[1]Nodes!A33</f>
        <v>CTY_LAX</v>
      </c>
      <c r="B34" s="18" t="str">
        <f>[1]Nodes!B33</f>
        <v>CITY OF LOS ANGELES</v>
      </c>
      <c r="C34" s="19">
        <f t="shared" si="4"/>
        <v>345106.84100555157</v>
      </c>
      <c r="D34" s="13">
        <f t="shared" si="5"/>
        <v>28758.903417129299</v>
      </c>
      <c r="E34" s="13">
        <f t="shared" si="5"/>
        <v>28758.903417129299</v>
      </c>
      <c r="F34" s="13">
        <f t="shared" si="5"/>
        <v>28758.903417129299</v>
      </c>
      <c r="G34" s="13">
        <f t="shared" si="5"/>
        <v>28758.903417129299</v>
      </c>
      <c r="H34" s="13">
        <f t="shared" si="5"/>
        <v>28758.903417129299</v>
      </c>
      <c r="I34" s="13">
        <f t="shared" si="5"/>
        <v>28758.903417129299</v>
      </c>
      <c r="J34" s="13">
        <f t="shared" si="5"/>
        <v>28758.903417129299</v>
      </c>
      <c r="K34" s="13">
        <f t="shared" si="5"/>
        <v>28758.903417129299</v>
      </c>
      <c r="L34" s="13">
        <f t="shared" si="5"/>
        <v>28758.903417129299</v>
      </c>
      <c r="M34" s="13">
        <f t="shared" si="5"/>
        <v>28758.903417129299</v>
      </c>
      <c r="N34" s="13">
        <f t="shared" si="5"/>
        <v>28758.903417129299</v>
      </c>
      <c r="O34" s="13">
        <f t="shared" si="5"/>
        <v>28758.903417129299</v>
      </c>
      <c r="Q34" s="12">
        <f>[1]Nodes!H33</f>
        <v>4005398</v>
      </c>
      <c r="R34" s="1">
        <f t="shared" si="6"/>
        <v>200269900</v>
      </c>
      <c r="S34" s="1">
        <f t="shared" si="7"/>
        <v>614.60575539126773</v>
      </c>
      <c r="T34" s="1">
        <v>155298</v>
      </c>
      <c r="U34" s="1">
        <f t="shared" si="33"/>
        <v>9706.125</v>
      </c>
      <c r="V34">
        <f t="shared" si="34"/>
        <v>175324281.25599998</v>
      </c>
      <c r="W34">
        <f t="shared" si="35"/>
        <v>240676355.02399999</v>
      </c>
      <c r="X34">
        <f t="shared" si="36"/>
        <v>361451120.91799998</v>
      </c>
      <c r="Y34">
        <f t="shared" si="37"/>
        <v>391487600.51999998</v>
      </c>
      <c r="Z34">
        <f t="shared" si="38"/>
        <v>399197991.67000002</v>
      </c>
      <c r="AA34">
        <f t="shared" si="39"/>
        <v>457816991.40000004</v>
      </c>
      <c r="AB34">
        <f t="shared" si="40"/>
        <v>467117525.55599999</v>
      </c>
      <c r="AC34">
        <f t="shared" si="41"/>
        <v>456935803.83999997</v>
      </c>
      <c r="AD34">
        <f t="shared" si="42"/>
        <v>389925495.30000001</v>
      </c>
      <c r="AE34">
        <f t="shared" si="43"/>
        <v>382683735.71600002</v>
      </c>
      <c r="AF34">
        <f t="shared" si="44"/>
        <v>260991733.68000001</v>
      </c>
      <c r="AG34">
        <f t="shared" si="45"/>
        <v>168743412.34200001</v>
      </c>
      <c r="AH34" s="12">
        <f t="shared" si="46"/>
        <v>28758.903417129299</v>
      </c>
      <c r="AI34" s="12">
        <f t="shared" si="46"/>
        <v>28758.903417129299</v>
      </c>
      <c r="AJ34" s="12">
        <f t="shared" si="46"/>
        <v>28758.903417129299</v>
      </c>
      <c r="AK34" s="12">
        <f t="shared" si="46"/>
        <v>28758.903417129299</v>
      </c>
      <c r="AL34" s="12">
        <f t="shared" si="46"/>
        <v>28758.903417129299</v>
      </c>
      <c r="AM34" s="12">
        <f t="shared" si="46"/>
        <v>28758.903417129299</v>
      </c>
      <c r="AN34" s="12">
        <f t="shared" si="46"/>
        <v>28758.903417129299</v>
      </c>
      <c r="AO34" s="12">
        <f t="shared" si="46"/>
        <v>28758.903417129299</v>
      </c>
      <c r="AP34" s="12">
        <f t="shared" si="46"/>
        <v>28758.903417129299</v>
      </c>
      <c r="AQ34" s="12">
        <f t="shared" si="46"/>
        <v>28758.903417129299</v>
      </c>
      <c r="AR34" s="12">
        <f t="shared" si="46"/>
        <v>28758.903417129299</v>
      </c>
      <c r="AS34" s="12">
        <f t="shared" si="46"/>
        <v>28758.903417129299</v>
      </c>
      <c r="AT34" s="13">
        <f t="shared" si="29"/>
        <v>345106.84100555157</v>
      </c>
      <c r="AU34">
        <f t="shared" si="30"/>
        <v>76.919080747449115</v>
      </c>
      <c r="AV34">
        <v>52.840243835616455</v>
      </c>
      <c r="AW34">
        <f t="shared" si="31"/>
        <v>200269902.84024385</v>
      </c>
    </row>
    <row r="35" spans="1:49" x14ac:dyDescent="0.25">
      <c r="A35" s="18" t="str">
        <f>[1]Nodes!A34</f>
        <v>CTY_LBH</v>
      </c>
      <c r="B35" s="18" t="str">
        <f>[1]Nodes!B34</f>
        <v>CITY OF LONG BEACH</v>
      </c>
      <c r="C35" s="19">
        <f t="shared" si="4"/>
        <v>37836.193337599085</v>
      </c>
      <c r="D35" s="13">
        <f t="shared" si="5"/>
        <v>3153.0161114665902</v>
      </c>
      <c r="E35" s="13">
        <f t="shared" si="5"/>
        <v>3153.0161114665902</v>
      </c>
      <c r="F35" s="13">
        <f t="shared" si="5"/>
        <v>3153.0161114665902</v>
      </c>
      <c r="G35" s="13">
        <f t="shared" si="5"/>
        <v>3153.0161114665902</v>
      </c>
      <c r="H35" s="13">
        <f t="shared" si="5"/>
        <v>3153.0161114665902</v>
      </c>
      <c r="I35" s="13">
        <f t="shared" si="5"/>
        <v>3153.0161114665902</v>
      </c>
      <c r="J35" s="13">
        <f t="shared" si="5"/>
        <v>3153.0161114665902</v>
      </c>
      <c r="K35" s="13">
        <f t="shared" si="5"/>
        <v>3153.0161114665902</v>
      </c>
      <c r="L35" s="13">
        <f t="shared" si="5"/>
        <v>3153.0161114665902</v>
      </c>
      <c r="M35" s="13">
        <f t="shared" si="5"/>
        <v>3153.0161114665902</v>
      </c>
      <c r="N35" s="13">
        <f t="shared" si="5"/>
        <v>3153.0161114665902</v>
      </c>
      <c r="O35" s="13">
        <f t="shared" si="5"/>
        <v>3153.0161114665902</v>
      </c>
      <c r="Q35" s="12">
        <f>[1]Nodes!H34</f>
        <v>473683</v>
      </c>
      <c r="R35" s="1">
        <f t="shared" si="6"/>
        <v>23684150</v>
      </c>
      <c r="S35" s="1">
        <f t="shared" si="7"/>
        <v>72.683987466664206</v>
      </c>
      <c r="T35" s="1">
        <v>14397</v>
      </c>
      <c r="U35" s="1">
        <f t="shared" si="33"/>
        <v>899.8125</v>
      </c>
      <c r="V35">
        <f t="shared" si="34"/>
        <v>20734052.275999997</v>
      </c>
      <c r="W35">
        <f t="shared" si="35"/>
        <v>28462664.103999998</v>
      </c>
      <c r="X35">
        <f t="shared" si="36"/>
        <v>42745627.603</v>
      </c>
      <c r="Y35">
        <f t="shared" si="37"/>
        <v>46297776.419999994</v>
      </c>
      <c r="Z35">
        <f t="shared" si="38"/>
        <v>47209616.195</v>
      </c>
      <c r="AA35">
        <f t="shared" si="39"/>
        <v>54141966.899999999</v>
      </c>
      <c r="AB35">
        <f t="shared" si="40"/>
        <v>55241858.825999998</v>
      </c>
      <c r="AC35">
        <f t="shared" si="41"/>
        <v>54037756.640000001</v>
      </c>
      <c r="AD35">
        <f t="shared" si="42"/>
        <v>46113040.049999997</v>
      </c>
      <c r="AE35">
        <f t="shared" si="43"/>
        <v>45256621.185999997</v>
      </c>
      <c r="AF35">
        <f t="shared" si="44"/>
        <v>30865184.280000001</v>
      </c>
      <c r="AG35">
        <f t="shared" si="45"/>
        <v>19955791.107000001</v>
      </c>
      <c r="AH35" s="12">
        <f t="shared" si="46"/>
        <v>3153.0161114665902</v>
      </c>
      <c r="AI35" s="12">
        <f t="shared" si="46"/>
        <v>3153.0161114665902</v>
      </c>
      <c r="AJ35" s="12">
        <f t="shared" si="46"/>
        <v>3153.0161114665902</v>
      </c>
      <c r="AK35" s="12">
        <f t="shared" si="46"/>
        <v>3153.0161114665902</v>
      </c>
      <c r="AL35" s="12">
        <f t="shared" si="46"/>
        <v>3153.0161114665902</v>
      </c>
      <c r="AM35" s="12">
        <f t="shared" si="46"/>
        <v>3153.0161114665902</v>
      </c>
      <c r="AN35" s="12">
        <f t="shared" si="46"/>
        <v>3153.0161114665902</v>
      </c>
      <c r="AO35" s="12">
        <f t="shared" si="46"/>
        <v>3153.0161114665902</v>
      </c>
      <c r="AP35" s="12">
        <f t="shared" si="46"/>
        <v>3153.0161114665902</v>
      </c>
      <c r="AQ35" s="12">
        <f t="shared" si="46"/>
        <v>3153.0161114665902</v>
      </c>
      <c r="AR35" s="12">
        <f t="shared" si="46"/>
        <v>3153.0161114665902</v>
      </c>
      <c r="AS35" s="12">
        <f t="shared" si="46"/>
        <v>3153.0161114665902</v>
      </c>
      <c r="AT35" s="13">
        <f t="shared" si="29"/>
        <v>37836.193337599085</v>
      </c>
      <c r="AU35">
        <f t="shared" si="30"/>
        <v>71.30924380847847</v>
      </c>
      <c r="AV35">
        <v>52.840243835616455</v>
      </c>
      <c r="AW35">
        <f t="shared" si="31"/>
        <v>23684152.840243835</v>
      </c>
    </row>
    <row r="36" spans="1:49" x14ac:dyDescent="0.25">
      <c r="A36" s="18" t="str">
        <f>[1]Nodes!A35</f>
        <v>CTY_LKW</v>
      </c>
      <c r="B36" s="18" t="str">
        <f>[1]Nodes!B35</f>
        <v>CITY OF LAKEWOOD</v>
      </c>
      <c r="C36" s="19">
        <f t="shared" si="4"/>
        <v>4435.1705234907986</v>
      </c>
      <c r="D36" s="13">
        <f t="shared" si="5"/>
        <v>369.59754362423314</v>
      </c>
      <c r="E36" s="13">
        <f t="shared" si="5"/>
        <v>369.59754362423314</v>
      </c>
      <c r="F36" s="13">
        <f t="shared" si="5"/>
        <v>369.59754362423314</v>
      </c>
      <c r="G36" s="13">
        <f t="shared" si="5"/>
        <v>369.59754362423314</v>
      </c>
      <c r="H36" s="13">
        <f t="shared" si="5"/>
        <v>369.59754362423314</v>
      </c>
      <c r="I36" s="13">
        <f t="shared" si="5"/>
        <v>369.59754362423314</v>
      </c>
      <c r="J36" s="13">
        <f t="shared" si="5"/>
        <v>369.59754362423314</v>
      </c>
      <c r="K36" s="13">
        <f t="shared" si="5"/>
        <v>369.59754362423314</v>
      </c>
      <c r="L36" s="13">
        <f t="shared" si="5"/>
        <v>369.59754362423314</v>
      </c>
      <c r="M36" s="13">
        <f t="shared" si="5"/>
        <v>369.59754362423314</v>
      </c>
      <c r="N36" s="13">
        <f t="shared" si="5"/>
        <v>369.59754362423314</v>
      </c>
      <c r="O36" s="13">
        <f t="shared" si="5"/>
        <v>369.59754362423314</v>
      </c>
      <c r="Q36" s="12">
        <f>[1]Nodes!H35</f>
        <v>59081</v>
      </c>
      <c r="R36" s="1">
        <f t="shared" si="6"/>
        <v>2954050</v>
      </c>
      <c r="S36" s="1">
        <f t="shared" si="7"/>
        <v>9.0656465685236505</v>
      </c>
      <c r="T36" s="1">
        <v>1417</v>
      </c>
      <c r="U36" s="1">
        <f t="shared" si="33"/>
        <v>88.5625</v>
      </c>
      <c r="V36">
        <f t="shared" si="34"/>
        <v>2586093.5319999997</v>
      </c>
      <c r="W36">
        <f t="shared" si="35"/>
        <v>3550059.128</v>
      </c>
      <c r="X36">
        <f t="shared" si="36"/>
        <v>5331528.5209999997</v>
      </c>
      <c r="Y36">
        <f t="shared" si="37"/>
        <v>5774576.9399999995</v>
      </c>
      <c r="Z36">
        <f t="shared" si="38"/>
        <v>5888307.8649999993</v>
      </c>
      <c r="AA36">
        <f t="shared" si="39"/>
        <v>6752958.3000000007</v>
      </c>
      <c r="AB36">
        <f t="shared" si="40"/>
        <v>6890144.3820000002</v>
      </c>
      <c r="AC36">
        <f t="shared" si="41"/>
        <v>6739960.4799999995</v>
      </c>
      <c r="AD36">
        <f t="shared" si="42"/>
        <v>5751535.3499999996</v>
      </c>
      <c r="AE36">
        <f t="shared" si="43"/>
        <v>5644716.9019999998</v>
      </c>
      <c r="AF36">
        <f t="shared" si="44"/>
        <v>3849717.9600000004</v>
      </c>
      <c r="AG36">
        <f t="shared" si="45"/>
        <v>2489023.449</v>
      </c>
      <c r="AH36" s="12">
        <f t="shared" si="46"/>
        <v>369.59754362423314</v>
      </c>
      <c r="AI36" s="12">
        <f t="shared" si="46"/>
        <v>369.59754362423314</v>
      </c>
      <c r="AJ36" s="12">
        <f t="shared" si="46"/>
        <v>369.59754362423314</v>
      </c>
      <c r="AK36" s="12">
        <f t="shared" si="46"/>
        <v>369.59754362423314</v>
      </c>
      <c r="AL36" s="12">
        <f t="shared" si="46"/>
        <v>369.59754362423314</v>
      </c>
      <c r="AM36" s="12">
        <f t="shared" si="46"/>
        <v>369.59754362423314</v>
      </c>
      <c r="AN36" s="12">
        <f t="shared" si="46"/>
        <v>369.59754362423314</v>
      </c>
      <c r="AO36" s="12">
        <f t="shared" si="46"/>
        <v>369.59754362423314</v>
      </c>
      <c r="AP36" s="12">
        <f t="shared" si="46"/>
        <v>369.59754362423314</v>
      </c>
      <c r="AQ36" s="12">
        <f t="shared" si="46"/>
        <v>369.59754362423314</v>
      </c>
      <c r="AR36" s="12">
        <f t="shared" si="46"/>
        <v>369.59754362423314</v>
      </c>
      <c r="AS36" s="12">
        <f t="shared" si="46"/>
        <v>369.59754362423314</v>
      </c>
      <c r="AT36" s="13">
        <f t="shared" si="29"/>
        <v>4435.1705234907986</v>
      </c>
      <c r="AU36">
        <f t="shared" si="30"/>
        <v>67.017570270951452</v>
      </c>
      <c r="AV36">
        <v>55.376741175337663</v>
      </c>
      <c r="AW36">
        <f t="shared" si="31"/>
        <v>2954052.8402438355</v>
      </c>
    </row>
    <row r="37" spans="1:49" x14ac:dyDescent="0.25">
      <c r="A37" s="18" t="str">
        <f>[1]Nodes!A36</f>
        <v>CTY_LOM</v>
      </c>
      <c r="B37" s="18" t="str">
        <f>[1]Nodes!B36</f>
        <v>CITY OF LOMITA</v>
      </c>
      <c r="C37" s="19">
        <f t="shared" si="4"/>
        <v>1330.8047243985748</v>
      </c>
      <c r="D37" s="13">
        <f t="shared" si="5"/>
        <v>110.90039369988123</v>
      </c>
      <c r="E37" s="13">
        <f t="shared" si="5"/>
        <v>110.90039369988123</v>
      </c>
      <c r="F37" s="13">
        <f t="shared" si="5"/>
        <v>110.90039369988123</v>
      </c>
      <c r="G37" s="13">
        <f t="shared" si="5"/>
        <v>110.90039369988123</v>
      </c>
      <c r="H37" s="13">
        <f t="shared" si="5"/>
        <v>110.90039369988123</v>
      </c>
      <c r="I37" s="13">
        <f t="shared" si="5"/>
        <v>110.90039369988123</v>
      </c>
      <c r="J37" s="13">
        <f t="shared" si="5"/>
        <v>110.90039369988123</v>
      </c>
      <c r="K37" s="13">
        <f t="shared" si="5"/>
        <v>110.90039369988123</v>
      </c>
      <c r="L37" s="13">
        <f t="shared" si="5"/>
        <v>110.90039369988123</v>
      </c>
      <c r="M37" s="13">
        <f t="shared" si="5"/>
        <v>110.90039369988123</v>
      </c>
      <c r="N37" s="13">
        <f t="shared" si="5"/>
        <v>110.90039369988123</v>
      </c>
      <c r="O37" s="13">
        <f t="shared" si="5"/>
        <v>110.90039369988123</v>
      </c>
      <c r="Q37" s="12">
        <f>[1]Nodes!H36</f>
        <v>20463</v>
      </c>
      <c r="R37" s="1">
        <f t="shared" si="6"/>
        <v>1023150</v>
      </c>
      <c r="S37" s="1">
        <f t="shared" si="7"/>
        <v>3.1399320548348784</v>
      </c>
      <c r="T37" s="1">
        <v>217</v>
      </c>
      <c r="U37" s="1">
        <f t="shared" si="33"/>
        <v>13.5625</v>
      </c>
      <c r="V37">
        <f t="shared" si="34"/>
        <v>895706.43599999987</v>
      </c>
      <c r="W37">
        <f t="shared" si="35"/>
        <v>1229580.7439999999</v>
      </c>
      <c r="X37">
        <f t="shared" si="36"/>
        <v>1846601.5829999999</v>
      </c>
      <c r="Y37">
        <f t="shared" si="37"/>
        <v>2000053.6199999999</v>
      </c>
      <c r="Z37">
        <f t="shared" si="38"/>
        <v>2039444.895</v>
      </c>
      <c r="AA37">
        <f t="shared" si="39"/>
        <v>2338920.9</v>
      </c>
      <c r="AB37">
        <f t="shared" si="40"/>
        <v>2386435.986</v>
      </c>
      <c r="AC37">
        <f t="shared" si="41"/>
        <v>2334419.04</v>
      </c>
      <c r="AD37">
        <f t="shared" si="42"/>
        <v>1992073.0499999998</v>
      </c>
      <c r="AE37">
        <f t="shared" si="43"/>
        <v>1955075.946</v>
      </c>
      <c r="AF37">
        <f t="shared" si="44"/>
        <v>1333369.08</v>
      </c>
      <c r="AG37">
        <f t="shared" si="45"/>
        <v>862085.72700000007</v>
      </c>
      <c r="AH37" s="12">
        <f t="shared" si="46"/>
        <v>110.90039369988123</v>
      </c>
      <c r="AI37" s="12">
        <f t="shared" si="46"/>
        <v>110.90039369988123</v>
      </c>
      <c r="AJ37" s="12">
        <f t="shared" si="46"/>
        <v>110.90039369988123</v>
      </c>
      <c r="AK37" s="12">
        <f t="shared" si="46"/>
        <v>110.90039369988123</v>
      </c>
      <c r="AL37" s="12">
        <f t="shared" si="46"/>
        <v>110.90039369988123</v>
      </c>
      <c r="AM37" s="12">
        <f t="shared" si="46"/>
        <v>110.90039369988123</v>
      </c>
      <c r="AN37" s="12">
        <f t="shared" si="46"/>
        <v>110.90039369988123</v>
      </c>
      <c r="AO37" s="12">
        <f t="shared" si="46"/>
        <v>110.90039369988123</v>
      </c>
      <c r="AP37" s="12">
        <f t="shared" si="46"/>
        <v>110.90039369988123</v>
      </c>
      <c r="AQ37" s="12">
        <f t="shared" si="46"/>
        <v>110.90039369988123</v>
      </c>
      <c r="AR37" s="12">
        <f t="shared" si="46"/>
        <v>110.90039369988123</v>
      </c>
      <c r="AS37" s="12">
        <f t="shared" si="46"/>
        <v>110.90039369988123</v>
      </c>
      <c r="AT37" s="13">
        <f t="shared" si="29"/>
        <v>1330.8047243985748</v>
      </c>
      <c r="AU37">
        <f t="shared" si="30"/>
        <v>58.059223530073325</v>
      </c>
      <c r="AV37">
        <v>57.092262868681544</v>
      </c>
      <c r="AW37">
        <f t="shared" si="31"/>
        <v>1023152.8402438356</v>
      </c>
    </row>
    <row r="38" spans="1:49" x14ac:dyDescent="0.25">
      <c r="A38" s="18" t="str">
        <f>[1]Nodes!A37</f>
        <v>CTY_LYN</v>
      </c>
      <c r="B38" s="18" t="str">
        <f>[1]Nodes!B37</f>
        <v>CITY OF LYNWOOD</v>
      </c>
      <c r="C38" s="19">
        <f t="shared" si="4"/>
        <v>3765.3682204443139</v>
      </c>
      <c r="D38" s="13">
        <f t="shared" si="5"/>
        <v>313.78068503702616</v>
      </c>
      <c r="E38" s="13">
        <f t="shared" si="5"/>
        <v>313.78068503702616</v>
      </c>
      <c r="F38" s="13">
        <f t="shared" si="5"/>
        <v>313.78068503702616</v>
      </c>
      <c r="G38" s="13">
        <f t="shared" si="5"/>
        <v>313.78068503702616</v>
      </c>
      <c r="H38" s="13">
        <f t="shared" si="5"/>
        <v>313.78068503702616</v>
      </c>
      <c r="I38" s="13">
        <f t="shared" si="5"/>
        <v>313.78068503702616</v>
      </c>
      <c r="J38" s="13">
        <f t="shared" si="5"/>
        <v>313.78068503702616</v>
      </c>
      <c r="K38" s="13">
        <f t="shared" si="5"/>
        <v>313.78068503702616</v>
      </c>
      <c r="L38" s="13">
        <f t="shared" si="5"/>
        <v>313.78068503702616</v>
      </c>
      <c r="M38" s="13">
        <f t="shared" si="5"/>
        <v>313.78068503702616</v>
      </c>
      <c r="N38" s="13">
        <f t="shared" si="5"/>
        <v>313.78068503702616</v>
      </c>
      <c r="O38" s="13">
        <f t="shared" si="5"/>
        <v>313.78068503702616</v>
      </c>
      <c r="Q38" s="12">
        <f>[1]Nodes!H37</f>
        <v>65965</v>
      </c>
      <c r="R38" s="1">
        <f t="shared" si="6"/>
        <v>3298250</v>
      </c>
      <c r="S38" s="1">
        <f t="shared" si="7"/>
        <v>10.121957581839553</v>
      </c>
      <c r="T38" s="1">
        <v>0</v>
      </c>
      <c r="U38" s="1">
        <f t="shared" si="33"/>
        <v>0</v>
      </c>
      <c r="V38">
        <f t="shared" si="34"/>
        <v>2887419.98</v>
      </c>
      <c r="W38">
        <f t="shared" si="35"/>
        <v>3963704.9199999995</v>
      </c>
      <c r="X38">
        <f t="shared" si="36"/>
        <v>5952747.5649999995</v>
      </c>
      <c r="Y38">
        <f t="shared" si="37"/>
        <v>6447419.0999999996</v>
      </c>
      <c r="Z38">
        <f t="shared" si="38"/>
        <v>6574401.7249999996</v>
      </c>
      <c r="AA38">
        <f t="shared" si="39"/>
        <v>7539799.5</v>
      </c>
      <c r="AB38">
        <f t="shared" si="40"/>
        <v>7692970.2299999995</v>
      </c>
      <c r="AC38">
        <f t="shared" si="41"/>
        <v>7525287.1999999993</v>
      </c>
      <c r="AD38">
        <f t="shared" si="42"/>
        <v>6421692.7500000009</v>
      </c>
      <c r="AE38">
        <f t="shared" si="43"/>
        <v>6302428.0300000003</v>
      </c>
      <c r="AF38">
        <f t="shared" si="44"/>
        <v>4298279.4000000004</v>
      </c>
      <c r="AG38">
        <f t="shared" si="45"/>
        <v>2779039.4849999999</v>
      </c>
      <c r="AH38" s="12">
        <f t="shared" si="46"/>
        <v>313.78068503702616</v>
      </c>
      <c r="AI38" s="12">
        <f t="shared" si="46"/>
        <v>313.78068503702616</v>
      </c>
      <c r="AJ38" s="12">
        <f t="shared" si="46"/>
        <v>313.78068503702616</v>
      </c>
      <c r="AK38" s="12">
        <f t="shared" si="46"/>
        <v>313.78068503702616</v>
      </c>
      <c r="AL38" s="12">
        <f t="shared" si="46"/>
        <v>313.78068503702616</v>
      </c>
      <c r="AM38" s="12">
        <f t="shared" si="46"/>
        <v>313.78068503702616</v>
      </c>
      <c r="AN38" s="12">
        <f t="shared" si="46"/>
        <v>313.78068503702616</v>
      </c>
      <c r="AO38" s="12">
        <f t="shared" si="46"/>
        <v>313.78068503702616</v>
      </c>
      <c r="AP38" s="12">
        <f t="shared" si="46"/>
        <v>313.78068503702616</v>
      </c>
      <c r="AQ38" s="12">
        <f t="shared" si="46"/>
        <v>313.78068503702616</v>
      </c>
      <c r="AR38" s="12">
        <f t="shared" si="46"/>
        <v>313.78068503702616</v>
      </c>
      <c r="AS38" s="12">
        <f t="shared" si="46"/>
        <v>313.78068503702616</v>
      </c>
      <c r="AT38" s="13">
        <f t="shared" si="29"/>
        <v>3765.3682204443139</v>
      </c>
      <c r="AU38">
        <f t="shared" si="30"/>
        <v>50.958904109589049</v>
      </c>
      <c r="AV38">
        <v>58.475268716372213</v>
      </c>
      <c r="AW38">
        <f t="shared" si="31"/>
        <v>3298252.8402438355</v>
      </c>
    </row>
    <row r="39" spans="1:49" x14ac:dyDescent="0.25">
      <c r="A39" s="18" t="str">
        <f>[1]Nodes!A38</f>
        <v>CTY_MBC</v>
      </c>
      <c r="B39" s="18" t="str">
        <f>[1]Nodes!B38</f>
        <v>CITY OF MANHATTAN BEACH</v>
      </c>
      <c r="C39" s="19">
        <f t="shared" si="4"/>
        <v>2851.9486199213752</v>
      </c>
      <c r="D39" s="13">
        <f t="shared" ref="D39:O60" si="47">AH39</f>
        <v>237.66238499344792</v>
      </c>
      <c r="E39" s="13">
        <f t="shared" si="47"/>
        <v>237.66238499344792</v>
      </c>
      <c r="F39" s="13">
        <f t="shared" si="47"/>
        <v>237.66238499344792</v>
      </c>
      <c r="G39" s="13">
        <f t="shared" si="47"/>
        <v>237.66238499344792</v>
      </c>
      <c r="H39" s="13">
        <f t="shared" si="47"/>
        <v>237.66238499344792</v>
      </c>
      <c r="I39" s="13">
        <f t="shared" si="47"/>
        <v>237.66238499344792</v>
      </c>
      <c r="J39" s="13">
        <f t="shared" si="47"/>
        <v>237.66238499344792</v>
      </c>
      <c r="K39" s="13">
        <f t="shared" si="47"/>
        <v>237.66238499344792</v>
      </c>
      <c r="L39" s="13">
        <f t="shared" si="47"/>
        <v>237.66238499344792</v>
      </c>
      <c r="M39" s="13">
        <f t="shared" si="47"/>
        <v>237.66238499344792</v>
      </c>
      <c r="N39" s="13">
        <f t="shared" si="47"/>
        <v>237.66238499344792</v>
      </c>
      <c r="O39" s="13">
        <f t="shared" si="47"/>
        <v>237.66238499344792</v>
      </c>
      <c r="Q39" s="12">
        <f>[1]Nodes!H38</f>
        <v>35996</v>
      </c>
      <c r="R39" s="1">
        <f t="shared" si="6"/>
        <v>1799800</v>
      </c>
      <c r="S39" s="1">
        <f t="shared" si="7"/>
        <v>5.523383386885417</v>
      </c>
      <c r="T39" s="1">
        <v>1063</v>
      </c>
      <c r="U39" s="1">
        <f t="shared" si="33"/>
        <v>66.4375</v>
      </c>
      <c r="V39">
        <f t="shared" si="34"/>
        <v>1575616.912</v>
      </c>
      <c r="W39">
        <f t="shared" si="35"/>
        <v>2162927.648</v>
      </c>
      <c r="X39">
        <f t="shared" si="36"/>
        <v>3248315.0359999998</v>
      </c>
      <c r="Y39">
        <f t="shared" si="37"/>
        <v>3518249.04</v>
      </c>
      <c r="Z39">
        <f t="shared" si="38"/>
        <v>3587541.34</v>
      </c>
      <c r="AA39">
        <f t="shared" si="39"/>
        <v>4114342.8000000003</v>
      </c>
      <c r="AB39">
        <f t="shared" si="40"/>
        <v>4197925.5120000001</v>
      </c>
      <c r="AC39">
        <f t="shared" si="41"/>
        <v>4106423.68</v>
      </c>
      <c r="AD39">
        <f t="shared" si="42"/>
        <v>3504210.6</v>
      </c>
      <c r="AE39">
        <f t="shared" si="43"/>
        <v>3439129.8319999999</v>
      </c>
      <c r="AF39">
        <f t="shared" si="44"/>
        <v>2345499.3600000003</v>
      </c>
      <c r="AG39">
        <f t="shared" si="45"/>
        <v>1516475.4839999999</v>
      </c>
      <c r="AH39" s="12">
        <f t="shared" si="46"/>
        <v>237.66238499344792</v>
      </c>
      <c r="AI39" s="12">
        <f t="shared" si="46"/>
        <v>237.66238499344792</v>
      </c>
      <c r="AJ39" s="12">
        <f t="shared" si="46"/>
        <v>237.66238499344792</v>
      </c>
      <c r="AK39" s="12">
        <f t="shared" si="46"/>
        <v>237.66238499344792</v>
      </c>
      <c r="AL39" s="12">
        <f t="shared" si="46"/>
        <v>237.66238499344792</v>
      </c>
      <c r="AM39" s="12">
        <f t="shared" si="46"/>
        <v>237.66238499344792</v>
      </c>
      <c r="AN39" s="12">
        <f t="shared" si="46"/>
        <v>237.66238499344792</v>
      </c>
      <c r="AO39" s="12">
        <f t="shared" si="46"/>
        <v>237.66238499344792</v>
      </c>
      <c r="AP39" s="12">
        <f t="shared" si="46"/>
        <v>237.66238499344792</v>
      </c>
      <c r="AQ39" s="12">
        <f t="shared" si="46"/>
        <v>237.66238499344792</v>
      </c>
      <c r="AR39" s="12">
        <f t="shared" si="46"/>
        <v>237.66238499344792</v>
      </c>
      <c r="AS39" s="12">
        <f t="shared" si="46"/>
        <v>237.66238499344792</v>
      </c>
      <c r="AT39" s="13">
        <f t="shared" si="29"/>
        <v>2851.9486199213752</v>
      </c>
      <c r="AU39">
        <f t="shared" si="30"/>
        <v>70.731626934956253</v>
      </c>
      <c r="AV39">
        <v>59.003040389956972</v>
      </c>
      <c r="AW39">
        <f t="shared" si="31"/>
        <v>1799802.8402438357</v>
      </c>
    </row>
    <row r="40" spans="1:49" x14ac:dyDescent="0.25">
      <c r="A40" s="18" t="str">
        <f>[1]Nodes!A39</f>
        <v>CTY_MON</v>
      </c>
      <c r="B40" s="18" t="str">
        <f>[1]Nodes!B39</f>
        <v>CITY OF MONROVIA</v>
      </c>
      <c r="C40" s="19">
        <f t="shared" si="4"/>
        <v>2940.6832586059277</v>
      </c>
      <c r="D40" s="13">
        <f t="shared" si="47"/>
        <v>245.05693821716059</v>
      </c>
      <c r="E40" s="13">
        <f t="shared" si="47"/>
        <v>245.05693821716059</v>
      </c>
      <c r="F40" s="13">
        <f t="shared" si="47"/>
        <v>245.05693821716059</v>
      </c>
      <c r="G40" s="13">
        <f t="shared" si="47"/>
        <v>245.05693821716059</v>
      </c>
      <c r="H40" s="13">
        <f t="shared" si="47"/>
        <v>245.05693821716059</v>
      </c>
      <c r="I40" s="13">
        <f t="shared" si="47"/>
        <v>245.05693821716059</v>
      </c>
      <c r="J40" s="13">
        <f t="shared" si="47"/>
        <v>245.05693821716059</v>
      </c>
      <c r="K40" s="13">
        <f t="shared" si="47"/>
        <v>245.05693821716059</v>
      </c>
      <c r="L40" s="13">
        <f t="shared" si="47"/>
        <v>245.05693821716059</v>
      </c>
      <c r="M40" s="13">
        <f t="shared" si="47"/>
        <v>245.05693821716059</v>
      </c>
      <c r="N40" s="13">
        <f t="shared" si="47"/>
        <v>245.05693821716059</v>
      </c>
      <c r="O40" s="13">
        <f t="shared" si="47"/>
        <v>245.05693821716059</v>
      </c>
      <c r="Q40" s="12">
        <f>[1]Nodes!H39</f>
        <v>37406</v>
      </c>
      <c r="R40" s="1">
        <f t="shared" si="6"/>
        <v>1870300</v>
      </c>
      <c r="S40" s="1">
        <f t="shared" si="7"/>
        <v>5.7397399424890514</v>
      </c>
      <c r="T40" s="1">
        <v>1074</v>
      </c>
      <c r="U40" s="1">
        <f t="shared" si="33"/>
        <v>67.125</v>
      </c>
      <c r="V40">
        <f t="shared" si="34"/>
        <v>1637335.432</v>
      </c>
      <c r="W40">
        <f t="shared" si="35"/>
        <v>2247651.7280000001</v>
      </c>
      <c r="X40">
        <f t="shared" si="36"/>
        <v>3375554.8459999999</v>
      </c>
      <c r="Y40">
        <f t="shared" si="37"/>
        <v>3656062.4400000004</v>
      </c>
      <c r="Z40">
        <f t="shared" si="38"/>
        <v>3728068.9899999998</v>
      </c>
      <c r="AA40">
        <f t="shared" si="39"/>
        <v>4275505.8000000007</v>
      </c>
      <c r="AB40">
        <f t="shared" si="40"/>
        <v>4362362.5319999997</v>
      </c>
      <c r="AC40">
        <f t="shared" si="41"/>
        <v>4267276.4799999995</v>
      </c>
      <c r="AD40">
        <f t="shared" si="42"/>
        <v>3641474.1</v>
      </c>
      <c r="AE40">
        <f t="shared" si="43"/>
        <v>3573844.0520000001</v>
      </c>
      <c r="AF40">
        <f t="shared" si="44"/>
        <v>2437374.9600000004</v>
      </c>
      <c r="AG40">
        <f t="shared" si="45"/>
        <v>1575877.3740000001</v>
      </c>
      <c r="AH40" s="12">
        <f t="shared" si="46"/>
        <v>245.05693821716059</v>
      </c>
      <c r="AI40" s="12">
        <f t="shared" si="46"/>
        <v>245.05693821716059</v>
      </c>
      <c r="AJ40" s="12">
        <f t="shared" si="46"/>
        <v>245.05693821716059</v>
      </c>
      <c r="AK40" s="12">
        <f t="shared" si="46"/>
        <v>245.05693821716059</v>
      </c>
      <c r="AL40" s="12">
        <f t="shared" si="46"/>
        <v>245.05693821716059</v>
      </c>
      <c r="AM40" s="12">
        <f t="shared" si="46"/>
        <v>245.05693821716059</v>
      </c>
      <c r="AN40" s="12">
        <f t="shared" si="46"/>
        <v>245.05693821716059</v>
      </c>
      <c r="AO40" s="12">
        <f t="shared" si="46"/>
        <v>245.05693821716059</v>
      </c>
      <c r="AP40" s="12">
        <f t="shared" si="46"/>
        <v>245.05693821716059</v>
      </c>
      <c r="AQ40" s="12">
        <f t="shared" si="46"/>
        <v>245.05693821716059</v>
      </c>
      <c r="AR40" s="12">
        <f t="shared" si="46"/>
        <v>245.05693821716059</v>
      </c>
      <c r="AS40" s="12">
        <f t="shared" si="46"/>
        <v>245.05693821716059</v>
      </c>
      <c r="AT40" s="13">
        <f t="shared" si="29"/>
        <v>2940.6832586059277</v>
      </c>
      <c r="AU40">
        <f t="shared" si="30"/>
        <v>70.183201178625666</v>
      </c>
      <c r="AV40">
        <v>59.448413949837118</v>
      </c>
      <c r="AW40">
        <f t="shared" si="31"/>
        <v>1870302.8402438357</v>
      </c>
    </row>
    <row r="41" spans="1:49" x14ac:dyDescent="0.25">
      <c r="A41" s="18" t="str">
        <f>[1]Nodes!A40</f>
        <v>CTY_MTP</v>
      </c>
      <c r="B41" s="18" t="str">
        <f>[1]Nodes!B40</f>
        <v>CITY OF MONTEREY PARK</v>
      </c>
      <c r="C41" s="19">
        <f t="shared" si="4"/>
        <v>4071.4867285968135</v>
      </c>
      <c r="D41" s="13">
        <f t="shared" si="47"/>
        <v>339.29056071640105</v>
      </c>
      <c r="E41" s="13">
        <f t="shared" si="47"/>
        <v>339.29056071640105</v>
      </c>
      <c r="F41" s="13">
        <f t="shared" si="47"/>
        <v>339.29056071640105</v>
      </c>
      <c r="G41" s="13">
        <f t="shared" si="47"/>
        <v>339.29056071640105</v>
      </c>
      <c r="H41" s="13">
        <f t="shared" si="47"/>
        <v>339.29056071640105</v>
      </c>
      <c r="I41" s="13">
        <f t="shared" si="47"/>
        <v>339.29056071640105</v>
      </c>
      <c r="J41" s="13">
        <f t="shared" si="47"/>
        <v>339.29056071640105</v>
      </c>
      <c r="K41" s="13">
        <f t="shared" si="47"/>
        <v>339.29056071640105</v>
      </c>
      <c r="L41" s="13">
        <f t="shared" si="47"/>
        <v>339.29056071640105</v>
      </c>
      <c r="M41" s="13">
        <f t="shared" si="47"/>
        <v>339.29056071640105</v>
      </c>
      <c r="N41" s="13">
        <f t="shared" si="47"/>
        <v>339.29056071640105</v>
      </c>
      <c r="O41" s="13">
        <f t="shared" si="47"/>
        <v>339.29056071640105</v>
      </c>
      <c r="Q41" s="12">
        <f>[1]Nodes!H40</f>
        <v>62183</v>
      </c>
      <c r="R41" s="1">
        <f t="shared" si="6"/>
        <v>3109150</v>
      </c>
      <c r="S41" s="1">
        <f t="shared" si="7"/>
        <v>9.5416309908516475</v>
      </c>
      <c r="T41" s="1">
        <v>696</v>
      </c>
      <c r="U41" s="1">
        <f t="shared" si="33"/>
        <v>43.5</v>
      </c>
      <c r="V41">
        <f t="shared" si="34"/>
        <v>2721874.2759999996</v>
      </c>
      <c r="W41">
        <f t="shared" si="35"/>
        <v>3736452.1039999998</v>
      </c>
      <c r="X41">
        <f t="shared" si="36"/>
        <v>5611456.1030000001</v>
      </c>
      <c r="Y41">
        <f t="shared" si="37"/>
        <v>6077766.4199999999</v>
      </c>
      <c r="Z41">
        <f t="shared" si="38"/>
        <v>6197468.6950000003</v>
      </c>
      <c r="AA41">
        <f t="shared" si="39"/>
        <v>7107516.9000000004</v>
      </c>
      <c r="AB41">
        <f t="shared" si="40"/>
        <v>7251905.8259999994</v>
      </c>
      <c r="AC41">
        <f t="shared" si="41"/>
        <v>7093836.6399999987</v>
      </c>
      <c r="AD41">
        <f t="shared" si="42"/>
        <v>6053515.0500000007</v>
      </c>
      <c r="AE41">
        <f t="shared" si="43"/>
        <v>5941088.1859999998</v>
      </c>
      <c r="AF41">
        <f t="shared" si="44"/>
        <v>4051844.28</v>
      </c>
      <c r="AG41">
        <f t="shared" si="45"/>
        <v>2619707.6069999998</v>
      </c>
      <c r="AH41" s="12">
        <f t="shared" si="46"/>
        <v>339.29056071640105</v>
      </c>
      <c r="AI41" s="12">
        <f t="shared" si="46"/>
        <v>339.29056071640105</v>
      </c>
      <c r="AJ41" s="12">
        <f t="shared" si="46"/>
        <v>339.29056071640105</v>
      </c>
      <c r="AK41" s="12">
        <f t="shared" si="46"/>
        <v>339.29056071640105</v>
      </c>
      <c r="AL41" s="12">
        <f t="shared" si="46"/>
        <v>339.29056071640105</v>
      </c>
      <c r="AM41" s="12">
        <f t="shared" si="46"/>
        <v>339.29056071640105</v>
      </c>
      <c r="AN41" s="12">
        <f t="shared" si="46"/>
        <v>339.29056071640105</v>
      </c>
      <c r="AO41" s="12">
        <f t="shared" si="46"/>
        <v>339.29056071640105</v>
      </c>
      <c r="AP41" s="12">
        <f t="shared" si="46"/>
        <v>339.29056071640105</v>
      </c>
      <c r="AQ41" s="12">
        <f t="shared" si="46"/>
        <v>339.29056071640105</v>
      </c>
      <c r="AR41" s="12">
        <f t="shared" si="46"/>
        <v>339.29056071640105</v>
      </c>
      <c r="AS41" s="12">
        <f t="shared" si="46"/>
        <v>339.29056071640105</v>
      </c>
      <c r="AT41" s="13">
        <f t="shared" si="29"/>
        <v>4071.4867285968135</v>
      </c>
      <c r="AU41">
        <f t="shared" si="30"/>
        <v>58.45309974381847</v>
      </c>
      <c r="AV41">
        <v>59.94056325610071</v>
      </c>
      <c r="AW41">
        <f t="shared" si="31"/>
        <v>3109152.8402438355</v>
      </c>
    </row>
    <row r="42" spans="1:49" x14ac:dyDescent="0.25">
      <c r="A42" s="18" t="str">
        <f>[1]Nodes!A41</f>
        <v>CTY_NOR</v>
      </c>
      <c r="B42" s="18" t="str">
        <f>[1]Nodes!B41</f>
        <v>CITY OF NORWALK</v>
      </c>
      <c r="C42" s="19">
        <f t="shared" si="4"/>
        <v>1174.8198233241574</v>
      </c>
      <c r="D42" s="13">
        <f t="shared" si="47"/>
        <v>97.901651943679781</v>
      </c>
      <c r="E42" s="13">
        <f t="shared" si="47"/>
        <v>97.901651943679781</v>
      </c>
      <c r="F42" s="13">
        <f t="shared" si="47"/>
        <v>97.901651943679781</v>
      </c>
      <c r="G42" s="13">
        <f t="shared" si="47"/>
        <v>97.901651943679781</v>
      </c>
      <c r="H42" s="13">
        <f t="shared" si="47"/>
        <v>97.901651943679781</v>
      </c>
      <c r="I42" s="13">
        <f t="shared" si="47"/>
        <v>97.901651943679781</v>
      </c>
      <c r="J42" s="13">
        <f t="shared" si="47"/>
        <v>97.901651943679781</v>
      </c>
      <c r="K42" s="13">
        <f t="shared" si="47"/>
        <v>97.901651943679781</v>
      </c>
      <c r="L42" s="13">
        <f t="shared" si="47"/>
        <v>97.901651943679781</v>
      </c>
      <c r="M42" s="13">
        <f t="shared" si="47"/>
        <v>97.901651943679781</v>
      </c>
      <c r="N42" s="13">
        <f t="shared" si="47"/>
        <v>97.901651943679781</v>
      </c>
      <c r="O42" s="13">
        <f t="shared" si="47"/>
        <v>97.901651943679781</v>
      </c>
      <c r="Q42" s="12">
        <f>[1]Nodes!H41</f>
        <v>18361</v>
      </c>
      <c r="R42" s="1">
        <f t="shared" si="6"/>
        <v>918050</v>
      </c>
      <c r="S42" s="1">
        <f t="shared" si="7"/>
        <v>2.8173919981832185</v>
      </c>
      <c r="T42" s="1">
        <v>169</v>
      </c>
      <c r="U42" s="1">
        <f t="shared" si="33"/>
        <v>10.5625</v>
      </c>
      <c r="V42">
        <f t="shared" si="34"/>
        <v>803697.69200000004</v>
      </c>
      <c r="W42">
        <f t="shared" si="35"/>
        <v>1103275.7679999999</v>
      </c>
      <c r="X42">
        <f t="shared" si="36"/>
        <v>1656915.0009999999</v>
      </c>
      <c r="Y42">
        <f t="shared" si="37"/>
        <v>1794604.14</v>
      </c>
      <c r="Z42">
        <f t="shared" si="38"/>
        <v>1829949.0649999999</v>
      </c>
      <c r="AA42">
        <f t="shared" si="39"/>
        <v>2098662.3000000003</v>
      </c>
      <c r="AB42">
        <f t="shared" si="40"/>
        <v>2141296.5419999999</v>
      </c>
      <c r="AC42">
        <f t="shared" si="41"/>
        <v>2094622.88</v>
      </c>
      <c r="AD42">
        <f t="shared" si="42"/>
        <v>1787443.35</v>
      </c>
      <c r="AE42">
        <f t="shared" si="43"/>
        <v>1754246.662</v>
      </c>
      <c r="AF42">
        <f t="shared" si="44"/>
        <v>1196402.7600000002</v>
      </c>
      <c r="AG42">
        <f t="shared" si="45"/>
        <v>773530.5689999999</v>
      </c>
      <c r="AH42" s="12">
        <f t="shared" si="46"/>
        <v>97.901651943679781</v>
      </c>
      <c r="AI42" s="12">
        <f t="shared" si="46"/>
        <v>97.901651943679781</v>
      </c>
      <c r="AJ42" s="12">
        <f t="shared" si="46"/>
        <v>97.901651943679781</v>
      </c>
      <c r="AK42" s="12">
        <f t="shared" si="46"/>
        <v>97.901651943679781</v>
      </c>
      <c r="AL42" s="12">
        <f t="shared" si="46"/>
        <v>97.901651943679781</v>
      </c>
      <c r="AM42" s="12">
        <f t="shared" si="46"/>
        <v>97.901651943679781</v>
      </c>
      <c r="AN42" s="12">
        <f t="shared" si="46"/>
        <v>97.901651943679781</v>
      </c>
      <c r="AO42" s="12">
        <f t="shared" si="46"/>
        <v>97.901651943679781</v>
      </c>
      <c r="AP42" s="12">
        <f t="shared" si="46"/>
        <v>97.901651943679781</v>
      </c>
      <c r="AQ42" s="12">
        <f t="shared" si="46"/>
        <v>97.901651943679781</v>
      </c>
      <c r="AR42" s="12">
        <f t="shared" si="46"/>
        <v>97.901651943679781</v>
      </c>
      <c r="AS42" s="12">
        <f t="shared" si="46"/>
        <v>97.901651943679781</v>
      </c>
      <c r="AT42" s="13">
        <f t="shared" si="29"/>
        <v>1174.8198233241574</v>
      </c>
      <c r="AU42">
        <f t="shared" si="30"/>
        <v>57.121700663929573</v>
      </c>
      <c r="AV42">
        <v>60.334439469845847</v>
      </c>
      <c r="AW42">
        <f t="shared" si="31"/>
        <v>918052.84024383558</v>
      </c>
    </row>
    <row r="43" spans="1:49" x14ac:dyDescent="0.25">
      <c r="A43" s="18" t="str">
        <f>[1]Nodes!A42</f>
        <v>CTY_PAR</v>
      </c>
      <c r="B43" s="18" t="str">
        <f>[1]Nodes!B42</f>
        <v>CITY OF PARAMOUNT</v>
      </c>
      <c r="C43" s="19">
        <f t="shared" si="4"/>
        <v>4478.1328682434605</v>
      </c>
      <c r="D43" s="13">
        <f t="shared" si="47"/>
        <v>373.17773902028841</v>
      </c>
      <c r="E43" s="13">
        <f t="shared" si="47"/>
        <v>373.17773902028841</v>
      </c>
      <c r="F43" s="13">
        <f t="shared" si="47"/>
        <v>373.17773902028841</v>
      </c>
      <c r="G43" s="13">
        <f t="shared" si="47"/>
        <v>373.17773902028841</v>
      </c>
      <c r="H43" s="13">
        <f t="shared" si="47"/>
        <v>373.17773902028841</v>
      </c>
      <c r="I43" s="13">
        <f t="shared" si="47"/>
        <v>373.17773902028841</v>
      </c>
      <c r="J43" s="13">
        <f t="shared" si="47"/>
        <v>373.17773902028841</v>
      </c>
      <c r="K43" s="13">
        <f t="shared" si="47"/>
        <v>373.17773902028841</v>
      </c>
      <c r="L43" s="13">
        <f t="shared" si="47"/>
        <v>373.17773902028841</v>
      </c>
      <c r="M43" s="13">
        <f t="shared" si="47"/>
        <v>373.17773902028841</v>
      </c>
      <c r="N43" s="13">
        <f t="shared" si="47"/>
        <v>373.17773902028841</v>
      </c>
      <c r="O43" s="13">
        <f t="shared" si="47"/>
        <v>373.17773902028841</v>
      </c>
      <c r="Q43" s="12">
        <f>[1]Nodes!H42</f>
        <v>55051</v>
      </c>
      <c r="R43" s="1">
        <f t="shared" si="6"/>
        <v>2752550</v>
      </c>
      <c r="S43" s="1">
        <f t="shared" si="7"/>
        <v>8.4472657748480131</v>
      </c>
      <c r="T43" s="1">
        <v>1781</v>
      </c>
      <c r="U43" s="1">
        <f t="shared" si="33"/>
        <v>111.3125</v>
      </c>
      <c r="V43">
        <f t="shared" si="34"/>
        <v>2409692.372</v>
      </c>
      <c r="W43">
        <f t="shared" si="35"/>
        <v>3307904.4879999999</v>
      </c>
      <c r="X43">
        <f t="shared" si="36"/>
        <v>4967857.2910000002</v>
      </c>
      <c r="Y43">
        <f t="shared" si="37"/>
        <v>5380684.7400000002</v>
      </c>
      <c r="Z43">
        <f t="shared" si="38"/>
        <v>5486657.915</v>
      </c>
      <c r="AA43">
        <f t="shared" si="39"/>
        <v>6292329.2999999998</v>
      </c>
      <c r="AB43">
        <f t="shared" si="40"/>
        <v>6420157.7220000001</v>
      </c>
      <c r="AC43">
        <f t="shared" si="41"/>
        <v>6280218.0800000001</v>
      </c>
      <c r="AD43">
        <f t="shared" si="42"/>
        <v>5359214.8499999996</v>
      </c>
      <c r="AE43">
        <f t="shared" si="43"/>
        <v>5259682.642</v>
      </c>
      <c r="AF43">
        <f t="shared" si="44"/>
        <v>3587123.16</v>
      </c>
      <c r="AG43">
        <f t="shared" si="45"/>
        <v>2319243.5789999999</v>
      </c>
      <c r="AH43" s="12">
        <f t="shared" si="46"/>
        <v>373.17773902028841</v>
      </c>
      <c r="AI43" s="12">
        <f t="shared" si="46"/>
        <v>373.17773902028841</v>
      </c>
      <c r="AJ43" s="12">
        <f t="shared" si="46"/>
        <v>373.17773902028841</v>
      </c>
      <c r="AK43" s="12">
        <f t="shared" si="46"/>
        <v>373.17773902028841</v>
      </c>
      <c r="AL43" s="12">
        <f t="shared" si="46"/>
        <v>373.17773902028841</v>
      </c>
      <c r="AM43" s="12">
        <f t="shared" si="46"/>
        <v>373.17773902028841</v>
      </c>
      <c r="AN43" s="12">
        <f t="shared" si="46"/>
        <v>373.17773902028841</v>
      </c>
      <c r="AO43" s="12">
        <f t="shared" si="46"/>
        <v>373.17773902028841</v>
      </c>
      <c r="AP43" s="12">
        <f t="shared" si="46"/>
        <v>373.17773902028841</v>
      </c>
      <c r="AQ43" s="12">
        <f t="shared" si="46"/>
        <v>373.17773902028841</v>
      </c>
      <c r="AR43" s="12">
        <f t="shared" si="46"/>
        <v>373.17773902028841</v>
      </c>
      <c r="AS43" s="12">
        <f t="shared" si="46"/>
        <v>373.17773902028841</v>
      </c>
      <c r="AT43" s="13">
        <f t="shared" si="29"/>
        <v>4478.1328682434605</v>
      </c>
      <c r="AU43">
        <f t="shared" si="30"/>
        <v>72.62028625759973</v>
      </c>
      <c r="AV43">
        <v>63.835735937883101</v>
      </c>
      <c r="AW43">
        <f t="shared" si="31"/>
        <v>2752552.8402438355</v>
      </c>
    </row>
    <row r="44" spans="1:49" x14ac:dyDescent="0.25">
      <c r="A44" s="18" t="str">
        <f>[1]Nodes!A43</f>
        <v>CTY_PAS</v>
      </c>
      <c r="B44" s="18" t="str">
        <f>[1]Nodes!B43</f>
        <v>CITY OF PASADENA</v>
      </c>
      <c r="C44" s="19">
        <f t="shared" si="4"/>
        <v>17307.155330196929</v>
      </c>
      <c r="D44" s="13">
        <f t="shared" si="47"/>
        <v>1442.2629441830775</v>
      </c>
      <c r="E44" s="13">
        <f t="shared" si="47"/>
        <v>1442.2629441830775</v>
      </c>
      <c r="F44" s="13">
        <f t="shared" si="47"/>
        <v>1442.2629441830775</v>
      </c>
      <c r="G44" s="13">
        <f t="shared" si="47"/>
        <v>1442.2629441830775</v>
      </c>
      <c r="H44" s="13">
        <f t="shared" si="47"/>
        <v>1442.2629441830775</v>
      </c>
      <c r="I44" s="13">
        <f t="shared" si="47"/>
        <v>1442.2629441830775</v>
      </c>
      <c r="J44" s="13">
        <f t="shared" si="47"/>
        <v>1442.2629441830775</v>
      </c>
      <c r="K44" s="13">
        <f t="shared" si="47"/>
        <v>1442.2629441830775</v>
      </c>
      <c r="L44" s="13">
        <f t="shared" si="47"/>
        <v>1442.2629441830775</v>
      </c>
      <c r="M44" s="13">
        <f t="shared" si="47"/>
        <v>1442.2629441830775</v>
      </c>
      <c r="N44" s="13">
        <f t="shared" si="47"/>
        <v>1442.2629441830775</v>
      </c>
      <c r="O44" s="13">
        <f t="shared" si="47"/>
        <v>1442.2629441830775</v>
      </c>
      <c r="Q44" s="12">
        <f>[1]Nodes!H43</f>
        <v>165740</v>
      </c>
      <c r="R44" s="1">
        <f t="shared" si="6"/>
        <v>8287000</v>
      </c>
      <c r="S44" s="1">
        <f t="shared" si="7"/>
        <v>25.431869167196048</v>
      </c>
      <c r="T44" s="1">
        <v>10462</v>
      </c>
      <c r="U44" s="1">
        <f t="shared" si="33"/>
        <v>653.875</v>
      </c>
      <c r="V44">
        <f t="shared" si="34"/>
        <v>7254771.2799999993</v>
      </c>
      <c r="W44">
        <f t="shared" si="35"/>
        <v>9958985.1199999992</v>
      </c>
      <c r="X44">
        <f t="shared" si="36"/>
        <v>14956543.34</v>
      </c>
      <c r="Y44">
        <f t="shared" si="37"/>
        <v>16199427.600000001</v>
      </c>
      <c r="Z44">
        <f t="shared" si="38"/>
        <v>16518477.1</v>
      </c>
      <c r="AA44">
        <f t="shared" si="39"/>
        <v>18944082</v>
      </c>
      <c r="AB44">
        <f t="shared" si="40"/>
        <v>19328930.280000001</v>
      </c>
      <c r="AC44">
        <f t="shared" si="41"/>
        <v>18907619.199999999</v>
      </c>
      <c r="AD44">
        <f t="shared" si="42"/>
        <v>16134789.000000002</v>
      </c>
      <c r="AE44">
        <f t="shared" si="43"/>
        <v>15835131.08</v>
      </c>
      <c r="AF44">
        <f t="shared" si="44"/>
        <v>10799618.4</v>
      </c>
      <c r="AG44">
        <f t="shared" si="45"/>
        <v>6982460.46</v>
      </c>
      <c r="AH44" s="12">
        <f t="shared" si="46"/>
        <v>1442.2629441830775</v>
      </c>
      <c r="AI44" s="12">
        <f t="shared" si="46"/>
        <v>1442.2629441830775</v>
      </c>
      <c r="AJ44" s="12">
        <f t="shared" si="46"/>
        <v>1442.2629441830775</v>
      </c>
      <c r="AK44" s="12">
        <f t="shared" si="46"/>
        <v>1442.2629441830775</v>
      </c>
      <c r="AL44" s="12">
        <f t="shared" si="46"/>
        <v>1442.2629441830775</v>
      </c>
      <c r="AM44" s="12">
        <f t="shared" si="46"/>
        <v>1442.2629441830775</v>
      </c>
      <c r="AN44" s="12">
        <f t="shared" si="46"/>
        <v>1442.2629441830775</v>
      </c>
      <c r="AO44" s="12">
        <f t="shared" si="46"/>
        <v>1442.2629441830775</v>
      </c>
      <c r="AP44" s="12">
        <f t="shared" si="46"/>
        <v>1442.2629441830775</v>
      </c>
      <c r="AQ44" s="12">
        <f t="shared" si="46"/>
        <v>1442.2629441830775</v>
      </c>
      <c r="AR44" s="12">
        <f t="shared" si="46"/>
        <v>1442.2629441830775</v>
      </c>
      <c r="AS44" s="12">
        <f t="shared" si="46"/>
        <v>1442.2629441830775</v>
      </c>
      <c r="AT44" s="13">
        <f t="shared" si="29"/>
        <v>17307.155330196929</v>
      </c>
      <c r="AU44">
        <f t="shared" si="30"/>
        <v>93.223316789293676</v>
      </c>
      <c r="AV44">
        <v>64.428031384606285</v>
      </c>
      <c r="AW44">
        <f t="shared" si="31"/>
        <v>8287002.8402438359</v>
      </c>
    </row>
    <row r="45" spans="1:49" x14ac:dyDescent="0.25">
      <c r="A45" s="18" t="str">
        <f>[1]Nodes!A44</f>
        <v>CTY_PCR</v>
      </c>
      <c r="B45" s="18" t="str">
        <f>[1]Nodes!B44</f>
        <v>CITY OF PICO RIVERA</v>
      </c>
      <c r="C45" s="19">
        <f t="shared" si="4"/>
        <v>2956.7850198403562</v>
      </c>
      <c r="D45" s="13">
        <f t="shared" si="47"/>
        <v>246.39875165336304</v>
      </c>
      <c r="E45" s="13">
        <f t="shared" si="47"/>
        <v>246.39875165336304</v>
      </c>
      <c r="F45" s="13">
        <f t="shared" si="47"/>
        <v>246.39875165336304</v>
      </c>
      <c r="G45" s="13">
        <f t="shared" si="47"/>
        <v>246.39875165336304</v>
      </c>
      <c r="H45" s="13">
        <f t="shared" si="47"/>
        <v>246.39875165336304</v>
      </c>
      <c r="I45" s="13">
        <f t="shared" si="47"/>
        <v>246.39875165336304</v>
      </c>
      <c r="J45" s="13">
        <f t="shared" si="47"/>
        <v>246.39875165336304</v>
      </c>
      <c r="K45" s="13">
        <f t="shared" si="47"/>
        <v>246.39875165336304</v>
      </c>
      <c r="L45" s="13">
        <f t="shared" si="47"/>
        <v>246.39875165336304</v>
      </c>
      <c r="M45" s="13">
        <f t="shared" si="47"/>
        <v>246.39875165336304</v>
      </c>
      <c r="N45" s="13">
        <f t="shared" si="47"/>
        <v>246.39875165336304</v>
      </c>
      <c r="O45" s="13">
        <f t="shared" si="47"/>
        <v>246.39875165336304</v>
      </c>
      <c r="Q45" s="12">
        <f>[1]Nodes!H44</f>
        <v>39002</v>
      </c>
      <c r="R45" s="1">
        <f t="shared" si="6"/>
        <v>1950100</v>
      </c>
      <c r="S45" s="1">
        <f t="shared" si="7"/>
        <v>5.984637150108485</v>
      </c>
      <c r="T45" s="1">
        <v>974</v>
      </c>
      <c r="U45" s="1">
        <f t="shared" si="33"/>
        <v>60.875</v>
      </c>
      <c r="V45">
        <f t="shared" si="34"/>
        <v>1707195.544</v>
      </c>
      <c r="W45">
        <f t="shared" si="35"/>
        <v>2343552.176</v>
      </c>
      <c r="X45">
        <f t="shared" si="36"/>
        <v>3519579.4819999998</v>
      </c>
      <c r="Y45">
        <f t="shared" si="37"/>
        <v>3812055.48</v>
      </c>
      <c r="Z45">
        <f t="shared" si="38"/>
        <v>3887134.3299999996</v>
      </c>
      <c r="AA45">
        <f t="shared" si="39"/>
        <v>4457928.5999999996</v>
      </c>
      <c r="AB45">
        <f t="shared" si="40"/>
        <v>4548491.2439999999</v>
      </c>
      <c r="AC45">
        <f t="shared" si="41"/>
        <v>4449348.1599999992</v>
      </c>
      <c r="AD45">
        <f t="shared" si="42"/>
        <v>3796844.7</v>
      </c>
      <c r="AE45">
        <f t="shared" si="43"/>
        <v>3726329.0839999998</v>
      </c>
      <c r="AF45">
        <f t="shared" si="44"/>
        <v>2541370.3200000003</v>
      </c>
      <c r="AG45">
        <f t="shared" si="45"/>
        <v>1643115.2579999999</v>
      </c>
      <c r="AH45" s="12">
        <f t="shared" si="46"/>
        <v>246.39875165336304</v>
      </c>
      <c r="AI45" s="12">
        <f t="shared" si="46"/>
        <v>246.39875165336304</v>
      </c>
      <c r="AJ45" s="12">
        <f t="shared" si="46"/>
        <v>246.39875165336304</v>
      </c>
      <c r="AK45" s="12">
        <f t="shared" si="46"/>
        <v>246.39875165336304</v>
      </c>
      <c r="AL45" s="12">
        <f t="shared" si="46"/>
        <v>246.39875165336304</v>
      </c>
      <c r="AM45" s="12">
        <f t="shared" si="46"/>
        <v>246.39875165336304</v>
      </c>
      <c r="AN45" s="12">
        <f t="shared" si="46"/>
        <v>246.39875165336304</v>
      </c>
      <c r="AO45" s="12">
        <f t="shared" si="46"/>
        <v>246.39875165336304</v>
      </c>
      <c r="AP45" s="12">
        <f t="shared" si="46"/>
        <v>246.39875165336304</v>
      </c>
      <c r="AQ45" s="12">
        <f t="shared" si="46"/>
        <v>246.39875165336304</v>
      </c>
      <c r="AR45" s="12">
        <f t="shared" si="46"/>
        <v>246.39875165336304</v>
      </c>
      <c r="AS45" s="12">
        <f t="shared" si="46"/>
        <v>246.39875165336304</v>
      </c>
      <c r="AT45" s="13">
        <f t="shared" si="29"/>
        <v>2956.7850198403562</v>
      </c>
      <c r="AU45">
        <f t="shared" si="30"/>
        <v>67.679799736297326</v>
      </c>
      <c r="AV45">
        <v>65.998043611938343</v>
      </c>
      <c r="AW45">
        <f t="shared" si="31"/>
        <v>1950102.8402438357</v>
      </c>
    </row>
    <row r="46" spans="1:49" x14ac:dyDescent="0.25">
      <c r="A46" s="18" t="str">
        <f>[1]Nodes!A45</f>
        <v>CTY_PNM</v>
      </c>
      <c r="B46" s="18" t="str">
        <f>[1]Nodes!B45</f>
        <v>CITY OF POMONA</v>
      </c>
      <c r="C46" s="19">
        <f t="shared" si="4"/>
        <v>11524.775279192027</v>
      </c>
      <c r="D46" s="13">
        <f t="shared" si="47"/>
        <v>960.39793993266858</v>
      </c>
      <c r="E46" s="13">
        <f t="shared" si="47"/>
        <v>960.39793993266858</v>
      </c>
      <c r="F46" s="13">
        <f t="shared" si="47"/>
        <v>960.39793993266858</v>
      </c>
      <c r="G46" s="13">
        <f t="shared" si="47"/>
        <v>960.39793993266858</v>
      </c>
      <c r="H46" s="13">
        <f t="shared" si="47"/>
        <v>960.39793993266858</v>
      </c>
      <c r="I46" s="13">
        <f t="shared" si="47"/>
        <v>960.39793993266858</v>
      </c>
      <c r="J46" s="13">
        <f t="shared" si="47"/>
        <v>960.39793993266858</v>
      </c>
      <c r="K46" s="13">
        <f t="shared" si="47"/>
        <v>960.39793993266858</v>
      </c>
      <c r="L46" s="13">
        <f t="shared" si="47"/>
        <v>960.39793993266858</v>
      </c>
      <c r="M46" s="13">
        <f t="shared" si="47"/>
        <v>960.39793993266858</v>
      </c>
      <c r="N46" s="13">
        <f t="shared" si="47"/>
        <v>960.39793993266858</v>
      </c>
      <c r="O46" s="13">
        <f t="shared" si="47"/>
        <v>960.39793993266858</v>
      </c>
      <c r="Q46" s="12">
        <f>[1]Nodes!H45</f>
        <v>152419</v>
      </c>
      <c r="R46" s="1">
        <f t="shared" si="6"/>
        <v>7620950</v>
      </c>
      <c r="S46" s="1">
        <f t="shared" si="7"/>
        <v>23.387836772021569</v>
      </c>
      <c r="T46" s="1">
        <v>3766</v>
      </c>
      <c r="U46" s="1">
        <f t="shared" si="33"/>
        <v>235.375</v>
      </c>
      <c r="V46">
        <f t="shared" si="34"/>
        <v>6671684.4680000003</v>
      </c>
      <c r="W46">
        <f t="shared" si="35"/>
        <v>9158552.8719999995</v>
      </c>
      <c r="X46">
        <f t="shared" si="36"/>
        <v>13754442.979</v>
      </c>
      <c r="Y46">
        <f t="shared" si="37"/>
        <v>14897433.060000001</v>
      </c>
      <c r="Z46">
        <f t="shared" si="38"/>
        <v>15190839.634999998</v>
      </c>
      <c r="AA46">
        <f t="shared" si="39"/>
        <v>17421491.699999999</v>
      </c>
      <c r="AB46">
        <f t="shared" si="40"/>
        <v>17775408.618000001</v>
      </c>
      <c r="AC46">
        <f t="shared" si="41"/>
        <v>17387959.519999996</v>
      </c>
      <c r="AD46">
        <f t="shared" si="42"/>
        <v>14837989.65</v>
      </c>
      <c r="AE46">
        <f t="shared" si="43"/>
        <v>14562416.097999999</v>
      </c>
      <c r="AF46">
        <f t="shared" si="44"/>
        <v>9931622.040000001</v>
      </c>
      <c r="AG46">
        <f t="shared" si="45"/>
        <v>6421260.051</v>
      </c>
      <c r="AH46" s="12">
        <f t="shared" si="46"/>
        <v>960.39793993266858</v>
      </c>
      <c r="AI46" s="12">
        <f t="shared" si="46"/>
        <v>960.39793993266858</v>
      </c>
      <c r="AJ46" s="12">
        <f t="shared" si="46"/>
        <v>960.39793993266858</v>
      </c>
      <c r="AK46" s="12">
        <f t="shared" si="46"/>
        <v>960.39793993266858</v>
      </c>
      <c r="AL46" s="12">
        <f t="shared" si="46"/>
        <v>960.39793993266858</v>
      </c>
      <c r="AM46" s="12">
        <f t="shared" si="46"/>
        <v>960.39793993266858</v>
      </c>
      <c r="AN46" s="12">
        <f t="shared" si="46"/>
        <v>960.39793993266858</v>
      </c>
      <c r="AO46" s="12">
        <f t="shared" si="46"/>
        <v>960.39793993266858</v>
      </c>
      <c r="AP46" s="12">
        <f t="shared" si="46"/>
        <v>960.39793993266858</v>
      </c>
      <c r="AQ46" s="12">
        <f t="shared" si="46"/>
        <v>960.39793993266858</v>
      </c>
      <c r="AR46" s="12">
        <f t="shared" si="46"/>
        <v>960.39793993266858</v>
      </c>
      <c r="AS46" s="12">
        <f t="shared" si="46"/>
        <v>960.39793993266858</v>
      </c>
      <c r="AT46" s="13">
        <f t="shared" si="29"/>
        <v>11524.775279192027</v>
      </c>
      <c r="AU46">
        <f t="shared" si="30"/>
        <v>67.502452450153868</v>
      </c>
      <c r="AV46">
        <v>66.080966215680277</v>
      </c>
      <c r="AW46">
        <f t="shared" si="31"/>
        <v>7620952.8402438359</v>
      </c>
    </row>
    <row r="47" spans="1:49" x14ac:dyDescent="0.25">
      <c r="A47" s="18" t="str">
        <f>[1]Nodes!A46</f>
        <v>CTY_SFE</v>
      </c>
      <c r="B47" s="18" t="str">
        <f>[1]Nodes!B46</f>
        <v>CITY OF SAN FERNANDO</v>
      </c>
      <c r="C47" s="19">
        <f t="shared" si="4"/>
        <v>1851.4374338271166</v>
      </c>
      <c r="D47" s="13">
        <f t="shared" si="47"/>
        <v>154.28645281892642</v>
      </c>
      <c r="E47" s="13">
        <f t="shared" si="47"/>
        <v>154.28645281892642</v>
      </c>
      <c r="F47" s="13">
        <f t="shared" si="47"/>
        <v>154.28645281892642</v>
      </c>
      <c r="G47" s="13">
        <f t="shared" si="47"/>
        <v>154.28645281892642</v>
      </c>
      <c r="H47" s="13">
        <f t="shared" si="47"/>
        <v>154.28645281892642</v>
      </c>
      <c r="I47" s="13">
        <f t="shared" si="47"/>
        <v>154.28645281892642</v>
      </c>
      <c r="J47" s="13">
        <f t="shared" si="47"/>
        <v>154.28645281892642</v>
      </c>
      <c r="K47" s="13">
        <f t="shared" si="47"/>
        <v>154.28645281892642</v>
      </c>
      <c r="L47" s="13">
        <f t="shared" si="47"/>
        <v>154.28645281892642</v>
      </c>
      <c r="M47" s="13">
        <f t="shared" si="47"/>
        <v>154.28645281892642</v>
      </c>
      <c r="N47" s="13">
        <f t="shared" si="47"/>
        <v>154.28645281892642</v>
      </c>
      <c r="O47" s="13">
        <f t="shared" si="47"/>
        <v>154.28645281892642</v>
      </c>
      <c r="Q47" s="12">
        <f>[1]Nodes!H46</f>
        <v>23645</v>
      </c>
      <c r="R47" s="1">
        <f t="shared" si="6"/>
        <v>1182250</v>
      </c>
      <c r="S47" s="1">
        <f t="shared" si="7"/>
        <v>3.6281920264169818</v>
      </c>
      <c r="T47" s="1">
        <v>669</v>
      </c>
      <c r="U47" s="1">
        <f t="shared" si="33"/>
        <v>41.8125</v>
      </c>
      <c r="V47">
        <f t="shared" si="34"/>
        <v>1034988.94</v>
      </c>
      <c r="W47">
        <f t="shared" si="35"/>
        <v>1420780.76</v>
      </c>
      <c r="X47">
        <f t="shared" si="36"/>
        <v>2133748.4449999998</v>
      </c>
      <c r="Y47">
        <f t="shared" si="37"/>
        <v>2311062.3000000003</v>
      </c>
      <c r="Z47">
        <f t="shared" si="38"/>
        <v>2356578.9250000003</v>
      </c>
      <c r="AA47">
        <f t="shared" si="39"/>
        <v>2702623.5</v>
      </c>
      <c r="AB47">
        <f t="shared" si="40"/>
        <v>2757527.19</v>
      </c>
      <c r="AC47">
        <f t="shared" si="41"/>
        <v>2697421.5999999996</v>
      </c>
      <c r="AD47">
        <f t="shared" si="42"/>
        <v>2301840.7500000005</v>
      </c>
      <c r="AE47">
        <f t="shared" si="43"/>
        <v>2259090.59</v>
      </c>
      <c r="AF47">
        <f t="shared" si="44"/>
        <v>1540708.2000000002</v>
      </c>
      <c r="AG47">
        <f t="shared" si="45"/>
        <v>996140.20499999996</v>
      </c>
      <c r="AH47" s="12">
        <f t="shared" ref="AH47:AS68" si="48">($S47*31)+($U47)</f>
        <v>154.28645281892642</v>
      </c>
      <c r="AI47" s="12">
        <f t="shared" si="48"/>
        <v>154.28645281892642</v>
      </c>
      <c r="AJ47" s="12">
        <f t="shared" si="48"/>
        <v>154.28645281892642</v>
      </c>
      <c r="AK47" s="12">
        <f t="shared" si="48"/>
        <v>154.28645281892642</v>
      </c>
      <c r="AL47" s="12">
        <f t="shared" si="48"/>
        <v>154.28645281892642</v>
      </c>
      <c r="AM47" s="12">
        <f t="shared" si="48"/>
        <v>154.28645281892642</v>
      </c>
      <c r="AN47" s="12">
        <f t="shared" si="48"/>
        <v>154.28645281892642</v>
      </c>
      <c r="AO47" s="12">
        <f t="shared" si="48"/>
        <v>154.28645281892642</v>
      </c>
      <c r="AP47" s="12">
        <f t="shared" si="48"/>
        <v>154.28645281892642</v>
      </c>
      <c r="AQ47" s="12">
        <f t="shared" si="48"/>
        <v>154.28645281892642</v>
      </c>
      <c r="AR47" s="12">
        <f t="shared" si="48"/>
        <v>154.28645281892642</v>
      </c>
      <c r="AS47" s="12">
        <f t="shared" si="48"/>
        <v>154.28645281892642</v>
      </c>
      <c r="AT47" s="13">
        <f t="shared" si="29"/>
        <v>1851.4374338271166</v>
      </c>
      <c r="AU47">
        <f t="shared" si="30"/>
        <v>69.903016276718674</v>
      </c>
      <c r="AV47">
        <v>67.047114962405573</v>
      </c>
      <c r="AW47">
        <f t="shared" si="31"/>
        <v>1182252.8402438357</v>
      </c>
    </row>
    <row r="48" spans="1:49" x14ac:dyDescent="0.25">
      <c r="A48" s="18" t="str">
        <f>[1]Nodes!A47</f>
        <v>CTY_SFS</v>
      </c>
      <c r="B48" s="18" t="str">
        <f>[1]Nodes!B47</f>
        <v>CITY OF SANTA FE SPRINGS</v>
      </c>
      <c r="C48" s="19">
        <f t="shared" si="4"/>
        <v>2932.5726520710391</v>
      </c>
      <c r="D48" s="13">
        <f t="shared" si="47"/>
        <v>244.38105433925321</v>
      </c>
      <c r="E48" s="13">
        <f t="shared" si="47"/>
        <v>244.38105433925321</v>
      </c>
      <c r="F48" s="13">
        <f t="shared" si="47"/>
        <v>244.38105433925321</v>
      </c>
      <c r="G48" s="13">
        <f t="shared" si="47"/>
        <v>244.38105433925321</v>
      </c>
      <c r="H48" s="13">
        <f t="shared" si="47"/>
        <v>244.38105433925321</v>
      </c>
      <c r="I48" s="13">
        <f t="shared" si="47"/>
        <v>244.38105433925321</v>
      </c>
      <c r="J48" s="13">
        <f t="shared" si="47"/>
        <v>244.38105433925321</v>
      </c>
      <c r="K48" s="13">
        <f t="shared" si="47"/>
        <v>244.38105433925321</v>
      </c>
      <c r="L48" s="13">
        <f t="shared" si="47"/>
        <v>244.38105433925321</v>
      </c>
      <c r="M48" s="13">
        <f t="shared" si="47"/>
        <v>244.38105433925321</v>
      </c>
      <c r="N48" s="13">
        <f t="shared" si="47"/>
        <v>244.38105433925321</v>
      </c>
      <c r="O48" s="13">
        <f t="shared" si="47"/>
        <v>244.38105433925321</v>
      </c>
      <c r="Q48" s="12">
        <f>[1]Nodes!H47</f>
        <v>18199</v>
      </c>
      <c r="R48" s="1">
        <f t="shared" si="6"/>
        <v>909950</v>
      </c>
      <c r="S48" s="1">
        <f t="shared" si="7"/>
        <v>2.7925340109436521</v>
      </c>
      <c r="T48" s="1">
        <v>2525</v>
      </c>
      <c r="U48" s="1">
        <f t="shared" si="33"/>
        <v>157.8125</v>
      </c>
      <c r="V48">
        <f t="shared" si="34"/>
        <v>796606.62799999991</v>
      </c>
      <c r="W48">
        <f t="shared" si="35"/>
        <v>1093541.5119999999</v>
      </c>
      <c r="X48">
        <f t="shared" si="36"/>
        <v>1642295.9589999998</v>
      </c>
      <c r="Y48">
        <f t="shared" si="37"/>
        <v>1778770.26</v>
      </c>
      <c r="Z48">
        <f t="shared" si="38"/>
        <v>1813803.335</v>
      </c>
      <c r="AA48">
        <f t="shared" si="39"/>
        <v>2080145.7000000002</v>
      </c>
      <c r="AB48">
        <f t="shared" si="40"/>
        <v>2122403.7780000004</v>
      </c>
      <c r="AC48">
        <f t="shared" si="41"/>
        <v>2076141.9199999997</v>
      </c>
      <c r="AD48">
        <f t="shared" si="42"/>
        <v>1771672.6500000001</v>
      </c>
      <c r="AE48">
        <f t="shared" si="43"/>
        <v>1738768.858</v>
      </c>
      <c r="AF48">
        <f t="shared" si="44"/>
        <v>1185846.8400000001</v>
      </c>
      <c r="AG48">
        <f t="shared" si="45"/>
        <v>766705.67099999997</v>
      </c>
      <c r="AH48" s="12">
        <f t="shared" si="48"/>
        <v>244.38105433925321</v>
      </c>
      <c r="AI48" s="12">
        <f t="shared" si="48"/>
        <v>244.38105433925321</v>
      </c>
      <c r="AJ48" s="12">
        <f t="shared" si="48"/>
        <v>244.38105433925321</v>
      </c>
      <c r="AK48" s="12">
        <f t="shared" si="48"/>
        <v>244.38105433925321</v>
      </c>
      <c r="AL48" s="12">
        <f t="shared" si="48"/>
        <v>244.38105433925321</v>
      </c>
      <c r="AM48" s="12">
        <f t="shared" si="48"/>
        <v>244.38105433925321</v>
      </c>
      <c r="AN48" s="12">
        <f t="shared" si="48"/>
        <v>244.38105433925321</v>
      </c>
      <c r="AO48" s="12">
        <f t="shared" si="48"/>
        <v>244.38105433925321</v>
      </c>
      <c r="AP48" s="12">
        <f t="shared" si="48"/>
        <v>244.38105433925321</v>
      </c>
      <c r="AQ48" s="12">
        <f t="shared" si="48"/>
        <v>244.38105433925321</v>
      </c>
      <c r="AR48" s="12">
        <f t="shared" si="48"/>
        <v>244.38105433925321</v>
      </c>
      <c r="AS48" s="12">
        <f t="shared" si="48"/>
        <v>244.38105433925321</v>
      </c>
      <c r="AT48" s="13">
        <f t="shared" si="29"/>
        <v>2932.5726520710391</v>
      </c>
      <c r="AU48">
        <f t="shared" si="30"/>
        <v>143.85582396895208</v>
      </c>
      <c r="AV48">
        <v>67.270527509939129</v>
      </c>
      <c r="AW48">
        <f t="shared" si="31"/>
        <v>909952.84024383558</v>
      </c>
    </row>
    <row r="49" spans="1:49" x14ac:dyDescent="0.25">
      <c r="A49" s="18" t="str">
        <f>[1]Nodes!A48</f>
        <v>CTY_SGT</v>
      </c>
      <c r="B49" s="18" t="str">
        <f>[1]Nodes!B48</f>
        <v>CITY OF SOUTH GATE</v>
      </c>
      <c r="C49" s="19">
        <f t="shared" si="4"/>
        <v>7564.9910810462425</v>
      </c>
      <c r="D49" s="13">
        <f t="shared" si="47"/>
        <v>630.41592342052036</v>
      </c>
      <c r="E49" s="13">
        <f t="shared" si="47"/>
        <v>630.41592342052036</v>
      </c>
      <c r="F49" s="13">
        <f t="shared" si="47"/>
        <v>630.41592342052036</v>
      </c>
      <c r="G49" s="13">
        <f t="shared" si="47"/>
        <v>630.41592342052036</v>
      </c>
      <c r="H49" s="13">
        <f t="shared" si="47"/>
        <v>630.41592342052036</v>
      </c>
      <c r="I49" s="13">
        <f t="shared" si="47"/>
        <v>630.41592342052036</v>
      </c>
      <c r="J49" s="13">
        <f t="shared" si="47"/>
        <v>630.41592342052036</v>
      </c>
      <c r="K49" s="13">
        <f t="shared" si="47"/>
        <v>630.41592342052036</v>
      </c>
      <c r="L49" s="13">
        <f t="shared" si="47"/>
        <v>630.41592342052036</v>
      </c>
      <c r="M49" s="13">
        <f t="shared" si="47"/>
        <v>630.41592342052036</v>
      </c>
      <c r="N49" s="13">
        <f t="shared" si="47"/>
        <v>630.41592342052036</v>
      </c>
      <c r="O49" s="13">
        <f t="shared" si="47"/>
        <v>630.41592342052036</v>
      </c>
      <c r="Q49" s="12">
        <f>[1]Nodes!H48</f>
        <v>98434</v>
      </c>
      <c r="R49" s="1">
        <f t="shared" si="6"/>
        <v>4921700</v>
      </c>
      <c r="S49" s="1">
        <f t="shared" si="7"/>
        <v>15.10414269098453</v>
      </c>
      <c r="T49" s="1">
        <v>2595</v>
      </c>
      <c r="U49" s="1">
        <f t="shared" si="33"/>
        <v>162.1875</v>
      </c>
      <c r="V49">
        <f t="shared" si="34"/>
        <v>4308653.0479999995</v>
      </c>
      <c r="W49">
        <f t="shared" si="35"/>
        <v>5914702.1919999998</v>
      </c>
      <c r="X49">
        <f t="shared" si="36"/>
        <v>8882782.5940000005</v>
      </c>
      <c r="Y49">
        <f t="shared" si="37"/>
        <v>9620939.1600000001</v>
      </c>
      <c r="Z49">
        <f t="shared" si="38"/>
        <v>9810424.6099999994</v>
      </c>
      <c r="AA49">
        <f t="shared" si="39"/>
        <v>11251006.199999999</v>
      </c>
      <c r="AB49">
        <f t="shared" si="40"/>
        <v>11479569.947999999</v>
      </c>
      <c r="AC49">
        <f t="shared" si="41"/>
        <v>11229350.720000001</v>
      </c>
      <c r="AD49">
        <f t="shared" si="42"/>
        <v>9582549.9000000004</v>
      </c>
      <c r="AE49">
        <f t="shared" si="43"/>
        <v>9404581.2280000001</v>
      </c>
      <c r="AF49">
        <f t="shared" si="44"/>
        <v>6413959.4400000004</v>
      </c>
      <c r="AG49">
        <f t="shared" si="45"/>
        <v>4146925.9860000005</v>
      </c>
      <c r="AH49" s="12">
        <f t="shared" si="48"/>
        <v>630.41592342052036</v>
      </c>
      <c r="AI49" s="12">
        <f t="shared" si="48"/>
        <v>630.41592342052036</v>
      </c>
      <c r="AJ49" s="12">
        <f t="shared" si="48"/>
        <v>630.41592342052036</v>
      </c>
      <c r="AK49" s="12">
        <f t="shared" si="48"/>
        <v>630.41592342052036</v>
      </c>
      <c r="AL49" s="12">
        <f t="shared" si="48"/>
        <v>630.41592342052036</v>
      </c>
      <c r="AM49" s="12">
        <f t="shared" si="48"/>
        <v>630.41592342052036</v>
      </c>
      <c r="AN49" s="12">
        <f t="shared" si="48"/>
        <v>630.41592342052036</v>
      </c>
      <c r="AO49" s="12">
        <f t="shared" si="48"/>
        <v>630.41592342052036</v>
      </c>
      <c r="AP49" s="12">
        <f t="shared" si="48"/>
        <v>630.41592342052036</v>
      </c>
      <c r="AQ49" s="12">
        <f t="shared" si="48"/>
        <v>630.41592342052036</v>
      </c>
      <c r="AR49" s="12">
        <f t="shared" si="48"/>
        <v>630.41592342052036</v>
      </c>
      <c r="AS49" s="12">
        <f t="shared" si="48"/>
        <v>630.41592342052036</v>
      </c>
      <c r="AT49" s="13">
        <f t="shared" si="29"/>
        <v>7564.9910810462425</v>
      </c>
      <c r="AU49">
        <f t="shared" si="30"/>
        <v>68.610325610011671</v>
      </c>
      <c r="AV49">
        <v>68.887794910813923</v>
      </c>
      <c r="AW49">
        <f t="shared" si="31"/>
        <v>4921702.8402438359</v>
      </c>
    </row>
    <row r="50" spans="1:49" x14ac:dyDescent="0.25">
      <c r="A50" s="18" t="str">
        <f>[1]Nodes!A49</f>
        <v>CTY_SIE</v>
      </c>
      <c r="B50" s="18" t="str">
        <f>[1]Nodes!B49</f>
        <v>CITY OF SIERRA MADRE</v>
      </c>
      <c r="C50" s="19">
        <f t="shared" si="4"/>
        <v>1128.2599869265403</v>
      </c>
      <c r="D50" s="13">
        <f t="shared" si="47"/>
        <v>94.021665577211678</v>
      </c>
      <c r="E50" s="13">
        <f t="shared" si="47"/>
        <v>94.021665577211678</v>
      </c>
      <c r="F50" s="13">
        <f t="shared" si="47"/>
        <v>94.021665577211678</v>
      </c>
      <c r="G50" s="13">
        <f t="shared" si="47"/>
        <v>94.021665577211678</v>
      </c>
      <c r="H50" s="13">
        <f t="shared" si="47"/>
        <v>94.021665577211678</v>
      </c>
      <c r="I50" s="13">
        <f t="shared" si="47"/>
        <v>94.021665577211678</v>
      </c>
      <c r="J50" s="13">
        <f t="shared" si="47"/>
        <v>94.021665577211678</v>
      </c>
      <c r="K50" s="13">
        <f t="shared" si="47"/>
        <v>94.021665577211678</v>
      </c>
      <c r="L50" s="13">
        <f t="shared" si="47"/>
        <v>94.021665577211678</v>
      </c>
      <c r="M50" s="13">
        <f t="shared" si="47"/>
        <v>94.021665577211678</v>
      </c>
      <c r="N50" s="13">
        <f t="shared" si="47"/>
        <v>94.021665577211678</v>
      </c>
      <c r="O50" s="13">
        <f t="shared" si="47"/>
        <v>94.021665577211678</v>
      </c>
      <c r="Q50" s="12">
        <f>[1]Nodes!H49</f>
        <v>11094</v>
      </c>
      <c r="R50" s="1">
        <f t="shared" si="6"/>
        <v>554700</v>
      </c>
      <c r="S50" s="1">
        <f t="shared" si="7"/>
        <v>1.7023117928132796</v>
      </c>
      <c r="T50" s="1">
        <v>660</v>
      </c>
      <c r="U50" s="1">
        <f t="shared" si="33"/>
        <v>41.25</v>
      </c>
      <c r="V50">
        <f t="shared" si="34"/>
        <v>485606.56799999997</v>
      </c>
      <c r="W50">
        <f t="shared" si="35"/>
        <v>666616.272</v>
      </c>
      <c r="X50">
        <f t="shared" si="36"/>
        <v>1001133.6540000001</v>
      </c>
      <c r="Y50">
        <f t="shared" si="37"/>
        <v>1084327.56</v>
      </c>
      <c r="Z50">
        <f t="shared" si="38"/>
        <v>1105683.51</v>
      </c>
      <c r="AA50">
        <f t="shared" si="39"/>
        <v>1268044.2</v>
      </c>
      <c r="AB50">
        <f t="shared" si="40"/>
        <v>1293804.4679999999</v>
      </c>
      <c r="AC50">
        <f t="shared" si="41"/>
        <v>1265603.52</v>
      </c>
      <c r="AD50">
        <f t="shared" si="42"/>
        <v>1080000.8999999999</v>
      </c>
      <c r="AE50">
        <f t="shared" si="43"/>
        <v>1059942.9479999999</v>
      </c>
      <c r="AF50">
        <f t="shared" si="44"/>
        <v>722885.04</v>
      </c>
      <c r="AG50">
        <f t="shared" si="45"/>
        <v>467379.12599999999</v>
      </c>
      <c r="AH50" s="12">
        <f t="shared" si="48"/>
        <v>94.021665577211678</v>
      </c>
      <c r="AI50" s="12">
        <f t="shared" si="48"/>
        <v>94.021665577211678</v>
      </c>
      <c r="AJ50" s="12">
        <f t="shared" si="48"/>
        <v>94.021665577211678</v>
      </c>
      <c r="AK50" s="12">
        <f t="shared" si="48"/>
        <v>94.021665577211678</v>
      </c>
      <c r="AL50" s="12">
        <f t="shared" si="48"/>
        <v>94.021665577211678</v>
      </c>
      <c r="AM50" s="12">
        <f t="shared" si="48"/>
        <v>94.021665577211678</v>
      </c>
      <c r="AN50" s="12">
        <f t="shared" si="48"/>
        <v>94.021665577211678</v>
      </c>
      <c r="AO50" s="12">
        <f t="shared" si="48"/>
        <v>94.021665577211678</v>
      </c>
      <c r="AP50" s="12">
        <f t="shared" si="48"/>
        <v>94.021665577211678</v>
      </c>
      <c r="AQ50" s="12">
        <f t="shared" si="48"/>
        <v>94.021665577211678</v>
      </c>
      <c r="AR50" s="12">
        <f t="shared" si="48"/>
        <v>94.021665577211678</v>
      </c>
      <c r="AS50" s="12">
        <f t="shared" si="48"/>
        <v>94.021665577211678</v>
      </c>
      <c r="AT50" s="13">
        <f t="shared" si="29"/>
        <v>1128.2599869265403</v>
      </c>
      <c r="AU50">
        <f t="shared" si="30"/>
        <v>90.791923809241595</v>
      </c>
      <c r="AV50">
        <v>68.898909996978844</v>
      </c>
      <c r="AW50">
        <f t="shared" si="31"/>
        <v>554702.84024383558</v>
      </c>
    </row>
    <row r="51" spans="1:49" x14ac:dyDescent="0.25">
      <c r="A51" s="18" t="str">
        <f>[1]Nodes!A50</f>
        <v>CTY_SIG</v>
      </c>
      <c r="B51" s="18" t="str">
        <f>[1]Nodes!B50</f>
        <v>CITY OF SIGNAL HILL</v>
      </c>
      <c r="C51" s="19">
        <f t="shared" si="4"/>
        <v>628.8076452120755</v>
      </c>
      <c r="D51" s="13">
        <f t="shared" si="47"/>
        <v>52.400637101006289</v>
      </c>
      <c r="E51" s="13">
        <f t="shared" si="47"/>
        <v>52.400637101006289</v>
      </c>
      <c r="F51" s="13">
        <f t="shared" si="47"/>
        <v>52.400637101006289</v>
      </c>
      <c r="G51" s="13">
        <f t="shared" si="47"/>
        <v>52.400637101006289</v>
      </c>
      <c r="H51" s="13">
        <f t="shared" si="47"/>
        <v>52.400637101006289</v>
      </c>
      <c r="I51" s="13">
        <f t="shared" si="47"/>
        <v>52.400637101006289</v>
      </c>
      <c r="J51" s="13">
        <f t="shared" si="47"/>
        <v>52.400637101006289</v>
      </c>
      <c r="K51" s="13">
        <f t="shared" si="47"/>
        <v>52.400637101006289</v>
      </c>
      <c r="L51" s="13">
        <f t="shared" si="47"/>
        <v>52.400637101006289</v>
      </c>
      <c r="M51" s="13">
        <f t="shared" si="47"/>
        <v>52.400637101006289</v>
      </c>
      <c r="N51" s="13">
        <f t="shared" si="47"/>
        <v>52.400637101006289</v>
      </c>
      <c r="O51" s="13">
        <f t="shared" si="47"/>
        <v>52.400637101006289</v>
      </c>
      <c r="Q51" s="12">
        <f>[1]Nodes!H50</f>
        <v>11016</v>
      </c>
      <c r="R51" s="1">
        <f t="shared" si="6"/>
        <v>550800</v>
      </c>
      <c r="S51" s="1">
        <f t="shared" si="7"/>
        <v>1.6903431322905254</v>
      </c>
      <c r="T51" s="1">
        <v>0</v>
      </c>
      <c r="U51" s="1">
        <f t="shared" si="33"/>
        <v>0</v>
      </c>
      <c r="V51">
        <f t="shared" si="34"/>
        <v>482192.35199999996</v>
      </c>
      <c r="W51">
        <f t="shared" si="35"/>
        <v>661929.40799999994</v>
      </c>
      <c r="X51">
        <f t="shared" si="36"/>
        <v>994094.85600000003</v>
      </c>
      <c r="Y51">
        <f t="shared" si="37"/>
        <v>1076703.8399999999</v>
      </c>
      <c r="Z51">
        <f t="shared" si="38"/>
        <v>1097909.6399999999</v>
      </c>
      <c r="AA51">
        <f t="shared" si="39"/>
        <v>1259128.8</v>
      </c>
      <c r="AB51">
        <f t="shared" si="40"/>
        <v>1284707.952</v>
      </c>
      <c r="AC51">
        <f t="shared" si="41"/>
        <v>1256705.28</v>
      </c>
      <c r="AD51">
        <f t="shared" si="42"/>
        <v>1072407.5999999999</v>
      </c>
      <c r="AE51">
        <f t="shared" si="43"/>
        <v>1052490.672</v>
      </c>
      <c r="AF51">
        <f t="shared" si="44"/>
        <v>717802.56</v>
      </c>
      <c r="AG51">
        <f t="shared" si="45"/>
        <v>464093.06400000001</v>
      </c>
      <c r="AH51" s="12">
        <f t="shared" si="48"/>
        <v>52.400637101006289</v>
      </c>
      <c r="AI51" s="12">
        <f t="shared" si="48"/>
        <v>52.400637101006289</v>
      </c>
      <c r="AJ51" s="12">
        <f t="shared" si="48"/>
        <v>52.400637101006289</v>
      </c>
      <c r="AK51" s="12">
        <f t="shared" si="48"/>
        <v>52.400637101006289</v>
      </c>
      <c r="AL51" s="12">
        <f t="shared" si="48"/>
        <v>52.400637101006289</v>
      </c>
      <c r="AM51" s="12">
        <f t="shared" si="48"/>
        <v>52.400637101006289</v>
      </c>
      <c r="AN51" s="12">
        <f t="shared" si="48"/>
        <v>52.400637101006289</v>
      </c>
      <c r="AO51" s="12">
        <f t="shared" si="48"/>
        <v>52.400637101006289</v>
      </c>
      <c r="AP51" s="12">
        <f t="shared" si="48"/>
        <v>52.400637101006289</v>
      </c>
      <c r="AQ51" s="12">
        <f t="shared" si="48"/>
        <v>52.400637101006289</v>
      </c>
      <c r="AR51" s="12">
        <f t="shared" si="48"/>
        <v>52.400637101006289</v>
      </c>
      <c r="AS51" s="12">
        <f t="shared" si="48"/>
        <v>52.400637101006289</v>
      </c>
      <c r="AT51" s="13">
        <f t="shared" si="29"/>
        <v>628.8076452120755</v>
      </c>
      <c r="AU51">
        <f t="shared" si="30"/>
        <v>50.958904109589035</v>
      </c>
      <c r="AV51">
        <v>69.383792176181245</v>
      </c>
      <c r="AW51">
        <f t="shared" si="31"/>
        <v>550802.84024383558</v>
      </c>
    </row>
    <row r="52" spans="1:49" x14ac:dyDescent="0.25">
      <c r="A52" s="18" t="str">
        <f>[1]Nodes!A51</f>
        <v>CTY_SMC</v>
      </c>
      <c r="B52" s="18" t="str">
        <f>[1]Nodes!B51</f>
        <v>CITY OF SANTA MONICA</v>
      </c>
      <c r="C52" s="19">
        <f t="shared" si="4"/>
        <v>7792.5400121527955</v>
      </c>
      <c r="D52" s="13">
        <f t="shared" si="47"/>
        <v>649.37833434606614</v>
      </c>
      <c r="E52" s="13">
        <f t="shared" si="47"/>
        <v>649.37833434606614</v>
      </c>
      <c r="F52" s="13">
        <f t="shared" si="47"/>
        <v>649.37833434606614</v>
      </c>
      <c r="G52" s="13">
        <f t="shared" si="47"/>
        <v>649.37833434606614</v>
      </c>
      <c r="H52" s="13">
        <f t="shared" si="47"/>
        <v>649.37833434606614</v>
      </c>
      <c r="I52" s="13">
        <f t="shared" si="47"/>
        <v>649.37833434606614</v>
      </c>
      <c r="J52" s="13">
        <f t="shared" si="47"/>
        <v>649.37833434606614</v>
      </c>
      <c r="K52" s="13">
        <f t="shared" si="47"/>
        <v>649.37833434606614</v>
      </c>
      <c r="L52" s="13">
        <f t="shared" si="47"/>
        <v>649.37833434606614</v>
      </c>
      <c r="M52" s="13">
        <f t="shared" si="47"/>
        <v>649.37833434606614</v>
      </c>
      <c r="N52" s="13">
        <f t="shared" si="47"/>
        <v>649.37833434606614</v>
      </c>
      <c r="O52" s="13">
        <f t="shared" si="47"/>
        <v>649.37833434606614</v>
      </c>
      <c r="Q52" s="12">
        <f>[1]Nodes!H51</f>
        <v>92185</v>
      </c>
      <c r="R52" s="1">
        <f t="shared" si="6"/>
        <v>4609250</v>
      </c>
      <c r="S52" s="1">
        <f t="shared" si="7"/>
        <v>14.145268849873101</v>
      </c>
      <c r="T52" s="1">
        <v>3374</v>
      </c>
      <c r="U52" s="1">
        <f t="shared" si="33"/>
        <v>210.875</v>
      </c>
      <c r="V52">
        <f t="shared" si="34"/>
        <v>4035121.8199999994</v>
      </c>
      <c r="W52">
        <f t="shared" si="35"/>
        <v>5539212.2799999993</v>
      </c>
      <c r="X52">
        <f t="shared" si="36"/>
        <v>8318866.584999999</v>
      </c>
      <c r="Y52">
        <f t="shared" si="37"/>
        <v>9010161.8999999985</v>
      </c>
      <c r="Z52">
        <f t="shared" si="38"/>
        <v>9187618.0249999985</v>
      </c>
      <c r="AA52">
        <f t="shared" si="39"/>
        <v>10536745.5</v>
      </c>
      <c r="AB52">
        <f t="shared" si="40"/>
        <v>10750799.069999998</v>
      </c>
      <c r="AC52">
        <f t="shared" si="41"/>
        <v>10516464.799999999</v>
      </c>
      <c r="AD52">
        <f t="shared" si="42"/>
        <v>8974209.75</v>
      </c>
      <c r="AE52">
        <f t="shared" si="43"/>
        <v>8807539.2699999996</v>
      </c>
      <c r="AF52">
        <f t="shared" si="44"/>
        <v>6006774.6000000006</v>
      </c>
      <c r="AG52">
        <f t="shared" si="45"/>
        <v>3883661.8649999998</v>
      </c>
      <c r="AH52" s="12">
        <f t="shared" si="48"/>
        <v>649.37833434606614</v>
      </c>
      <c r="AI52" s="12">
        <f t="shared" si="48"/>
        <v>649.37833434606614</v>
      </c>
      <c r="AJ52" s="12">
        <f t="shared" si="48"/>
        <v>649.37833434606614</v>
      </c>
      <c r="AK52" s="12">
        <f t="shared" si="48"/>
        <v>649.37833434606614</v>
      </c>
      <c r="AL52" s="12">
        <f t="shared" si="48"/>
        <v>649.37833434606614</v>
      </c>
      <c r="AM52" s="12">
        <f t="shared" si="48"/>
        <v>649.37833434606614</v>
      </c>
      <c r="AN52" s="12">
        <f t="shared" si="48"/>
        <v>649.37833434606614</v>
      </c>
      <c r="AO52" s="12">
        <f t="shared" si="48"/>
        <v>649.37833434606614</v>
      </c>
      <c r="AP52" s="12">
        <f t="shared" si="48"/>
        <v>649.37833434606614</v>
      </c>
      <c r="AQ52" s="12">
        <f t="shared" si="48"/>
        <v>649.37833434606614</v>
      </c>
      <c r="AR52" s="12">
        <f t="shared" si="48"/>
        <v>649.37833434606614</v>
      </c>
      <c r="AS52" s="12">
        <f t="shared" si="48"/>
        <v>649.37833434606614</v>
      </c>
      <c r="AT52" s="13">
        <f t="shared" si="29"/>
        <v>7792.5400121527955</v>
      </c>
      <c r="AU52">
        <f t="shared" si="30"/>
        <v>75.46489542692963</v>
      </c>
      <c r="AV52">
        <v>69.487791982634135</v>
      </c>
      <c r="AW52">
        <f t="shared" si="31"/>
        <v>4609252.8402438359</v>
      </c>
    </row>
    <row r="53" spans="1:49" x14ac:dyDescent="0.25">
      <c r="A53" s="18" t="str">
        <f>[1]Nodes!A52</f>
        <v>CTY_SMR</v>
      </c>
      <c r="B53" s="18" t="str">
        <f>[1]Nodes!B52</f>
        <v>CITY OF SAN MARINO</v>
      </c>
      <c r="C53" s="19">
        <f t="shared" si="4"/>
        <v>0</v>
      </c>
      <c r="D53" s="13">
        <f t="shared" si="47"/>
        <v>0</v>
      </c>
      <c r="E53" s="13">
        <f t="shared" si="47"/>
        <v>0</v>
      </c>
      <c r="F53" s="13">
        <f t="shared" si="47"/>
        <v>0</v>
      </c>
      <c r="G53" s="13">
        <f t="shared" si="47"/>
        <v>0</v>
      </c>
      <c r="H53" s="13">
        <f t="shared" si="47"/>
        <v>0</v>
      </c>
      <c r="I53" s="13">
        <f t="shared" si="47"/>
        <v>0</v>
      </c>
      <c r="J53" s="13">
        <f t="shared" si="47"/>
        <v>0</v>
      </c>
      <c r="K53" s="13">
        <f t="shared" si="47"/>
        <v>0</v>
      </c>
      <c r="L53" s="13">
        <f t="shared" si="47"/>
        <v>0</v>
      </c>
      <c r="M53" s="13">
        <f t="shared" si="47"/>
        <v>0</v>
      </c>
      <c r="N53" s="13">
        <f t="shared" si="47"/>
        <v>0</v>
      </c>
      <c r="O53" s="13">
        <f t="shared" si="47"/>
        <v>0</v>
      </c>
      <c r="Q53" s="12">
        <f>[1]Nodes!H52</f>
        <v>0</v>
      </c>
      <c r="R53" s="1">
        <f t="shared" si="6"/>
        <v>0</v>
      </c>
      <c r="S53" s="1">
        <f t="shared" si="7"/>
        <v>0</v>
      </c>
      <c r="T53" s="1">
        <v>0</v>
      </c>
      <c r="U53" s="1">
        <f t="shared" si="33"/>
        <v>0</v>
      </c>
      <c r="V53">
        <f t="shared" si="34"/>
        <v>0</v>
      </c>
      <c r="W53">
        <f t="shared" si="35"/>
        <v>0</v>
      </c>
      <c r="X53">
        <f t="shared" si="36"/>
        <v>0</v>
      </c>
      <c r="Y53">
        <f t="shared" si="37"/>
        <v>0</v>
      </c>
      <c r="Z53">
        <f t="shared" si="38"/>
        <v>0</v>
      </c>
      <c r="AA53">
        <f t="shared" si="39"/>
        <v>0</v>
      </c>
      <c r="AB53">
        <f t="shared" si="40"/>
        <v>0</v>
      </c>
      <c r="AC53">
        <f t="shared" si="41"/>
        <v>0</v>
      </c>
      <c r="AD53">
        <f t="shared" si="42"/>
        <v>0</v>
      </c>
      <c r="AE53">
        <f t="shared" si="43"/>
        <v>0</v>
      </c>
      <c r="AF53">
        <f t="shared" si="44"/>
        <v>0</v>
      </c>
      <c r="AG53">
        <f t="shared" si="45"/>
        <v>0</v>
      </c>
      <c r="AH53" s="12">
        <f t="shared" si="48"/>
        <v>0</v>
      </c>
      <c r="AI53" s="12">
        <f t="shared" si="48"/>
        <v>0</v>
      </c>
      <c r="AJ53" s="12">
        <f t="shared" si="48"/>
        <v>0</v>
      </c>
      <c r="AK53" s="12">
        <f t="shared" si="48"/>
        <v>0</v>
      </c>
      <c r="AL53" s="12">
        <f t="shared" si="48"/>
        <v>0</v>
      </c>
      <c r="AM53" s="12">
        <f t="shared" si="48"/>
        <v>0</v>
      </c>
      <c r="AN53" s="12">
        <f t="shared" si="48"/>
        <v>0</v>
      </c>
      <c r="AO53" s="12">
        <f t="shared" si="48"/>
        <v>0</v>
      </c>
      <c r="AP53" s="12">
        <f t="shared" si="48"/>
        <v>0</v>
      </c>
      <c r="AQ53" s="12">
        <f t="shared" si="48"/>
        <v>0</v>
      </c>
      <c r="AR53" s="12">
        <f t="shared" si="48"/>
        <v>0</v>
      </c>
      <c r="AS53" s="12">
        <f t="shared" si="48"/>
        <v>0</v>
      </c>
      <c r="AT53" s="13">
        <f t="shared" si="29"/>
        <v>0</v>
      </c>
      <c r="AU53" t="e">
        <f t="shared" si="30"/>
        <v>#DIV/0!</v>
      </c>
      <c r="AV53">
        <v>69.490802131246525</v>
      </c>
      <c r="AW53" t="e">
        <f t="shared" si="31"/>
        <v>#DIV/0!</v>
      </c>
    </row>
    <row r="54" spans="1:49" x14ac:dyDescent="0.25">
      <c r="A54" s="18" t="str">
        <f>[1]Nodes!A53</f>
        <v>CTY_SPA</v>
      </c>
      <c r="B54" s="18" t="str">
        <f>[1]Nodes!B53</f>
        <v>CITY OF SOUTH PASADENA</v>
      </c>
      <c r="C54" s="19">
        <f t="shared" si="4"/>
        <v>2433.0986931143375</v>
      </c>
      <c r="D54" s="13">
        <f t="shared" si="47"/>
        <v>202.75822442619477</v>
      </c>
      <c r="E54" s="13">
        <f t="shared" si="47"/>
        <v>202.75822442619477</v>
      </c>
      <c r="F54" s="13">
        <f t="shared" si="47"/>
        <v>202.75822442619477</v>
      </c>
      <c r="G54" s="13">
        <f t="shared" si="47"/>
        <v>202.75822442619477</v>
      </c>
      <c r="H54" s="13">
        <f t="shared" si="47"/>
        <v>202.75822442619477</v>
      </c>
      <c r="I54" s="13">
        <f t="shared" si="47"/>
        <v>202.75822442619477</v>
      </c>
      <c r="J54" s="13">
        <f t="shared" si="47"/>
        <v>202.75822442619477</v>
      </c>
      <c r="K54" s="13">
        <f t="shared" si="47"/>
        <v>202.75822442619477</v>
      </c>
      <c r="L54" s="13">
        <f t="shared" si="47"/>
        <v>202.75822442619477</v>
      </c>
      <c r="M54" s="13">
        <f t="shared" si="47"/>
        <v>202.75822442619477</v>
      </c>
      <c r="N54" s="13">
        <f t="shared" si="47"/>
        <v>202.75822442619477</v>
      </c>
      <c r="O54" s="13">
        <f t="shared" si="47"/>
        <v>202.75822442619477</v>
      </c>
      <c r="Q54" s="12">
        <f>[1]Nodes!H53</f>
        <v>25899</v>
      </c>
      <c r="R54" s="1">
        <f t="shared" si="6"/>
        <v>1294950</v>
      </c>
      <c r="S54" s="1">
        <f t="shared" si="7"/>
        <v>3.9740556266514449</v>
      </c>
      <c r="T54" s="1">
        <v>1273</v>
      </c>
      <c r="U54" s="1">
        <f t="shared" si="33"/>
        <v>79.5625</v>
      </c>
      <c r="V54">
        <f t="shared" si="34"/>
        <v>1133651.0279999999</v>
      </c>
      <c r="W54">
        <f t="shared" si="35"/>
        <v>1556219.112</v>
      </c>
      <c r="X54">
        <f t="shared" si="36"/>
        <v>2337151.659</v>
      </c>
      <c r="Y54">
        <f t="shared" si="37"/>
        <v>2531368.2599999998</v>
      </c>
      <c r="Z54">
        <f t="shared" si="38"/>
        <v>2581223.835</v>
      </c>
      <c r="AA54">
        <f t="shared" si="39"/>
        <v>2960255.7</v>
      </c>
      <c r="AB54">
        <f t="shared" si="40"/>
        <v>3020393.1779999998</v>
      </c>
      <c r="AC54">
        <f t="shared" si="41"/>
        <v>2954557.92</v>
      </c>
      <c r="AD54">
        <f t="shared" si="42"/>
        <v>2521267.6500000004</v>
      </c>
      <c r="AE54">
        <f t="shared" si="43"/>
        <v>2474442.2579999999</v>
      </c>
      <c r="AF54">
        <f t="shared" si="44"/>
        <v>1687578.84</v>
      </c>
      <c r="AG54">
        <f t="shared" si="45"/>
        <v>1091098.9710000001</v>
      </c>
      <c r="AH54" s="12">
        <f t="shared" si="48"/>
        <v>202.75822442619477</v>
      </c>
      <c r="AI54" s="12">
        <f t="shared" si="48"/>
        <v>202.75822442619477</v>
      </c>
      <c r="AJ54" s="12">
        <f t="shared" si="48"/>
        <v>202.75822442619477</v>
      </c>
      <c r="AK54" s="12">
        <f t="shared" si="48"/>
        <v>202.75822442619477</v>
      </c>
      <c r="AL54" s="12">
        <f t="shared" si="48"/>
        <v>202.75822442619477</v>
      </c>
      <c r="AM54" s="12">
        <f t="shared" si="48"/>
        <v>202.75822442619477</v>
      </c>
      <c r="AN54" s="12">
        <f t="shared" si="48"/>
        <v>202.75822442619477</v>
      </c>
      <c r="AO54" s="12">
        <f t="shared" si="48"/>
        <v>202.75822442619477</v>
      </c>
      <c r="AP54" s="12">
        <f t="shared" si="48"/>
        <v>202.75822442619477</v>
      </c>
      <c r="AQ54" s="12">
        <f t="shared" si="48"/>
        <v>202.75822442619477</v>
      </c>
      <c r="AR54" s="12">
        <f t="shared" si="48"/>
        <v>202.75822442619477</v>
      </c>
      <c r="AS54" s="12">
        <f t="shared" si="48"/>
        <v>202.75822442619477</v>
      </c>
      <c r="AT54" s="13">
        <f t="shared" si="29"/>
        <v>2433.0986931143375</v>
      </c>
      <c r="AU54">
        <f t="shared" si="30"/>
        <v>83.86928169861109</v>
      </c>
      <c r="AV54">
        <v>69.561139462324732</v>
      </c>
      <c r="AW54">
        <f t="shared" si="31"/>
        <v>1294952.8402438357</v>
      </c>
    </row>
    <row r="55" spans="1:49" x14ac:dyDescent="0.25">
      <c r="A55" s="18" t="str">
        <f>[1]Nodes!A54</f>
        <v>CTY_TOR</v>
      </c>
      <c r="B55" s="18" t="str">
        <f>[1]Nodes!B54</f>
        <v>CITY OF TORRANCE</v>
      </c>
      <c r="C55" s="19">
        <f t="shared" si="4"/>
        <v>10285.445915464434</v>
      </c>
      <c r="D55" s="13">
        <f t="shared" si="47"/>
        <v>857.12049295536917</v>
      </c>
      <c r="E55" s="13">
        <f t="shared" si="47"/>
        <v>857.12049295536917</v>
      </c>
      <c r="F55" s="13">
        <f t="shared" si="47"/>
        <v>857.12049295536917</v>
      </c>
      <c r="G55" s="13">
        <f t="shared" si="47"/>
        <v>857.12049295536917</v>
      </c>
      <c r="H55" s="13">
        <f t="shared" si="47"/>
        <v>857.12049295536917</v>
      </c>
      <c r="I55" s="13">
        <f t="shared" si="47"/>
        <v>857.12049295536917</v>
      </c>
      <c r="J55" s="13">
        <f t="shared" si="47"/>
        <v>857.12049295536917</v>
      </c>
      <c r="K55" s="13">
        <f t="shared" si="47"/>
        <v>857.12049295536917</v>
      </c>
      <c r="L55" s="13">
        <f t="shared" si="47"/>
        <v>857.12049295536917</v>
      </c>
      <c r="M55" s="13">
        <f t="shared" si="47"/>
        <v>857.12049295536917</v>
      </c>
      <c r="N55" s="13">
        <f t="shared" si="47"/>
        <v>857.12049295536917</v>
      </c>
      <c r="O55" s="13">
        <f t="shared" si="47"/>
        <v>857.12049295536917</v>
      </c>
      <c r="Q55" s="12">
        <f>[1]Nodes!H54</f>
        <v>105086</v>
      </c>
      <c r="R55" s="1">
        <f t="shared" si="6"/>
        <v>5254300</v>
      </c>
      <c r="S55" s="1">
        <f t="shared" si="7"/>
        <v>16.124854611463523</v>
      </c>
      <c r="T55" s="1">
        <v>5716</v>
      </c>
      <c r="U55" s="1">
        <f t="shared" si="33"/>
        <v>357.25</v>
      </c>
      <c r="V55">
        <f t="shared" si="34"/>
        <v>4599824.392</v>
      </c>
      <c r="W55">
        <f t="shared" si="35"/>
        <v>6314407.568</v>
      </c>
      <c r="X55">
        <f t="shared" si="36"/>
        <v>9483065.7259999998</v>
      </c>
      <c r="Y55">
        <f t="shared" si="37"/>
        <v>10271105.640000001</v>
      </c>
      <c r="Z55">
        <f t="shared" si="38"/>
        <v>10473396.189999999</v>
      </c>
      <c r="AA55">
        <f t="shared" si="39"/>
        <v>12011329.800000001</v>
      </c>
      <c r="AB55">
        <f t="shared" si="40"/>
        <v>12255339.492000001</v>
      </c>
      <c r="AC55">
        <f t="shared" si="41"/>
        <v>11988210.879999999</v>
      </c>
      <c r="AD55">
        <f t="shared" si="42"/>
        <v>10230122.1</v>
      </c>
      <c r="AE55">
        <f t="shared" si="43"/>
        <v>10040126.612</v>
      </c>
      <c r="AF55">
        <f t="shared" si="44"/>
        <v>6847403.7600000007</v>
      </c>
      <c r="AG55">
        <f t="shared" si="45"/>
        <v>4427168.0940000005</v>
      </c>
      <c r="AH55" s="12">
        <f t="shared" si="48"/>
        <v>857.12049295536917</v>
      </c>
      <c r="AI55" s="12">
        <f t="shared" si="48"/>
        <v>857.12049295536917</v>
      </c>
      <c r="AJ55" s="12">
        <f t="shared" si="48"/>
        <v>857.12049295536917</v>
      </c>
      <c r="AK55" s="12">
        <f t="shared" si="48"/>
        <v>857.12049295536917</v>
      </c>
      <c r="AL55" s="12">
        <f t="shared" si="48"/>
        <v>857.12049295536917</v>
      </c>
      <c r="AM55" s="12">
        <f t="shared" si="48"/>
        <v>857.12049295536917</v>
      </c>
      <c r="AN55" s="12">
        <f t="shared" si="48"/>
        <v>857.12049295536917</v>
      </c>
      <c r="AO55" s="12">
        <f t="shared" si="48"/>
        <v>857.12049295536917</v>
      </c>
      <c r="AP55" s="12">
        <f t="shared" si="48"/>
        <v>857.12049295536917</v>
      </c>
      <c r="AQ55" s="12">
        <f t="shared" si="48"/>
        <v>857.12049295536917</v>
      </c>
      <c r="AR55" s="12">
        <f t="shared" si="48"/>
        <v>857.12049295536917</v>
      </c>
      <c r="AS55" s="12">
        <f t="shared" si="48"/>
        <v>857.12049295536917</v>
      </c>
      <c r="AT55" s="13">
        <f t="shared" si="29"/>
        <v>10285.445915464434</v>
      </c>
      <c r="AU55">
        <f t="shared" si="30"/>
        <v>87.378474277688824</v>
      </c>
      <c r="AV55">
        <v>70.021685885497334</v>
      </c>
      <c r="AW55">
        <f t="shared" si="31"/>
        <v>5254302.8402438359</v>
      </c>
    </row>
    <row r="56" spans="1:49" x14ac:dyDescent="0.25">
      <c r="A56" s="18" t="str">
        <f>[1]Nodes!A55</f>
        <v>CTY_VER</v>
      </c>
      <c r="B56" s="18" t="str">
        <f>[1]Nodes!B55</f>
        <v>CITY OF VERNON</v>
      </c>
      <c r="C56" s="19">
        <f t="shared" si="4"/>
        <v>5440.8931060515388</v>
      </c>
      <c r="D56" s="13">
        <f t="shared" si="47"/>
        <v>453.40775883762825</v>
      </c>
      <c r="E56" s="13">
        <f t="shared" si="47"/>
        <v>453.40775883762825</v>
      </c>
      <c r="F56" s="13">
        <f t="shared" si="47"/>
        <v>453.40775883762825</v>
      </c>
      <c r="G56" s="13">
        <f t="shared" si="47"/>
        <v>453.40775883762825</v>
      </c>
      <c r="H56" s="13">
        <f t="shared" si="47"/>
        <v>453.40775883762825</v>
      </c>
      <c r="I56" s="13">
        <f t="shared" si="47"/>
        <v>453.40775883762825</v>
      </c>
      <c r="J56" s="13">
        <f t="shared" si="47"/>
        <v>453.40775883762825</v>
      </c>
      <c r="K56" s="13">
        <f t="shared" si="47"/>
        <v>453.40775883762825</v>
      </c>
      <c r="L56" s="13">
        <f t="shared" si="47"/>
        <v>453.40775883762825</v>
      </c>
      <c r="M56" s="13">
        <f t="shared" si="47"/>
        <v>453.40775883762825</v>
      </c>
      <c r="N56" s="13">
        <f t="shared" si="47"/>
        <v>453.40775883762825</v>
      </c>
      <c r="O56" s="13">
        <f t="shared" si="47"/>
        <v>453.40775883762825</v>
      </c>
      <c r="Q56" s="12">
        <f>[1]Nodes!H55</f>
        <v>112</v>
      </c>
      <c r="R56" s="1">
        <f t="shared" si="6"/>
        <v>5600</v>
      </c>
      <c r="S56" s="1">
        <f t="shared" si="7"/>
        <v>1.7185768955749713E-2</v>
      </c>
      <c r="T56" s="1">
        <v>7246</v>
      </c>
      <c r="U56" s="1">
        <f t="shared" si="33"/>
        <v>452.875</v>
      </c>
      <c r="V56">
        <f t="shared" si="34"/>
        <v>4902.4639999999999</v>
      </c>
      <c r="W56">
        <f t="shared" si="35"/>
        <v>6729.8559999999998</v>
      </c>
      <c r="X56">
        <f t="shared" si="36"/>
        <v>10106.992</v>
      </c>
      <c r="Y56">
        <f t="shared" si="37"/>
        <v>10946.880000000001</v>
      </c>
      <c r="Z56">
        <f t="shared" si="38"/>
        <v>11162.48</v>
      </c>
      <c r="AA56">
        <f t="shared" si="39"/>
        <v>12801.6</v>
      </c>
      <c r="AB56">
        <f t="shared" si="40"/>
        <v>13061.664000000001</v>
      </c>
      <c r="AC56">
        <f t="shared" si="41"/>
        <v>12776.96</v>
      </c>
      <c r="AD56">
        <f t="shared" si="42"/>
        <v>10903.2</v>
      </c>
      <c r="AE56">
        <f t="shared" si="43"/>
        <v>10700.704</v>
      </c>
      <c r="AF56">
        <f t="shared" si="44"/>
        <v>7297.92</v>
      </c>
      <c r="AG56">
        <f t="shared" si="45"/>
        <v>4718.4480000000003</v>
      </c>
      <c r="AH56" s="12">
        <f t="shared" si="48"/>
        <v>453.40775883762825</v>
      </c>
      <c r="AI56" s="12">
        <f t="shared" si="48"/>
        <v>453.40775883762825</v>
      </c>
      <c r="AJ56" s="12">
        <f t="shared" si="48"/>
        <v>453.40775883762825</v>
      </c>
      <c r="AK56" s="12">
        <f t="shared" si="48"/>
        <v>453.40775883762825</v>
      </c>
      <c r="AL56" s="12">
        <f t="shared" si="48"/>
        <v>453.40775883762825</v>
      </c>
      <c r="AM56" s="12">
        <f t="shared" si="48"/>
        <v>453.40775883762825</v>
      </c>
      <c r="AN56" s="12">
        <f t="shared" si="48"/>
        <v>453.40775883762825</v>
      </c>
      <c r="AO56" s="12">
        <f t="shared" si="48"/>
        <v>453.40775883762825</v>
      </c>
      <c r="AP56" s="12">
        <f t="shared" si="48"/>
        <v>453.40775883762825</v>
      </c>
      <c r="AQ56" s="12">
        <f t="shared" si="48"/>
        <v>453.40775883762825</v>
      </c>
      <c r="AR56" s="12">
        <f t="shared" si="48"/>
        <v>453.40775883762825</v>
      </c>
      <c r="AS56" s="12">
        <f t="shared" si="48"/>
        <v>453.40775883762825</v>
      </c>
      <c r="AT56" s="13">
        <f t="shared" si="29"/>
        <v>5440.8931060515388</v>
      </c>
      <c r="AU56">
        <f t="shared" si="30"/>
        <v>43368.895780332678</v>
      </c>
      <c r="AV56">
        <v>70.491665336039091</v>
      </c>
      <c r="AW56">
        <f t="shared" si="31"/>
        <v>5602.8402438356161</v>
      </c>
    </row>
    <row r="57" spans="1:49" x14ac:dyDescent="0.25">
      <c r="A57" s="18" t="str">
        <f>[1]Nodes!A56</f>
        <v>CTY_WHT</v>
      </c>
      <c r="B57" s="18" t="str">
        <f>[1]Nodes!B56</f>
        <v>CITY OF WHITTIER</v>
      </c>
      <c r="C57" s="19">
        <f t="shared" si="4"/>
        <v>2851.4394615944093</v>
      </c>
      <c r="D57" s="13">
        <f t="shared" si="47"/>
        <v>237.61995513286746</v>
      </c>
      <c r="E57" s="13">
        <f t="shared" si="47"/>
        <v>237.61995513286746</v>
      </c>
      <c r="F57" s="13">
        <f t="shared" si="47"/>
        <v>237.61995513286746</v>
      </c>
      <c r="G57" s="13">
        <f t="shared" si="47"/>
        <v>237.61995513286746</v>
      </c>
      <c r="H57" s="13">
        <f t="shared" si="47"/>
        <v>237.61995513286746</v>
      </c>
      <c r="I57" s="13">
        <f t="shared" si="47"/>
        <v>237.61995513286746</v>
      </c>
      <c r="J57" s="13">
        <f t="shared" si="47"/>
        <v>237.61995513286746</v>
      </c>
      <c r="K57" s="13">
        <f t="shared" si="47"/>
        <v>237.61995513286746</v>
      </c>
      <c r="L57" s="13">
        <f t="shared" si="47"/>
        <v>237.61995513286746</v>
      </c>
      <c r="M57" s="13">
        <f t="shared" si="47"/>
        <v>237.61995513286746</v>
      </c>
      <c r="N57" s="13">
        <f t="shared" si="47"/>
        <v>237.61995513286746</v>
      </c>
      <c r="O57" s="13">
        <f t="shared" si="47"/>
        <v>237.61995513286746</v>
      </c>
      <c r="Q57" s="12">
        <f>[1]Nodes!H56</f>
        <v>49954</v>
      </c>
      <c r="R57" s="1">
        <f t="shared" si="6"/>
        <v>2497700</v>
      </c>
      <c r="S57" s="1">
        <f t="shared" si="7"/>
        <v>7.6651598429957248</v>
      </c>
      <c r="T57" s="1">
        <v>0</v>
      </c>
      <c r="U57" s="1">
        <f t="shared" si="33"/>
        <v>0</v>
      </c>
      <c r="V57">
        <f t="shared" si="34"/>
        <v>2186586.4879999999</v>
      </c>
      <c r="W57">
        <f t="shared" si="35"/>
        <v>3001635.952</v>
      </c>
      <c r="X57">
        <f t="shared" si="36"/>
        <v>4507898.9140000008</v>
      </c>
      <c r="Y57">
        <f t="shared" si="37"/>
        <v>4882503.96</v>
      </c>
      <c r="Z57">
        <f t="shared" si="38"/>
        <v>4978665.4099999992</v>
      </c>
      <c r="AA57">
        <f t="shared" si="39"/>
        <v>5709742.1999999993</v>
      </c>
      <c r="AB57">
        <f t="shared" si="40"/>
        <v>5825735.3880000003</v>
      </c>
      <c r="AC57">
        <f t="shared" si="41"/>
        <v>5698752.3199999994</v>
      </c>
      <c r="AD57">
        <f t="shared" si="42"/>
        <v>4863021.9000000004</v>
      </c>
      <c r="AE57">
        <f t="shared" si="43"/>
        <v>4772705.068</v>
      </c>
      <c r="AF57">
        <f t="shared" si="44"/>
        <v>3255002.64</v>
      </c>
      <c r="AG57">
        <f t="shared" si="45"/>
        <v>2104512.0660000001</v>
      </c>
      <c r="AH57" s="12">
        <f t="shared" si="48"/>
        <v>237.61995513286746</v>
      </c>
      <c r="AI57" s="12">
        <f t="shared" si="48"/>
        <v>237.61995513286746</v>
      </c>
      <c r="AJ57" s="12">
        <f t="shared" si="48"/>
        <v>237.61995513286746</v>
      </c>
      <c r="AK57" s="12">
        <f t="shared" si="48"/>
        <v>237.61995513286746</v>
      </c>
      <c r="AL57" s="12">
        <f t="shared" si="48"/>
        <v>237.61995513286746</v>
      </c>
      <c r="AM57" s="12">
        <f t="shared" si="48"/>
        <v>237.61995513286746</v>
      </c>
      <c r="AN57" s="12">
        <f t="shared" si="48"/>
        <v>237.61995513286746</v>
      </c>
      <c r="AO57" s="12">
        <f t="shared" si="48"/>
        <v>237.61995513286746</v>
      </c>
      <c r="AP57" s="12">
        <f t="shared" si="48"/>
        <v>237.61995513286746</v>
      </c>
      <c r="AQ57" s="12">
        <f t="shared" si="48"/>
        <v>237.61995513286746</v>
      </c>
      <c r="AR57" s="12">
        <f t="shared" si="48"/>
        <v>237.61995513286746</v>
      </c>
      <c r="AS57" s="12">
        <f t="shared" si="48"/>
        <v>237.61995513286746</v>
      </c>
      <c r="AT57" s="13">
        <f t="shared" si="29"/>
        <v>2851.4394615944093</v>
      </c>
      <c r="AU57">
        <f t="shared" si="30"/>
        <v>50.958904109589035</v>
      </c>
      <c r="AV57">
        <v>70.95508238457775</v>
      </c>
      <c r="AW57">
        <f t="shared" si="31"/>
        <v>2497702.8402438355</v>
      </c>
    </row>
    <row r="58" spans="1:49" x14ac:dyDescent="0.25">
      <c r="A58" s="18" t="str">
        <f>[1]Nodes!A57</f>
        <v>CWD_CRE</v>
      </c>
      <c r="B58" s="18" t="str">
        <f>[1]Nodes!B57</f>
        <v>CRESCENTA VALLEY CWD</v>
      </c>
      <c r="C58" s="19">
        <f t="shared" si="4"/>
        <v>1976.9109646740383</v>
      </c>
      <c r="D58" s="13">
        <f t="shared" si="47"/>
        <v>164.74258038950316</v>
      </c>
      <c r="E58" s="13">
        <f t="shared" si="47"/>
        <v>164.74258038950316</v>
      </c>
      <c r="F58" s="13">
        <f t="shared" si="47"/>
        <v>164.74258038950316</v>
      </c>
      <c r="G58" s="13">
        <f t="shared" si="47"/>
        <v>164.74258038950316</v>
      </c>
      <c r="H58" s="13">
        <f t="shared" si="47"/>
        <v>164.74258038950316</v>
      </c>
      <c r="I58" s="13">
        <f t="shared" si="47"/>
        <v>164.74258038950316</v>
      </c>
      <c r="J58" s="13">
        <f t="shared" si="47"/>
        <v>164.74258038950316</v>
      </c>
      <c r="K58" s="13">
        <f t="shared" si="47"/>
        <v>164.74258038950316</v>
      </c>
      <c r="L58" s="13">
        <f t="shared" si="47"/>
        <v>164.74258038950316</v>
      </c>
      <c r="M58" s="13">
        <f t="shared" si="47"/>
        <v>164.74258038950316</v>
      </c>
      <c r="N58" s="13">
        <f t="shared" si="47"/>
        <v>164.74258038950316</v>
      </c>
      <c r="O58" s="13">
        <f t="shared" si="47"/>
        <v>164.74258038950316</v>
      </c>
      <c r="Q58" s="12">
        <f>[1]Nodes!H57</f>
        <v>31966</v>
      </c>
      <c r="R58" s="1">
        <f t="shared" si="6"/>
        <v>1598300</v>
      </c>
      <c r="S58" s="1">
        <f t="shared" si="7"/>
        <v>4.9050025932097796</v>
      </c>
      <c r="T58" s="1">
        <v>203</v>
      </c>
      <c r="U58" s="1">
        <f t="shared" si="33"/>
        <v>12.6875</v>
      </c>
      <c r="V58">
        <f t="shared" si="34"/>
        <v>1399215.7519999999</v>
      </c>
      <c r="W58">
        <f t="shared" si="35"/>
        <v>1920773.0079999999</v>
      </c>
      <c r="X58">
        <f t="shared" si="36"/>
        <v>2884643.8059999999</v>
      </c>
      <c r="Y58">
        <f t="shared" si="37"/>
        <v>3124356.84</v>
      </c>
      <c r="Z58">
        <f t="shared" si="38"/>
        <v>3185891.39</v>
      </c>
      <c r="AA58">
        <f t="shared" si="39"/>
        <v>3653713.8000000003</v>
      </c>
      <c r="AB58">
        <f t="shared" si="40"/>
        <v>3727938.852</v>
      </c>
      <c r="AC58">
        <f t="shared" si="41"/>
        <v>3646681.28</v>
      </c>
      <c r="AD58">
        <f t="shared" si="42"/>
        <v>3111890.1</v>
      </c>
      <c r="AE58">
        <f t="shared" si="43"/>
        <v>3054095.5720000002</v>
      </c>
      <c r="AF58">
        <f t="shared" si="44"/>
        <v>2082904.56</v>
      </c>
      <c r="AG58">
        <f t="shared" si="45"/>
        <v>1346695.6140000001</v>
      </c>
      <c r="AH58" s="12">
        <f t="shared" si="48"/>
        <v>164.74258038950316</v>
      </c>
      <c r="AI58" s="12">
        <f t="shared" si="48"/>
        <v>164.74258038950316</v>
      </c>
      <c r="AJ58" s="12">
        <f t="shared" si="48"/>
        <v>164.74258038950316</v>
      </c>
      <c r="AK58" s="12">
        <f t="shared" si="48"/>
        <v>164.74258038950316</v>
      </c>
      <c r="AL58" s="12">
        <f t="shared" si="48"/>
        <v>164.74258038950316</v>
      </c>
      <c r="AM58" s="12">
        <f t="shared" si="48"/>
        <v>164.74258038950316</v>
      </c>
      <c r="AN58" s="12">
        <f t="shared" si="48"/>
        <v>164.74258038950316</v>
      </c>
      <c r="AO58" s="12">
        <f t="shared" si="48"/>
        <v>164.74258038950316</v>
      </c>
      <c r="AP58" s="12">
        <f t="shared" si="48"/>
        <v>164.74258038950316</v>
      </c>
      <c r="AQ58" s="12">
        <f t="shared" si="48"/>
        <v>164.74258038950316</v>
      </c>
      <c r="AR58" s="12">
        <f t="shared" si="48"/>
        <v>164.74258038950316</v>
      </c>
      <c r="AS58" s="12">
        <f t="shared" si="48"/>
        <v>164.74258038950316</v>
      </c>
      <c r="AT58" s="13">
        <f t="shared" si="29"/>
        <v>1976.9109646740383</v>
      </c>
      <c r="AU58">
        <f t="shared" si="30"/>
        <v>55.210923142654138</v>
      </c>
      <c r="AV58">
        <v>71.634091388045931</v>
      </c>
      <c r="AW58">
        <f t="shared" si="31"/>
        <v>1598302.8402438357</v>
      </c>
    </row>
    <row r="59" spans="1:49" x14ac:dyDescent="0.25">
      <c r="A59" s="18" t="str">
        <f>[1]Nodes!A58</f>
        <v>CWD_LA1</v>
      </c>
      <c r="B59" s="18" t="str">
        <f>[1]Nodes!B58</f>
        <v>L A COUNTY WATERWORKS DIST #21</v>
      </c>
      <c r="C59" s="19">
        <f t="shared" si="4"/>
        <v>56.567572295312907</v>
      </c>
      <c r="D59" s="13">
        <f t="shared" si="47"/>
        <v>4.713964357942741</v>
      </c>
      <c r="E59" s="13">
        <f t="shared" si="47"/>
        <v>4.713964357942741</v>
      </c>
      <c r="F59" s="13">
        <f t="shared" si="47"/>
        <v>4.713964357942741</v>
      </c>
      <c r="G59" s="13">
        <f t="shared" si="47"/>
        <v>4.713964357942741</v>
      </c>
      <c r="H59" s="13">
        <f t="shared" si="47"/>
        <v>4.713964357942741</v>
      </c>
      <c r="I59" s="13">
        <f t="shared" si="47"/>
        <v>4.713964357942741</v>
      </c>
      <c r="J59" s="13">
        <f t="shared" si="47"/>
        <v>4.713964357942741</v>
      </c>
      <c r="K59" s="13">
        <f t="shared" si="47"/>
        <v>4.713964357942741</v>
      </c>
      <c r="L59" s="13">
        <f t="shared" si="47"/>
        <v>4.713964357942741</v>
      </c>
      <c r="M59" s="13">
        <f t="shared" si="47"/>
        <v>4.713964357942741</v>
      </c>
      <c r="N59" s="13">
        <f t="shared" si="47"/>
        <v>4.713964357942741</v>
      </c>
      <c r="O59" s="13">
        <f t="shared" si="47"/>
        <v>4.713964357942741</v>
      </c>
      <c r="Q59" s="12">
        <f>[1]Nodes!H58</f>
        <v>991</v>
      </c>
      <c r="R59" s="1">
        <f t="shared" si="6"/>
        <v>49550</v>
      </c>
      <c r="S59" s="1">
        <f t="shared" si="7"/>
        <v>0.1520633663852497</v>
      </c>
      <c r="T59" s="1">
        <v>0</v>
      </c>
      <c r="U59" s="1">
        <f t="shared" si="33"/>
        <v>0</v>
      </c>
      <c r="V59">
        <f t="shared" si="34"/>
        <v>43378.051999999996</v>
      </c>
      <c r="W59">
        <f t="shared" si="35"/>
        <v>59547.207999999991</v>
      </c>
      <c r="X59">
        <f t="shared" si="36"/>
        <v>89428.830999999991</v>
      </c>
      <c r="Y59">
        <f t="shared" si="37"/>
        <v>96860.34</v>
      </c>
      <c r="Z59">
        <f t="shared" si="38"/>
        <v>98768.014999999999</v>
      </c>
      <c r="AA59">
        <f t="shared" si="39"/>
        <v>113271.3</v>
      </c>
      <c r="AB59">
        <f t="shared" si="40"/>
        <v>115572.402</v>
      </c>
      <c r="AC59">
        <f t="shared" si="41"/>
        <v>113053.27999999998</v>
      </c>
      <c r="AD59">
        <f t="shared" si="42"/>
        <v>96473.85</v>
      </c>
      <c r="AE59">
        <f t="shared" si="43"/>
        <v>94682.121999999988</v>
      </c>
      <c r="AF59">
        <f t="shared" si="44"/>
        <v>64573.560000000005</v>
      </c>
      <c r="AG59">
        <f t="shared" si="45"/>
        <v>41749.839</v>
      </c>
      <c r="AH59" s="12">
        <f t="shared" si="48"/>
        <v>4.713964357942741</v>
      </c>
      <c r="AI59" s="12">
        <f t="shared" si="48"/>
        <v>4.713964357942741</v>
      </c>
      <c r="AJ59" s="12">
        <f t="shared" si="48"/>
        <v>4.713964357942741</v>
      </c>
      <c r="AK59" s="12">
        <f t="shared" si="48"/>
        <v>4.713964357942741</v>
      </c>
      <c r="AL59" s="12">
        <f t="shared" si="48"/>
        <v>4.713964357942741</v>
      </c>
      <c r="AM59" s="12">
        <f t="shared" si="48"/>
        <v>4.713964357942741</v>
      </c>
      <c r="AN59" s="12">
        <f t="shared" si="48"/>
        <v>4.713964357942741</v>
      </c>
      <c r="AO59" s="12">
        <f t="shared" si="48"/>
        <v>4.713964357942741</v>
      </c>
      <c r="AP59" s="12">
        <f t="shared" si="48"/>
        <v>4.713964357942741</v>
      </c>
      <c r="AQ59" s="12">
        <f t="shared" si="48"/>
        <v>4.713964357942741</v>
      </c>
      <c r="AR59" s="12">
        <f t="shared" si="48"/>
        <v>4.713964357942741</v>
      </c>
      <c r="AS59" s="12">
        <f t="shared" si="48"/>
        <v>4.713964357942741</v>
      </c>
      <c r="AT59" s="13">
        <f t="shared" si="29"/>
        <v>56.567572295312907</v>
      </c>
      <c r="AU59">
        <f t="shared" si="30"/>
        <v>50.958904109589056</v>
      </c>
      <c r="AV59">
        <v>71.784356002746094</v>
      </c>
      <c r="AW59">
        <f t="shared" si="31"/>
        <v>49552.840243835613</v>
      </c>
    </row>
    <row r="60" spans="1:49" x14ac:dyDescent="0.25">
      <c r="A60" s="18" t="str">
        <f>[1]Nodes!A59</f>
        <v>CWD_LA2</v>
      </c>
      <c r="B60" s="18" t="str">
        <f>[1]Nodes!B59</f>
        <v>L A COUNTY WATERWORKS DIST #29</v>
      </c>
      <c r="C60" s="19">
        <f t="shared" si="4"/>
        <v>1554.5199738530807</v>
      </c>
      <c r="D60" s="13">
        <f t="shared" si="47"/>
        <v>129.54333115442336</v>
      </c>
      <c r="E60" s="13">
        <f t="shared" si="47"/>
        <v>129.54333115442336</v>
      </c>
      <c r="F60" s="13">
        <f t="shared" si="47"/>
        <v>129.54333115442336</v>
      </c>
      <c r="G60" s="13">
        <f t="shared" ref="G60:O88" si="49">AK60</f>
        <v>129.54333115442336</v>
      </c>
      <c r="H60" s="13">
        <f t="shared" si="49"/>
        <v>129.54333115442336</v>
      </c>
      <c r="I60" s="13">
        <f t="shared" si="49"/>
        <v>129.54333115442336</v>
      </c>
      <c r="J60" s="13">
        <f t="shared" si="49"/>
        <v>129.54333115442336</v>
      </c>
      <c r="K60" s="13">
        <f t="shared" si="49"/>
        <v>129.54333115442336</v>
      </c>
      <c r="L60" s="13">
        <f t="shared" si="49"/>
        <v>129.54333115442336</v>
      </c>
      <c r="M60" s="13">
        <f t="shared" si="49"/>
        <v>129.54333115442336</v>
      </c>
      <c r="N60" s="13">
        <f t="shared" si="49"/>
        <v>129.54333115442336</v>
      </c>
      <c r="O60" s="13">
        <f t="shared" si="49"/>
        <v>129.54333115442336</v>
      </c>
      <c r="Q60" s="12">
        <f>[1]Nodes!H59</f>
        <v>22188</v>
      </c>
      <c r="R60" s="1">
        <f t="shared" si="6"/>
        <v>1109400</v>
      </c>
      <c r="S60" s="1">
        <f t="shared" si="7"/>
        <v>3.4046235856265592</v>
      </c>
      <c r="T60" s="1">
        <v>384</v>
      </c>
      <c r="U60" s="1">
        <f t="shared" si="33"/>
        <v>24</v>
      </c>
      <c r="V60">
        <f t="shared" si="34"/>
        <v>971213.13599999994</v>
      </c>
      <c r="W60">
        <f t="shared" si="35"/>
        <v>1333232.544</v>
      </c>
      <c r="X60">
        <f t="shared" si="36"/>
        <v>2002267.3080000002</v>
      </c>
      <c r="Y60">
        <f t="shared" si="37"/>
        <v>2168655.12</v>
      </c>
      <c r="Z60">
        <f t="shared" si="38"/>
        <v>2211367.02</v>
      </c>
      <c r="AA60">
        <f t="shared" si="39"/>
        <v>2536088.4</v>
      </c>
      <c r="AB60">
        <f t="shared" si="40"/>
        <v>2587608.9359999998</v>
      </c>
      <c r="AC60">
        <f t="shared" si="41"/>
        <v>2531207.04</v>
      </c>
      <c r="AD60">
        <f t="shared" si="42"/>
        <v>2160001.7999999998</v>
      </c>
      <c r="AE60">
        <f t="shared" si="43"/>
        <v>2119885.8959999997</v>
      </c>
      <c r="AF60">
        <f t="shared" si="44"/>
        <v>1445770.08</v>
      </c>
      <c r="AG60">
        <f t="shared" si="45"/>
        <v>934758.25199999998</v>
      </c>
      <c r="AH60" s="12">
        <f t="shared" si="48"/>
        <v>129.54333115442336</v>
      </c>
      <c r="AI60" s="12">
        <f t="shared" si="48"/>
        <v>129.54333115442336</v>
      </c>
      <c r="AJ60" s="12">
        <f t="shared" si="48"/>
        <v>129.54333115442336</v>
      </c>
      <c r="AK60" s="12">
        <f t="shared" si="48"/>
        <v>129.54333115442336</v>
      </c>
      <c r="AL60" s="12">
        <f t="shared" si="48"/>
        <v>129.54333115442336</v>
      </c>
      <c r="AM60" s="12">
        <f t="shared" si="48"/>
        <v>129.54333115442336</v>
      </c>
      <c r="AN60" s="12">
        <f t="shared" si="48"/>
        <v>129.54333115442336</v>
      </c>
      <c r="AO60" s="12">
        <f t="shared" si="48"/>
        <v>129.54333115442336</v>
      </c>
      <c r="AP60" s="12">
        <f t="shared" si="48"/>
        <v>129.54333115442336</v>
      </c>
      <c r="AQ60" s="12">
        <f t="shared" si="48"/>
        <v>129.54333115442336</v>
      </c>
      <c r="AR60" s="12">
        <f t="shared" si="48"/>
        <v>129.54333115442336</v>
      </c>
      <c r="AS60" s="12">
        <f t="shared" si="48"/>
        <v>129.54333115442336</v>
      </c>
      <c r="AT60" s="13">
        <f t="shared" si="29"/>
        <v>1554.5199738530807</v>
      </c>
      <c r="AU60">
        <f t="shared" si="30"/>
        <v>62.546691658578894</v>
      </c>
      <c r="AV60">
        <v>71.855658356164398</v>
      </c>
      <c r="AW60">
        <f t="shared" si="31"/>
        <v>1109402.8402438357</v>
      </c>
    </row>
    <row r="61" spans="1:49" x14ac:dyDescent="0.25">
      <c r="A61" s="18" t="str">
        <f>[1]Nodes!A60</f>
        <v>CWD_LA3</v>
      </c>
      <c r="B61" s="18" t="str">
        <f>[1]Nodes!B60</f>
        <v>L A COUNTY WATERWORKS DIST #80</v>
      </c>
      <c r="C61" s="19">
        <f t="shared" si="4"/>
        <v>385.86961525359737</v>
      </c>
      <c r="D61" s="13">
        <f t="shared" ref="D61:I117" si="50">AH61</f>
        <v>32.155801271133122</v>
      </c>
      <c r="E61" s="13">
        <f t="shared" si="50"/>
        <v>32.155801271133122</v>
      </c>
      <c r="F61" s="13">
        <f t="shared" si="50"/>
        <v>32.155801271133122</v>
      </c>
      <c r="G61" s="13">
        <f t="shared" si="49"/>
        <v>32.155801271133122</v>
      </c>
      <c r="H61" s="13">
        <f t="shared" si="49"/>
        <v>32.155801271133122</v>
      </c>
      <c r="I61" s="13">
        <f t="shared" si="49"/>
        <v>32.155801271133122</v>
      </c>
      <c r="J61" s="13">
        <f t="shared" si="49"/>
        <v>32.155801271133122</v>
      </c>
      <c r="K61" s="13">
        <f t="shared" si="49"/>
        <v>32.155801271133122</v>
      </c>
      <c r="L61" s="13">
        <f t="shared" si="49"/>
        <v>32.155801271133122</v>
      </c>
      <c r="M61" s="13">
        <f t="shared" si="49"/>
        <v>32.155801271133122</v>
      </c>
      <c r="N61" s="13">
        <f t="shared" si="49"/>
        <v>32.155801271133122</v>
      </c>
      <c r="O61" s="13">
        <f t="shared" si="49"/>
        <v>32.155801271133122</v>
      </c>
      <c r="Q61" s="12">
        <f>[1]Nodes!H60</f>
        <v>6760</v>
      </c>
      <c r="R61" s="1">
        <f t="shared" si="6"/>
        <v>338000</v>
      </c>
      <c r="S61" s="1">
        <f t="shared" si="7"/>
        <v>1.0372839119720363</v>
      </c>
      <c r="T61" s="1">
        <v>0</v>
      </c>
      <c r="U61" s="1">
        <f t="shared" si="33"/>
        <v>0</v>
      </c>
      <c r="V61">
        <f t="shared" si="34"/>
        <v>295898.71999999997</v>
      </c>
      <c r="W61">
        <f t="shared" si="35"/>
        <v>406194.88</v>
      </c>
      <c r="X61">
        <f t="shared" si="36"/>
        <v>610029.16</v>
      </c>
      <c r="Y61">
        <f t="shared" si="37"/>
        <v>660722.4</v>
      </c>
      <c r="Z61">
        <f t="shared" si="38"/>
        <v>673735.39999999991</v>
      </c>
      <c r="AA61">
        <f t="shared" si="39"/>
        <v>772668</v>
      </c>
      <c r="AB61">
        <f t="shared" si="40"/>
        <v>788364.72</v>
      </c>
      <c r="AC61">
        <f t="shared" si="41"/>
        <v>771180.79999999993</v>
      </c>
      <c r="AD61">
        <f t="shared" si="42"/>
        <v>658086</v>
      </c>
      <c r="AE61">
        <f t="shared" si="43"/>
        <v>645863.92000000004</v>
      </c>
      <c r="AF61">
        <f t="shared" si="44"/>
        <v>440481.60000000003</v>
      </c>
      <c r="AG61">
        <f t="shared" si="45"/>
        <v>284792.03999999998</v>
      </c>
      <c r="AH61" s="12">
        <f t="shared" si="48"/>
        <v>32.155801271133122</v>
      </c>
      <c r="AI61" s="12">
        <f t="shared" si="48"/>
        <v>32.155801271133122</v>
      </c>
      <c r="AJ61" s="12">
        <f t="shared" si="48"/>
        <v>32.155801271133122</v>
      </c>
      <c r="AK61" s="12">
        <f t="shared" si="48"/>
        <v>32.155801271133122</v>
      </c>
      <c r="AL61" s="12">
        <f t="shared" si="48"/>
        <v>32.155801271133122</v>
      </c>
      <c r="AM61" s="12">
        <f t="shared" si="48"/>
        <v>32.155801271133122</v>
      </c>
      <c r="AN61" s="12">
        <f t="shared" si="48"/>
        <v>32.155801271133122</v>
      </c>
      <c r="AO61" s="12">
        <f t="shared" si="48"/>
        <v>32.155801271133122</v>
      </c>
      <c r="AP61" s="12">
        <f t="shared" si="48"/>
        <v>32.155801271133122</v>
      </c>
      <c r="AQ61" s="12">
        <f t="shared" si="48"/>
        <v>32.155801271133122</v>
      </c>
      <c r="AR61" s="12">
        <f t="shared" si="48"/>
        <v>32.155801271133122</v>
      </c>
      <c r="AS61" s="12">
        <f t="shared" si="48"/>
        <v>32.155801271133122</v>
      </c>
      <c r="AT61" s="13">
        <f t="shared" si="29"/>
        <v>385.86961525359737</v>
      </c>
      <c r="AU61">
        <f t="shared" si="30"/>
        <v>50.958904109589021</v>
      </c>
      <c r="AV61">
        <v>72.064540904653029</v>
      </c>
      <c r="AW61">
        <f t="shared" si="31"/>
        <v>338002.84024383564</v>
      </c>
    </row>
    <row r="62" spans="1:49" x14ac:dyDescent="0.25">
      <c r="A62" s="18" t="str">
        <f>[1]Nodes!A61</f>
        <v>CWD_LAH</v>
      </c>
      <c r="B62" s="18" t="str">
        <f>[1]Nodes!B61</f>
        <v>LA HABRA HEIGHTS CWD</v>
      </c>
      <c r="C62" s="19">
        <f t="shared" si="4"/>
        <v>303.95794396825539</v>
      </c>
      <c r="D62" s="13">
        <f t="shared" si="50"/>
        <v>25.329828664021285</v>
      </c>
      <c r="E62" s="13">
        <f t="shared" si="50"/>
        <v>25.329828664021285</v>
      </c>
      <c r="F62" s="13">
        <f t="shared" si="50"/>
        <v>25.329828664021285</v>
      </c>
      <c r="G62" s="13">
        <f t="shared" si="49"/>
        <v>25.329828664021285</v>
      </c>
      <c r="H62" s="13">
        <f t="shared" si="49"/>
        <v>25.329828664021285</v>
      </c>
      <c r="I62" s="13">
        <f t="shared" si="49"/>
        <v>25.329828664021285</v>
      </c>
      <c r="J62" s="13">
        <f t="shared" si="49"/>
        <v>25.329828664021285</v>
      </c>
      <c r="K62" s="13">
        <f t="shared" si="49"/>
        <v>25.329828664021285</v>
      </c>
      <c r="L62" s="13">
        <f t="shared" si="49"/>
        <v>25.329828664021285</v>
      </c>
      <c r="M62" s="13">
        <f t="shared" si="49"/>
        <v>25.329828664021285</v>
      </c>
      <c r="N62" s="13">
        <f t="shared" si="49"/>
        <v>25.329828664021285</v>
      </c>
      <c r="O62" s="13">
        <f t="shared" si="49"/>
        <v>25.329828664021285</v>
      </c>
      <c r="Q62" s="12">
        <f>[1]Nodes!H61</f>
        <v>5325</v>
      </c>
      <c r="R62" s="1">
        <f t="shared" si="6"/>
        <v>266250</v>
      </c>
      <c r="S62" s="1">
        <f t="shared" si="7"/>
        <v>0.81709124722649307</v>
      </c>
      <c r="T62" s="1">
        <v>0</v>
      </c>
      <c r="U62" s="1">
        <f t="shared" si="33"/>
        <v>0</v>
      </c>
      <c r="V62">
        <f t="shared" si="34"/>
        <v>233085.9</v>
      </c>
      <c r="W62">
        <f t="shared" si="35"/>
        <v>319968.59999999998</v>
      </c>
      <c r="X62">
        <f t="shared" si="36"/>
        <v>480533.32500000001</v>
      </c>
      <c r="Y62">
        <f t="shared" si="37"/>
        <v>520465.49999999994</v>
      </c>
      <c r="Z62">
        <f t="shared" si="38"/>
        <v>530716.125</v>
      </c>
      <c r="AA62">
        <f t="shared" si="39"/>
        <v>608647.5</v>
      </c>
      <c r="AB62">
        <f t="shared" si="40"/>
        <v>621012.15</v>
      </c>
      <c r="AC62">
        <f t="shared" si="41"/>
        <v>607476</v>
      </c>
      <c r="AD62">
        <f t="shared" si="42"/>
        <v>518388.75</v>
      </c>
      <c r="AE62">
        <f t="shared" si="43"/>
        <v>508761.14999999991</v>
      </c>
      <c r="AF62">
        <f t="shared" si="44"/>
        <v>346977.00000000006</v>
      </c>
      <c r="AG62">
        <f t="shared" si="45"/>
        <v>224336.92500000002</v>
      </c>
      <c r="AH62" s="12">
        <f t="shared" si="48"/>
        <v>25.329828664021285</v>
      </c>
      <c r="AI62" s="12">
        <f t="shared" si="48"/>
        <v>25.329828664021285</v>
      </c>
      <c r="AJ62" s="12">
        <f t="shared" si="48"/>
        <v>25.329828664021285</v>
      </c>
      <c r="AK62" s="12">
        <f t="shared" si="48"/>
        <v>25.329828664021285</v>
      </c>
      <c r="AL62" s="12">
        <f t="shared" si="48"/>
        <v>25.329828664021285</v>
      </c>
      <c r="AM62" s="12">
        <f t="shared" si="48"/>
        <v>25.329828664021285</v>
      </c>
      <c r="AN62" s="12">
        <f t="shared" si="48"/>
        <v>25.329828664021285</v>
      </c>
      <c r="AO62" s="12">
        <f t="shared" si="48"/>
        <v>25.329828664021285</v>
      </c>
      <c r="AP62" s="12">
        <f t="shared" si="48"/>
        <v>25.329828664021285</v>
      </c>
      <c r="AQ62" s="12">
        <f t="shared" si="48"/>
        <v>25.329828664021285</v>
      </c>
      <c r="AR62" s="12">
        <f t="shared" si="48"/>
        <v>25.329828664021285</v>
      </c>
      <c r="AS62" s="12">
        <f t="shared" si="48"/>
        <v>25.329828664021285</v>
      </c>
      <c r="AT62" s="13">
        <f t="shared" si="29"/>
        <v>303.95794396825539</v>
      </c>
      <c r="AU62">
        <f t="shared" si="30"/>
        <v>50.958904109589028</v>
      </c>
      <c r="AV62">
        <v>72.612966660983659</v>
      </c>
      <c r="AW62">
        <f t="shared" si="31"/>
        <v>266252.84024383564</v>
      </c>
    </row>
    <row r="63" spans="1:49" x14ac:dyDescent="0.25">
      <c r="A63" s="18" t="str">
        <f>[1]Nodes!A62</f>
        <v>CWD_LAP</v>
      </c>
      <c r="B63" s="18" t="str">
        <f>[1]Nodes!B62</f>
        <v>LA PUENTE VALLEY CWD</v>
      </c>
      <c r="C63" s="19">
        <f t="shared" si="4"/>
        <v>490.8992146717365</v>
      </c>
      <c r="D63" s="13">
        <f t="shared" si="50"/>
        <v>40.908267889311368</v>
      </c>
      <c r="E63" s="13">
        <f t="shared" si="50"/>
        <v>40.908267889311368</v>
      </c>
      <c r="F63" s="13">
        <f t="shared" si="50"/>
        <v>40.908267889311368</v>
      </c>
      <c r="G63" s="13">
        <f t="shared" si="49"/>
        <v>40.908267889311368</v>
      </c>
      <c r="H63" s="13">
        <f t="shared" si="49"/>
        <v>40.908267889311368</v>
      </c>
      <c r="I63" s="13">
        <f t="shared" si="49"/>
        <v>40.908267889311368</v>
      </c>
      <c r="J63" s="13">
        <f t="shared" si="49"/>
        <v>40.908267889311368</v>
      </c>
      <c r="K63" s="13">
        <f t="shared" si="49"/>
        <v>40.908267889311368</v>
      </c>
      <c r="L63" s="13">
        <f t="shared" si="49"/>
        <v>40.908267889311368</v>
      </c>
      <c r="M63" s="13">
        <f t="shared" si="49"/>
        <v>40.908267889311368</v>
      </c>
      <c r="N63" s="13">
        <f t="shared" si="49"/>
        <v>40.908267889311368</v>
      </c>
      <c r="O63" s="13">
        <f t="shared" si="49"/>
        <v>40.908267889311368</v>
      </c>
      <c r="Q63" s="12">
        <f>[1]Nodes!H62</f>
        <v>8600</v>
      </c>
      <c r="R63" s="1">
        <f t="shared" si="6"/>
        <v>430000</v>
      </c>
      <c r="S63" s="1">
        <f t="shared" si="7"/>
        <v>1.3196215448164959</v>
      </c>
      <c r="T63" s="1">
        <v>0</v>
      </c>
      <c r="U63" s="1">
        <f t="shared" si="33"/>
        <v>0</v>
      </c>
      <c r="V63">
        <f t="shared" si="34"/>
        <v>376439.19999999995</v>
      </c>
      <c r="W63">
        <f t="shared" si="35"/>
        <v>516756.79999999993</v>
      </c>
      <c r="X63">
        <f t="shared" si="36"/>
        <v>776072.6</v>
      </c>
      <c r="Y63">
        <f t="shared" si="37"/>
        <v>840564</v>
      </c>
      <c r="Z63">
        <f t="shared" si="38"/>
        <v>857119</v>
      </c>
      <c r="AA63">
        <f t="shared" si="39"/>
        <v>982980</v>
      </c>
      <c r="AB63">
        <f t="shared" si="40"/>
        <v>1002949.2000000001</v>
      </c>
      <c r="AC63">
        <f t="shared" si="41"/>
        <v>981087.99999999988</v>
      </c>
      <c r="AD63">
        <f t="shared" si="42"/>
        <v>837210</v>
      </c>
      <c r="AE63">
        <f t="shared" si="43"/>
        <v>821661.2</v>
      </c>
      <c r="AF63">
        <f t="shared" si="44"/>
        <v>560376</v>
      </c>
      <c r="AG63">
        <f t="shared" si="45"/>
        <v>362309.39999999997</v>
      </c>
      <c r="AH63" s="12">
        <f t="shared" si="48"/>
        <v>40.908267889311368</v>
      </c>
      <c r="AI63" s="12">
        <f t="shared" si="48"/>
        <v>40.908267889311368</v>
      </c>
      <c r="AJ63" s="12">
        <f t="shared" si="48"/>
        <v>40.908267889311368</v>
      </c>
      <c r="AK63" s="12">
        <f t="shared" si="48"/>
        <v>40.908267889311368</v>
      </c>
      <c r="AL63" s="12">
        <f t="shared" si="48"/>
        <v>40.908267889311368</v>
      </c>
      <c r="AM63" s="12">
        <f t="shared" si="48"/>
        <v>40.908267889311368</v>
      </c>
      <c r="AN63" s="12">
        <f t="shared" si="48"/>
        <v>40.908267889311368</v>
      </c>
      <c r="AO63" s="12">
        <f t="shared" si="48"/>
        <v>40.908267889311368</v>
      </c>
      <c r="AP63" s="12">
        <f t="shared" si="48"/>
        <v>40.908267889311368</v>
      </c>
      <c r="AQ63" s="12">
        <f t="shared" si="48"/>
        <v>40.908267889311368</v>
      </c>
      <c r="AR63" s="12">
        <f t="shared" si="48"/>
        <v>40.908267889311368</v>
      </c>
      <c r="AS63" s="12">
        <f t="shared" si="48"/>
        <v>40.908267889311368</v>
      </c>
      <c r="AT63" s="13">
        <f t="shared" si="29"/>
        <v>490.8992146717365</v>
      </c>
      <c r="AU63">
        <f t="shared" si="30"/>
        <v>50.958904109589049</v>
      </c>
      <c r="AV63">
        <v>72.814295046408731</v>
      </c>
      <c r="AW63">
        <f t="shared" si="31"/>
        <v>430002.84024383564</v>
      </c>
    </row>
    <row r="64" spans="1:49" x14ac:dyDescent="0.25">
      <c r="A64" s="18" t="str">
        <f>[1]Nodes!A63</f>
        <v>CWD_ORC</v>
      </c>
      <c r="B64" s="18" t="str">
        <f>[1]Nodes!B63</f>
        <v>ORCHARD DALE WATER DISTRICT</v>
      </c>
      <c r="C64" s="19">
        <f t="shared" si="4"/>
        <v>1534.3167897290484</v>
      </c>
      <c r="D64" s="13">
        <f t="shared" si="50"/>
        <v>127.85973247742066</v>
      </c>
      <c r="E64" s="13">
        <f t="shared" si="50"/>
        <v>127.85973247742066</v>
      </c>
      <c r="F64" s="13">
        <f t="shared" si="50"/>
        <v>127.85973247742066</v>
      </c>
      <c r="G64" s="13">
        <f t="shared" si="49"/>
        <v>127.85973247742066</v>
      </c>
      <c r="H64" s="13">
        <f t="shared" si="49"/>
        <v>127.85973247742066</v>
      </c>
      <c r="I64" s="13">
        <f t="shared" si="49"/>
        <v>127.85973247742066</v>
      </c>
      <c r="J64" s="13">
        <f t="shared" si="49"/>
        <v>127.85973247742066</v>
      </c>
      <c r="K64" s="13">
        <f t="shared" si="49"/>
        <v>127.85973247742066</v>
      </c>
      <c r="L64" s="13">
        <f t="shared" si="49"/>
        <v>127.85973247742066</v>
      </c>
      <c r="M64" s="13">
        <f t="shared" si="49"/>
        <v>127.85973247742066</v>
      </c>
      <c r="N64" s="13">
        <f t="shared" si="49"/>
        <v>127.85973247742066</v>
      </c>
      <c r="O64" s="13">
        <f t="shared" si="49"/>
        <v>127.85973247742066</v>
      </c>
      <c r="Q64" s="12">
        <f>[1]Nodes!H63</f>
        <v>25605</v>
      </c>
      <c r="R64" s="1">
        <f t="shared" si="6"/>
        <v>1280250</v>
      </c>
      <c r="S64" s="1">
        <f t="shared" si="7"/>
        <v>3.9289429831426022</v>
      </c>
      <c r="T64" s="1">
        <v>97</v>
      </c>
      <c r="U64" s="1">
        <f t="shared" si="33"/>
        <v>6.0625</v>
      </c>
      <c r="V64">
        <f t="shared" si="34"/>
        <v>1120782.0599999998</v>
      </c>
      <c r="W64">
        <f t="shared" si="35"/>
        <v>1538553.2399999998</v>
      </c>
      <c r="X64">
        <f t="shared" si="36"/>
        <v>2310620.8050000002</v>
      </c>
      <c r="Y64">
        <f t="shared" si="37"/>
        <v>2502632.6999999997</v>
      </c>
      <c r="Z64">
        <f t="shared" si="38"/>
        <v>2551922.3249999997</v>
      </c>
      <c r="AA64">
        <f t="shared" si="39"/>
        <v>2926651.5</v>
      </c>
      <c r="AB64">
        <f t="shared" si="40"/>
        <v>2986106.31</v>
      </c>
      <c r="AC64">
        <f t="shared" si="41"/>
        <v>2921018.4</v>
      </c>
      <c r="AD64">
        <f t="shared" si="42"/>
        <v>2492646.75</v>
      </c>
      <c r="AE64">
        <f t="shared" si="43"/>
        <v>2446352.91</v>
      </c>
      <c r="AF64">
        <f t="shared" si="44"/>
        <v>1668421.8</v>
      </c>
      <c r="AG64">
        <f t="shared" si="45"/>
        <v>1078713.0449999999</v>
      </c>
      <c r="AH64" s="12">
        <f t="shared" si="48"/>
        <v>127.85973247742066</v>
      </c>
      <c r="AI64" s="12">
        <f t="shared" si="48"/>
        <v>127.85973247742066</v>
      </c>
      <c r="AJ64" s="12">
        <f t="shared" si="48"/>
        <v>127.85973247742066</v>
      </c>
      <c r="AK64" s="12">
        <f t="shared" si="48"/>
        <v>127.85973247742066</v>
      </c>
      <c r="AL64" s="12">
        <f t="shared" si="48"/>
        <v>127.85973247742066</v>
      </c>
      <c r="AM64" s="12">
        <f t="shared" si="48"/>
        <v>127.85973247742066</v>
      </c>
      <c r="AN64" s="12">
        <f t="shared" si="48"/>
        <v>127.85973247742066</v>
      </c>
      <c r="AO64" s="12">
        <f t="shared" si="48"/>
        <v>127.85973247742066</v>
      </c>
      <c r="AP64" s="12">
        <f t="shared" si="48"/>
        <v>127.85973247742066</v>
      </c>
      <c r="AQ64" s="12">
        <f t="shared" si="48"/>
        <v>127.85973247742066</v>
      </c>
      <c r="AR64" s="12">
        <f t="shared" si="48"/>
        <v>127.85973247742066</v>
      </c>
      <c r="AS64" s="12">
        <f t="shared" si="48"/>
        <v>127.85973247742066</v>
      </c>
      <c r="AT64" s="13">
        <f t="shared" si="29"/>
        <v>1534.3167897290484</v>
      </c>
      <c r="AU64">
        <f t="shared" si="30"/>
        <v>53.495401449310279</v>
      </c>
      <c r="AV64">
        <v>73.190583534505848</v>
      </c>
      <c r="AW64">
        <f t="shared" si="31"/>
        <v>1280252.8402438357</v>
      </c>
    </row>
    <row r="65" spans="1:49" x14ac:dyDescent="0.25">
      <c r="A65" s="18" t="str">
        <f>[1]Nodes!A64</f>
        <v>CWD_PIC</v>
      </c>
      <c r="B65" s="18" t="str">
        <f>[1]Nodes!B64</f>
        <v>PICO CWD</v>
      </c>
      <c r="C65" s="19">
        <f t="shared" si="4"/>
        <v>1818.2436911349048</v>
      </c>
      <c r="D65" s="13">
        <f t="shared" si="50"/>
        <v>151.52030759457543</v>
      </c>
      <c r="E65" s="13">
        <f t="shared" si="50"/>
        <v>151.52030759457543</v>
      </c>
      <c r="F65" s="13">
        <f t="shared" si="50"/>
        <v>151.52030759457543</v>
      </c>
      <c r="G65" s="13">
        <f t="shared" si="49"/>
        <v>151.52030759457543</v>
      </c>
      <c r="H65" s="13">
        <f t="shared" si="49"/>
        <v>151.52030759457543</v>
      </c>
      <c r="I65" s="13">
        <f t="shared" si="49"/>
        <v>151.52030759457543</v>
      </c>
      <c r="J65" s="13">
        <f t="shared" si="49"/>
        <v>151.52030759457543</v>
      </c>
      <c r="K65" s="13">
        <f t="shared" si="49"/>
        <v>151.52030759457543</v>
      </c>
      <c r="L65" s="13">
        <f t="shared" si="49"/>
        <v>151.52030759457543</v>
      </c>
      <c r="M65" s="13">
        <f t="shared" si="49"/>
        <v>151.52030759457543</v>
      </c>
      <c r="N65" s="13">
        <f t="shared" si="49"/>
        <v>151.52030759457543</v>
      </c>
      <c r="O65" s="13">
        <f t="shared" si="49"/>
        <v>151.52030759457543</v>
      </c>
      <c r="Q65" s="12">
        <f>[1]Nodes!H64</f>
        <v>25284</v>
      </c>
      <c r="R65" s="1">
        <f t="shared" si="6"/>
        <v>1264200</v>
      </c>
      <c r="S65" s="1">
        <f t="shared" si="7"/>
        <v>3.8796873417604978</v>
      </c>
      <c r="T65" s="1">
        <v>500</v>
      </c>
      <c r="U65" s="1">
        <f t="shared" si="33"/>
        <v>31.25</v>
      </c>
      <c r="V65">
        <f t="shared" si="34"/>
        <v>1106731.2480000001</v>
      </c>
      <c r="W65">
        <f t="shared" si="35"/>
        <v>1519264.9920000001</v>
      </c>
      <c r="X65">
        <f t="shared" si="36"/>
        <v>2281653.4440000001</v>
      </c>
      <c r="Y65">
        <f t="shared" si="37"/>
        <v>2471258.16</v>
      </c>
      <c r="Z65">
        <f t="shared" si="38"/>
        <v>2519929.86</v>
      </c>
      <c r="AA65">
        <f t="shared" si="39"/>
        <v>2889961.2</v>
      </c>
      <c r="AB65">
        <f t="shared" si="40"/>
        <v>2948670.648</v>
      </c>
      <c r="AC65">
        <f t="shared" si="41"/>
        <v>2884398.7199999997</v>
      </c>
      <c r="AD65">
        <f t="shared" si="42"/>
        <v>2461397.4</v>
      </c>
      <c r="AE65">
        <f t="shared" si="43"/>
        <v>2415683.9279999998</v>
      </c>
      <c r="AF65">
        <f t="shared" si="44"/>
        <v>1647505.4400000002</v>
      </c>
      <c r="AG65">
        <f t="shared" si="45"/>
        <v>1065189.6359999999</v>
      </c>
      <c r="AH65" s="12">
        <f t="shared" si="48"/>
        <v>151.52030759457543</v>
      </c>
      <c r="AI65" s="12">
        <f t="shared" si="48"/>
        <v>151.52030759457543</v>
      </c>
      <c r="AJ65" s="12">
        <f t="shared" si="48"/>
        <v>151.52030759457543</v>
      </c>
      <c r="AK65" s="12">
        <f t="shared" si="48"/>
        <v>151.52030759457543</v>
      </c>
      <c r="AL65" s="12">
        <f t="shared" si="48"/>
        <v>151.52030759457543</v>
      </c>
      <c r="AM65" s="12">
        <f t="shared" si="48"/>
        <v>151.52030759457543</v>
      </c>
      <c r="AN65" s="12">
        <f t="shared" si="48"/>
        <v>151.52030759457543</v>
      </c>
      <c r="AO65" s="12">
        <f t="shared" si="48"/>
        <v>151.52030759457543</v>
      </c>
      <c r="AP65" s="12">
        <f t="shared" si="48"/>
        <v>151.52030759457543</v>
      </c>
      <c r="AQ65" s="12">
        <f t="shared" si="48"/>
        <v>151.52030759457543</v>
      </c>
      <c r="AR65" s="12">
        <f t="shared" si="48"/>
        <v>151.52030759457543</v>
      </c>
      <c r="AS65" s="12">
        <f t="shared" si="48"/>
        <v>151.52030759457543</v>
      </c>
      <c r="AT65" s="13">
        <f t="shared" si="29"/>
        <v>1818.2436911349048</v>
      </c>
      <c r="AU65">
        <f t="shared" si="30"/>
        <v>64.199626489652871</v>
      </c>
      <c r="AV65">
        <v>74.501625983627136</v>
      </c>
      <c r="AW65">
        <f t="shared" si="31"/>
        <v>1264202.8402438357</v>
      </c>
    </row>
    <row r="66" spans="1:49" x14ac:dyDescent="0.25">
      <c r="A66" s="18" t="str">
        <f>[1]Nodes!A65</f>
        <v>CWD_ROW</v>
      </c>
      <c r="B66" s="18" t="str">
        <f>[1]Nodes!B65</f>
        <v>ROWLAND CWD</v>
      </c>
      <c r="C66" s="19">
        <f t="shared" si="4"/>
        <v>7312.3414681863824</v>
      </c>
      <c r="D66" s="13">
        <f t="shared" si="50"/>
        <v>609.36178901553171</v>
      </c>
      <c r="E66" s="13">
        <f t="shared" si="50"/>
        <v>609.36178901553171</v>
      </c>
      <c r="F66" s="13">
        <f t="shared" si="50"/>
        <v>609.36178901553171</v>
      </c>
      <c r="G66" s="13">
        <f t="shared" si="49"/>
        <v>609.36178901553171</v>
      </c>
      <c r="H66" s="13">
        <f t="shared" si="49"/>
        <v>609.36178901553171</v>
      </c>
      <c r="I66" s="13">
        <f t="shared" si="49"/>
        <v>609.36178901553171</v>
      </c>
      <c r="J66" s="13">
        <f t="shared" si="49"/>
        <v>609.36178901553171</v>
      </c>
      <c r="K66" s="13">
        <f t="shared" si="49"/>
        <v>609.36178901553171</v>
      </c>
      <c r="L66" s="13">
        <f t="shared" si="49"/>
        <v>609.36178901553171</v>
      </c>
      <c r="M66" s="13">
        <f t="shared" si="49"/>
        <v>609.36178901553171</v>
      </c>
      <c r="N66" s="13">
        <f t="shared" si="49"/>
        <v>609.36178901553171</v>
      </c>
      <c r="O66" s="13">
        <f t="shared" si="49"/>
        <v>609.36178901553171</v>
      </c>
      <c r="Q66" s="12">
        <f>[1]Nodes!H65</f>
        <v>62106</v>
      </c>
      <c r="R66" s="1">
        <f t="shared" si="6"/>
        <v>3105300</v>
      </c>
      <c r="S66" s="1">
        <f t="shared" si="7"/>
        <v>9.5298157746945691</v>
      </c>
      <c r="T66" s="1">
        <v>5023</v>
      </c>
      <c r="U66" s="1">
        <f t="shared" si="33"/>
        <v>313.9375</v>
      </c>
      <c r="V66">
        <f t="shared" si="34"/>
        <v>2718503.8319999999</v>
      </c>
      <c r="W66">
        <f t="shared" si="35"/>
        <v>3731825.3279999997</v>
      </c>
      <c r="X66">
        <f t="shared" si="36"/>
        <v>5604507.5460000001</v>
      </c>
      <c r="Y66">
        <f t="shared" si="37"/>
        <v>6070240.4399999995</v>
      </c>
      <c r="Z66">
        <f t="shared" si="38"/>
        <v>6189794.4899999993</v>
      </c>
      <c r="AA66">
        <f t="shared" si="39"/>
        <v>7098715.8000000007</v>
      </c>
      <c r="AB66">
        <f t="shared" si="40"/>
        <v>7242925.932</v>
      </c>
      <c r="AC66">
        <f t="shared" si="41"/>
        <v>7085052.4799999995</v>
      </c>
      <c r="AD66">
        <f t="shared" si="42"/>
        <v>6046019.0999999996</v>
      </c>
      <c r="AE66">
        <f t="shared" si="43"/>
        <v>5933731.4519999996</v>
      </c>
      <c r="AF66">
        <f t="shared" si="44"/>
        <v>4046826.9600000004</v>
      </c>
      <c r="AG66">
        <f t="shared" si="45"/>
        <v>2616463.6740000001</v>
      </c>
      <c r="AH66" s="12">
        <f t="shared" si="48"/>
        <v>609.36178901553171</v>
      </c>
      <c r="AI66" s="12">
        <f t="shared" si="48"/>
        <v>609.36178901553171</v>
      </c>
      <c r="AJ66" s="12">
        <f t="shared" si="48"/>
        <v>609.36178901553171</v>
      </c>
      <c r="AK66" s="12">
        <f t="shared" si="48"/>
        <v>609.36178901553171</v>
      </c>
      <c r="AL66" s="12">
        <f t="shared" si="48"/>
        <v>609.36178901553171</v>
      </c>
      <c r="AM66" s="12">
        <f t="shared" si="48"/>
        <v>609.36178901553171</v>
      </c>
      <c r="AN66" s="12">
        <f t="shared" si="48"/>
        <v>609.36178901553171</v>
      </c>
      <c r="AO66" s="12">
        <f t="shared" si="48"/>
        <v>609.36178901553171</v>
      </c>
      <c r="AP66" s="12">
        <f t="shared" si="48"/>
        <v>609.36178901553171</v>
      </c>
      <c r="AQ66" s="12">
        <f t="shared" si="48"/>
        <v>609.36178901553171</v>
      </c>
      <c r="AR66" s="12">
        <f t="shared" si="48"/>
        <v>609.36178901553171</v>
      </c>
      <c r="AS66" s="12">
        <f t="shared" si="48"/>
        <v>609.36178901553171</v>
      </c>
      <c r="AT66" s="13">
        <f t="shared" si="29"/>
        <v>7312.3414681863824</v>
      </c>
      <c r="AU66">
        <f t="shared" si="30"/>
        <v>105.11122520754401</v>
      </c>
      <c r="AV66">
        <v>75.991700326619608</v>
      </c>
      <c r="AW66">
        <f t="shared" si="31"/>
        <v>3105302.8402438355</v>
      </c>
    </row>
    <row r="67" spans="1:49" x14ac:dyDescent="0.25">
      <c r="A67" s="18" t="str">
        <f>[1]Nodes!A66</f>
        <v>CWD_SAV</v>
      </c>
      <c r="B67" s="18" t="str">
        <f>[1]Nodes!B66</f>
        <v>SATIVA CWD</v>
      </c>
      <c r="C67" s="19">
        <f t="shared" si="4"/>
        <v>388.8949243672721</v>
      </c>
      <c r="D67" s="13">
        <f t="shared" si="50"/>
        <v>32.407910363939351</v>
      </c>
      <c r="E67" s="13">
        <f t="shared" si="50"/>
        <v>32.407910363939351</v>
      </c>
      <c r="F67" s="13">
        <f t="shared" si="50"/>
        <v>32.407910363939351</v>
      </c>
      <c r="G67" s="13">
        <f t="shared" si="49"/>
        <v>32.407910363939351</v>
      </c>
      <c r="H67" s="13">
        <f t="shared" si="49"/>
        <v>32.407910363939351</v>
      </c>
      <c r="I67" s="13">
        <f t="shared" si="49"/>
        <v>32.407910363939351</v>
      </c>
      <c r="J67" s="13">
        <f t="shared" si="49"/>
        <v>32.407910363939351</v>
      </c>
      <c r="K67" s="13">
        <f t="shared" si="49"/>
        <v>32.407910363939351</v>
      </c>
      <c r="L67" s="13">
        <f t="shared" si="49"/>
        <v>32.407910363939351</v>
      </c>
      <c r="M67" s="13">
        <f t="shared" si="49"/>
        <v>32.407910363939351</v>
      </c>
      <c r="N67" s="13">
        <f t="shared" si="49"/>
        <v>32.407910363939351</v>
      </c>
      <c r="O67" s="13">
        <f t="shared" si="49"/>
        <v>32.407910363939351</v>
      </c>
      <c r="Q67" s="12">
        <f>[1]Nodes!H66</f>
        <v>6813</v>
      </c>
      <c r="R67" s="1">
        <f t="shared" si="6"/>
        <v>340650</v>
      </c>
      <c r="S67" s="1">
        <f t="shared" si="7"/>
        <v>1.0454164633528822</v>
      </c>
      <c r="T67" s="1">
        <v>0</v>
      </c>
      <c r="U67" s="1">
        <f t="shared" si="33"/>
        <v>0</v>
      </c>
      <c r="V67">
        <f t="shared" si="34"/>
        <v>298218.636</v>
      </c>
      <c r="W67">
        <f t="shared" si="35"/>
        <v>409379.54399999994</v>
      </c>
      <c r="X67">
        <f t="shared" si="36"/>
        <v>614811.93299999996</v>
      </c>
      <c r="Y67">
        <f t="shared" si="37"/>
        <v>665902.62</v>
      </c>
      <c r="Z67">
        <f t="shared" si="38"/>
        <v>679017.6449999999</v>
      </c>
      <c r="AA67">
        <f t="shared" si="39"/>
        <v>778725.89999999991</v>
      </c>
      <c r="AB67">
        <f t="shared" si="40"/>
        <v>794545.68599999999</v>
      </c>
      <c r="AC67">
        <f t="shared" si="41"/>
        <v>777227.03999999992</v>
      </c>
      <c r="AD67">
        <f t="shared" si="42"/>
        <v>663245.55000000005</v>
      </c>
      <c r="AE67">
        <f t="shared" si="43"/>
        <v>650927.64599999995</v>
      </c>
      <c r="AF67">
        <f t="shared" si="44"/>
        <v>443935.08</v>
      </c>
      <c r="AG67">
        <f t="shared" si="45"/>
        <v>287024.87699999998</v>
      </c>
      <c r="AH67" s="12">
        <f t="shared" si="48"/>
        <v>32.407910363939351</v>
      </c>
      <c r="AI67" s="12">
        <f t="shared" si="48"/>
        <v>32.407910363939351</v>
      </c>
      <c r="AJ67" s="12">
        <f t="shared" si="48"/>
        <v>32.407910363939351</v>
      </c>
      <c r="AK67" s="12">
        <f t="shared" si="48"/>
        <v>32.407910363939351</v>
      </c>
      <c r="AL67" s="12">
        <f t="shared" si="48"/>
        <v>32.407910363939351</v>
      </c>
      <c r="AM67" s="12">
        <f t="shared" si="48"/>
        <v>32.407910363939351</v>
      </c>
      <c r="AN67" s="12">
        <f t="shared" si="48"/>
        <v>32.407910363939351</v>
      </c>
      <c r="AO67" s="12">
        <f t="shared" si="48"/>
        <v>32.407910363939351</v>
      </c>
      <c r="AP67" s="12">
        <f t="shared" si="48"/>
        <v>32.407910363939351</v>
      </c>
      <c r="AQ67" s="12">
        <f t="shared" si="48"/>
        <v>32.407910363939351</v>
      </c>
      <c r="AR67" s="12">
        <f t="shared" si="48"/>
        <v>32.407910363939351</v>
      </c>
      <c r="AS67" s="12">
        <f t="shared" si="48"/>
        <v>32.407910363939351</v>
      </c>
      <c r="AT67" s="13">
        <f t="shared" si="29"/>
        <v>388.8949243672721</v>
      </c>
      <c r="AU67">
        <f t="shared" si="30"/>
        <v>50.958904109589035</v>
      </c>
      <c r="AV67">
        <v>77.021854066416168</v>
      </c>
      <c r="AW67">
        <f t="shared" si="31"/>
        <v>340652.84024383564</v>
      </c>
    </row>
    <row r="68" spans="1:49" x14ac:dyDescent="0.25">
      <c r="A68" s="18" t="str">
        <f>[1]Nodes!A67</f>
        <v>CWD_SGB</v>
      </c>
      <c r="B68" s="18" t="str">
        <f>[1]Nodes!B67</f>
        <v>SAN GABRIEL CWD</v>
      </c>
      <c r="C68" s="19">
        <f t="shared" ref="C68:C131" si="51">SUM(D68:O68)</f>
        <v>3527.1586814218772</v>
      </c>
      <c r="D68" s="13">
        <f t="shared" si="50"/>
        <v>293.92989011848977</v>
      </c>
      <c r="E68" s="13">
        <f t="shared" si="50"/>
        <v>293.92989011848977</v>
      </c>
      <c r="F68" s="13">
        <f t="shared" si="50"/>
        <v>293.92989011848977</v>
      </c>
      <c r="G68" s="13">
        <f t="shared" si="49"/>
        <v>293.92989011848977</v>
      </c>
      <c r="H68" s="13">
        <f t="shared" si="49"/>
        <v>293.92989011848977</v>
      </c>
      <c r="I68" s="13">
        <f t="shared" si="49"/>
        <v>293.92989011848977</v>
      </c>
      <c r="J68" s="13">
        <f t="shared" si="49"/>
        <v>293.92989011848977</v>
      </c>
      <c r="K68" s="13">
        <f t="shared" si="49"/>
        <v>293.92989011848977</v>
      </c>
      <c r="L68" s="13">
        <f t="shared" si="49"/>
        <v>293.92989011848977</v>
      </c>
      <c r="M68" s="13">
        <f t="shared" si="49"/>
        <v>293.92989011848977</v>
      </c>
      <c r="N68" s="13">
        <f t="shared" si="49"/>
        <v>293.92989011848977</v>
      </c>
      <c r="O68" s="13">
        <f t="shared" si="49"/>
        <v>293.92989011848977</v>
      </c>
      <c r="Q68" s="12">
        <f>[1]Nodes!H67</f>
        <v>45000</v>
      </c>
      <c r="R68" s="1">
        <f t="shared" ref="R68:R131" si="52">Q68*50</f>
        <v>2250000</v>
      </c>
      <c r="S68" s="1">
        <f t="shared" ref="S68:S131" si="53">R68/325851</f>
        <v>6.9049964554351533</v>
      </c>
      <c r="T68" s="1">
        <v>1278</v>
      </c>
      <c r="U68" s="1">
        <f t="shared" si="33"/>
        <v>79.875</v>
      </c>
      <c r="V68">
        <f t="shared" si="34"/>
        <v>1969740</v>
      </c>
      <c r="W68">
        <f t="shared" si="35"/>
        <v>2703960</v>
      </c>
      <c r="X68">
        <f t="shared" si="36"/>
        <v>4060845</v>
      </c>
      <c r="Y68">
        <f t="shared" si="37"/>
        <v>4398300</v>
      </c>
      <c r="Z68">
        <f t="shared" si="38"/>
        <v>4484925</v>
      </c>
      <c r="AA68">
        <f t="shared" si="39"/>
        <v>5143500</v>
      </c>
      <c r="AB68">
        <f t="shared" si="40"/>
        <v>5247990</v>
      </c>
      <c r="AC68">
        <f t="shared" si="41"/>
        <v>5133600</v>
      </c>
      <c r="AD68">
        <f t="shared" si="42"/>
        <v>4380750</v>
      </c>
      <c r="AE68">
        <f t="shared" si="43"/>
        <v>4299390</v>
      </c>
      <c r="AF68">
        <f t="shared" si="44"/>
        <v>2932200</v>
      </c>
      <c r="AG68">
        <f t="shared" si="45"/>
        <v>1895805</v>
      </c>
      <c r="AH68" s="12">
        <f t="shared" si="48"/>
        <v>293.92989011848977</v>
      </c>
      <c r="AI68" s="12">
        <f t="shared" si="48"/>
        <v>293.92989011848977</v>
      </c>
      <c r="AJ68" s="12">
        <f t="shared" si="48"/>
        <v>293.92989011848977</v>
      </c>
      <c r="AK68" s="12">
        <f t="shared" ref="AI68:AS70" si="54">($S68*31)+($U68)</f>
        <v>293.92989011848977</v>
      </c>
      <c r="AL68" s="12">
        <f t="shared" si="54"/>
        <v>293.92989011848977</v>
      </c>
      <c r="AM68" s="12">
        <f t="shared" si="54"/>
        <v>293.92989011848977</v>
      </c>
      <c r="AN68" s="12">
        <f t="shared" si="54"/>
        <v>293.92989011848977</v>
      </c>
      <c r="AO68" s="12">
        <f t="shared" si="54"/>
        <v>293.92989011848977</v>
      </c>
      <c r="AP68" s="12">
        <f t="shared" si="54"/>
        <v>293.92989011848977</v>
      </c>
      <c r="AQ68" s="12">
        <f t="shared" si="54"/>
        <v>293.92989011848977</v>
      </c>
      <c r="AR68" s="12">
        <f t="shared" si="54"/>
        <v>293.92989011848977</v>
      </c>
      <c r="AS68" s="12">
        <f t="shared" si="54"/>
        <v>293.92989011848977</v>
      </c>
      <c r="AT68" s="13">
        <f t="shared" ref="AT68:AT131" si="55">SUM(AH68:AS68)</f>
        <v>3527.1586814218772</v>
      </c>
      <c r="AU68">
        <f t="shared" ref="AU68:AU131" si="56">AT68*325851*(1/365)*(1/Q68)</f>
        <v>69.974318630136992</v>
      </c>
      <c r="AV68">
        <v>77.346235152957021</v>
      </c>
      <c r="AW68">
        <f t="shared" ref="AW68:AW131" si="57">(R68+(SUM(V68:AG68)/365)*(1/Q68))</f>
        <v>2250002.8402438355</v>
      </c>
    </row>
    <row r="69" spans="1:49" x14ac:dyDescent="0.25">
      <c r="A69" s="18" t="str">
        <f>[1]Nodes!A68</f>
        <v>CWD_VAL</v>
      </c>
      <c r="B69" s="18" t="str">
        <f>[1]Nodes!B68</f>
        <v>VALLEY CWD</v>
      </c>
      <c r="C69" s="19">
        <f t="shared" si="51"/>
        <v>5308.0969024185906</v>
      </c>
      <c r="D69" s="13">
        <f t="shared" si="50"/>
        <v>442.34140853488253</v>
      </c>
      <c r="E69" s="13">
        <f t="shared" si="50"/>
        <v>442.34140853488253</v>
      </c>
      <c r="F69" s="13">
        <f t="shared" si="50"/>
        <v>442.34140853488253</v>
      </c>
      <c r="G69" s="13">
        <f t="shared" si="49"/>
        <v>442.34140853488253</v>
      </c>
      <c r="H69" s="13">
        <f t="shared" si="49"/>
        <v>442.34140853488253</v>
      </c>
      <c r="I69" s="13">
        <f t="shared" si="49"/>
        <v>442.34140853488253</v>
      </c>
      <c r="J69" s="13">
        <f t="shared" si="49"/>
        <v>442.34140853488253</v>
      </c>
      <c r="K69" s="13">
        <f t="shared" si="49"/>
        <v>442.34140853488253</v>
      </c>
      <c r="L69" s="13">
        <f t="shared" si="49"/>
        <v>442.34140853488253</v>
      </c>
      <c r="M69" s="13">
        <f t="shared" si="49"/>
        <v>442.34140853488253</v>
      </c>
      <c r="N69" s="13">
        <f t="shared" si="49"/>
        <v>442.34140853488253</v>
      </c>
      <c r="O69" s="13">
        <f t="shared" si="49"/>
        <v>442.34140853488253</v>
      </c>
      <c r="Q69" s="12">
        <f>[1]Nodes!H68</f>
        <v>70721</v>
      </c>
      <c r="R69" s="1">
        <f t="shared" si="52"/>
        <v>3536050</v>
      </c>
      <c r="S69" s="1">
        <f t="shared" si="53"/>
        <v>10.85173898499621</v>
      </c>
      <c r="T69" s="1">
        <v>1695</v>
      </c>
      <c r="U69" s="1">
        <f t="shared" si="33"/>
        <v>105.9375</v>
      </c>
      <c r="V69">
        <f t="shared" si="34"/>
        <v>3095599.6119999997</v>
      </c>
      <c r="W69">
        <f t="shared" si="35"/>
        <v>4249483.4479999999</v>
      </c>
      <c r="X69">
        <f t="shared" si="36"/>
        <v>6381933.7609999999</v>
      </c>
      <c r="Y69">
        <f t="shared" si="37"/>
        <v>6912270.54</v>
      </c>
      <c r="Z69">
        <f t="shared" si="38"/>
        <v>7048408.4649999999</v>
      </c>
      <c r="AA69">
        <f t="shared" si="39"/>
        <v>8083410.3000000007</v>
      </c>
      <c r="AB69">
        <f t="shared" si="40"/>
        <v>8247624.4620000003</v>
      </c>
      <c r="AC69">
        <f t="shared" si="41"/>
        <v>8067851.6799999988</v>
      </c>
      <c r="AD69">
        <f t="shared" si="42"/>
        <v>6884689.3500000006</v>
      </c>
      <c r="AE69">
        <f t="shared" si="43"/>
        <v>6756825.7819999997</v>
      </c>
      <c r="AF69">
        <f t="shared" si="44"/>
        <v>4608180.3600000003</v>
      </c>
      <c r="AG69">
        <f t="shared" si="45"/>
        <v>2979405.0089999996</v>
      </c>
      <c r="AH69" s="12">
        <f t="shared" ref="AH69:AH70" si="58">($S69*31)+($U69)</f>
        <v>442.34140853488253</v>
      </c>
      <c r="AI69" s="12">
        <f t="shared" si="54"/>
        <v>442.34140853488253</v>
      </c>
      <c r="AJ69" s="12">
        <f t="shared" si="54"/>
        <v>442.34140853488253</v>
      </c>
      <c r="AK69" s="12">
        <f t="shared" si="54"/>
        <v>442.34140853488253</v>
      </c>
      <c r="AL69" s="12">
        <f t="shared" si="54"/>
        <v>442.34140853488253</v>
      </c>
      <c r="AM69" s="12">
        <f t="shared" si="54"/>
        <v>442.34140853488253</v>
      </c>
      <c r="AN69" s="12">
        <f t="shared" si="54"/>
        <v>442.34140853488253</v>
      </c>
      <c r="AO69" s="12">
        <f t="shared" si="54"/>
        <v>442.34140853488253</v>
      </c>
      <c r="AP69" s="12">
        <f t="shared" si="54"/>
        <v>442.34140853488253</v>
      </c>
      <c r="AQ69" s="12">
        <f t="shared" si="54"/>
        <v>442.34140853488253</v>
      </c>
      <c r="AR69" s="12">
        <f t="shared" si="54"/>
        <v>442.34140853488253</v>
      </c>
      <c r="AS69" s="12">
        <f t="shared" si="54"/>
        <v>442.34140853488253</v>
      </c>
      <c r="AT69" s="13">
        <f t="shared" si="55"/>
        <v>5308.0969024185906</v>
      </c>
      <c r="AU69">
        <f t="shared" si="56"/>
        <v>67.006455184786532</v>
      </c>
      <c r="AV69">
        <v>78.522032039898093</v>
      </c>
      <c r="AW69">
        <f t="shared" si="57"/>
        <v>3536052.8402438355</v>
      </c>
    </row>
    <row r="70" spans="1:49" x14ac:dyDescent="0.25">
      <c r="A70" s="18" t="str">
        <f>[1]Nodes!A69</f>
        <v>CWD_WVA</v>
      </c>
      <c r="B70" s="18" t="str">
        <f>[1]Nodes!B69</f>
        <v>WALNUT VALLEY WATER DISTRICT</v>
      </c>
      <c r="C70" s="19">
        <f t="shared" si="51"/>
        <v>7178.4085433219479</v>
      </c>
      <c r="D70" s="13">
        <f t="shared" si="50"/>
        <v>598.20071194349566</v>
      </c>
      <c r="E70" s="13">
        <f t="shared" si="50"/>
        <v>598.20071194349566</v>
      </c>
      <c r="F70" s="13">
        <f t="shared" si="50"/>
        <v>598.20071194349566</v>
      </c>
      <c r="G70" s="13">
        <f t="shared" si="49"/>
        <v>598.20071194349566</v>
      </c>
      <c r="H70" s="13">
        <f t="shared" si="49"/>
        <v>598.20071194349566</v>
      </c>
      <c r="I70" s="13">
        <f t="shared" si="49"/>
        <v>598.20071194349566</v>
      </c>
      <c r="J70" s="13">
        <f t="shared" si="49"/>
        <v>598.20071194349566</v>
      </c>
      <c r="K70" s="13">
        <f t="shared" si="49"/>
        <v>598.20071194349566</v>
      </c>
      <c r="L70" s="13">
        <f t="shared" si="49"/>
        <v>598.20071194349566</v>
      </c>
      <c r="M70" s="13">
        <f t="shared" si="49"/>
        <v>598.20071194349566</v>
      </c>
      <c r="N70" s="13">
        <f t="shared" si="49"/>
        <v>598.20071194349566</v>
      </c>
      <c r="O70" s="13">
        <f t="shared" si="49"/>
        <v>598.20071194349566</v>
      </c>
      <c r="Q70" s="12">
        <f>[1]Nodes!H69</f>
        <v>113236</v>
      </c>
      <c r="R70" s="1">
        <f t="shared" si="52"/>
        <v>5661800</v>
      </c>
      <c r="S70" s="1">
        <f t="shared" si="53"/>
        <v>17.375426191725666</v>
      </c>
      <c r="T70" s="1">
        <v>953</v>
      </c>
      <c r="U70" s="1">
        <f t="shared" si="33"/>
        <v>59.5625</v>
      </c>
      <c r="V70">
        <f t="shared" si="34"/>
        <v>4956566.1919999998</v>
      </c>
      <c r="W70">
        <f t="shared" si="35"/>
        <v>6804124.7679999992</v>
      </c>
      <c r="X70">
        <f t="shared" si="36"/>
        <v>10218529.876</v>
      </c>
      <c r="Y70">
        <f t="shared" si="37"/>
        <v>11067686.639999999</v>
      </c>
      <c r="Z70">
        <f t="shared" si="38"/>
        <v>11285665.939999999</v>
      </c>
      <c r="AA70">
        <f t="shared" si="39"/>
        <v>12942874.800000001</v>
      </c>
      <c r="AB70">
        <f t="shared" si="40"/>
        <v>13205808.791999999</v>
      </c>
      <c r="AC70">
        <f t="shared" si="41"/>
        <v>12917962.879999999</v>
      </c>
      <c r="AD70">
        <f t="shared" si="42"/>
        <v>11023524.6</v>
      </c>
      <c r="AE70">
        <f t="shared" si="43"/>
        <v>10818793.911999999</v>
      </c>
      <c r="AF70">
        <f t="shared" si="44"/>
        <v>7378457.7599999998</v>
      </c>
      <c r="AG70">
        <f t="shared" si="45"/>
        <v>4770519.4439999992</v>
      </c>
      <c r="AH70" s="12">
        <f t="shared" si="58"/>
        <v>598.20071194349566</v>
      </c>
      <c r="AI70" s="12">
        <f t="shared" si="54"/>
        <v>598.20071194349566</v>
      </c>
      <c r="AJ70" s="12">
        <f t="shared" si="54"/>
        <v>598.20071194349566</v>
      </c>
      <c r="AK70" s="12">
        <f t="shared" si="54"/>
        <v>598.20071194349566</v>
      </c>
      <c r="AL70" s="12">
        <f t="shared" si="54"/>
        <v>598.20071194349566</v>
      </c>
      <c r="AM70" s="12">
        <f t="shared" si="54"/>
        <v>598.20071194349566</v>
      </c>
      <c r="AN70" s="12">
        <f t="shared" si="54"/>
        <v>598.20071194349566</v>
      </c>
      <c r="AO70" s="12">
        <f t="shared" si="54"/>
        <v>598.20071194349566</v>
      </c>
      <c r="AP70" s="12">
        <f t="shared" si="54"/>
        <v>598.20071194349566</v>
      </c>
      <c r="AQ70" s="12">
        <f t="shared" si="54"/>
        <v>598.20071194349566</v>
      </c>
      <c r="AR70" s="12">
        <f t="shared" si="54"/>
        <v>598.20071194349566</v>
      </c>
      <c r="AS70" s="12">
        <f t="shared" si="54"/>
        <v>598.20071194349566</v>
      </c>
      <c r="AT70" s="13">
        <f t="shared" si="55"/>
        <v>7178.4085433219479</v>
      </c>
      <c r="AU70">
        <f t="shared" si="56"/>
        <v>56.593928990344814</v>
      </c>
      <c r="AV70">
        <v>78.800420473476507</v>
      </c>
      <c r="AW70">
        <f t="shared" si="57"/>
        <v>5661802.8402438359</v>
      </c>
    </row>
    <row r="71" spans="1:49" x14ac:dyDescent="0.25">
      <c r="A71" s="18" t="str">
        <f>[1]Nodes!A70</f>
        <v>GWB_CEN</v>
      </c>
      <c r="B71" s="18" t="str">
        <f>[1]Nodes!B70</f>
        <v>Central Groundwater Basin</v>
      </c>
      <c r="C71" s="19">
        <f t="shared" si="51"/>
        <v>0</v>
      </c>
      <c r="D71" s="13">
        <f t="shared" si="50"/>
        <v>0</v>
      </c>
      <c r="E71" s="13">
        <f t="shared" si="50"/>
        <v>0</v>
      </c>
      <c r="F71" s="13">
        <f t="shared" si="50"/>
        <v>0</v>
      </c>
      <c r="G71" s="13">
        <f t="shared" si="49"/>
        <v>0</v>
      </c>
      <c r="H71" s="13">
        <f t="shared" si="49"/>
        <v>0</v>
      </c>
      <c r="I71" s="13">
        <f t="shared" si="49"/>
        <v>0</v>
      </c>
      <c r="J71" s="13">
        <f t="shared" si="49"/>
        <v>0</v>
      </c>
      <c r="K71" s="13">
        <f t="shared" si="49"/>
        <v>0</v>
      </c>
      <c r="L71" s="13">
        <f t="shared" si="49"/>
        <v>0</v>
      </c>
      <c r="M71" s="13">
        <f t="shared" si="49"/>
        <v>0</v>
      </c>
      <c r="N71" s="13">
        <f t="shared" si="49"/>
        <v>0</v>
      </c>
      <c r="O71" s="13">
        <f t="shared" si="49"/>
        <v>0</v>
      </c>
      <c r="Q71" s="12">
        <f>[1]Nodes!H70</f>
        <v>0</v>
      </c>
      <c r="R71" s="1">
        <f t="shared" si="52"/>
        <v>0</v>
      </c>
      <c r="S71" s="1">
        <f t="shared" si="53"/>
        <v>0</v>
      </c>
      <c r="T71" s="1">
        <v>0</v>
      </c>
      <c r="U71" s="1">
        <f t="shared" si="33"/>
        <v>0</v>
      </c>
      <c r="V71">
        <f t="shared" si="34"/>
        <v>0</v>
      </c>
      <c r="W71">
        <f t="shared" si="35"/>
        <v>0</v>
      </c>
      <c r="X71">
        <f t="shared" si="36"/>
        <v>0</v>
      </c>
      <c r="Y71">
        <f t="shared" si="37"/>
        <v>0</v>
      </c>
      <c r="Z71">
        <f t="shared" si="38"/>
        <v>0</v>
      </c>
      <c r="AA71">
        <f t="shared" si="39"/>
        <v>0</v>
      </c>
      <c r="AB71">
        <f t="shared" si="40"/>
        <v>0</v>
      </c>
      <c r="AC71">
        <f t="shared" si="41"/>
        <v>0</v>
      </c>
      <c r="AD71">
        <f t="shared" si="42"/>
        <v>0</v>
      </c>
      <c r="AE71">
        <f t="shared" si="43"/>
        <v>0</v>
      </c>
      <c r="AF71">
        <f t="shared" si="44"/>
        <v>0</v>
      </c>
      <c r="AG71">
        <f t="shared" si="45"/>
        <v>0</v>
      </c>
      <c r="AH71" s="12">
        <f t="shared" ref="AH71:AS86" si="59">($S71*31)+($U71*0.2)</f>
        <v>0</v>
      </c>
      <c r="AI71" s="12">
        <f t="shared" si="59"/>
        <v>0</v>
      </c>
      <c r="AJ71" s="12">
        <f t="shared" si="59"/>
        <v>0</v>
      </c>
      <c r="AK71" s="12">
        <f t="shared" si="59"/>
        <v>0</v>
      </c>
      <c r="AL71" s="12">
        <f t="shared" si="59"/>
        <v>0</v>
      </c>
      <c r="AM71" s="12">
        <f t="shared" si="59"/>
        <v>0</v>
      </c>
      <c r="AN71" s="12">
        <f t="shared" si="59"/>
        <v>0</v>
      </c>
      <c r="AO71" s="12">
        <f t="shared" si="59"/>
        <v>0</v>
      </c>
      <c r="AP71" s="12">
        <f t="shared" si="59"/>
        <v>0</v>
      </c>
      <c r="AQ71" s="12">
        <f t="shared" si="59"/>
        <v>0</v>
      </c>
      <c r="AR71" s="12">
        <f t="shared" si="59"/>
        <v>0</v>
      </c>
      <c r="AS71" s="12">
        <f t="shared" si="59"/>
        <v>0</v>
      </c>
      <c r="AT71" s="13">
        <f t="shared" si="55"/>
        <v>0</v>
      </c>
      <c r="AU71" t="e">
        <f t="shared" si="56"/>
        <v>#DIV/0!</v>
      </c>
      <c r="AV71">
        <v>79.572820882554822</v>
      </c>
      <c r="AW71" t="e">
        <f t="shared" si="57"/>
        <v>#DIV/0!</v>
      </c>
    </row>
    <row r="72" spans="1:49" x14ac:dyDescent="0.25">
      <c r="A72" s="18" t="str">
        <f>[1]Nodes!A71</f>
        <v>GWB_CHI</v>
      </c>
      <c r="B72" s="18" t="str">
        <f>[1]Nodes!B71</f>
        <v>Chino Groundwater Basin</v>
      </c>
      <c r="C72" s="19">
        <f t="shared" si="51"/>
        <v>0</v>
      </c>
      <c r="D72" s="13">
        <f t="shared" si="50"/>
        <v>0</v>
      </c>
      <c r="E72" s="13">
        <f t="shared" si="50"/>
        <v>0</v>
      </c>
      <c r="F72" s="13">
        <f t="shared" si="50"/>
        <v>0</v>
      </c>
      <c r="G72" s="13">
        <f t="shared" si="49"/>
        <v>0</v>
      </c>
      <c r="H72" s="13">
        <f t="shared" si="49"/>
        <v>0</v>
      </c>
      <c r="I72" s="13">
        <f t="shared" si="49"/>
        <v>0</v>
      </c>
      <c r="J72" s="13">
        <f t="shared" si="49"/>
        <v>0</v>
      </c>
      <c r="K72" s="13">
        <f t="shared" si="49"/>
        <v>0</v>
      </c>
      <c r="L72" s="13">
        <f t="shared" si="49"/>
        <v>0</v>
      </c>
      <c r="M72" s="13">
        <f t="shared" si="49"/>
        <v>0</v>
      </c>
      <c r="N72" s="13">
        <f t="shared" si="49"/>
        <v>0</v>
      </c>
      <c r="O72" s="13">
        <f t="shared" si="49"/>
        <v>0</v>
      </c>
      <c r="Q72" s="12">
        <f>[1]Nodes!H71</f>
        <v>0</v>
      </c>
      <c r="R72" s="1">
        <f t="shared" si="52"/>
        <v>0</v>
      </c>
      <c r="S72" s="1">
        <f t="shared" si="53"/>
        <v>0</v>
      </c>
      <c r="T72" s="1">
        <v>0</v>
      </c>
      <c r="U72" s="1">
        <f t="shared" si="33"/>
        <v>0</v>
      </c>
      <c r="V72">
        <f t="shared" si="34"/>
        <v>0</v>
      </c>
      <c r="W72">
        <f t="shared" si="35"/>
        <v>0</v>
      </c>
      <c r="X72">
        <f t="shared" si="36"/>
        <v>0</v>
      </c>
      <c r="Y72">
        <f t="shared" si="37"/>
        <v>0</v>
      </c>
      <c r="Z72">
        <f t="shared" si="38"/>
        <v>0</v>
      </c>
      <c r="AA72">
        <f t="shared" si="39"/>
        <v>0</v>
      </c>
      <c r="AB72">
        <f t="shared" si="40"/>
        <v>0</v>
      </c>
      <c r="AC72">
        <f t="shared" si="41"/>
        <v>0</v>
      </c>
      <c r="AD72">
        <f t="shared" si="42"/>
        <v>0</v>
      </c>
      <c r="AE72">
        <f t="shared" si="43"/>
        <v>0</v>
      </c>
      <c r="AF72">
        <f t="shared" si="44"/>
        <v>0</v>
      </c>
      <c r="AG72">
        <f t="shared" si="45"/>
        <v>0</v>
      </c>
      <c r="AH72" s="12">
        <f t="shared" si="59"/>
        <v>0</v>
      </c>
      <c r="AI72" s="12">
        <f t="shared" si="59"/>
        <v>0</v>
      </c>
      <c r="AJ72" s="12">
        <f t="shared" si="59"/>
        <v>0</v>
      </c>
      <c r="AK72" s="12">
        <f t="shared" si="59"/>
        <v>0</v>
      </c>
      <c r="AL72" s="12">
        <f t="shared" si="59"/>
        <v>0</v>
      </c>
      <c r="AM72" s="12">
        <f t="shared" si="59"/>
        <v>0</v>
      </c>
      <c r="AN72" s="12">
        <f t="shared" si="59"/>
        <v>0</v>
      </c>
      <c r="AO72" s="12">
        <f t="shared" si="59"/>
        <v>0</v>
      </c>
      <c r="AP72" s="12">
        <f t="shared" si="59"/>
        <v>0</v>
      </c>
      <c r="AQ72" s="12">
        <f t="shared" si="59"/>
        <v>0</v>
      </c>
      <c r="AR72" s="12">
        <f t="shared" si="59"/>
        <v>0</v>
      </c>
      <c r="AS72" s="12">
        <f t="shared" si="59"/>
        <v>0</v>
      </c>
      <c r="AT72" s="13">
        <f t="shared" si="55"/>
        <v>0</v>
      </c>
      <c r="AU72" t="e">
        <f t="shared" si="56"/>
        <v>#DIV/0!</v>
      </c>
      <c r="AV72">
        <v>85.75062142463851</v>
      </c>
      <c r="AW72" t="e">
        <f t="shared" si="57"/>
        <v>#DIV/0!</v>
      </c>
    </row>
    <row r="73" spans="1:49" x14ac:dyDescent="0.25">
      <c r="A73" s="18" t="str">
        <f>[1]Nodes!A72</f>
        <v>GWB_HOL</v>
      </c>
      <c r="B73" s="18" t="str">
        <f>[1]Nodes!B72</f>
        <v>Hollywood Groundwater Basin</v>
      </c>
      <c r="C73" s="19">
        <f t="shared" si="51"/>
        <v>0</v>
      </c>
      <c r="D73" s="13">
        <f t="shared" si="50"/>
        <v>0</v>
      </c>
      <c r="E73" s="13">
        <f t="shared" si="50"/>
        <v>0</v>
      </c>
      <c r="F73" s="13">
        <f t="shared" si="50"/>
        <v>0</v>
      </c>
      <c r="G73" s="13">
        <f t="shared" si="49"/>
        <v>0</v>
      </c>
      <c r="H73" s="13">
        <f t="shared" si="49"/>
        <v>0</v>
      </c>
      <c r="I73" s="13">
        <f t="shared" si="49"/>
        <v>0</v>
      </c>
      <c r="J73" s="13">
        <f t="shared" si="49"/>
        <v>0</v>
      </c>
      <c r="K73" s="13">
        <f t="shared" si="49"/>
        <v>0</v>
      </c>
      <c r="L73" s="13">
        <f t="shared" si="49"/>
        <v>0</v>
      </c>
      <c r="M73" s="13">
        <f t="shared" si="49"/>
        <v>0</v>
      </c>
      <c r="N73" s="13">
        <f t="shared" si="49"/>
        <v>0</v>
      </c>
      <c r="O73" s="13">
        <f t="shared" si="49"/>
        <v>0</v>
      </c>
      <c r="Q73" s="12">
        <f>[1]Nodes!H72</f>
        <v>0</v>
      </c>
      <c r="R73" s="1">
        <f t="shared" si="52"/>
        <v>0</v>
      </c>
      <c r="S73" s="1">
        <f t="shared" si="53"/>
        <v>0</v>
      </c>
      <c r="T73" s="1">
        <v>0</v>
      </c>
      <c r="U73" s="1">
        <f t="shared" si="33"/>
        <v>0</v>
      </c>
      <c r="V73">
        <f t="shared" si="34"/>
        <v>0</v>
      </c>
      <c r="W73">
        <f t="shared" si="35"/>
        <v>0</v>
      </c>
      <c r="X73">
        <f t="shared" si="36"/>
        <v>0</v>
      </c>
      <c r="Y73">
        <f t="shared" si="37"/>
        <v>0</v>
      </c>
      <c r="Z73">
        <f t="shared" si="38"/>
        <v>0</v>
      </c>
      <c r="AA73">
        <f t="shared" si="39"/>
        <v>0</v>
      </c>
      <c r="AB73">
        <f t="shared" si="40"/>
        <v>0</v>
      </c>
      <c r="AC73">
        <f t="shared" si="41"/>
        <v>0</v>
      </c>
      <c r="AD73">
        <f t="shared" si="42"/>
        <v>0</v>
      </c>
      <c r="AE73">
        <f t="shared" si="43"/>
        <v>0</v>
      </c>
      <c r="AF73">
        <f t="shared" si="44"/>
        <v>0</v>
      </c>
      <c r="AG73">
        <f t="shared" si="45"/>
        <v>0</v>
      </c>
      <c r="AH73" s="12">
        <f t="shared" si="59"/>
        <v>0</v>
      </c>
      <c r="AI73" s="12">
        <f t="shared" si="59"/>
        <v>0</v>
      </c>
      <c r="AJ73" s="12">
        <f t="shared" si="59"/>
        <v>0</v>
      </c>
      <c r="AK73" s="12">
        <f t="shared" si="59"/>
        <v>0</v>
      </c>
      <c r="AL73" s="12">
        <f t="shared" si="59"/>
        <v>0</v>
      </c>
      <c r="AM73" s="12">
        <f t="shared" si="59"/>
        <v>0</v>
      </c>
      <c r="AN73" s="12">
        <f t="shared" si="59"/>
        <v>0</v>
      </c>
      <c r="AO73" s="12">
        <f t="shared" si="59"/>
        <v>0</v>
      </c>
      <c r="AP73" s="12">
        <f t="shared" si="59"/>
        <v>0</v>
      </c>
      <c r="AQ73" s="12">
        <f t="shared" si="59"/>
        <v>0</v>
      </c>
      <c r="AR73" s="12">
        <f t="shared" si="59"/>
        <v>0</v>
      </c>
      <c r="AS73" s="12">
        <f t="shared" si="59"/>
        <v>0</v>
      </c>
      <c r="AT73" s="13">
        <f t="shared" si="55"/>
        <v>0</v>
      </c>
      <c r="AU73" t="e">
        <f t="shared" si="56"/>
        <v>#DIV/0!</v>
      </c>
      <c r="AV73">
        <v>85.927453169150169</v>
      </c>
      <c r="AW73" t="e">
        <f t="shared" si="57"/>
        <v>#DIV/0!</v>
      </c>
    </row>
    <row r="74" spans="1:49" x14ac:dyDescent="0.25">
      <c r="A74" s="18" t="str">
        <f>[1]Nodes!A73</f>
        <v>GWB_MSG</v>
      </c>
      <c r="B74" s="18" t="str">
        <f>[1]Nodes!B73</f>
        <v>Main San Gabriel Groundwater Basin</v>
      </c>
      <c r="C74" s="19">
        <f t="shared" si="51"/>
        <v>0</v>
      </c>
      <c r="D74" s="13">
        <f t="shared" si="50"/>
        <v>0</v>
      </c>
      <c r="E74" s="13">
        <f t="shared" si="50"/>
        <v>0</v>
      </c>
      <c r="F74" s="13">
        <f t="shared" si="50"/>
        <v>0</v>
      </c>
      <c r="G74" s="13">
        <f t="shared" si="49"/>
        <v>0</v>
      </c>
      <c r="H74" s="13">
        <f t="shared" si="49"/>
        <v>0</v>
      </c>
      <c r="I74" s="13">
        <f t="shared" si="49"/>
        <v>0</v>
      </c>
      <c r="J74" s="13">
        <f t="shared" si="49"/>
        <v>0</v>
      </c>
      <c r="K74" s="13">
        <f t="shared" si="49"/>
        <v>0</v>
      </c>
      <c r="L74" s="13">
        <f t="shared" si="49"/>
        <v>0</v>
      </c>
      <c r="M74" s="13">
        <f t="shared" si="49"/>
        <v>0</v>
      </c>
      <c r="N74" s="13">
        <f t="shared" si="49"/>
        <v>0</v>
      </c>
      <c r="O74" s="13">
        <f t="shared" si="49"/>
        <v>0</v>
      </c>
      <c r="Q74" s="12">
        <f>[1]Nodes!H73</f>
        <v>0</v>
      </c>
      <c r="R74" s="1">
        <f t="shared" si="52"/>
        <v>0</v>
      </c>
      <c r="S74" s="1">
        <f t="shared" si="53"/>
        <v>0</v>
      </c>
      <c r="T74" s="1">
        <v>0</v>
      </c>
      <c r="U74" s="1">
        <f t="shared" si="33"/>
        <v>0</v>
      </c>
      <c r="V74">
        <f t="shared" si="34"/>
        <v>0</v>
      </c>
      <c r="W74">
        <f t="shared" si="35"/>
        <v>0</v>
      </c>
      <c r="X74">
        <f t="shared" si="36"/>
        <v>0</v>
      </c>
      <c r="Y74">
        <f t="shared" si="37"/>
        <v>0</v>
      </c>
      <c r="Z74">
        <f t="shared" si="38"/>
        <v>0</v>
      </c>
      <c r="AA74">
        <f t="shared" si="39"/>
        <v>0</v>
      </c>
      <c r="AB74">
        <f t="shared" si="40"/>
        <v>0</v>
      </c>
      <c r="AC74">
        <f t="shared" si="41"/>
        <v>0</v>
      </c>
      <c r="AD74">
        <f t="shared" si="42"/>
        <v>0</v>
      </c>
      <c r="AE74">
        <f t="shared" si="43"/>
        <v>0</v>
      </c>
      <c r="AF74">
        <f t="shared" si="44"/>
        <v>0</v>
      </c>
      <c r="AG74">
        <f t="shared" si="45"/>
        <v>0</v>
      </c>
      <c r="AH74" s="12">
        <f t="shared" si="59"/>
        <v>0</v>
      </c>
      <c r="AI74" s="12">
        <f t="shared" si="59"/>
        <v>0</v>
      </c>
      <c r="AJ74" s="12">
        <f t="shared" si="59"/>
        <v>0</v>
      </c>
      <c r="AK74" s="12">
        <f t="shared" si="59"/>
        <v>0</v>
      </c>
      <c r="AL74" s="12">
        <f t="shared" si="59"/>
        <v>0</v>
      </c>
      <c r="AM74" s="12">
        <f t="shared" si="59"/>
        <v>0</v>
      </c>
      <c r="AN74" s="12">
        <f t="shared" si="59"/>
        <v>0</v>
      </c>
      <c r="AO74" s="12">
        <f t="shared" si="59"/>
        <v>0</v>
      </c>
      <c r="AP74" s="12">
        <f t="shared" si="59"/>
        <v>0</v>
      </c>
      <c r="AQ74" s="12">
        <f t="shared" si="59"/>
        <v>0</v>
      </c>
      <c r="AR74" s="12">
        <f t="shared" si="59"/>
        <v>0</v>
      </c>
      <c r="AS74" s="12">
        <f t="shared" si="59"/>
        <v>0</v>
      </c>
      <c r="AT74" s="13">
        <f t="shared" si="55"/>
        <v>0</v>
      </c>
      <c r="AU74" t="e">
        <f t="shared" si="56"/>
        <v>#DIV/0!</v>
      </c>
      <c r="AV74">
        <v>89.259814003716201</v>
      </c>
      <c r="AW74" t="e">
        <f t="shared" si="57"/>
        <v>#DIV/0!</v>
      </c>
    </row>
    <row r="75" spans="1:49" x14ac:dyDescent="0.25">
      <c r="A75" s="18" t="str">
        <f>[1]Nodes!A74</f>
        <v>GWB_PUE</v>
      </c>
      <c r="B75" s="18" t="str">
        <f>[1]Nodes!B74</f>
        <v>Puente Groundwater Basin</v>
      </c>
      <c r="C75" s="19">
        <f t="shared" si="51"/>
        <v>0</v>
      </c>
      <c r="D75" s="13">
        <f t="shared" si="50"/>
        <v>0</v>
      </c>
      <c r="E75" s="13">
        <f t="shared" si="50"/>
        <v>0</v>
      </c>
      <c r="F75" s="13">
        <f t="shared" si="50"/>
        <v>0</v>
      </c>
      <c r="G75" s="13">
        <f t="shared" si="49"/>
        <v>0</v>
      </c>
      <c r="H75" s="13">
        <f t="shared" si="49"/>
        <v>0</v>
      </c>
      <c r="I75" s="13">
        <f t="shared" si="49"/>
        <v>0</v>
      </c>
      <c r="J75" s="13">
        <f t="shared" si="49"/>
        <v>0</v>
      </c>
      <c r="K75" s="13">
        <f t="shared" si="49"/>
        <v>0</v>
      </c>
      <c r="L75" s="13">
        <f t="shared" si="49"/>
        <v>0</v>
      </c>
      <c r="M75" s="13">
        <f t="shared" si="49"/>
        <v>0</v>
      </c>
      <c r="N75" s="13">
        <f t="shared" si="49"/>
        <v>0</v>
      </c>
      <c r="O75" s="13">
        <f t="shared" si="49"/>
        <v>0</v>
      </c>
      <c r="Q75" s="12">
        <f>[1]Nodes!H74</f>
        <v>0</v>
      </c>
      <c r="R75" s="1">
        <f t="shared" si="52"/>
        <v>0</v>
      </c>
      <c r="S75" s="1">
        <f t="shared" si="53"/>
        <v>0</v>
      </c>
      <c r="T75" s="1">
        <v>0</v>
      </c>
      <c r="U75" s="1">
        <f t="shared" si="33"/>
        <v>0</v>
      </c>
      <c r="V75">
        <f t="shared" si="34"/>
        <v>0</v>
      </c>
      <c r="W75">
        <f t="shared" si="35"/>
        <v>0</v>
      </c>
      <c r="X75">
        <f t="shared" si="36"/>
        <v>0</v>
      </c>
      <c r="Y75">
        <f t="shared" si="37"/>
        <v>0</v>
      </c>
      <c r="Z75">
        <f t="shared" si="38"/>
        <v>0</v>
      </c>
      <c r="AA75">
        <f t="shared" si="39"/>
        <v>0</v>
      </c>
      <c r="AB75">
        <f t="shared" si="40"/>
        <v>0</v>
      </c>
      <c r="AC75">
        <f t="shared" si="41"/>
        <v>0</v>
      </c>
      <c r="AD75">
        <f t="shared" si="42"/>
        <v>0</v>
      </c>
      <c r="AE75">
        <f t="shared" si="43"/>
        <v>0</v>
      </c>
      <c r="AF75">
        <f t="shared" si="44"/>
        <v>0</v>
      </c>
      <c r="AG75">
        <f t="shared" si="45"/>
        <v>0</v>
      </c>
      <c r="AH75" s="12">
        <f t="shared" si="59"/>
        <v>0</v>
      </c>
      <c r="AI75" s="12">
        <f t="shared" si="59"/>
        <v>0</v>
      </c>
      <c r="AJ75" s="12">
        <f t="shared" si="59"/>
        <v>0</v>
      </c>
      <c r="AK75" s="12">
        <f t="shared" si="59"/>
        <v>0</v>
      </c>
      <c r="AL75" s="12">
        <f t="shared" si="59"/>
        <v>0</v>
      </c>
      <c r="AM75" s="12">
        <f t="shared" si="59"/>
        <v>0</v>
      </c>
      <c r="AN75" s="12">
        <f t="shared" si="59"/>
        <v>0</v>
      </c>
      <c r="AO75" s="12">
        <f t="shared" si="59"/>
        <v>0</v>
      </c>
      <c r="AP75" s="12">
        <f t="shared" si="59"/>
        <v>0</v>
      </c>
      <c r="AQ75" s="12">
        <f t="shared" si="59"/>
        <v>0</v>
      </c>
      <c r="AR75" s="12">
        <f t="shared" si="59"/>
        <v>0</v>
      </c>
      <c r="AS75" s="12">
        <f t="shared" si="59"/>
        <v>0</v>
      </c>
      <c r="AT75" s="13">
        <f t="shared" si="55"/>
        <v>0</v>
      </c>
      <c r="AU75" t="e">
        <f t="shared" si="56"/>
        <v>#DIV/0!</v>
      </c>
      <c r="AV75">
        <v>90.262384831880453</v>
      </c>
      <c r="AW75" t="e">
        <f t="shared" si="57"/>
        <v>#DIV/0!</v>
      </c>
    </row>
    <row r="76" spans="1:49" x14ac:dyDescent="0.25">
      <c r="A76" s="18" t="str">
        <f>[1]Nodes!A75</f>
        <v>GWB_RAY</v>
      </c>
      <c r="B76" s="18" t="str">
        <f>[1]Nodes!B75</f>
        <v>Raymond Groundwater Basin</v>
      </c>
      <c r="C76" s="19">
        <f t="shared" si="51"/>
        <v>0</v>
      </c>
      <c r="D76" s="13">
        <f t="shared" si="50"/>
        <v>0</v>
      </c>
      <c r="E76" s="13">
        <f t="shared" si="50"/>
        <v>0</v>
      </c>
      <c r="F76" s="13">
        <f t="shared" si="50"/>
        <v>0</v>
      </c>
      <c r="G76" s="13">
        <f t="shared" si="49"/>
        <v>0</v>
      </c>
      <c r="H76" s="13">
        <f t="shared" si="49"/>
        <v>0</v>
      </c>
      <c r="I76" s="13">
        <f t="shared" si="49"/>
        <v>0</v>
      </c>
      <c r="J76" s="13">
        <f t="shared" si="49"/>
        <v>0</v>
      </c>
      <c r="K76" s="13">
        <f t="shared" si="49"/>
        <v>0</v>
      </c>
      <c r="L76" s="13">
        <f t="shared" si="49"/>
        <v>0</v>
      </c>
      <c r="M76" s="13">
        <f t="shared" si="49"/>
        <v>0</v>
      </c>
      <c r="N76" s="13">
        <f t="shared" si="49"/>
        <v>0</v>
      </c>
      <c r="O76" s="13">
        <f t="shared" si="49"/>
        <v>0</v>
      </c>
      <c r="Q76" s="12">
        <f>[1]Nodes!H75</f>
        <v>0</v>
      </c>
      <c r="R76" s="1">
        <f t="shared" si="52"/>
        <v>0</v>
      </c>
      <c r="S76" s="1">
        <f t="shared" si="53"/>
        <v>0</v>
      </c>
      <c r="T76" s="1">
        <v>0</v>
      </c>
      <c r="U76" s="1">
        <f t="shared" si="33"/>
        <v>0</v>
      </c>
      <c r="V76">
        <f t="shared" si="34"/>
        <v>0</v>
      </c>
      <c r="W76">
        <f t="shared" si="35"/>
        <v>0</v>
      </c>
      <c r="X76">
        <f t="shared" si="36"/>
        <v>0</v>
      </c>
      <c r="Y76">
        <f t="shared" si="37"/>
        <v>0</v>
      </c>
      <c r="Z76">
        <f t="shared" si="38"/>
        <v>0</v>
      </c>
      <c r="AA76">
        <f t="shared" si="39"/>
        <v>0</v>
      </c>
      <c r="AB76">
        <f t="shared" si="40"/>
        <v>0</v>
      </c>
      <c r="AC76">
        <f t="shared" si="41"/>
        <v>0</v>
      </c>
      <c r="AD76">
        <f t="shared" si="42"/>
        <v>0</v>
      </c>
      <c r="AE76">
        <f t="shared" si="43"/>
        <v>0</v>
      </c>
      <c r="AF76">
        <f t="shared" si="44"/>
        <v>0</v>
      </c>
      <c r="AG76">
        <f t="shared" si="45"/>
        <v>0</v>
      </c>
      <c r="AH76" s="12">
        <f t="shared" si="59"/>
        <v>0</v>
      </c>
      <c r="AI76" s="12">
        <f t="shared" si="59"/>
        <v>0</v>
      </c>
      <c r="AJ76" s="12">
        <f t="shared" si="59"/>
        <v>0</v>
      </c>
      <c r="AK76" s="12">
        <f t="shared" si="59"/>
        <v>0</v>
      </c>
      <c r="AL76" s="12">
        <f t="shared" si="59"/>
        <v>0</v>
      </c>
      <c r="AM76" s="12">
        <f t="shared" si="59"/>
        <v>0</v>
      </c>
      <c r="AN76" s="12">
        <f t="shared" si="59"/>
        <v>0</v>
      </c>
      <c r="AO76" s="12">
        <f t="shared" si="59"/>
        <v>0</v>
      </c>
      <c r="AP76" s="12">
        <f t="shared" si="59"/>
        <v>0</v>
      </c>
      <c r="AQ76" s="12">
        <f t="shared" si="59"/>
        <v>0</v>
      </c>
      <c r="AR76" s="12">
        <f t="shared" si="59"/>
        <v>0</v>
      </c>
      <c r="AS76" s="12">
        <f t="shared" si="59"/>
        <v>0</v>
      </c>
      <c r="AT76" s="13">
        <f t="shared" si="55"/>
        <v>0</v>
      </c>
      <c r="AU76" t="e">
        <f t="shared" si="56"/>
        <v>#DIV/0!</v>
      </c>
      <c r="AV76">
        <v>91.577562797578906</v>
      </c>
      <c r="AW76" t="e">
        <f t="shared" si="57"/>
        <v>#DIV/0!</v>
      </c>
    </row>
    <row r="77" spans="1:49" x14ac:dyDescent="0.25">
      <c r="A77" s="18" t="str">
        <f>[1]Nodes!A76</f>
        <v>GWB_SFE</v>
      </c>
      <c r="B77" s="18" t="str">
        <f>[1]Nodes!B76</f>
        <v>San Fernando Groundwater Basin</v>
      </c>
      <c r="C77" s="19">
        <f t="shared" si="51"/>
        <v>0</v>
      </c>
      <c r="D77" s="13">
        <f t="shared" si="50"/>
        <v>0</v>
      </c>
      <c r="E77" s="13">
        <f t="shared" si="50"/>
        <v>0</v>
      </c>
      <c r="F77" s="13">
        <f t="shared" si="50"/>
        <v>0</v>
      </c>
      <c r="G77" s="13">
        <f t="shared" si="49"/>
        <v>0</v>
      </c>
      <c r="H77" s="13">
        <f t="shared" si="49"/>
        <v>0</v>
      </c>
      <c r="I77" s="13">
        <f t="shared" si="49"/>
        <v>0</v>
      </c>
      <c r="J77" s="13">
        <f t="shared" si="49"/>
        <v>0</v>
      </c>
      <c r="K77" s="13">
        <f t="shared" si="49"/>
        <v>0</v>
      </c>
      <c r="L77" s="13">
        <f t="shared" si="49"/>
        <v>0</v>
      </c>
      <c r="M77" s="13">
        <f t="shared" si="49"/>
        <v>0</v>
      </c>
      <c r="N77" s="13">
        <f t="shared" si="49"/>
        <v>0</v>
      </c>
      <c r="O77" s="13">
        <f t="shared" si="49"/>
        <v>0</v>
      </c>
      <c r="Q77" s="12">
        <f>[1]Nodes!H76</f>
        <v>0</v>
      </c>
      <c r="R77" s="1">
        <f t="shared" si="52"/>
        <v>0</v>
      </c>
      <c r="S77" s="1">
        <f t="shared" si="53"/>
        <v>0</v>
      </c>
      <c r="T77" s="1">
        <v>0</v>
      </c>
      <c r="U77" s="1">
        <f t="shared" si="33"/>
        <v>0</v>
      </c>
      <c r="V77">
        <f t="shared" si="34"/>
        <v>0</v>
      </c>
      <c r="W77">
        <f t="shared" si="35"/>
        <v>0</v>
      </c>
      <c r="X77">
        <f t="shared" si="36"/>
        <v>0</v>
      </c>
      <c r="Y77">
        <f t="shared" si="37"/>
        <v>0</v>
      </c>
      <c r="Z77">
        <f t="shared" si="38"/>
        <v>0</v>
      </c>
      <c r="AA77">
        <f t="shared" si="39"/>
        <v>0</v>
      </c>
      <c r="AB77">
        <f t="shared" si="40"/>
        <v>0</v>
      </c>
      <c r="AC77">
        <f t="shared" si="41"/>
        <v>0</v>
      </c>
      <c r="AD77">
        <f t="shared" si="42"/>
        <v>0</v>
      </c>
      <c r="AE77">
        <f t="shared" si="43"/>
        <v>0</v>
      </c>
      <c r="AF77">
        <f t="shared" si="44"/>
        <v>0</v>
      </c>
      <c r="AG77">
        <f t="shared" si="45"/>
        <v>0</v>
      </c>
      <c r="AH77" s="12">
        <f t="shared" si="59"/>
        <v>0</v>
      </c>
      <c r="AI77" s="12">
        <f t="shared" si="59"/>
        <v>0</v>
      </c>
      <c r="AJ77" s="12">
        <f t="shared" si="59"/>
        <v>0</v>
      </c>
      <c r="AK77" s="12">
        <f t="shared" si="59"/>
        <v>0</v>
      </c>
      <c r="AL77" s="12">
        <f t="shared" si="59"/>
        <v>0</v>
      </c>
      <c r="AM77" s="12">
        <f t="shared" si="59"/>
        <v>0</v>
      </c>
      <c r="AN77" s="12">
        <f t="shared" si="59"/>
        <v>0</v>
      </c>
      <c r="AO77" s="12">
        <f t="shared" si="59"/>
        <v>0</v>
      </c>
      <c r="AP77" s="12">
        <f t="shared" si="59"/>
        <v>0</v>
      </c>
      <c r="AQ77" s="12">
        <f t="shared" si="59"/>
        <v>0</v>
      </c>
      <c r="AR77" s="12">
        <f t="shared" si="59"/>
        <v>0</v>
      </c>
      <c r="AS77" s="12">
        <f t="shared" si="59"/>
        <v>0</v>
      </c>
      <c r="AT77" s="13">
        <f t="shared" si="55"/>
        <v>0</v>
      </c>
      <c r="AU77" t="e">
        <f t="shared" si="56"/>
        <v>#DIV/0!</v>
      </c>
      <c r="AV77">
        <v>92.673263535268987</v>
      </c>
      <c r="AW77" t="e">
        <f t="shared" si="57"/>
        <v>#DIV/0!</v>
      </c>
    </row>
    <row r="78" spans="1:49" x14ac:dyDescent="0.25">
      <c r="A78" s="18" t="str">
        <f>[1]Nodes!A77</f>
        <v>GWB_SIX</v>
      </c>
      <c r="B78" s="18" t="str">
        <f>[1]Nodes!B77</f>
        <v>Six Basins Groundwater Region</v>
      </c>
      <c r="C78" s="19">
        <f t="shared" si="51"/>
        <v>0</v>
      </c>
      <c r="D78" s="13">
        <f t="shared" si="50"/>
        <v>0</v>
      </c>
      <c r="E78" s="13">
        <f t="shared" si="50"/>
        <v>0</v>
      </c>
      <c r="F78" s="13">
        <f t="shared" si="50"/>
        <v>0</v>
      </c>
      <c r="G78" s="13">
        <f t="shared" si="49"/>
        <v>0</v>
      </c>
      <c r="H78" s="13">
        <f t="shared" si="49"/>
        <v>0</v>
      </c>
      <c r="I78" s="13">
        <f t="shared" si="49"/>
        <v>0</v>
      </c>
      <c r="J78" s="13">
        <f t="shared" si="49"/>
        <v>0</v>
      </c>
      <c r="K78" s="13">
        <f t="shared" si="49"/>
        <v>0</v>
      </c>
      <c r="L78" s="13">
        <f t="shared" si="49"/>
        <v>0</v>
      </c>
      <c r="M78" s="13">
        <f t="shared" si="49"/>
        <v>0</v>
      </c>
      <c r="N78" s="13">
        <f t="shared" si="49"/>
        <v>0</v>
      </c>
      <c r="O78" s="13">
        <f t="shared" si="49"/>
        <v>0</v>
      </c>
      <c r="Q78" s="12">
        <f>[1]Nodes!H77</f>
        <v>0</v>
      </c>
      <c r="R78" s="1">
        <f t="shared" si="52"/>
        <v>0</v>
      </c>
      <c r="S78" s="1">
        <f t="shared" si="53"/>
        <v>0</v>
      </c>
      <c r="T78" s="1">
        <v>0</v>
      </c>
      <c r="U78" s="1">
        <f t="shared" si="33"/>
        <v>0</v>
      </c>
      <c r="V78">
        <f t="shared" si="34"/>
        <v>0</v>
      </c>
      <c r="W78">
        <f t="shared" si="35"/>
        <v>0</v>
      </c>
      <c r="X78">
        <f t="shared" si="36"/>
        <v>0</v>
      </c>
      <c r="Y78">
        <f t="shared" si="37"/>
        <v>0</v>
      </c>
      <c r="Z78">
        <f t="shared" si="38"/>
        <v>0</v>
      </c>
      <c r="AA78">
        <f t="shared" si="39"/>
        <v>0</v>
      </c>
      <c r="AB78">
        <f t="shared" si="40"/>
        <v>0</v>
      </c>
      <c r="AC78">
        <f t="shared" si="41"/>
        <v>0</v>
      </c>
      <c r="AD78">
        <f t="shared" si="42"/>
        <v>0</v>
      </c>
      <c r="AE78">
        <f t="shared" si="43"/>
        <v>0</v>
      </c>
      <c r="AF78">
        <f t="shared" si="44"/>
        <v>0</v>
      </c>
      <c r="AG78">
        <f t="shared" si="45"/>
        <v>0</v>
      </c>
      <c r="AH78" s="12">
        <f t="shared" si="59"/>
        <v>0</v>
      </c>
      <c r="AI78" s="12">
        <f t="shared" si="59"/>
        <v>0</v>
      </c>
      <c r="AJ78" s="12">
        <f t="shared" si="59"/>
        <v>0</v>
      </c>
      <c r="AK78" s="12">
        <f t="shared" si="59"/>
        <v>0</v>
      </c>
      <c r="AL78" s="12">
        <f t="shared" si="59"/>
        <v>0</v>
      </c>
      <c r="AM78" s="12">
        <f t="shared" si="59"/>
        <v>0</v>
      </c>
      <c r="AN78" s="12">
        <f t="shared" si="59"/>
        <v>0</v>
      </c>
      <c r="AO78" s="12">
        <f t="shared" si="59"/>
        <v>0</v>
      </c>
      <c r="AP78" s="12">
        <f t="shared" si="59"/>
        <v>0</v>
      </c>
      <c r="AQ78" s="12">
        <f t="shared" si="59"/>
        <v>0</v>
      </c>
      <c r="AR78" s="12">
        <f t="shared" si="59"/>
        <v>0</v>
      </c>
      <c r="AS78" s="12">
        <f t="shared" si="59"/>
        <v>0</v>
      </c>
      <c r="AT78" s="13">
        <f t="shared" si="55"/>
        <v>0</v>
      </c>
      <c r="AU78" t="e">
        <f t="shared" si="56"/>
        <v>#DIV/0!</v>
      </c>
      <c r="AV78">
        <v>95.104656515321068</v>
      </c>
      <c r="AW78" t="e">
        <f t="shared" si="57"/>
        <v>#DIV/0!</v>
      </c>
    </row>
    <row r="79" spans="1:49" x14ac:dyDescent="0.25">
      <c r="A79" s="18" t="str">
        <f>[1]Nodes!A78</f>
        <v>GWB_SMC</v>
      </c>
      <c r="B79" s="18" t="str">
        <f>[1]Nodes!B78</f>
        <v>Santa Monica Groundwater Basin</v>
      </c>
      <c r="C79" s="19">
        <f t="shared" si="51"/>
        <v>0</v>
      </c>
      <c r="D79" s="13">
        <f t="shared" si="50"/>
        <v>0</v>
      </c>
      <c r="E79" s="13">
        <f t="shared" si="50"/>
        <v>0</v>
      </c>
      <c r="F79" s="13">
        <f t="shared" si="50"/>
        <v>0</v>
      </c>
      <c r="G79" s="13">
        <f t="shared" si="49"/>
        <v>0</v>
      </c>
      <c r="H79" s="13">
        <f t="shared" si="49"/>
        <v>0</v>
      </c>
      <c r="I79" s="13">
        <f t="shared" si="49"/>
        <v>0</v>
      </c>
      <c r="J79" s="13">
        <f t="shared" si="49"/>
        <v>0</v>
      </c>
      <c r="K79" s="13">
        <f t="shared" si="49"/>
        <v>0</v>
      </c>
      <c r="L79" s="13">
        <f t="shared" si="49"/>
        <v>0</v>
      </c>
      <c r="M79" s="13">
        <f t="shared" si="49"/>
        <v>0</v>
      </c>
      <c r="N79" s="13">
        <f t="shared" si="49"/>
        <v>0</v>
      </c>
      <c r="O79" s="13">
        <f t="shared" si="49"/>
        <v>0</v>
      </c>
      <c r="Q79" s="12">
        <f>[1]Nodes!H78</f>
        <v>0</v>
      </c>
      <c r="R79" s="1">
        <f t="shared" si="52"/>
        <v>0</v>
      </c>
      <c r="S79" s="1">
        <f t="shared" si="53"/>
        <v>0</v>
      </c>
      <c r="T79" s="1">
        <v>0</v>
      </c>
      <c r="U79" s="1">
        <f t="shared" ref="U79:U142" si="60">(0.75*T79)/12</f>
        <v>0</v>
      </c>
      <c r="V79">
        <f t="shared" ref="V79:V142" si="61">Q79*(0.938+0.237*2)*31</f>
        <v>0</v>
      </c>
      <c r="W79">
        <f t="shared" ref="W79:W142" si="62">Q79*(1.568+0.289*2)*28</f>
        <v>0</v>
      </c>
      <c r="X79">
        <f t="shared" ref="X79:X142" si="63">Q79*(1.973+0.469*2)*31</f>
        <v>0</v>
      </c>
      <c r="Y79">
        <f t="shared" ref="Y79:Y142" si="64">Q79*(2.112+0.573*2)*30</f>
        <v>0</v>
      </c>
      <c r="Z79">
        <f t="shared" ref="Z79:Z142" si="65">Q79*(2.047+0.584*2)*31</f>
        <v>0</v>
      </c>
      <c r="AA79">
        <f t="shared" ref="AA79:AA142" si="66">Q79*(2.358+0.726*2)*30</f>
        <v>0</v>
      </c>
      <c r="AB79">
        <f t="shared" ref="AB79:AB142" si="67">Q79*(2.322+0.72*2)*31</f>
        <v>0</v>
      </c>
      <c r="AC79">
        <f t="shared" ref="AC79:AC142" si="68">Q79*(2.32+0.68*2)*31</f>
        <v>0</v>
      </c>
      <c r="AD79">
        <f t="shared" ref="AD79:AD142" si="69">Q79*(2.125+0.56*2)*30</f>
        <v>0</v>
      </c>
      <c r="AE79">
        <f t="shared" ref="AE79:AE142" si="70">Q79*(2.126+0.478*2)*31</f>
        <v>0</v>
      </c>
      <c r="AF79">
        <f t="shared" ref="AF79:AF142" si="71">Q79*(1.596+0.288*2)*30</f>
        <v>0</v>
      </c>
      <c r="AG79">
        <f t="shared" ref="AG79:AG142" si="72">Q79*(0.899+0.23*2)*31</f>
        <v>0</v>
      </c>
      <c r="AH79" s="12">
        <f t="shared" si="59"/>
        <v>0</v>
      </c>
      <c r="AI79" s="12">
        <f t="shared" si="59"/>
        <v>0</v>
      </c>
      <c r="AJ79" s="12">
        <f t="shared" si="59"/>
        <v>0</v>
      </c>
      <c r="AK79" s="12">
        <f t="shared" si="59"/>
        <v>0</v>
      </c>
      <c r="AL79" s="12">
        <f t="shared" si="59"/>
        <v>0</v>
      </c>
      <c r="AM79" s="12">
        <f t="shared" si="59"/>
        <v>0</v>
      </c>
      <c r="AN79" s="12">
        <f t="shared" si="59"/>
        <v>0</v>
      </c>
      <c r="AO79" s="12">
        <f t="shared" si="59"/>
        <v>0</v>
      </c>
      <c r="AP79" s="12">
        <f t="shared" si="59"/>
        <v>0</v>
      </c>
      <c r="AQ79" s="12">
        <f t="shared" si="59"/>
        <v>0</v>
      </c>
      <c r="AR79" s="12">
        <f t="shared" si="59"/>
        <v>0</v>
      </c>
      <c r="AS79" s="12">
        <f t="shared" si="59"/>
        <v>0</v>
      </c>
      <c r="AT79" s="13">
        <f t="shared" si="55"/>
        <v>0</v>
      </c>
      <c r="AU79" t="e">
        <f t="shared" si="56"/>
        <v>#DIV/0!</v>
      </c>
      <c r="AV79">
        <v>96.126034638988287</v>
      </c>
      <c r="AW79" t="e">
        <f t="shared" si="57"/>
        <v>#DIV/0!</v>
      </c>
    </row>
    <row r="80" spans="1:49" x14ac:dyDescent="0.25">
      <c r="A80" s="18" t="str">
        <f>[1]Nodes!A79</f>
        <v>GWB_SPA</v>
      </c>
      <c r="B80" s="18" t="str">
        <f>[1]Nodes!B79</f>
        <v>Spadra Groundwater Basin</v>
      </c>
      <c r="C80" s="19">
        <f t="shared" si="51"/>
        <v>0</v>
      </c>
      <c r="D80" s="13">
        <f t="shared" si="50"/>
        <v>0</v>
      </c>
      <c r="E80" s="13">
        <f t="shared" si="50"/>
        <v>0</v>
      </c>
      <c r="F80" s="13">
        <f t="shared" si="50"/>
        <v>0</v>
      </c>
      <c r="G80" s="13">
        <f t="shared" si="49"/>
        <v>0</v>
      </c>
      <c r="H80" s="13">
        <f t="shared" si="49"/>
        <v>0</v>
      </c>
      <c r="I80" s="13">
        <f t="shared" si="49"/>
        <v>0</v>
      </c>
      <c r="J80" s="13">
        <f t="shared" si="49"/>
        <v>0</v>
      </c>
      <c r="K80" s="13">
        <f t="shared" si="49"/>
        <v>0</v>
      </c>
      <c r="L80" s="13">
        <f t="shared" si="49"/>
        <v>0</v>
      </c>
      <c r="M80" s="13">
        <f t="shared" si="49"/>
        <v>0</v>
      </c>
      <c r="N80" s="13">
        <f t="shared" si="49"/>
        <v>0</v>
      </c>
      <c r="O80" s="13">
        <f t="shared" si="49"/>
        <v>0</v>
      </c>
      <c r="Q80" s="12">
        <f>[1]Nodes!H79</f>
        <v>0</v>
      </c>
      <c r="R80" s="1">
        <f t="shared" si="52"/>
        <v>0</v>
      </c>
      <c r="S80" s="1">
        <f t="shared" si="53"/>
        <v>0</v>
      </c>
      <c r="T80" s="1">
        <v>0</v>
      </c>
      <c r="U80" s="1">
        <f t="shared" si="60"/>
        <v>0</v>
      </c>
      <c r="V80">
        <f t="shared" si="61"/>
        <v>0</v>
      </c>
      <c r="W80">
        <f t="shared" si="62"/>
        <v>0</v>
      </c>
      <c r="X80">
        <f t="shared" si="63"/>
        <v>0</v>
      </c>
      <c r="Y80">
        <f t="shared" si="64"/>
        <v>0</v>
      </c>
      <c r="Z80">
        <f t="shared" si="65"/>
        <v>0</v>
      </c>
      <c r="AA80">
        <f t="shared" si="66"/>
        <v>0</v>
      </c>
      <c r="AB80">
        <f t="shared" si="67"/>
        <v>0</v>
      </c>
      <c r="AC80">
        <f t="shared" si="68"/>
        <v>0</v>
      </c>
      <c r="AD80">
        <f t="shared" si="69"/>
        <v>0</v>
      </c>
      <c r="AE80">
        <f t="shared" si="70"/>
        <v>0</v>
      </c>
      <c r="AF80">
        <f t="shared" si="71"/>
        <v>0</v>
      </c>
      <c r="AG80">
        <f t="shared" si="72"/>
        <v>0</v>
      </c>
      <c r="AH80" s="12">
        <f t="shared" si="59"/>
        <v>0</v>
      </c>
      <c r="AI80" s="12">
        <f t="shared" si="59"/>
        <v>0</v>
      </c>
      <c r="AJ80" s="12">
        <f t="shared" si="59"/>
        <v>0</v>
      </c>
      <c r="AK80" s="12">
        <f t="shared" si="59"/>
        <v>0</v>
      </c>
      <c r="AL80" s="12">
        <f t="shared" si="59"/>
        <v>0</v>
      </c>
      <c r="AM80" s="12">
        <f t="shared" si="59"/>
        <v>0</v>
      </c>
      <c r="AN80" s="12">
        <f t="shared" si="59"/>
        <v>0</v>
      </c>
      <c r="AO80" s="12">
        <f t="shared" si="59"/>
        <v>0</v>
      </c>
      <c r="AP80" s="12">
        <f t="shared" si="59"/>
        <v>0</v>
      </c>
      <c r="AQ80" s="12">
        <f t="shared" si="59"/>
        <v>0</v>
      </c>
      <c r="AR80" s="12">
        <f t="shared" si="59"/>
        <v>0</v>
      </c>
      <c r="AS80" s="12">
        <f t="shared" si="59"/>
        <v>0</v>
      </c>
      <c r="AT80" s="13">
        <f t="shared" si="55"/>
        <v>0</v>
      </c>
      <c r="AU80" t="e">
        <f t="shared" si="56"/>
        <v>#DIV/0!</v>
      </c>
      <c r="AV80">
        <v>103.95270827768475</v>
      </c>
      <c r="AW80" t="e">
        <f t="shared" si="57"/>
        <v>#DIV/0!</v>
      </c>
    </row>
    <row r="81" spans="1:49" x14ac:dyDescent="0.25">
      <c r="A81" s="18" t="str">
        <f>[1]Nodes!A80</f>
        <v>GWB_SYL</v>
      </c>
      <c r="B81" s="18" t="str">
        <f>[1]Nodes!B80</f>
        <v>Sylmar Groundwater Basin</v>
      </c>
      <c r="C81" s="19">
        <f t="shared" si="51"/>
        <v>0</v>
      </c>
      <c r="D81" s="13">
        <f t="shared" si="50"/>
        <v>0</v>
      </c>
      <c r="E81" s="13">
        <f t="shared" si="50"/>
        <v>0</v>
      </c>
      <c r="F81" s="13">
        <f t="shared" si="50"/>
        <v>0</v>
      </c>
      <c r="G81" s="13">
        <f t="shared" si="49"/>
        <v>0</v>
      </c>
      <c r="H81" s="13">
        <f t="shared" si="49"/>
        <v>0</v>
      </c>
      <c r="I81" s="13">
        <f t="shared" si="49"/>
        <v>0</v>
      </c>
      <c r="J81" s="13">
        <f t="shared" si="49"/>
        <v>0</v>
      </c>
      <c r="K81" s="13">
        <f t="shared" si="49"/>
        <v>0</v>
      </c>
      <c r="L81" s="13">
        <f t="shared" si="49"/>
        <v>0</v>
      </c>
      <c r="M81" s="13">
        <f t="shared" si="49"/>
        <v>0</v>
      </c>
      <c r="N81" s="13">
        <f t="shared" si="49"/>
        <v>0</v>
      </c>
      <c r="O81" s="13">
        <f t="shared" si="49"/>
        <v>0</v>
      </c>
      <c r="Q81" s="12">
        <f>[1]Nodes!H80</f>
        <v>0</v>
      </c>
      <c r="R81" s="1">
        <f t="shared" si="52"/>
        <v>0</v>
      </c>
      <c r="S81" s="1">
        <f t="shared" si="53"/>
        <v>0</v>
      </c>
      <c r="T81" s="1">
        <v>0</v>
      </c>
      <c r="U81" s="1">
        <f t="shared" si="60"/>
        <v>0</v>
      </c>
      <c r="V81">
        <f t="shared" si="61"/>
        <v>0</v>
      </c>
      <c r="W81">
        <f t="shared" si="62"/>
        <v>0</v>
      </c>
      <c r="X81">
        <f t="shared" si="63"/>
        <v>0</v>
      </c>
      <c r="Y81">
        <f t="shared" si="64"/>
        <v>0</v>
      </c>
      <c r="Z81">
        <f t="shared" si="65"/>
        <v>0</v>
      </c>
      <c r="AA81">
        <f t="shared" si="66"/>
        <v>0</v>
      </c>
      <c r="AB81">
        <f t="shared" si="67"/>
        <v>0</v>
      </c>
      <c r="AC81">
        <f t="shared" si="68"/>
        <v>0</v>
      </c>
      <c r="AD81">
        <f t="shared" si="69"/>
        <v>0</v>
      </c>
      <c r="AE81">
        <f t="shared" si="70"/>
        <v>0</v>
      </c>
      <c r="AF81">
        <f t="shared" si="71"/>
        <v>0</v>
      </c>
      <c r="AG81">
        <f t="shared" si="72"/>
        <v>0</v>
      </c>
      <c r="AH81" s="12">
        <f t="shared" si="59"/>
        <v>0</v>
      </c>
      <c r="AI81" s="12">
        <f t="shared" si="59"/>
        <v>0</v>
      </c>
      <c r="AJ81" s="12">
        <f t="shared" si="59"/>
        <v>0</v>
      </c>
      <c r="AK81" s="12">
        <f t="shared" si="59"/>
        <v>0</v>
      </c>
      <c r="AL81" s="12">
        <f t="shared" si="59"/>
        <v>0</v>
      </c>
      <c r="AM81" s="12">
        <f t="shared" si="59"/>
        <v>0</v>
      </c>
      <c r="AN81" s="12">
        <f t="shared" si="59"/>
        <v>0</v>
      </c>
      <c r="AO81" s="12">
        <f t="shared" si="59"/>
        <v>0</v>
      </c>
      <c r="AP81" s="12">
        <f t="shared" si="59"/>
        <v>0</v>
      </c>
      <c r="AQ81" s="12">
        <f t="shared" si="59"/>
        <v>0</v>
      </c>
      <c r="AR81" s="12">
        <f t="shared" si="59"/>
        <v>0</v>
      </c>
      <c r="AS81" s="12">
        <f t="shared" si="59"/>
        <v>0</v>
      </c>
      <c r="AT81" s="13">
        <f t="shared" si="55"/>
        <v>0</v>
      </c>
      <c r="AU81" t="e">
        <f t="shared" si="56"/>
        <v>#DIV/0!</v>
      </c>
      <c r="AV81">
        <v>106.99256493357137</v>
      </c>
      <c r="AW81" t="e">
        <f t="shared" si="57"/>
        <v>#DIV/0!</v>
      </c>
    </row>
    <row r="82" spans="1:49" x14ac:dyDescent="0.25">
      <c r="A82" s="18" t="str">
        <f>[1]Nodes!A81</f>
        <v>GWB_VER</v>
      </c>
      <c r="B82" s="18" t="str">
        <f>[1]Nodes!B81</f>
        <v>Verdugo Groundwater Basin</v>
      </c>
      <c r="C82" s="19">
        <f t="shared" si="51"/>
        <v>0</v>
      </c>
      <c r="D82" s="13">
        <f t="shared" si="50"/>
        <v>0</v>
      </c>
      <c r="E82" s="13">
        <f t="shared" si="50"/>
        <v>0</v>
      </c>
      <c r="F82" s="13">
        <f t="shared" si="50"/>
        <v>0</v>
      </c>
      <c r="G82" s="13">
        <f t="shared" si="49"/>
        <v>0</v>
      </c>
      <c r="H82" s="13">
        <f t="shared" si="49"/>
        <v>0</v>
      </c>
      <c r="I82" s="13">
        <f t="shared" si="49"/>
        <v>0</v>
      </c>
      <c r="J82" s="13">
        <f t="shared" si="49"/>
        <v>0</v>
      </c>
      <c r="K82" s="13">
        <f t="shared" si="49"/>
        <v>0</v>
      </c>
      <c r="L82" s="13">
        <f t="shared" si="49"/>
        <v>0</v>
      </c>
      <c r="M82" s="13">
        <f t="shared" si="49"/>
        <v>0</v>
      </c>
      <c r="N82" s="13">
        <f t="shared" si="49"/>
        <v>0</v>
      </c>
      <c r="O82" s="13">
        <f t="shared" si="49"/>
        <v>0</v>
      </c>
      <c r="Q82" s="12">
        <f>[1]Nodes!H81</f>
        <v>0</v>
      </c>
      <c r="R82" s="1">
        <f t="shared" si="52"/>
        <v>0</v>
      </c>
      <c r="S82" s="1">
        <f t="shared" si="53"/>
        <v>0</v>
      </c>
      <c r="T82" s="1">
        <v>0</v>
      </c>
      <c r="U82" s="1">
        <f t="shared" si="60"/>
        <v>0</v>
      </c>
      <c r="V82">
        <f t="shared" si="61"/>
        <v>0</v>
      </c>
      <c r="W82">
        <f t="shared" si="62"/>
        <v>0</v>
      </c>
      <c r="X82">
        <f t="shared" si="63"/>
        <v>0</v>
      </c>
      <c r="Y82">
        <f t="shared" si="64"/>
        <v>0</v>
      </c>
      <c r="Z82">
        <f t="shared" si="65"/>
        <v>0</v>
      </c>
      <c r="AA82">
        <f t="shared" si="66"/>
        <v>0</v>
      </c>
      <c r="AB82">
        <f t="shared" si="67"/>
        <v>0</v>
      </c>
      <c r="AC82">
        <f t="shared" si="68"/>
        <v>0</v>
      </c>
      <c r="AD82">
        <f t="shared" si="69"/>
        <v>0</v>
      </c>
      <c r="AE82">
        <f t="shared" si="70"/>
        <v>0</v>
      </c>
      <c r="AF82">
        <f t="shared" si="71"/>
        <v>0</v>
      </c>
      <c r="AG82">
        <f t="shared" si="72"/>
        <v>0</v>
      </c>
      <c r="AH82" s="12">
        <f t="shared" si="59"/>
        <v>0</v>
      </c>
      <c r="AI82" s="12">
        <f t="shared" si="59"/>
        <v>0</v>
      </c>
      <c r="AJ82" s="12">
        <f t="shared" si="59"/>
        <v>0</v>
      </c>
      <c r="AK82" s="12">
        <f t="shared" si="59"/>
        <v>0</v>
      </c>
      <c r="AL82" s="12">
        <f t="shared" si="59"/>
        <v>0</v>
      </c>
      <c r="AM82" s="12">
        <f t="shared" si="59"/>
        <v>0</v>
      </c>
      <c r="AN82" s="12">
        <f t="shared" si="59"/>
        <v>0</v>
      </c>
      <c r="AO82" s="12">
        <f t="shared" si="59"/>
        <v>0</v>
      </c>
      <c r="AP82" s="12">
        <f t="shared" si="59"/>
        <v>0</v>
      </c>
      <c r="AQ82" s="12">
        <f t="shared" si="59"/>
        <v>0</v>
      </c>
      <c r="AR82" s="12">
        <f t="shared" si="59"/>
        <v>0</v>
      </c>
      <c r="AS82" s="12">
        <f t="shared" si="59"/>
        <v>0</v>
      </c>
      <c r="AT82" s="13">
        <f t="shared" si="55"/>
        <v>0</v>
      </c>
      <c r="AU82" t="e">
        <f t="shared" si="56"/>
        <v>#DIV/0!</v>
      </c>
      <c r="AV82">
        <v>121.37080795774881</v>
      </c>
      <c r="AW82" t="e">
        <f t="shared" si="57"/>
        <v>#DIV/0!</v>
      </c>
    </row>
    <row r="83" spans="1:49" x14ac:dyDescent="0.25">
      <c r="A83" s="18" t="str">
        <f>[1]Nodes!A82</f>
        <v>GWB_WCS</v>
      </c>
      <c r="B83" s="18" t="str">
        <f>[1]Nodes!B82</f>
        <v>West Coast Groundwater Basin</v>
      </c>
      <c r="C83" s="19">
        <f t="shared" si="51"/>
        <v>0</v>
      </c>
      <c r="D83" s="13">
        <f t="shared" si="50"/>
        <v>0</v>
      </c>
      <c r="E83" s="13">
        <f t="shared" si="50"/>
        <v>0</v>
      </c>
      <c r="F83" s="13">
        <f t="shared" si="50"/>
        <v>0</v>
      </c>
      <c r="G83" s="13">
        <f t="shared" si="49"/>
        <v>0</v>
      </c>
      <c r="H83" s="13">
        <f t="shared" si="49"/>
        <v>0</v>
      </c>
      <c r="I83" s="13">
        <f t="shared" si="49"/>
        <v>0</v>
      </c>
      <c r="J83" s="13">
        <f t="shared" si="49"/>
        <v>0</v>
      </c>
      <c r="K83" s="13">
        <f t="shared" si="49"/>
        <v>0</v>
      </c>
      <c r="L83" s="13">
        <f t="shared" si="49"/>
        <v>0</v>
      </c>
      <c r="M83" s="13">
        <f t="shared" si="49"/>
        <v>0</v>
      </c>
      <c r="N83" s="13">
        <f t="shared" si="49"/>
        <v>0</v>
      </c>
      <c r="O83" s="13">
        <f t="shared" si="49"/>
        <v>0</v>
      </c>
      <c r="Q83" s="12">
        <f>[1]Nodes!H82</f>
        <v>0</v>
      </c>
      <c r="R83" s="1">
        <f t="shared" si="52"/>
        <v>0</v>
      </c>
      <c r="S83" s="1">
        <f t="shared" si="53"/>
        <v>0</v>
      </c>
      <c r="T83" s="1">
        <v>0</v>
      </c>
      <c r="U83" s="1">
        <f t="shared" si="60"/>
        <v>0</v>
      </c>
      <c r="V83">
        <f t="shared" si="61"/>
        <v>0</v>
      </c>
      <c r="W83">
        <f t="shared" si="62"/>
        <v>0</v>
      </c>
      <c r="X83">
        <f t="shared" si="63"/>
        <v>0</v>
      </c>
      <c r="Y83">
        <f t="shared" si="64"/>
        <v>0</v>
      </c>
      <c r="Z83">
        <f t="shared" si="65"/>
        <v>0</v>
      </c>
      <c r="AA83">
        <f t="shared" si="66"/>
        <v>0</v>
      </c>
      <c r="AB83">
        <f t="shared" si="67"/>
        <v>0</v>
      </c>
      <c r="AC83">
        <f t="shared" si="68"/>
        <v>0</v>
      </c>
      <c r="AD83">
        <f t="shared" si="69"/>
        <v>0</v>
      </c>
      <c r="AE83">
        <f t="shared" si="70"/>
        <v>0</v>
      </c>
      <c r="AF83">
        <f t="shared" si="71"/>
        <v>0</v>
      </c>
      <c r="AG83">
        <f t="shared" si="72"/>
        <v>0</v>
      </c>
      <c r="AH83" s="12">
        <f t="shared" si="59"/>
        <v>0</v>
      </c>
      <c r="AI83" s="12">
        <f t="shared" si="59"/>
        <v>0</v>
      </c>
      <c r="AJ83" s="12">
        <f t="shared" si="59"/>
        <v>0</v>
      </c>
      <c r="AK83" s="12">
        <f t="shared" si="59"/>
        <v>0</v>
      </c>
      <c r="AL83" s="12">
        <f t="shared" si="59"/>
        <v>0</v>
      </c>
      <c r="AM83" s="12">
        <f t="shared" si="59"/>
        <v>0</v>
      </c>
      <c r="AN83" s="12">
        <f t="shared" si="59"/>
        <v>0</v>
      </c>
      <c r="AO83" s="12">
        <f t="shared" si="59"/>
        <v>0</v>
      </c>
      <c r="AP83" s="12">
        <f t="shared" si="59"/>
        <v>0</v>
      </c>
      <c r="AQ83" s="12">
        <f t="shared" si="59"/>
        <v>0</v>
      </c>
      <c r="AR83" s="12">
        <f t="shared" si="59"/>
        <v>0</v>
      </c>
      <c r="AS83" s="12">
        <f t="shared" si="59"/>
        <v>0</v>
      </c>
      <c r="AT83" s="13">
        <f t="shared" si="55"/>
        <v>0</v>
      </c>
      <c r="AU83" t="e">
        <f t="shared" si="56"/>
        <v>#DIV/0!</v>
      </c>
      <c r="AV83">
        <v>145.7371636949795</v>
      </c>
      <c r="AW83" t="e">
        <f t="shared" si="57"/>
        <v>#DIV/0!</v>
      </c>
    </row>
    <row r="84" spans="1:49" x14ac:dyDescent="0.25">
      <c r="A84" s="18" t="str">
        <f>[1]Nodes!A83</f>
        <v>INF_BTD</v>
      </c>
      <c r="B84" s="18" t="str">
        <f>[1]Nodes!B83</f>
        <v>Big Tujunga Dam releases (Gauge F168-R)</v>
      </c>
      <c r="C84" s="19">
        <f t="shared" si="51"/>
        <v>0</v>
      </c>
      <c r="D84" s="13">
        <f t="shared" si="50"/>
        <v>0</v>
      </c>
      <c r="E84" s="13">
        <f t="shared" si="50"/>
        <v>0</v>
      </c>
      <c r="F84" s="13">
        <f t="shared" si="50"/>
        <v>0</v>
      </c>
      <c r="G84" s="13">
        <f t="shared" si="49"/>
        <v>0</v>
      </c>
      <c r="H84" s="13">
        <f t="shared" si="49"/>
        <v>0</v>
      </c>
      <c r="I84" s="13">
        <f t="shared" si="49"/>
        <v>0</v>
      </c>
      <c r="J84" s="13">
        <f t="shared" si="49"/>
        <v>0</v>
      </c>
      <c r="K84" s="13">
        <f t="shared" si="49"/>
        <v>0</v>
      </c>
      <c r="L84" s="13">
        <f t="shared" si="49"/>
        <v>0</v>
      </c>
      <c r="M84" s="13">
        <f t="shared" si="49"/>
        <v>0</v>
      </c>
      <c r="N84" s="13">
        <f t="shared" si="49"/>
        <v>0</v>
      </c>
      <c r="O84" s="13">
        <f t="shared" si="49"/>
        <v>0</v>
      </c>
      <c r="Q84" s="12">
        <f>[1]Nodes!H83</f>
        <v>0</v>
      </c>
      <c r="R84" s="1">
        <f t="shared" si="52"/>
        <v>0</v>
      </c>
      <c r="S84" s="1">
        <f t="shared" si="53"/>
        <v>0</v>
      </c>
      <c r="T84" s="1">
        <v>0</v>
      </c>
      <c r="U84" s="1">
        <f t="shared" si="60"/>
        <v>0</v>
      </c>
      <c r="V84">
        <f t="shared" si="61"/>
        <v>0</v>
      </c>
      <c r="W84">
        <f t="shared" si="62"/>
        <v>0</v>
      </c>
      <c r="X84">
        <f t="shared" si="63"/>
        <v>0</v>
      </c>
      <c r="Y84">
        <f t="shared" si="64"/>
        <v>0</v>
      </c>
      <c r="Z84">
        <f t="shared" si="65"/>
        <v>0</v>
      </c>
      <c r="AA84">
        <f t="shared" si="66"/>
        <v>0</v>
      </c>
      <c r="AB84">
        <f t="shared" si="67"/>
        <v>0</v>
      </c>
      <c r="AC84">
        <f t="shared" si="68"/>
        <v>0</v>
      </c>
      <c r="AD84">
        <f t="shared" si="69"/>
        <v>0</v>
      </c>
      <c r="AE84">
        <f t="shared" si="70"/>
        <v>0</v>
      </c>
      <c r="AF84">
        <f t="shared" si="71"/>
        <v>0</v>
      </c>
      <c r="AG84">
        <f t="shared" si="72"/>
        <v>0</v>
      </c>
      <c r="AH84" s="12">
        <f t="shared" si="59"/>
        <v>0</v>
      </c>
      <c r="AI84" s="12">
        <f t="shared" si="59"/>
        <v>0</v>
      </c>
      <c r="AJ84" s="12">
        <f t="shared" si="59"/>
        <v>0</v>
      </c>
      <c r="AK84" s="12">
        <f t="shared" si="59"/>
        <v>0</v>
      </c>
      <c r="AL84" s="12">
        <f t="shared" si="59"/>
        <v>0</v>
      </c>
      <c r="AM84" s="12">
        <f t="shared" si="59"/>
        <v>0</v>
      </c>
      <c r="AN84" s="12">
        <f t="shared" si="59"/>
        <v>0</v>
      </c>
      <c r="AO84" s="12">
        <f t="shared" si="59"/>
        <v>0</v>
      </c>
      <c r="AP84" s="12">
        <f t="shared" si="59"/>
        <v>0</v>
      </c>
      <c r="AQ84" s="12">
        <f t="shared" si="59"/>
        <v>0</v>
      </c>
      <c r="AR84" s="12">
        <f t="shared" si="59"/>
        <v>0</v>
      </c>
      <c r="AS84" s="12">
        <f t="shared" si="59"/>
        <v>0</v>
      </c>
      <c r="AT84" s="13">
        <f t="shared" si="55"/>
        <v>0</v>
      </c>
      <c r="AU84" t="e">
        <f t="shared" si="56"/>
        <v>#DIV/0!</v>
      </c>
      <c r="AV84">
        <v>298.0442323052095</v>
      </c>
      <c r="AW84" t="e">
        <f t="shared" si="57"/>
        <v>#DIV/0!</v>
      </c>
    </row>
    <row r="85" spans="1:49" x14ac:dyDescent="0.25">
      <c r="A85" s="18" t="str">
        <f>[1]Nodes!A84</f>
        <v>INF_CAS</v>
      </c>
      <c r="B85" s="18" t="str">
        <f>[1]Nodes!B84</f>
        <v>Castiac Lake Reservoir</v>
      </c>
      <c r="C85" s="19">
        <f t="shared" si="51"/>
        <v>0</v>
      </c>
      <c r="D85" s="13">
        <f t="shared" si="50"/>
        <v>0</v>
      </c>
      <c r="E85" s="13">
        <f t="shared" si="50"/>
        <v>0</v>
      </c>
      <c r="F85" s="13">
        <f t="shared" si="50"/>
        <v>0</v>
      </c>
      <c r="G85" s="13">
        <f t="shared" si="49"/>
        <v>0</v>
      </c>
      <c r="H85" s="13">
        <f t="shared" si="49"/>
        <v>0</v>
      </c>
      <c r="I85" s="13">
        <f t="shared" si="49"/>
        <v>0</v>
      </c>
      <c r="J85" s="13">
        <f t="shared" si="49"/>
        <v>0</v>
      </c>
      <c r="K85" s="13">
        <f t="shared" si="49"/>
        <v>0</v>
      </c>
      <c r="L85" s="13">
        <f t="shared" si="49"/>
        <v>0</v>
      </c>
      <c r="M85" s="13">
        <f t="shared" si="49"/>
        <v>0</v>
      </c>
      <c r="N85" s="13">
        <f t="shared" si="49"/>
        <v>0</v>
      </c>
      <c r="O85" s="13">
        <f t="shared" si="49"/>
        <v>0</v>
      </c>
      <c r="Q85" s="12">
        <f>[1]Nodes!H84</f>
        <v>0</v>
      </c>
      <c r="R85" s="1">
        <f t="shared" si="52"/>
        <v>0</v>
      </c>
      <c r="S85" s="1">
        <f t="shared" si="53"/>
        <v>0</v>
      </c>
      <c r="T85" s="1">
        <v>0</v>
      </c>
      <c r="U85" s="1">
        <f t="shared" si="60"/>
        <v>0</v>
      </c>
      <c r="V85">
        <f t="shared" si="61"/>
        <v>0</v>
      </c>
      <c r="W85">
        <f t="shared" si="62"/>
        <v>0</v>
      </c>
      <c r="X85">
        <f t="shared" si="63"/>
        <v>0</v>
      </c>
      <c r="Y85">
        <f t="shared" si="64"/>
        <v>0</v>
      </c>
      <c r="Z85">
        <f t="shared" si="65"/>
        <v>0</v>
      </c>
      <c r="AA85">
        <f t="shared" si="66"/>
        <v>0</v>
      </c>
      <c r="AB85">
        <f t="shared" si="67"/>
        <v>0</v>
      </c>
      <c r="AC85">
        <f t="shared" si="68"/>
        <v>0</v>
      </c>
      <c r="AD85">
        <f t="shared" si="69"/>
        <v>0</v>
      </c>
      <c r="AE85">
        <f t="shared" si="70"/>
        <v>0</v>
      </c>
      <c r="AF85">
        <f t="shared" si="71"/>
        <v>0</v>
      </c>
      <c r="AG85">
        <f t="shared" si="72"/>
        <v>0</v>
      </c>
      <c r="AH85" s="12">
        <f t="shared" si="59"/>
        <v>0</v>
      </c>
      <c r="AI85" s="12">
        <f t="shared" si="59"/>
        <v>0</v>
      </c>
      <c r="AJ85" s="12">
        <f t="shared" si="59"/>
        <v>0</v>
      </c>
      <c r="AK85" s="12">
        <f t="shared" si="59"/>
        <v>0</v>
      </c>
      <c r="AL85" s="12">
        <f t="shared" si="59"/>
        <v>0</v>
      </c>
      <c r="AM85" s="12">
        <f t="shared" si="59"/>
        <v>0</v>
      </c>
      <c r="AN85" s="12">
        <f t="shared" si="59"/>
        <v>0</v>
      </c>
      <c r="AO85" s="12">
        <f t="shared" si="59"/>
        <v>0</v>
      </c>
      <c r="AP85" s="12">
        <f t="shared" si="59"/>
        <v>0</v>
      </c>
      <c r="AQ85" s="12">
        <f t="shared" si="59"/>
        <v>0</v>
      </c>
      <c r="AR85" s="12">
        <f t="shared" si="59"/>
        <v>0</v>
      </c>
      <c r="AS85" s="12">
        <f t="shared" si="59"/>
        <v>0</v>
      </c>
      <c r="AT85" s="13">
        <f t="shared" si="55"/>
        <v>0</v>
      </c>
      <c r="AU85" t="e">
        <f t="shared" si="56"/>
        <v>#DIV/0!</v>
      </c>
      <c r="AV85">
        <v>496.42165650684933</v>
      </c>
      <c r="AW85" t="e">
        <f t="shared" si="57"/>
        <v>#DIV/0!</v>
      </c>
    </row>
    <row r="86" spans="1:49" x14ac:dyDescent="0.25">
      <c r="A86" s="18" t="str">
        <f>[1]Nodes!A85</f>
        <v>INF_COL</v>
      </c>
      <c r="B86" s="18" t="str">
        <f>[1]Nodes!B85</f>
        <v>Colorado River</v>
      </c>
      <c r="C86" s="19">
        <f t="shared" si="51"/>
        <v>0</v>
      </c>
      <c r="D86" s="13">
        <f t="shared" si="50"/>
        <v>0</v>
      </c>
      <c r="E86" s="13">
        <f t="shared" si="50"/>
        <v>0</v>
      </c>
      <c r="F86" s="13">
        <f t="shared" si="50"/>
        <v>0</v>
      </c>
      <c r="G86" s="13">
        <f t="shared" si="49"/>
        <v>0</v>
      </c>
      <c r="H86" s="13">
        <f t="shared" si="49"/>
        <v>0</v>
      </c>
      <c r="I86" s="13">
        <f t="shared" si="49"/>
        <v>0</v>
      </c>
      <c r="J86" s="13">
        <f t="shared" si="49"/>
        <v>0</v>
      </c>
      <c r="K86" s="13">
        <f t="shared" si="49"/>
        <v>0</v>
      </c>
      <c r="L86" s="13">
        <f t="shared" si="49"/>
        <v>0</v>
      </c>
      <c r="M86" s="13">
        <f t="shared" si="49"/>
        <v>0</v>
      </c>
      <c r="N86" s="13">
        <f t="shared" si="49"/>
        <v>0</v>
      </c>
      <c r="O86" s="13">
        <f t="shared" si="49"/>
        <v>0</v>
      </c>
      <c r="Q86" s="12">
        <f>[1]Nodes!H85</f>
        <v>0</v>
      </c>
      <c r="R86" s="1">
        <f t="shared" si="52"/>
        <v>0</v>
      </c>
      <c r="S86" s="1">
        <f t="shared" si="53"/>
        <v>0</v>
      </c>
      <c r="T86" s="1">
        <v>0</v>
      </c>
      <c r="U86" s="1">
        <f t="shared" si="60"/>
        <v>0</v>
      </c>
      <c r="V86">
        <f t="shared" si="61"/>
        <v>0</v>
      </c>
      <c r="W86">
        <f t="shared" si="62"/>
        <v>0</v>
      </c>
      <c r="X86">
        <f t="shared" si="63"/>
        <v>0</v>
      </c>
      <c r="Y86">
        <f t="shared" si="64"/>
        <v>0</v>
      </c>
      <c r="Z86">
        <f t="shared" si="65"/>
        <v>0</v>
      </c>
      <c r="AA86">
        <f t="shared" si="66"/>
        <v>0</v>
      </c>
      <c r="AB86">
        <f t="shared" si="67"/>
        <v>0</v>
      </c>
      <c r="AC86">
        <f t="shared" si="68"/>
        <v>0</v>
      </c>
      <c r="AD86">
        <f t="shared" si="69"/>
        <v>0</v>
      </c>
      <c r="AE86">
        <f t="shared" si="70"/>
        <v>0</v>
      </c>
      <c r="AF86">
        <f t="shared" si="71"/>
        <v>0</v>
      </c>
      <c r="AG86">
        <f t="shared" si="72"/>
        <v>0</v>
      </c>
      <c r="AH86" s="12">
        <f t="shared" si="59"/>
        <v>0</v>
      </c>
      <c r="AI86" s="12">
        <f t="shared" si="59"/>
        <v>0</v>
      </c>
      <c r="AJ86" s="12">
        <f t="shared" si="59"/>
        <v>0</v>
      </c>
      <c r="AK86" s="12">
        <f t="shared" si="59"/>
        <v>0</v>
      </c>
      <c r="AL86" s="12">
        <f t="shared" si="59"/>
        <v>0</v>
      </c>
      <c r="AM86" s="12">
        <f t="shared" si="59"/>
        <v>0</v>
      </c>
      <c r="AN86" s="12">
        <f t="shared" si="59"/>
        <v>0</v>
      </c>
      <c r="AO86" s="12">
        <f t="shared" si="59"/>
        <v>0</v>
      </c>
      <c r="AP86" s="12">
        <f t="shared" si="59"/>
        <v>0</v>
      </c>
      <c r="AQ86" s="12">
        <f t="shared" si="59"/>
        <v>0</v>
      </c>
      <c r="AR86" s="12">
        <f t="shared" si="59"/>
        <v>0</v>
      </c>
      <c r="AS86" s="12">
        <f t="shared" si="59"/>
        <v>0</v>
      </c>
      <c r="AT86" s="13">
        <f t="shared" si="55"/>
        <v>0</v>
      </c>
      <c r="AU86" t="e">
        <f t="shared" si="56"/>
        <v>#DIV/0!</v>
      </c>
      <c r="AV86">
        <v>1455.5618431506853</v>
      </c>
      <c r="AW86" t="e">
        <f t="shared" si="57"/>
        <v>#DIV/0!</v>
      </c>
    </row>
    <row r="87" spans="1:49" x14ac:dyDescent="0.25">
      <c r="A87" s="18" t="str">
        <f>[1]Nodes!A86</f>
        <v>INF_CSB</v>
      </c>
      <c r="B87" s="18" t="str">
        <f>[1]Nodes!B86</f>
        <v>Coastal Injection Barrier Wells</v>
      </c>
      <c r="C87" s="19">
        <f t="shared" si="51"/>
        <v>0</v>
      </c>
      <c r="D87" s="13">
        <f t="shared" si="50"/>
        <v>0</v>
      </c>
      <c r="E87" s="13">
        <f t="shared" si="50"/>
        <v>0</v>
      </c>
      <c r="F87" s="13">
        <f t="shared" si="50"/>
        <v>0</v>
      </c>
      <c r="G87" s="13">
        <f t="shared" si="49"/>
        <v>0</v>
      </c>
      <c r="H87" s="13">
        <f t="shared" si="49"/>
        <v>0</v>
      </c>
      <c r="I87" s="13">
        <f t="shared" si="49"/>
        <v>0</v>
      </c>
      <c r="J87" s="13">
        <f t="shared" si="49"/>
        <v>0</v>
      </c>
      <c r="K87" s="13">
        <f t="shared" si="49"/>
        <v>0</v>
      </c>
      <c r="L87" s="13">
        <f t="shared" si="49"/>
        <v>0</v>
      </c>
      <c r="M87" s="13">
        <f t="shared" si="49"/>
        <v>0</v>
      </c>
      <c r="N87" s="13">
        <f t="shared" si="49"/>
        <v>0</v>
      </c>
      <c r="O87" s="13">
        <f t="shared" si="49"/>
        <v>0</v>
      </c>
      <c r="Q87" s="12">
        <f>[1]Nodes!H86</f>
        <v>0</v>
      </c>
      <c r="R87" s="1">
        <f t="shared" si="52"/>
        <v>0</v>
      </c>
      <c r="S87" s="1">
        <f t="shared" si="53"/>
        <v>0</v>
      </c>
      <c r="T87" s="1">
        <v>0</v>
      </c>
      <c r="U87" s="1">
        <f t="shared" si="60"/>
        <v>0</v>
      </c>
      <c r="V87">
        <f t="shared" si="61"/>
        <v>0</v>
      </c>
      <c r="W87">
        <f t="shared" si="62"/>
        <v>0</v>
      </c>
      <c r="X87">
        <f t="shared" si="63"/>
        <v>0</v>
      </c>
      <c r="Y87">
        <f t="shared" si="64"/>
        <v>0</v>
      </c>
      <c r="Z87">
        <f t="shared" si="65"/>
        <v>0</v>
      </c>
      <c r="AA87">
        <f t="shared" si="66"/>
        <v>0</v>
      </c>
      <c r="AB87">
        <f t="shared" si="67"/>
        <v>0</v>
      </c>
      <c r="AC87">
        <f t="shared" si="68"/>
        <v>0</v>
      </c>
      <c r="AD87">
        <f t="shared" si="69"/>
        <v>0</v>
      </c>
      <c r="AE87">
        <f t="shared" si="70"/>
        <v>0</v>
      </c>
      <c r="AF87">
        <f t="shared" si="71"/>
        <v>0</v>
      </c>
      <c r="AG87">
        <f t="shared" si="72"/>
        <v>0</v>
      </c>
      <c r="AH87" s="12">
        <f t="shared" ref="AH87:AS108" si="73">($S87*31)+($U87*0.2)</f>
        <v>0</v>
      </c>
      <c r="AI87" s="12">
        <f t="shared" si="73"/>
        <v>0</v>
      </c>
      <c r="AJ87" s="12">
        <f t="shared" si="73"/>
        <v>0</v>
      </c>
      <c r="AK87" s="12">
        <f t="shared" si="73"/>
        <v>0</v>
      </c>
      <c r="AL87" s="12">
        <f t="shared" si="73"/>
        <v>0</v>
      </c>
      <c r="AM87" s="12">
        <f t="shared" si="73"/>
        <v>0</v>
      </c>
      <c r="AN87" s="12">
        <f t="shared" si="73"/>
        <v>0</v>
      </c>
      <c r="AO87" s="12">
        <f t="shared" si="73"/>
        <v>0</v>
      </c>
      <c r="AP87" s="12">
        <f t="shared" si="73"/>
        <v>0</v>
      </c>
      <c r="AQ87" s="12">
        <f t="shared" si="73"/>
        <v>0</v>
      </c>
      <c r="AR87" s="12">
        <f t="shared" si="73"/>
        <v>0</v>
      </c>
      <c r="AS87" s="12">
        <f t="shared" si="73"/>
        <v>0</v>
      </c>
      <c r="AT87" s="13">
        <f t="shared" si="55"/>
        <v>0</v>
      </c>
      <c r="AU87" t="e">
        <f t="shared" si="56"/>
        <v>#DIV/0!</v>
      </c>
      <c r="AV87">
        <v>3044.8028504892363</v>
      </c>
      <c r="AW87" t="e">
        <f t="shared" si="57"/>
        <v>#DIV/0!</v>
      </c>
    </row>
    <row r="88" spans="1:49" x14ac:dyDescent="0.25">
      <c r="A88" s="18" t="str">
        <f>[1]Nodes!A87</f>
        <v>INF_DVR</v>
      </c>
      <c r="B88" s="18" t="str">
        <f>[1]Nodes!B87</f>
        <v>Diamond Valley Reservoir</v>
      </c>
      <c r="C88" s="19">
        <f t="shared" si="51"/>
        <v>0</v>
      </c>
      <c r="D88" s="13">
        <f t="shared" si="50"/>
        <v>0</v>
      </c>
      <c r="E88" s="13">
        <f t="shared" si="50"/>
        <v>0</v>
      </c>
      <c r="F88" s="13">
        <f t="shared" si="50"/>
        <v>0</v>
      </c>
      <c r="G88" s="13">
        <f t="shared" si="49"/>
        <v>0</v>
      </c>
      <c r="H88" s="13">
        <f t="shared" si="49"/>
        <v>0</v>
      </c>
      <c r="I88" s="13">
        <f t="shared" si="49"/>
        <v>0</v>
      </c>
      <c r="J88" s="13">
        <f t="shared" ref="J88:O130" si="74">AN88</f>
        <v>0</v>
      </c>
      <c r="K88" s="13">
        <f t="shared" si="74"/>
        <v>0</v>
      </c>
      <c r="L88" s="13">
        <f t="shared" si="74"/>
        <v>0</v>
      </c>
      <c r="M88" s="13">
        <f t="shared" si="74"/>
        <v>0</v>
      </c>
      <c r="N88" s="13">
        <f t="shared" si="74"/>
        <v>0</v>
      </c>
      <c r="O88" s="13">
        <f t="shared" si="74"/>
        <v>0</v>
      </c>
      <c r="Q88" s="12">
        <f>[1]Nodes!H87</f>
        <v>0</v>
      </c>
      <c r="R88" s="1">
        <f t="shared" si="52"/>
        <v>0</v>
      </c>
      <c r="S88" s="1">
        <f t="shared" si="53"/>
        <v>0</v>
      </c>
      <c r="T88" s="1">
        <v>0</v>
      </c>
      <c r="U88" s="1">
        <f t="shared" si="60"/>
        <v>0</v>
      </c>
      <c r="V88">
        <f t="shared" si="61"/>
        <v>0</v>
      </c>
      <c r="W88">
        <f t="shared" si="62"/>
        <v>0</v>
      </c>
      <c r="X88">
        <f t="shared" si="63"/>
        <v>0</v>
      </c>
      <c r="Y88">
        <f t="shared" si="64"/>
        <v>0</v>
      </c>
      <c r="Z88">
        <f t="shared" si="65"/>
        <v>0</v>
      </c>
      <c r="AA88">
        <f t="shared" si="66"/>
        <v>0</v>
      </c>
      <c r="AB88">
        <f t="shared" si="67"/>
        <v>0</v>
      </c>
      <c r="AC88">
        <f t="shared" si="68"/>
        <v>0</v>
      </c>
      <c r="AD88">
        <f t="shared" si="69"/>
        <v>0</v>
      </c>
      <c r="AE88">
        <f t="shared" si="70"/>
        <v>0</v>
      </c>
      <c r="AF88">
        <f t="shared" si="71"/>
        <v>0</v>
      </c>
      <c r="AG88">
        <f t="shared" si="72"/>
        <v>0</v>
      </c>
      <c r="AH88" s="12">
        <f t="shared" si="73"/>
        <v>0</v>
      </c>
      <c r="AI88" s="12">
        <f t="shared" si="73"/>
        <v>0</v>
      </c>
      <c r="AJ88" s="12">
        <f t="shared" si="73"/>
        <v>0</v>
      </c>
      <c r="AK88" s="12">
        <f t="shared" si="73"/>
        <v>0</v>
      </c>
      <c r="AL88" s="12">
        <f t="shared" si="73"/>
        <v>0</v>
      </c>
      <c r="AM88" s="12">
        <f t="shared" si="73"/>
        <v>0</v>
      </c>
      <c r="AN88" s="12">
        <f t="shared" si="73"/>
        <v>0</v>
      </c>
      <c r="AO88" s="12">
        <f t="shared" si="73"/>
        <v>0</v>
      </c>
      <c r="AP88" s="12">
        <f t="shared" si="73"/>
        <v>0</v>
      </c>
      <c r="AQ88" s="12">
        <f t="shared" si="73"/>
        <v>0</v>
      </c>
      <c r="AR88" s="12">
        <f t="shared" si="73"/>
        <v>0</v>
      </c>
      <c r="AS88" s="12">
        <f t="shared" si="73"/>
        <v>0</v>
      </c>
      <c r="AT88" s="13">
        <f t="shared" si="55"/>
        <v>0</v>
      </c>
      <c r="AU88" t="e">
        <f t="shared" si="56"/>
        <v>#DIV/0!</v>
      </c>
      <c r="AV88">
        <v>4932.8413041557487</v>
      </c>
      <c r="AW88" t="e">
        <f t="shared" si="57"/>
        <v>#DIV/0!</v>
      </c>
    </row>
    <row r="89" spans="1:49" x14ac:dyDescent="0.25">
      <c r="A89" s="18" t="str">
        <f>[1]Nodes!A88</f>
        <v>INF_HAN</v>
      </c>
      <c r="B89" s="18" t="str">
        <f>[1]Nodes!B88</f>
        <v>Hansen Dam (Inflows of F168)</v>
      </c>
      <c r="C89" s="19">
        <f t="shared" si="51"/>
        <v>0</v>
      </c>
      <c r="D89" s="13">
        <f t="shared" si="50"/>
        <v>0</v>
      </c>
      <c r="E89" s="13">
        <f t="shared" si="50"/>
        <v>0</v>
      </c>
      <c r="F89" s="13">
        <f t="shared" si="50"/>
        <v>0</v>
      </c>
      <c r="G89" s="13">
        <f t="shared" si="50"/>
        <v>0</v>
      </c>
      <c r="H89" s="13">
        <f t="shared" si="50"/>
        <v>0</v>
      </c>
      <c r="I89" s="13">
        <f t="shared" si="50"/>
        <v>0</v>
      </c>
      <c r="J89" s="13">
        <f t="shared" si="74"/>
        <v>0</v>
      </c>
      <c r="K89" s="13">
        <f t="shared" si="74"/>
        <v>0</v>
      </c>
      <c r="L89" s="13">
        <f t="shared" si="74"/>
        <v>0</v>
      </c>
      <c r="M89" s="13">
        <f t="shared" si="74"/>
        <v>0</v>
      </c>
      <c r="N89" s="13">
        <f t="shared" si="74"/>
        <v>0</v>
      </c>
      <c r="O89" s="13">
        <f t="shared" si="74"/>
        <v>0</v>
      </c>
      <c r="Q89" s="12">
        <f>[1]Nodes!H88</f>
        <v>0</v>
      </c>
      <c r="R89" s="1">
        <f t="shared" si="52"/>
        <v>0</v>
      </c>
      <c r="S89" s="1">
        <f t="shared" si="53"/>
        <v>0</v>
      </c>
      <c r="T89" s="1">
        <v>0</v>
      </c>
      <c r="U89" s="1">
        <f t="shared" si="60"/>
        <v>0</v>
      </c>
      <c r="V89">
        <f t="shared" si="61"/>
        <v>0</v>
      </c>
      <c r="W89">
        <f t="shared" si="62"/>
        <v>0</v>
      </c>
      <c r="X89">
        <f t="shared" si="63"/>
        <v>0</v>
      </c>
      <c r="Y89">
        <f t="shared" si="64"/>
        <v>0</v>
      </c>
      <c r="Z89">
        <f t="shared" si="65"/>
        <v>0</v>
      </c>
      <c r="AA89">
        <f t="shared" si="66"/>
        <v>0</v>
      </c>
      <c r="AB89">
        <f t="shared" si="67"/>
        <v>0</v>
      </c>
      <c r="AC89">
        <f t="shared" si="68"/>
        <v>0</v>
      </c>
      <c r="AD89">
        <f t="shared" si="69"/>
        <v>0</v>
      </c>
      <c r="AE89">
        <f t="shared" si="70"/>
        <v>0</v>
      </c>
      <c r="AF89">
        <f t="shared" si="71"/>
        <v>0</v>
      </c>
      <c r="AG89">
        <f t="shared" si="72"/>
        <v>0</v>
      </c>
      <c r="AH89" s="12">
        <f t="shared" si="73"/>
        <v>0</v>
      </c>
      <c r="AI89" s="12">
        <f t="shared" si="73"/>
        <v>0</v>
      </c>
      <c r="AJ89" s="12">
        <f t="shared" si="73"/>
        <v>0</v>
      </c>
      <c r="AK89" s="12">
        <f t="shared" si="73"/>
        <v>0</v>
      </c>
      <c r="AL89" s="12">
        <f t="shared" si="73"/>
        <v>0</v>
      </c>
      <c r="AM89" s="12">
        <f t="shared" si="73"/>
        <v>0</v>
      </c>
      <c r="AN89" s="12">
        <f t="shared" si="73"/>
        <v>0</v>
      </c>
      <c r="AO89" s="12">
        <f t="shared" si="73"/>
        <v>0</v>
      </c>
      <c r="AP89" s="12">
        <f t="shared" si="73"/>
        <v>0</v>
      </c>
      <c r="AQ89" s="12">
        <f t="shared" si="73"/>
        <v>0</v>
      </c>
      <c r="AR89" s="12">
        <f t="shared" si="73"/>
        <v>0</v>
      </c>
      <c r="AS89" s="12">
        <f t="shared" si="73"/>
        <v>0</v>
      </c>
      <c r="AT89" s="13">
        <f t="shared" si="55"/>
        <v>0</v>
      </c>
      <c r="AU89" t="e">
        <f t="shared" si="56"/>
        <v>#DIV/0!</v>
      </c>
      <c r="AV89">
        <v>6424.9533860408601</v>
      </c>
      <c r="AW89" t="e">
        <f t="shared" si="57"/>
        <v>#DIV/0!</v>
      </c>
    </row>
    <row r="90" spans="1:49" x14ac:dyDescent="0.25">
      <c r="A90" s="18" t="str">
        <f>[1]Nodes!A89</f>
        <v>INF_LAR</v>
      </c>
      <c r="B90" s="18" t="str">
        <f>[1]Nodes!B89</f>
        <v>Los Angeles Reservoir (LA City)</v>
      </c>
      <c r="C90" s="19">
        <f t="shared" si="51"/>
        <v>0</v>
      </c>
      <c r="D90" s="13">
        <f t="shared" si="50"/>
        <v>0</v>
      </c>
      <c r="E90" s="13">
        <f t="shared" si="50"/>
        <v>0</v>
      </c>
      <c r="F90" s="13">
        <f t="shared" si="50"/>
        <v>0</v>
      </c>
      <c r="G90" s="13">
        <f t="shared" si="50"/>
        <v>0</v>
      </c>
      <c r="H90" s="13">
        <f t="shared" si="50"/>
        <v>0</v>
      </c>
      <c r="I90" s="13">
        <f t="shared" si="50"/>
        <v>0</v>
      </c>
      <c r="J90" s="13">
        <f t="shared" si="74"/>
        <v>0</v>
      </c>
      <c r="K90" s="13">
        <f t="shared" si="74"/>
        <v>0</v>
      </c>
      <c r="L90" s="13">
        <f t="shared" si="74"/>
        <v>0</v>
      </c>
      <c r="M90" s="13">
        <f t="shared" si="74"/>
        <v>0</v>
      </c>
      <c r="N90" s="13">
        <f t="shared" si="74"/>
        <v>0</v>
      </c>
      <c r="O90" s="13">
        <f t="shared" si="74"/>
        <v>0</v>
      </c>
      <c r="Q90" s="12">
        <f>[1]Nodes!H89</f>
        <v>0</v>
      </c>
      <c r="R90" s="1">
        <f t="shared" si="52"/>
        <v>0</v>
      </c>
      <c r="S90" s="1">
        <f t="shared" si="53"/>
        <v>0</v>
      </c>
      <c r="T90" s="1">
        <v>0</v>
      </c>
      <c r="U90" s="1">
        <f t="shared" si="60"/>
        <v>0</v>
      </c>
      <c r="V90">
        <f t="shared" si="61"/>
        <v>0</v>
      </c>
      <c r="W90">
        <f t="shared" si="62"/>
        <v>0</v>
      </c>
      <c r="X90">
        <f t="shared" si="63"/>
        <v>0</v>
      </c>
      <c r="Y90">
        <f t="shared" si="64"/>
        <v>0</v>
      </c>
      <c r="Z90">
        <f t="shared" si="65"/>
        <v>0</v>
      </c>
      <c r="AA90">
        <f t="shared" si="66"/>
        <v>0</v>
      </c>
      <c r="AB90">
        <f t="shared" si="67"/>
        <v>0</v>
      </c>
      <c r="AC90">
        <f t="shared" si="68"/>
        <v>0</v>
      </c>
      <c r="AD90">
        <f t="shared" si="69"/>
        <v>0</v>
      </c>
      <c r="AE90">
        <f t="shared" si="70"/>
        <v>0</v>
      </c>
      <c r="AF90">
        <f t="shared" si="71"/>
        <v>0</v>
      </c>
      <c r="AG90">
        <f t="shared" si="72"/>
        <v>0</v>
      </c>
      <c r="AH90" s="12">
        <f t="shared" si="73"/>
        <v>0</v>
      </c>
      <c r="AI90" s="12">
        <f t="shared" si="73"/>
        <v>0</v>
      </c>
      <c r="AJ90" s="12">
        <f t="shared" si="73"/>
        <v>0</v>
      </c>
      <c r="AK90" s="12">
        <f t="shared" si="73"/>
        <v>0</v>
      </c>
      <c r="AL90" s="12">
        <f t="shared" si="73"/>
        <v>0</v>
      </c>
      <c r="AM90" s="12">
        <f t="shared" si="73"/>
        <v>0</v>
      </c>
      <c r="AN90" s="12">
        <f t="shared" si="73"/>
        <v>0</v>
      </c>
      <c r="AO90" s="12">
        <f t="shared" si="73"/>
        <v>0</v>
      </c>
      <c r="AP90" s="12">
        <f t="shared" si="73"/>
        <v>0</v>
      </c>
      <c r="AQ90" s="12">
        <f t="shared" si="73"/>
        <v>0</v>
      </c>
      <c r="AR90" s="12">
        <f t="shared" si="73"/>
        <v>0</v>
      </c>
      <c r="AS90" s="12">
        <f t="shared" si="73"/>
        <v>0</v>
      </c>
      <c r="AT90" s="13">
        <f t="shared" si="55"/>
        <v>0</v>
      </c>
      <c r="AU90" t="e">
        <f t="shared" si="56"/>
        <v>#DIV/0!</v>
      </c>
      <c r="AV90">
        <v>6498.4408465753431</v>
      </c>
      <c r="AW90" t="e">
        <f t="shared" si="57"/>
        <v>#DIV/0!</v>
      </c>
    </row>
    <row r="91" spans="1:49" x14ac:dyDescent="0.25">
      <c r="A91" s="18" t="str">
        <f>[1]Nodes!A90</f>
        <v>INF_LMR</v>
      </c>
      <c r="B91" s="18" t="str">
        <f>[1]Nodes!B90</f>
        <v>Lake Matthews Reservoir</v>
      </c>
      <c r="C91" s="19">
        <f t="shared" si="51"/>
        <v>0</v>
      </c>
      <c r="D91" s="13">
        <f t="shared" si="50"/>
        <v>0</v>
      </c>
      <c r="E91" s="13">
        <f t="shared" si="50"/>
        <v>0</v>
      </c>
      <c r="F91" s="13">
        <f t="shared" si="50"/>
        <v>0</v>
      </c>
      <c r="G91" s="13">
        <f t="shared" si="50"/>
        <v>0</v>
      </c>
      <c r="H91" s="13">
        <f t="shared" si="50"/>
        <v>0</v>
      </c>
      <c r="I91" s="13">
        <f t="shared" si="50"/>
        <v>0</v>
      </c>
      <c r="J91" s="13">
        <f t="shared" si="74"/>
        <v>0</v>
      </c>
      <c r="K91" s="13">
        <f t="shared" si="74"/>
        <v>0</v>
      </c>
      <c r="L91" s="13">
        <f t="shared" si="74"/>
        <v>0</v>
      </c>
      <c r="M91" s="13">
        <f t="shared" si="74"/>
        <v>0</v>
      </c>
      <c r="N91" s="13">
        <f t="shared" si="74"/>
        <v>0</v>
      </c>
      <c r="O91" s="13">
        <f t="shared" si="74"/>
        <v>0</v>
      </c>
      <c r="Q91" s="12">
        <f>[1]Nodes!H90</f>
        <v>0</v>
      </c>
      <c r="R91" s="1">
        <f t="shared" si="52"/>
        <v>0</v>
      </c>
      <c r="S91" s="1">
        <f t="shared" si="53"/>
        <v>0</v>
      </c>
      <c r="T91" s="1">
        <v>0</v>
      </c>
      <c r="U91" s="1">
        <f t="shared" si="60"/>
        <v>0</v>
      </c>
      <c r="V91">
        <f t="shared" si="61"/>
        <v>0</v>
      </c>
      <c r="W91">
        <f t="shared" si="62"/>
        <v>0</v>
      </c>
      <c r="X91">
        <f t="shared" si="63"/>
        <v>0</v>
      </c>
      <c r="Y91">
        <f t="shared" si="64"/>
        <v>0</v>
      </c>
      <c r="Z91">
        <f t="shared" si="65"/>
        <v>0</v>
      </c>
      <c r="AA91">
        <f t="shared" si="66"/>
        <v>0</v>
      </c>
      <c r="AB91">
        <f t="shared" si="67"/>
        <v>0</v>
      </c>
      <c r="AC91">
        <f t="shared" si="68"/>
        <v>0</v>
      </c>
      <c r="AD91">
        <f t="shared" si="69"/>
        <v>0</v>
      </c>
      <c r="AE91">
        <f t="shared" si="70"/>
        <v>0</v>
      </c>
      <c r="AF91">
        <f t="shared" si="71"/>
        <v>0</v>
      </c>
      <c r="AG91">
        <f t="shared" si="72"/>
        <v>0</v>
      </c>
      <c r="AH91" s="12">
        <f t="shared" si="73"/>
        <v>0</v>
      </c>
      <c r="AI91" s="12">
        <f t="shared" si="73"/>
        <v>0</v>
      </c>
      <c r="AJ91" s="12">
        <f t="shared" si="73"/>
        <v>0</v>
      </c>
      <c r="AK91" s="12">
        <f t="shared" si="73"/>
        <v>0</v>
      </c>
      <c r="AL91" s="12">
        <f t="shared" si="73"/>
        <v>0</v>
      </c>
      <c r="AM91" s="12">
        <f t="shared" si="73"/>
        <v>0</v>
      </c>
      <c r="AN91" s="12">
        <f t="shared" si="73"/>
        <v>0</v>
      </c>
      <c r="AO91" s="12">
        <f t="shared" si="73"/>
        <v>0</v>
      </c>
      <c r="AP91" s="12">
        <f t="shared" si="73"/>
        <v>0</v>
      </c>
      <c r="AQ91" s="12">
        <f t="shared" si="73"/>
        <v>0</v>
      </c>
      <c r="AR91" s="12">
        <f t="shared" si="73"/>
        <v>0</v>
      </c>
      <c r="AS91" s="12">
        <f t="shared" si="73"/>
        <v>0</v>
      </c>
      <c r="AT91" s="13">
        <f t="shared" si="55"/>
        <v>0</v>
      </c>
      <c r="AU91" t="e">
        <f t="shared" si="56"/>
        <v>#DIV/0!</v>
      </c>
      <c r="AV91">
        <v>43370.777120058694</v>
      </c>
      <c r="AW91" t="e">
        <f t="shared" si="57"/>
        <v>#DIV/0!</v>
      </c>
    </row>
    <row r="92" spans="1:49" x14ac:dyDescent="0.25">
      <c r="A92" s="18" t="str">
        <f>[1]Nodes!A91</f>
        <v>INF_LOD</v>
      </c>
      <c r="B92" s="18" t="str">
        <f>[1]Nodes!B91</f>
        <v>Live Oak dam outflows (F-356-R)</v>
      </c>
      <c r="C92" s="19">
        <f t="shared" si="51"/>
        <v>0</v>
      </c>
      <c r="D92" s="13">
        <f t="shared" si="50"/>
        <v>0</v>
      </c>
      <c r="E92" s="13">
        <f t="shared" si="50"/>
        <v>0</v>
      </c>
      <c r="F92" s="13">
        <f t="shared" si="50"/>
        <v>0</v>
      </c>
      <c r="G92" s="13">
        <f t="shared" si="50"/>
        <v>0</v>
      </c>
      <c r="H92" s="13">
        <f t="shared" si="50"/>
        <v>0</v>
      </c>
      <c r="I92" s="13">
        <f t="shared" si="50"/>
        <v>0</v>
      </c>
      <c r="J92" s="13">
        <f t="shared" si="74"/>
        <v>0</v>
      </c>
      <c r="K92" s="13">
        <f t="shared" si="74"/>
        <v>0</v>
      </c>
      <c r="L92" s="13">
        <f t="shared" si="74"/>
        <v>0</v>
      </c>
      <c r="M92" s="13">
        <f t="shared" si="74"/>
        <v>0</v>
      </c>
      <c r="N92" s="13">
        <f t="shared" si="74"/>
        <v>0</v>
      </c>
      <c r="O92" s="13">
        <f t="shared" si="74"/>
        <v>0</v>
      </c>
      <c r="Q92" s="12">
        <f>[1]Nodes!H91</f>
        <v>0</v>
      </c>
      <c r="R92" s="1">
        <f t="shared" si="52"/>
        <v>0</v>
      </c>
      <c r="S92" s="1">
        <f t="shared" si="53"/>
        <v>0</v>
      </c>
      <c r="T92" s="1">
        <v>0</v>
      </c>
      <c r="U92" s="1">
        <f t="shared" si="60"/>
        <v>0</v>
      </c>
      <c r="V92">
        <f t="shared" si="61"/>
        <v>0</v>
      </c>
      <c r="W92">
        <f t="shared" si="62"/>
        <v>0</v>
      </c>
      <c r="X92">
        <f t="shared" si="63"/>
        <v>0</v>
      </c>
      <c r="Y92">
        <f t="shared" si="64"/>
        <v>0</v>
      </c>
      <c r="Z92">
        <f t="shared" si="65"/>
        <v>0</v>
      </c>
      <c r="AA92">
        <f t="shared" si="66"/>
        <v>0</v>
      </c>
      <c r="AB92">
        <f t="shared" si="67"/>
        <v>0</v>
      </c>
      <c r="AC92">
        <f t="shared" si="68"/>
        <v>0</v>
      </c>
      <c r="AD92">
        <f t="shared" si="69"/>
        <v>0</v>
      </c>
      <c r="AE92">
        <f t="shared" si="70"/>
        <v>0</v>
      </c>
      <c r="AF92">
        <f t="shared" si="71"/>
        <v>0</v>
      </c>
      <c r="AG92">
        <f t="shared" si="72"/>
        <v>0</v>
      </c>
      <c r="AH92" s="12">
        <f t="shared" si="73"/>
        <v>0</v>
      </c>
      <c r="AI92" s="12">
        <f t="shared" si="73"/>
        <v>0</v>
      </c>
      <c r="AJ92" s="12">
        <f t="shared" si="73"/>
        <v>0</v>
      </c>
      <c r="AK92" s="12">
        <f t="shared" si="73"/>
        <v>0</v>
      </c>
      <c r="AL92" s="12">
        <f t="shared" si="73"/>
        <v>0</v>
      </c>
      <c r="AM92" s="12">
        <f t="shared" si="73"/>
        <v>0</v>
      </c>
      <c r="AN92" s="12">
        <f t="shared" si="73"/>
        <v>0</v>
      </c>
      <c r="AO92" s="12">
        <f t="shared" si="73"/>
        <v>0</v>
      </c>
      <c r="AP92" s="12">
        <f t="shared" si="73"/>
        <v>0</v>
      </c>
      <c r="AQ92" s="12">
        <f t="shared" si="73"/>
        <v>0</v>
      </c>
      <c r="AR92" s="12">
        <f t="shared" si="73"/>
        <v>0</v>
      </c>
      <c r="AS92" s="12">
        <f t="shared" si="73"/>
        <v>0</v>
      </c>
      <c r="AT92" s="13">
        <f t="shared" si="55"/>
        <v>0</v>
      </c>
      <c r="AU92" t="e">
        <f t="shared" si="56"/>
        <v>#DIV/0!</v>
      </c>
      <c r="AV92" t="e">
        <v>#DIV/0!</v>
      </c>
      <c r="AW92" t="e">
        <f t="shared" si="57"/>
        <v>#DIV/0!</v>
      </c>
    </row>
    <row r="93" spans="1:49" x14ac:dyDescent="0.25">
      <c r="A93" s="18" t="str">
        <f>[1]Nodes!A92</f>
        <v>INF_LPB</v>
      </c>
      <c r="B93" s="18" t="str">
        <f>[1]Nodes!B92</f>
        <v>Lopez Basin (Inflows from F118B)</v>
      </c>
      <c r="C93" s="19">
        <f t="shared" si="51"/>
        <v>0</v>
      </c>
      <c r="D93" s="13">
        <f t="shared" si="50"/>
        <v>0</v>
      </c>
      <c r="E93" s="13">
        <f t="shared" si="50"/>
        <v>0</v>
      </c>
      <c r="F93" s="13">
        <f t="shared" si="50"/>
        <v>0</v>
      </c>
      <c r="G93" s="13">
        <f t="shared" si="50"/>
        <v>0</v>
      </c>
      <c r="H93" s="13">
        <f t="shared" si="50"/>
        <v>0</v>
      </c>
      <c r="I93" s="13">
        <f t="shared" si="50"/>
        <v>0</v>
      </c>
      <c r="J93" s="13">
        <f t="shared" si="74"/>
        <v>0</v>
      </c>
      <c r="K93" s="13">
        <f t="shared" si="74"/>
        <v>0</v>
      </c>
      <c r="L93" s="13">
        <f t="shared" si="74"/>
        <v>0</v>
      </c>
      <c r="M93" s="13">
        <f t="shared" si="74"/>
        <v>0</v>
      </c>
      <c r="N93" s="13">
        <f t="shared" si="74"/>
        <v>0</v>
      </c>
      <c r="O93" s="13">
        <f t="shared" si="74"/>
        <v>0</v>
      </c>
      <c r="Q93" s="12">
        <f>[1]Nodes!H92</f>
        <v>0</v>
      </c>
      <c r="R93" s="1">
        <f t="shared" si="52"/>
        <v>0</v>
      </c>
      <c r="S93" s="1">
        <f t="shared" si="53"/>
        <v>0</v>
      </c>
      <c r="T93" s="1">
        <v>0</v>
      </c>
      <c r="U93" s="1">
        <f t="shared" si="60"/>
        <v>0</v>
      </c>
      <c r="V93">
        <f t="shared" si="61"/>
        <v>0</v>
      </c>
      <c r="W93">
        <f t="shared" si="62"/>
        <v>0</v>
      </c>
      <c r="X93">
        <f t="shared" si="63"/>
        <v>0</v>
      </c>
      <c r="Y93">
        <f t="shared" si="64"/>
        <v>0</v>
      </c>
      <c r="Z93">
        <f t="shared" si="65"/>
        <v>0</v>
      </c>
      <c r="AA93">
        <f t="shared" si="66"/>
        <v>0</v>
      </c>
      <c r="AB93">
        <f t="shared" si="67"/>
        <v>0</v>
      </c>
      <c r="AC93">
        <f t="shared" si="68"/>
        <v>0</v>
      </c>
      <c r="AD93">
        <f t="shared" si="69"/>
        <v>0</v>
      </c>
      <c r="AE93">
        <f t="shared" si="70"/>
        <v>0</v>
      </c>
      <c r="AF93">
        <f t="shared" si="71"/>
        <v>0</v>
      </c>
      <c r="AG93">
        <f t="shared" si="72"/>
        <v>0</v>
      </c>
      <c r="AH93" s="12">
        <f t="shared" si="73"/>
        <v>0</v>
      </c>
      <c r="AI93" s="12">
        <f t="shared" si="73"/>
        <v>0</v>
      </c>
      <c r="AJ93" s="12">
        <f t="shared" si="73"/>
        <v>0</v>
      </c>
      <c r="AK93" s="12">
        <f t="shared" si="73"/>
        <v>0</v>
      </c>
      <c r="AL93" s="12">
        <f t="shared" si="73"/>
        <v>0</v>
      </c>
      <c r="AM93" s="12">
        <f t="shared" si="73"/>
        <v>0</v>
      </c>
      <c r="AN93" s="12">
        <f t="shared" si="73"/>
        <v>0</v>
      </c>
      <c r="AO93" s="12">
        <f t="shared" si="73"/>
        <v>0</v>
      </c>
      <c r="AP93" s="12">
        <f t="shared" si="73"/>
        <v>0</v>
      </c>
      <c r="AQ93" s="12">
        <f t="shared" si="73"/>
        <v>0</v>
      </c>
      <c r="AR93" s="12">
        <f t="shared" si="73"/>
        <v>0</v>
      </c>
      <c r="AS93" s="12">
        <f t="shared" si="73"/>
        <v>0</v>
      </c>
      <c r="AT93" s="13">
        <f t="shared" si="55"/>
        <v>0</v>
      </c>
      <c r="AU93" t="e">
        <f t="shared" si="56"/>
        <v>#DIV/0!</v>
      </c>
      <c r="AV93" t="e">
        <v>#DIV/0!</v>
      </c>
      <c r="AW93" t="e">
        <f t="shared" si="57"/>
        <v>#DIV/0!</v>
      </c>
    </row>
    <row r="94" spans="1:49" x14ac:dyDescent="0.25">
      <c r="A94" s="18" t="str">
        <f>[1]Nodes!A93</f>
        <v>INF_LR2</v>
      </c>
      <c r="B94" s="18" t="str">
        <f>[1]Nodes!B93</f>
        <v>Encino Reservoir (LA City)</v>
      </c>
      <c r="C94" s="19">
        <f t="shared" si="51"/>
        <v>0</v>
      </c>
      <c r="D94" s="13">
        <f t="shared" si="50"/>
        <v>0</v>
      </c>
      <c r="E94" s="13">
        <f t="shared" si="50"/>
        <v>0</v>
      </c>
      <c r="F94" s="13">
        <f t="shared" si="50"/>
        <v>0</v>
      </c>
      <c r="G94" s="13">
        <f t="shared" si="50"/>
        <v>0</v>
      </c>
      <c r="H94" s="13">
        <f t="shared" si="50"/>
        <v>0</v>
      </c>
      <c r="I94" s="13">
        <f t="shared" si="50"/>
        <v>0</v>
      </c>
      <c r="J94" s="13">
        <f t="shared" si="74"/>
        <v>0</v>
      </c>
      <c r="K94" s="13">
        <f t="shared" si="74"/>
        <v>0</v>
      </c>
      <c r="L94" s="13">
        <f t="shared" si="74"/>
        <v>0</v>
      </c>
      <c r="M94" s="13">
        <f t="shared" si="74"/>
        <v>0</v>
      </c>
      <c r="N94" s="13">
        <f t="shared" si="74"/>
        <v>0</v>
      </c>
      <c r="O94" s="13">
        <f t="shared" si="74"/>
        <v>0</v>
      </c>
      <c r="Q94" s="12">
        <f>[1]Nodes!H93</f>
        <v>0</v>
      </c>
      <c r="R94" s="1">
        <f t="shared" si="52"/>
        <v>0</v>
      </c>
      <c r="S94" s="1">
        <f t="shared" si="53"/>
        <v>0</v>
      </c>
      <c r="T94" s="1">
        <v>0</v>
      </c>
      <c r="U94" s="1">
        <f t="shared" si="60"/>
        <v>0</v>
      </c>
      <c r="V94">
        <f t="shared" si="61"/>
        <v>0</v>
      </c>
      <c r="W94">
        <f t="shared" si="62"/>
        <v>0</v>
      </c>
      <c r="X94">
        <f t="shared" si="63"/>
        <v>0</v>
      </c>
      <c r="Y94">
        <f t="shared" si="64"/>
        <v>0</v>
      </c>
      <c r="Z94">
        <f t="shared" si="65"/>
        <v>0</v>
      </c>
      <c r="AA94">
        <f t="shared" si="66"/>
        <v>0</v>
      </c>
      <c r="AB94">
        <f t="shared" si="67"/>
        <v>0</v>
      </c>
      <c r="AC94">
        <f t="shared" si="68"/>
        <v>0</v>
      </c>
      <c r="AD94">
        <f t="shared" si="69"/>
        <v>0</v>
      </c>
      <c r="AE94">
        <f t="shared" si="70"/>
        <v>0</v>
      </c>
      <c r="AF94">
        <f t="shared" si="71"/>
        <v>0</v>
      </c>
      <c r="AG94">
        <f t="shared" si="72"/>
        <v>0</v>
      </c>
      <c r="AH94" s="12">
        <f t="shared" si="73"/>
        <v>0</v>
      </c>
      <c r="AI94" s="12">
        <f t="shared" si="73"/>
        <v>0</v>
      </c>
      <c r="AJ94" s="12">
        <f t="shared" si="73"/>
        <v>0</v>
      </c>
      <c r="AK94" s="12">
        <f t="shared" si="73"/>
        <v>0</v>
      </c>
      <c r="AL94" s="12">
        <f t="shared" si="73"/>
        <v>0</v>
      </c>
      <c r="AM94" s="12">
        <f t="shared" si="73"/>
        <v>0</v>
      </c>
      <c r="AN94" s="12">
        <f t="shared" si="73"/>
        <v>0</v>
      </c>
      <c r="AO94" s="12">
        <f t="shared" si="73"/>
        <v>0</v>
      </c>
      <c r="AP94" s="12">
        <f t="shared" si="73"/>
        <v>0</v>
      </c>
      <c r="AQ94" s="12">
        <f t="shared" si="73"/>
        <v>0</v>
      </c>
      <c r="AR94" s="12">
        <f t="shared" si="73"/>
        <v>0</v>
      </c>
      <c r="AS94" s="12">
        <f t="shared" si="73"/>
        <v>0</v>
      </c>
      <c r="AT94" s="13">
        <f t="shared" si="55"/>
        <v>0</v>
      </c>
      <c r="AU94" t="e">
        <f t="shared" si="56"/>
        <v>#DIV/0!</v>
      </c>
      <c r="AV94" t="e">
        <v>#DIV/0!</v>
      </c>
      <c r="AW94" t="e">
        <f t="shared" si="57"/>
        <v>#DIV/0!</v>
      </c>
    </row>
    <row r="95" spans="1:49" x14ac:dyDescent="0.25">
      <c r="A95" s="18" t="str">
        <f>[1]Nodes!A94</f>
        <v>INF_LR3</v>
      </c>
      <c r="B95" s="18" t="str">
        <f>[1]Nodes!B94</f>
        <v>Stone Canyon Reservoir (LA City)</v>
      </c>
      <c r="C95" s="19">
        <f t="shared" si="51"/>
        <v>0</v>
      </c>
      <c r="D95" s="13">
        <f t="shared" si="50"/>
        <v>0</v>
      </c>
      <c r="E95" s="13">
        <f t="shared" si="50"/>
        <v>0</v>
      </c>
      <c r="F95" s="13">
        <f t="shared" si="50"/>
        <v>0</v>
      </c>
      <c r="G95" s="13">
        <f t="shared" si="50"/>
        <v>0</v>
      </c>
      <c r="H95" s="13">
        <f t="shared" si="50"/>
        <v>0</v>
      </c>
      <c r="I95" s="13">
        <f t="shared" si="50"/>
        <v>0</v>
      </c>
      <c r="J95" s="13">
        <f t="shared" si="74"/>
        <v>0</v>
      </c>
      <c r="K95" s="13">
        <f t="shared" si="74"/>
        <v>0</v>
      </c>
      <c r="L95" s="13">
        <f t="shared" si="74"/>
        <v>0</v>
      </c>
      <c r="M95" s="13">
        <f t="shared" si="74"/>
        <v>0</v>
      </c>
      <c r="N95" s="13">
        <f t="shared" si="74"/>
        <v>0</v>
      </c>
      <c r="O95" s="13">
        <f t="shared" si="74"/>
        <v>0</v>
      </c>
      <c r="Q95" s="12">
        <f>[1]Nodes!H94</f>
        <v>0</v>
      </c>
      <c r="R95" s="1">
        <f t="shared" si="52"/>
        <v>0</v>
      </c>
      <c r="S95" s="1">
        <f t="shared" si="53"/>
        <v>0</v>
      </c>
      <c r="T95" s="1">
        <v>0</v>
      </c>
      <c r="U95" s="1">
        <f t="shared" si="60"/>
        <v>0</v>
      </c>
      <c r="V95">
        <f t="shared" si="61"/>
        <v>0</v>
      </c>
      <c r="W95">
        <f t="shared" si="62"/>
        <v>0</v>
      </c>
      <c r="X95">
        <f t="shared" si="63"/>
        <v>0</v>
      </c>
      <c r="Y95">
        <f t="shared" si="64"/>
        <v>0</v>
      </c>
      <c r="Z95">
        <f t="shared" si="65"/>
        <v>0</v>
      </c>
      <c r="AA95">
        <f t="shared" si="66"/>
        <v>0</v>
      </c>
      <c r="AB95">
        <f t="shared" si="67"/>
        <v>0</v>
      </c>
      <c r="AC95">
        <f t="shared" si="68"/>
        <v>0</v>
      </c>
      <c r="AD95">
        <f t="shared" si="69"/>
        <v>0</v>
      </c>
      <c r="AE95">
        <f t="shared" si="70"/>
        <v>0</v>
      </c>
      <c r="AF95">
        <f t="shared" si="71"/>
        <v>0</v>
      </c>
      <c r="AG95">
        <f t="shared" si="72"/>
        <v>0</v>
      </c>
      <c r="AH95" s="12">
        <f t="shared" si="73"/>
        <v>0</v>
      </c>
      <c r="AI95" s="12">
        <f t="shared" si="73"/>
        <v>0</v>
      </c>
      <c r="AJ95" s="12">
        <f t="shared" si="73"/>
        <v>0</v>
      </c>
      <c r="AK95" s="12">
        <f t="shared" si="73"/>
        <v>0</v>
      </c>
      <c r="AL95" s="12">
        <f t="shared" si="73"/>
        <v>0</v>
      </c>
      <c r="AM95" s="12">
        <f t="shared" si="73"/>
        <v>0</v>
      </c>
      <c r="AN95" s="12">
        <f t="shared" si="73"/>
        <v>0</v>
      </c>
      <c r="AO95" s="12">
        <f t="shared" si="73"/>
        <v>0</v>
      </c>
      <c r="AP95" s="12">
        <f t="shared" si="73"/>
        <v>0</v>
      </c>
      <c r="AQ95" s="12">
        <f t="shared" si="73"/>
        <v>0</v>
      </c>
      <c r="AR95" s="12">
        <f t="shared" si="73"/>
        <v>0</v>
      </c>
      <c r="AS95" s="12">
        <f t="shared" si="73"/>
        <v>0</v>
      </c>
      <c r="AT95" s="13">
        <f t="shared" si="55"/>
        <v>0</v>
      </c>
      <c r="AU95" t="e">
        <f t="shared" si="56"/>
        <v>#DIV/0!</v>
      </c>
      <c r="AV95" t="e">
        <v>#DIV/0!</v>
      </c>
      <c r="AW95" t="e">
        <f t="shared" si="57"/>
        <v>#DIV/0!</v>
      </c>
    </row>
    <row r="96" spans="1:49" x14ac:dyDescent="0.25">
      <c r="A96" s="18" t="str">
        <f>[1]Nodes!A95</f>
        <v>INF_LR4</v>
      </c>
      <c r="B96" s="18" t="str">
        <f>[1]Nodes!B95</f>
        <v>Hollywood Reservoir (LA City)</v>
      </c>
      <c r="C96" s="19">
        <f t="shared" si="51"/>
        <v>0</v>
      </c>
      <c r="D96" s="13">
        <f t="shared" si="50"/>
        <v>0</v>
      </c>
      <c r="E96" s="13">
        <f t="shared" si="50"/>
        <v>0</v>
      </c>
      <c r="F96" s="13">
        <f t="shared" si="50"/>
        <v>0</v>
      </c>
      <c r="G96" s="13">
        <f t="shared" si="50"/>
        <v>0</v>
      </c>
      <c r="H96" s="13">
        <f t="shared" si="50"/>
        <v>0</v>
      </c>
      <c r="I96" s="13">
        <f t="shared" si="50"/>
        <v>0</v>
      </c>
      <c r="J96" s="13">
        <f t="shared" si="74"/>
        <v>0</v>
      </c>
      <c r="K96" s="13">
        <f t="shared" si="74"/>
        <v>0</v>
      </c>
      <c r="L96" s="13">
        <f t="shared" si="74"/>
        <v>0</v>
      </c>
      <c r="M96" s="13">
        <f t="shared" si="74"/>
        <v>0</v>
      </c>
      <c r="N96" s="13">
        <f t="shared" si="74"/>
        <v>0</v>
      </c>
      <c r="O96" s="13">
        <f t="shared" si="74"/>
        <v>0</v>
      </c>
      <c r="Q96" s="12">
        <f>[1]Nodes!H95</f>
        <v>0</v>
      </c>
      <c r="R96" s="1">
        <f t="shared" si="52"/>
        <v>0</v>
      </c>
      <c r="S96" s="1">
        <f t="shared" si="53"/>
        <v>0</v>
      </c>
      <c r="T96" s="1">
        <v>0</v>
      </c>
      <c r="U96" s="1">
        <f t="shared" si="60"/>
        <v>0</v>
      </c>
      <c r="V96">
        <f t="shared" si="61"/>
        <v>0</v>
      </c>
      <c r="W96">
        <f t="shared" si="62"/>
        <v>0</v>
      </c>
      <c r="X96">
        <f t="shared" si="63"/>
        <v>0</v>
      </c>
      <c r="Y96">
        <f t="shared" si="64"/>
        <v>0</v>
      </c>
      <c r="Z96">
        <f t="shared" si="65"/>
        <v>0</v>
      </c>
      <c r="AA96">
        <f t="shared" si="66"/>
        <v>0</v>
      </c>
      <c r="AB96">
        <f t="shared" si="67"/>
        <v>0</v>
      </c>
      <c r="AC96">
        <f t="shared" si="68"/>
        <v>0</v>
      </c>
      <c r="AD96">
        <f t="shared" si="69"/>
        <v>0</v>
      </c>
      <c r="AE96">
        <f t="shared" si="70"/>
        <v>0</v>
      </c>
      <c r="AF96">
        <f t="shared" si="71"/>
        <v>0</v>
      </c>
      <c r="AG96">
        <f t="shared" si="72"/>
        <v>0</v>
      </c>
      <c r="AH96" s="12">
        <f t="shared" si="73"/>
        <v>0</v>
      </c>
      <c r="AI96" s="12">
        <f t="shared" si="73"/>
        <v>0</v>
      </c>
      <c r="AJ96" s="12">
        <f t="shared" si="73"/>
        <v>0</v>
      </c>
      <c r="AK96" s="12">
        <f t="shared" si="73"/>
        <v>0</v>
      </c>
      <c r="AL96" s="12">
        <f t="shared" si="73"/>
        <v>0</v>
      </c>
      <c r="AM96" s="12">
        <f t="shared" si="73"/>
        <v>0</v>
      </c>
      <c r="AN96" s="12">
        <f t="shared" si="73"/>
        <v>0</v>
      </c>
      <c r="AO96" s="12">
        <f t="shared" si="73"/>
        <v>0</v>
      </c>
      <c r="AP96" s="12">
        <f t="shared" si="73"/>
        <v>0</v>
      </c>
      <c r="AQ96" s="12">
        <f t="shared" si="73"/>
        <v>0</v>
      </c>
      <c r="AR96" s="12">
        <f t="shared" si="73"/>
        <v>0</v>
      </c>
      <c r="AS96" s="12">
        <f t="shared" si="73"/>
        <v>0</v>
      </c>
      <c r="AT96" s="13">
        <f t="shared" si="55"/>
        <v>0</v>
      </c>
      <c r="AU96" t="e">
        <f t="shared" si="56"/>
        <v>#DIV/0!</v>
      </c>
      <c r="AV96" t="e">
        <v>#DIV/0!</v>
      </c>
      <c r="AW96" t="e">
        <f t="shared" si="57"/>
        <v>#DIV/0!</v>
      </c>
    </row>
    <row r="97" spans="1:49" x14ac:dyDescent="0.25">
      <c r="A97" s="18" t="str">
        <f>[1]Nodes!A96</f>
        <v>INF_MOR</v>
      </c>
      <c r="B97" s="18" t="str">
        <f>[1]Nodes!B96</f>
        <v>Morris Dam</v>
      </c>
      <c r="C97" s="19">
        <f t="shared" si="51"/>
        <v>0</v>
      </c>
      <c r="D97" s="13">
        <f t="shared" si="50"/>
        <v>0</v>
      </c>
      <c r="E97" s="13">
        <f t="shared" si="50"/>
        <v>0</v>
      </c>
      <c r="F97" s="13">
        <f t="shared" si="50"/>
        <v>0</v>
      </c>
      <c r="G97" s="13">
        <f t="shared" si="50"/>
        <v>0</v>
      </c>
      <c r="H97" s="13">
        <f t="shared" si="50"/>
        <v>0</v>
      </c>
      <c r="I97" s="13">
        <f t="shared" si="50"/>
        <v>0</v>
      </c>
      <c r="J97" s="13">
        <f t="shared" si="74"/>
        <v>0</v>
      </c>
      <c r="K97" s="13">
        <f t="shared" si="74"/>
        <v>0</v>
      </c>
      <c r="L97" s="13">
        <f t="shared" si="74"/>
        <v>0</v>
      </c>
      <c r="M97" s="13">
        <f t="shared" si="74"/>
        <v>0</v>
      </c>
      <c r="N97" s="13">
        <f t="shared" si="74"/>
        <v>0</v>
      </c>
      <c r="O97" s="13">
        <f t="shared" si="74"/>
        <v>0</v>
      </c>
      <c r="Q97" s="12">
        <f>[1]Nodes!H96</f>
        <v>0</v>
      </c>
      <c r="R97" s="1">
        <f t="shared" si="52"/>
        <v>0</v>
      </c>
      <c r="S97" s="1">
        <f t="shared" si="53"/>
        <v>0</v>
      </c>
      <c r="T97" s="1">
        <v>0</v>
      </c>
      <c r="U97" s="1">
        <f t="shared" si="60"/>
        <v>0</v>
      </c>
      <c r="V97">
        <f t="shared" si="61"/>
        <v>0</v>
      </c>
      <c r="W97">
        <f t="shared" si="62"/>
        <v>0</v>
      </c>
      <c r="X97">
        <f t="shared" si="63"/>
        <v>0</v>
      </c>
      <c r="Y97">
        <f t="shared" si="64"/>
        <v>0</v>
      </c>
      <c r="Z97">
        <f t="shared" si="65"/>
        <v>0</v>
      </c>
      <c r="AA97">
        <f t="shared" si="66"/>
        <v>0</v>
      </c>
      <c r="AB97">
        <f t="shared" si="67"/>
        <v>0</v>
      </c>
      <c r="AC97">
        <f t="shared" si="68"/>
        <v>0</v>
      </c>
      <c r="AD97">
        <f t="shared" si="69"/>
        <v>0</v>
      </c>
      <c r="AE97">
        <f t="shared" si="70"/>
        <v>0</v>
      </c>
      <c r="AF97">
        <f t="shared" si="71"/>
        <v>0</v>
      </c>
      <c r="AG97">
        <f t="shared" si="72"/>
        <v>0</v>
      </c>
      <c r="AH97" s="12">
        <f t="shared" si="73"/>
        <v>0</v>
      </c>
      <c r="AI97" s="12">
        <f t="shared" si="73"/>
        <v>0</v>
      </c>
      <c r="AJ97" s="12">
        <f t="shared" si="73"/>
        <v>0</v>
      </c>
      <c r="AK97" s="12">
        <f t="shared" si="73"/>
        <v>0</v>
      </c>
      <c r="AL97" s="12">
        <f t="shared" si="73"/>
        <v>0</v>
      </c>
      <c r="AM97" s="12">
        <f t="shared" si="73"/>
        <v>0</v>
      </c>
      <c r="AN97" s="12">
        <f t="shared" si="73"/>
        <v>0</v>
      </c>
      <c r="AO97" s="12">
        <f t="shared" si="73"/>
        <v>0</v>
      </c>
      <c r="AP97" s="12">
        <f t="shared" si="73"/>
        <v>0</v>
      </c>
      <c r="AQ97" s="12">
        <f t="shared" si="73"/>
        <v>0</v>
      </c>
      <c r="AR97" s="12">
        <f t="shared" si="73"/>
        <v>0</v>
      </c>
      <c r="AS97" s="12">
        <f t="shared" si="73"/>
        <v>0</v>
      </c>
      <c r="AT97" s="13">
        <f t="shared" si="55"/>
        <v>0</v>
      </c>
      <c r="AU97" t="e">
        <f t="shared" si="56"/>
        <v>#DIV/0!</v>
      </c>
      <c r="AV97" t="e">
        <v>#DIV/0!</v>
      </c>
      <c r="AW97" t="e">
        <f t="shared" si="57"/>
        <v>#DIV/0!</v>
      </c>
    </row>
    <row r="98" spans="1:49" x14ac:dyDescent="0.25">
      <c r="A98" s="18" t="str">
        <f>[1]Nodes!A97</f>
        <v>INF_PCD</v>
      </c>
      <c r="B98" s="18" t="str">
        <f>[1]Nodes!B97</f>
        <v>Pacoima Dam (Gauge F118B-R for releases)</v>
      </c>
      <c r="C98" s="19">
        <f t="shared" si="51"/>
        <v>0</v>
      </c>
      <c r="D98" s="13">
        <f t="shared" si="50"/>
        <v>0</v>
      </c>
      <c r="E98" s="13">
        <f t="shared" si="50"/>
        <v>0</v>
      </c>
      <c r="F98" s="13">
        <f t="shared" si="50"/>
        <v>0</v>
      </c>
      <c r="G98" s="13">
        <f t="shared" si="50"/>
        <v>0</v>
      </c>
      <c r="H98" s="13">
        <f t="shared" si="50"/>
        <v>0</v>
      </c>
      <c r="I98" s="13">
        <f t="shared" si="50"/>
        <v>0</v>
      </c>
      <c r="J98" s="13">
        <f t="shared" si="74"/>
        <v>0</v>
      </c>
      <c r="K98" s="13">
        <f t="shared" si="74"/>
        <v>0</v>
      </c>
      <c r="L98" s="13">
        <f t="shared" si="74"/>
        <v>0</v>
      </c>
      <c r="M98" s="13">
        <f t="shared" si="74"/>
        <v>0</v>
      </c>
      <c r="N98" s="13">
        <f t="shared" si="74"/>
        <v>0</v>
      </c>
      <c r="O98" s="13">
        <f t="shared" si="74"/>
        <v>0</v>
      </c>
      <c r="Q98" s="12">
        <f>[1]Nodes!H97</f>
        <v>0</v>
      </c>
      <c r="R98" s="1">
        <f t="shared" si="52"/>
        <v>0</v>
      </c>
      <c r="S98" s="1">
        <f t="shared" si="53"/>
        <v>0</v>
      </c>
      <c r="T98" s="1">
        <v>0</v>
      </c>
      <c r="U98" s="1">
        <f t="shared" si="60"/>
        <v>0</v>
      </c>
      <c r="V98">
        <f t="shared" si="61"/>
        <v>0</v>
      </c>
      <c r="W98">
        <f t="shared" si="62"/>
        <v>0</v>
      </c>
      <c r="X98">
        <f t="shared" si="63"/>
        <v>0</v>
      </c>
      <c r="Y98">
        <f t="shared" si="64"/>
        <v>0</v>
      </c>
      <c r="Z98">
        <f t="shared" si="65"/>
        <v>0</v>
      </c>
      <c r="AA98">
        <f t="shared" si="66"/>
        <v>0</v>
      </c>
      <c r="AB98">
        <f t="shared" si="67"/>
        <v>0</v>
      </c>
      <c r="AC98">
        <f t="shared" si="68"/>
        <v>0</v>
      </c>
      <c r="AD98">
        <f t="shared" si="69"/>
        <v>0</v>
      </c>
      <c r="AE98">
        <f t="shared" si="70"/>
        <v>0</v>
      </c>
      <c r="AF98">
        <f t="shared" si="71"/>
        <v>0</v>
      </c>
      <c r="AG98">
        <f t="shared" si="72"/>
        <v>0</v>
      </c>
      <c r="AH98" s="12">
        <f t="shared" si="73"/>
        <v>0</v>
      </c>
      <c r="AI98" s="12">
        <f t="shared" si="73"/>
        <v>0</v>
      </c>
      <c r="AJ98" s="12">
        <f t="shared" si="73"/>
        <v>0</v>
      </c>
      <c r="AK98" s="12">
        <f t="shared" si="73"/>
        <v>0</v>
      </c>
      <c r="AL98" s="12">
        <f t="shared" si="73"/>
        <v>0</v>
      </c>
      <c r="AM98" s="12">
        <f t="shared" si="73"/>
        <v>0</v>
      </c>
      <c r="AN98" s="12">
        <f t="shared" si="73"/>
        <v>0</v>
      </c>
      <c r="AO98" s="12">
        <f t="shared" si="73"/>
        <v>0</v>
      </c>
      <c r="AP98" s="12">
        <f t="shared" si="73"/>
        <v>0</v>
      </c>
      <c r="AQ98" s="12">
        <f t="shared" si="73"/>
        <v>0</v>
      </c>
      <c r="AR98" s="12">
        <f t="shared" si="73"/>
        <v>0</v>
      </c>
      <c r="AS98" s="12">
        <f t="shared" si="73"/>
        <v>0</v>
      </c>
      <c r="AT98" s="13">
        <f t="shared" si="55"/>
        <v>0</v>
      </c>
      <c r="AU98" t="e">
        <f t="shared" si="56"/>
        <v>#DIV/0!</v>
      </c>
      <c r="AV98" t="e">
        <v>#DIV/0!</v>
      </c>
      <c r="AW98" t="e">
        <f t="shared" si="57"/>
        <v>#DIV/0!</v>
      </c>
    </row>
    <row r="99" spans="1:49" x14ac:dyDescent="0.25">
      <c r="A99" s="18" t="str">
        <f>[1]Nodes!A98</f>
        <v>INF_PUD</v>
      </c>
      <c r="B99" s="18" t="str">
        <f>[1]Nodes!B98</f>
        <v>Puddingstone Dam (Inputs from Gauge F303)</v>
      </c>
      <c r="C99" s="19">
        <f t="shared" si="51"/>
        <v>0</v>
      </c>
      <c r="D99" s="13">
        <f t="shared" si="50"/>
        <v>0</v>
      </c>
      <c r="E99" s="13">
        <f t="shared" si="50"/>
        <v>0</v>
      </c>
      <c r="F99" s="13">
        <f t="shared" si="50"/>
        <v>0</v>
      </c>
      <c r="G99" s="13">
        <f t="shared" si="50"/>
        <v>0</v>
      </c>
      <c r="H99" s="13">
        <f t="shared" si="50"/>
        <v>0</v>
      </c>
      <c r="I99" s="13">
        <f t="shared" si="50"/>
        <v>0</v>
      </c>
      <c r="J99" s="13">
        <f t="shared" si="74"/>
        <v>0</v>
      </c>
      <c r="K99" s="13">
        <f t="shared" si="74"/>
        <v>0</v>
      </c>
      <c r="L99" s="13">
        <f t="shared" si="74"/>
        <v>0</v>
      </c>
      <c r="M99" s="13">
        <f t="shared" si="74"/>
        <v>0</v>
      </c>
      <c r="N99" s="13">
        <f t="shared" si="74"/>
        <v>0</v>
      </c>
      <c r="O99" s="13">
        <f t="shared" si="74"/>
        <v>0</v>
      </c>
      <c r="Q99" s="12">
        <f>[1]Nodes!H98</f>
        <v>0</v>
      </c>
      <c r="R99" s="1">
        <f t="shared" si="52"/>
        <v>0</v>
      </c>
      <c r="S99" s="1">
        <f t="shared" si="53"/>
        <v>0</v>
      </c>
      <c r="T99" s="1">
        <v>0</v>
      </c>
      <c r="U99" s="1">
        <f t="shared" si="60"/>
        <v>0</v>
      </c>
      <c r="V99">
        <f t="shared" si="61"/>
        <v>0</v>
      </c>
      <c r="W99">
        <f t="shared" si="62"/>
        <v>0</v>
      </c>
      <c r="X99">
        <f t="shared" si="63"/>
        <v>0</v>
      </c>
      <c r="Y99">
        <f t="shared" si="64"/>
        <v>0</v>
      </c>
      <c r="Z99">
        <f t="shared" si="65"/>
        <v>0</v>
      </c>
      <c r="AA99">
        <f t="shared" si="66"/>
        <v>0</v>
      </c>
      <c r="AB99">
        <f t="shared" si="67"/>
        <v>0</v>
      </c>
      <c r="AC99">
        <f t="shared" si="68"/>
        <v>0</v>
      </c>
      <c r="AD99">
        <f t="shared" si="69"/>
        <v>0</v>
      </c>
      <c r="AE99">
        <f t="shared" si="70"/>
        <v>0</v>
      </c>
      <c r="AF99">
        <f t="shared" si="71"/>
        <v>0</v>
      </c>
      <c r="AG99">
        <f t="shared" si="72"/>
        <v>0</v>
      </c>
      <c r="AH99" s="12">
        <f t="shared" si="73"/>
        <v>0</v>
      </c>
      <c r="AI99" s="12">
        <f t="shared" si="73"/>
        <v>0</v>
      </c>
      <c r="AJ99" s="12">
        <f t="shared" si="73"/>
        <v>0</v>
      </c>
      <c r="AK99" s="12">
        <f t="shared" si="73"/>
        <v>0</v>
      </c>
      <c r="AL99" s="12">
        <f t="shared" si="73"/>
        <v>0</v>
      </c>
      <c r="AM99" s="12">
        <f t="shared" si="73"/>
        <v>0</v>
      </c>
      <c r="AN99" s="12">
        <f t="shared" si="73"/>
        <v>0</v>
      </c>
      <c r="AO99" s="12">
        <f t="shared" si="73"/>
        <v>0</v>
      </c>
      <c r="AP99" s="12">
        <f t="shared" si="73"/>
        <v>0</v>
      </c>
      <c r="AQ99" s="12">
        <f t="shared" si="73"/>
        <v>0</v>
      </c>
      <c r="AR99" s="12">
        <f t="shared" si="73"/>
        <v>0</v>
      </c>
      <c r="AS99" s="12">
        <f t="shared" si="73"/>
        <v>0</v>
      </c>
      <c r="AT99" s="13">
        <f t="shared" si="55"/>
        <v>0</v>
      </c>
      <c r="AU99" t="e">
        <f t="shared" si="56"/>
        <v>#DIV/0!</v>
      </c>
      <c r="AV99" t="e">
        <v>#DIV/0!</v>
      </c>
      <c r="AW99" t="e">
        <f t="shared" si="57"/>
        <v>#DIV/0!</v>
      </c>
    </row>
    <row r="100" spans="1:49" x14ac:dyDescent="0.25">
      <c r="A100" s="18" t="str">
        <f>[1]Nodes!A99</f>
        <v>INF_SAD</v>
      </c>
      <c r="B100" s="18" t="str">
        <f>[1]Nodes!B99</f>
        <v>Santa Anita Dam</v>
      </c>
      <c r="C100" s="19">
        <f t="shared" si="51"/>
        <v>0</v>
      </c>
      <c r="D100" s="13">
        <f t="shared" si="50"/>
        <v>0</v>
      </c>
      <c r="E100" s="13">
        <f t="shared" si="50"/>
        <v>0</v>
      </c>
      <c r="F100" s="13">
        <f t="shared" si="50"/>
        <v>0</v>
      </c>
      <c r="G100" s="13">
        <f t="shared" si="50"/>
        <v>0</v>
      </c>
      <c r="H100" s="13">
        <f t="shared" si="50"/>
        <v>0</v>
      </c>
      <c r="I100" s="13">
        <f t="shared" si="50"/>
        <v>0</v>
      </c>
      <c r="J100" s="13">
        <f t="shared" si="74"/>
        <v>0</v>
      </c>
      <c r="K100" s="13">
        <f t="shared" si="74"/>
        <v>0</v>
      </c>
      <c r="L100" s="13">
        <f t="shared" si="74"/>
        <v>0</v>
      </c>
      <c r="M100" s="13">
        <f t="shared" si="74"/>
        <v>0</v>
      </c>
      <c r="N100" s="13">
        <f t="shared" si="74"/>
        <v>0</v>
      </c>
      <c r="O100" s="13">
        <f t="shared" si="74"/>
        <v>0</v>
      </c>
      <c r="Q100" s="12">
        <f>[1]Nodes!H99</f>
        <v>0</v>
      </c>
      <c r="R100" s="1">
        <f t="shared" si="52"/>
        <v>0</v>
      </c>
      <c r="S100" s="1">
        <f t="shared" si="53"/>
        <v>0</v>
      </c>
      <c r="T100" s="1">
        <v>0</v>
      </c>
      <c r="U100" s="1">
        <f t="shared" si="60"/>
        <v>0</v>
      </c>
      <c r="V100">
        <f t="shared" si="61"/>
        <v>0</v>
      </c>
      <c r="W100">
        <f t="shared" si="62"/>
        <v>0</v>
      </c>
      <c r="X100">
        <f t="shared" si="63"/>
        <v>0</v>
      </c>
      <c r="Y100">
        <f t="shared" si="64"/>
        <v>0</v>
      </c>
      <c r="Z100">
        <f t="shared" si="65"/>
        <v>0</v>
      </c>
      <c r="AA100">
        <f t="shared" si="66"/>
        <v>0</v>
      </c>
      <c r="AB100">
        <f t="shared" si="67"/>
        <v>0</v>
      </c>
      <c r="AC100">
        <f t="shared" si="68"/>
        <v>0</v>
      </c>
      <c r="AD100">
        <f t="shared" si="69"/>
        <v>0</v>
      </c>
      <c r="AE100">
        <f t="shared" si="70"/>
        <v>0</v>
      </c>
      <c r="AF100">
        <f t="shared" si="71"/>
        <v>0</v>
      </c>
      <c r="AG100">
        <f t="shared" si="72"/>
        <v>0</v>
      </c>
      <c r="AH100" s="12">
        <f t="shared" si="73"/>
        <v>0</v>
      </c>
      <c r="AI100" s="12">
        <f t="shared" si="73"/>
        <v>0</v>
      </c>
      <c r="AJ100" s="12">
        <f t="shared" si="73"/>
        <v>0</v>
      </c>
      <c r="AK100" s="12">
        <f t="shared" si="73"/>
        <v>0</v>
      </c>
      <c r="AL100" s="12">
        <f t="shared" si="73"/>
        <v>0</v>
      </c>
      <c r="AM100" s="12">
        <f t="shared" si="73"/>
        <v>0</v>
      </c>
      <c r="AN100" s="12">
        <f t="shared" si="73"/>
        <v>0</v>
      </c>
      <c r="AO100" s="12">
        <f t="shared" si="73"/>
        <v>0</v>
      </c>
      <c r="AP100" s="12">
        <f t="shared" si="73"/>
        <v>0</v>
      </c>
      <c r="AQ100" s="12">
        <f t="shared" si="73"/>
        <v>0</v>
      </c>
      <c r="AR100" s="12">
        <f t="shared" si="73"/>
        <v>0</v>
      </c>
      <c r="AS100" s="12">
        <f t="shared" si="73"/>
        <v>0</v>
      </c>
      <c r="AT100" s="13">
        <f t="shared" si="55"/>
        <v>0</v>
      </c>
      <c r="AU100" t="e">
        <f t="shared" si="56"/>
        <v>#DIV/0!</v>
      </c>
      <c r="AV100" t="e">
        <v>#DIV/0!</v>
      </c>
      <c r="AW100" t="e">
        <f t="shared" si="57"/>
        <v>#DIV/0!</v>
      </c>
    </row>
    <row r="101" spans="1:49" x14ac:dyDescent="0.25">
      <c r="A101" s="18" t="str">
        <f>[1]Nodes!A100</f>
        <v>INF_SFD</v>
      </c>
      <c r="B101" s="18" t="str">
        <f>[1]Nodes!B100</f>
        <v>Santa Fe Diversion</v>
      </c>
      <c r="C101" s="19">
        <f t="shared" si="51"/>
        <v>0</v>
      </c>
      <c r="D101" s="13">
        <f t="shared" si="50"/>
        <v>0</v>
      </c>
      <c r="E101" s="13">
        <f t="shared" si="50"/>
        <v>0</v>
      </c>
      <c r="F101" s="13">
        <f t="shared" si="50"/>
        <v>0</v>
      </c>
      <c r="G101" s="13">
        <f t="shared" si="50"/>
        <v>0</v>
      </c>
      <c r="H101" s="13">
        <f t="shared" si="50"/>
        <v>0</v>
      </c>
      <c r="I101" s="13">
        <f t="shared" si="50"/>
        <v>0</v>
      </c>
      <c r="J101" s="13">
        <f t="shared" si="74"/>
        <v>0</v>
      </c>
      <c r="K101" s="13">
        <f t="shared" si="74"/>
        <v>0</v>
      </c>
      <c r="L101" s="13">
        <f t="shared" si="74"/>
        <v>0</v>
      </c>
      <c r="M101" s="13">
        <f t="shared" si="74"/>
        <v>0</v>
      </c>
      <c r="N101" s="13">
        <f t="shared" si="74"/>
        <v>0</v>
      </c>
      <c r="O101" s="13">
        <f t="shared" si="74"/>
        <v>0</v>
      </c>
      <c r="Q101" s="12">
        <f>[1]Nodes!H100</f>
        <v>0</v>
      </c>
      <c r="R101" s="1">
        <f t="shared" si="52"/>
        <v>0</v>
      </c>
      <c r="S101" s="1">
        <f t="shared" si="53"/>
        <v>0</v>
      </c>
      <c r="T101" s="1">
        <v>0</v>
      </c>
      <c r="U101" s="1">
        <f t="shared" si="60"/>
        <v>0</v>
      </c>
      <c r="V101">
        <f t="shared" si="61"/>
        <v>0</v>
      </c>
      <c r="W101">
        <f t="shared" si="62"/>
        <v>0</v>
      </c>
      <c r="X101">
        <f t="shared" si="63"/>
        <v>0</v>
      </c>
      <c r="Y101">
        <f t="shared" si="64"/>
        <v>0</v>
      </c>
      <c r="Z101">
        <f t="shared" si="65"/>
        <v>0</v>
      </c>
      <c r="AA101">
        <f t="shared" si="66"/>
        <v>0</v>
      </c>
      <c r="AB101">
        <f t="shared" si="67"/>
        <v>0</v>
      </c>
      <c r="AC101">
        <f t="shared" si="68"/>
        <v>0</v>
      </c>
      <c r="AD101">
        <f t="shared" si="69"/>
        <v>0</v>
      </c>
      <c r="AE101">
        <f t="shared" si="70"/>
        <v>0</v>
      </c>
      <c r="AF101">
        <f t="shared" si="71"/>
        <v>0</v>
      </c>
      <c r="AG101">
        <f t="shared" si="72"/>
        <v>0</v>
      </c>
      <c r="AH101" s="12">
        <f t="shared" si="73"/>
        <v>0</v>
      </c>
      <c r="AI101" s="12">
        <f t="shared" si="73"/>
        <v>0</v>
      </c>
      <c r="AJ101" s="12">
        <f t="shared" si="73"/>
        <v>0</v>
      </c>
      <c r="AK101" s="12">
        <f t="shared" si="73"/>
        <v>0</v>
      </c>
      <c r="AL101" s="12">
        <f t="shared" si="73"/>
        <v>0</v>
      </c>
      <c r="AM101" s="12">
        <f t="shared" si="73"/>
        <v>0</v>
      </c>
      <c r="AN101" s="12">
        <f t="shared" si="73"/>
        <v>0</v>
      </c>
      <c r="AO101" s="12">
        <f t="shared" si="73"/>
        <v>0</v>
      </c>
      <c r="AP101" s="12">
        <f t="shared" si="73"/>
        <v>0</v>
      </c>
      <c r="AQ101" s="12">
        <f t="shared" si="73"/>
        <v>0</v>
      </c>
      <c r="AR101" s="12">
        <f t="shared" si="73"/>
        <v>0</v>
      </c>
      <c r="AS101" s="12">
        <f t="shared" si="73"/>
        <v>0</v>
      </c>
      <c r="AT101" s="13">
        <f t="shared" si="55"/>
        <v>0</v>
      </c>
      <c r="AU101" t="e">
        <f t="shared" si="56"/>
        <v>#DIV/0!</v>
      </c>
      <c r="AV101" t="e">
        <v>#DIV/0!</v>
      </c>
      <c r="AW101" t="e">
        <f t="shared" si="57"/>
        <v>#DIV/0!</v>
      </c>
    </row>
    <row r="102" spans="1:49" x14ac:dyDescent="0.25">
      <c r="A102" s="18" t="str">
        <f>[1]Nodes!A101</f>
        <v>INF_SFN</v>
      </c>
      <c r="B102" s="18" t="str">
        <f>[1]Nodes!B101</f>
        <v>Santa Fe Dam</v>
      </c>
      <c r="C102" s="19">
        <f t="shared" si="51"/>
        <v>0</v>
      </c>
      <c r="D102" s="13">
        <f t="shared" si="50"/>
        <v>0</v>
      </c>
      <c r="E102" s="13">
        <f t="shared" si="50"/>
        <v>0</v>
      </c>
      <c r="F102" s="13">
        <f t="shared" si="50"/>
        <v>0</v>
      </c>
      <c r="G102" s="13">
        <f t="shared" si="50"/>
        <v>0</v>
      </c>
      <c r="H102" s="13">
        <f t="shared" si="50"/>
        <v>0</v>
      </c>
      <c r="I102" s="13">
        <f t="shared" si="50"/>
        <v>0</v>
      </c>
      <c r="J102" s="13">
        <f t="shared" si="74"/>
        <v>0</v>
      </c>
      <c r="K102" s="13">
        <f t="shared" si="74"/>
        <v>0</v>
      </c>
      <c r="L102" s="13">
        <f t="shared" si="74"/>
        <v>0</v>
      </c>
      <c r="M102" s="13">
        <f t="shared" si="74"/>
        <v>0</v>
      </c>
      <c r="N102" s="13">
        <f t="shared" si="74"/>
        <v>0</v>
      </c>
      <c r="O102" s="13">
        <f t="shared" si="74"/>
        <v>0</v>
      </c>
      <c r="Q102" s="12">
        <f>[1]Nodes!H101</f>
        <v>0</v>
      </c>
      <c r="R102" s="1">
        <f t="shared" si="52"/>
        <v>0</v>
      </c>
      <c r="S102" s="1">
        <f t="shared" si="53"/>
        <v>0</v>
      </c>
      <c r="T102" s="1">
        <v>0</v>
      </c>
      <c r="U102" s="1">
        <f t="shared" si="60"/>
        <v>0</v>
      </c>
      <c r="V102">
        <f t="shared" si="61"/>
        <v>0</v>
      </c>
      <c r="W102">
        <f t="shared" si="62"/>
        <v>0</v>
      </c>
      <c r="X102">
        <f t="shared" si="63"/>
        <v>0</v>
      </c>
      <c r="Y102">
        <f t="shared" si="64"/>
        <v>0</v>
      </c>
      <c r="Z102">
        <f t="shared" si="65"/>
        <v>0</v>
      </c>
      <c r="AA102">
        <f t="shared" si="66"/>
        <v>0</v>
      </c>
      <c r="AB102">
        <f t="shared" si="67"/>
        <v>0</v>
      </c>
      <c r="AC102">
        <f t="shared" si="68"/>
        <v>0</v>
      </c>
      <c r="AD102">
        <f t="shared" si="69"/>
        <v>0</v>
      </c>
      <c r="AE102">
        <f t="shared" si="70"/>
        <v>0</v>
      </c>
      <c r="AF102">
        <f t="shared" si="71"/>
        <v>0</v>
      </c>
      <c r="AG102">
        <f t="shared" si="72"/>
        <v>0</v>
      </c>
      <c r="AH102" s="12">
        <f t="shared" si="73"/>
        <v>0</v>
      </c>
      <c r="AI102" s="12">
        <f t="shared" si="73"/>
        <v>0</v>
      </c>
      <c r="AJ102" s="12">
        <f t="shared" si="73"/>
        <v>0</v>
      </c>
      <c r="AK102" s="12">
        <f t="shared" si="73"/>
        <v>0</v>
      </c>
      <c r="AL102" s="12">
        <f t="shared" si="73"/>
        <v>0</v>
      </c>
      <c r="AM102" s="12">
        <f t="shared" si="73"/>
        <v>0</v>
      </c>
      <c r="AN102" s="12">
        <f t="shared" si="73"/>
        <v>0</v>
      </c>
      <c r="AO102" s="12">
        <f t="shared" si="73"/>
        <v>0</v>
      </c>
      <c r="AP102" s="12">
        <f t="shared" si="73"/>
        <v>0</v>
      </c>
      <c r="AQ102" s="12">
        <f t="shared" si="73"/>
        <v>0</v>
      </c>
      <c r="AR102" s="12">
        <f t="shared" si="73"/>
        <v>0</v>
      </c>
      <c r="AS102" s="12">
        <f t="shared" si="73"/>
        <v>0</v>
      </c>
      <c r="AT102" s="13">
        <f t="shared" si="55"/>
        <v>0</v>
      </c>
      <c r="AU102" t="e">
        <f t="shared" si="56"/>
        <v>#DIV/0!</v>
      </c>
      <c r="AV102" t="e">
        <v>#DIV/0!</v>
      </c>
      <c r="AW102" t="e">
        <f t="shared" si="57"/>
        <v>#DIV/0!</v>
      </c>
    </row>
    <row r="103" spans="1:49" x14ac:dyDescent="0.25">
      <c r="A103" s="18" t="str">
        <f>[1]Nodes!A102</f>
        <v>INF_SGD</v>
      </c>
      <c r="B103" s="18" t="str">
        <f>[1]Nodes!B102</f>
        <v>San Gabriel Dam</v>
      </c>
      <c r="C103" s="19">
        <f t="shared" si="51"/>
        <v>0</v>
      </c>
      <c r="D103" s="13">
        <f t="shared" si="50"/>
        <v>0</v>
      </c>
      <c r="E103" s="13">
        <f t="shared" si="50"/>
        <v>0</v>
      </c>
      <c r="F103" s="13">
        <f t="shared" si="50"/>
        <v>0</v>
      </c>
      <c r="G103" s="13">
        <f t="shared" si="50"/>
        <v>0</v>
      </c>
      <c r="H103" s="13">
        <f t="shared" si="50"/>
        <v>0</v>
      </c>
      <c r="I103" s="13">
        <f t="shared" si="50"/>
        <v>0</v>
      </c>
      <c r="J103" s="13">
        <f t="shared" si="74"/>
        <v>0</v>
      </c>
      <c r="K103" s="13">
        <f t="shared" si="74"/>
        <v>0</v>
      </c>
      <c r="L103" s="13">
        <f t="shared" si="74"/>
        <v>0</v>
      </c>
      <c r="M103" s="13">
        <f t="shared" si="74"/>
        <v>0</v>
      </c>
      <c r="N103" s="13">
        <f t="shared" si="74"/>
        <v>0</v>
      </c>
      <c r="O103" s="13">
        <f t="shared" si="74"/>
        <v>0</v>
      </c>
      <c r="Q103" s="12">
        <f>[1]Nodes!H102</f>
        <v>0</v>
      </c>
      <c r="R103" s="1">
        <f t="shared" si="52"/>
        <v>0</v>
      </c>
      <c r="S103" s="1">
        <f t="shared" si="53"/>
        <v>0</v>
      </c>
      <c r="T103" s="1">
        <v>0</v>
      </c>
      <c r="U103" s="1">
        <f t="shared" si="60"/>
        <v>0</v>
      </c>
      <c r="V103">
        <f t="shared" si="61"/>
        <v>0</v>
      </c>
      <c r="W103">
        <f t="shared" si="62"/>
        <v>0</v>
      </c>
      <c r="X103">
        <f t="shared" si="63"/>
        <v>0</v>
      </c>
      <c r="Y103">
        <f t="shared" si="64"/>
        <v>0</v>
      </c>
      <c r="Z103">
        <f t="shared" si="65"/>
        <v>0</v>
      </c>
      <c r="AA103">
        <f t="shared" si="66"/>
        <v>0</v>
      </c>
      <c r="AB103">
        <f t="shared" si="67"/>
        <v>0</v>
      </c>
      <c r="AC103">
        <f t="shared" si="68"/>
        <v>0</v>
      </c>
      <c r="AD103">
        <f t="shared" si="69"/>
        <v>0</v>
      </c>
      <c r="AE103">
        <f t="shared" si="70"/>
        <v>0</v>
      </c>
      <c r="AF103">
        <f t="shared" si="71"/>
        <v>0</v>
      </c>
      <c r="AG103">
        <f t="shared" si="72"/>
        <v>0</v>
      </c>
      <c r="AH103" s="12">
        <f t="shared" si="73"/>
        <v>0</v>
      </c>
      <c r="AI103" s="12">
        <f t="shared" si="73"/>
        <v>0</v>
      </c>
      <c r="AJ103" s="12">
        <f t="shared" si="73"/>
        <v>0</v>
      </c>
      <c r="AK103" s="12">
        <f t="shared" si="73"/>
        <v>0</v>
      </c>
      <c r="AL103" s="12">
        <f t="shared" si="73"/>
        <v>0</v>
      </c>
      <c r="AM103" s="12">
        <f t="shared" si="73"/>
        <v>0</v>
      </c>
      <c r="AN103" s="12">
        <f t="shared" si="73"/>
        <v>0</v>
      </c>
      <c r="AO103" s="12">
        <f t="shared" si="73"/>
        <v>0</v>
      </c>
      <c r="AP103" s="12">
        <f t="shared" si="73"/>
        <v>0</v>
      </c>
      <c r="AQ103" s="12">
        <f t="shared" si="73"/>
        <v>0</v>
      </c>
      <c r="AR103" s="12">
        <f t="shared" si="73"/>
        <v>0</v>
      </c>
      <c r="AS103" s="12">
        <f t="shared" si="73"/>
        <v>0</v>
      </c>
      <c r="AT103" s="13">
        <f t="shared" si="55"/>
        <v>0</v>
      </c>
      <c r="AU103" t="e">
        <f t="shared" si="56"/>
        <v>#DIV/0!</v>
      </c>
      <c r="AV103" t="e">
        <v>#DIV/0!</v>
      </c>
      <c r="AW103" t="e">
        <f t="shared" si="57"/>
        <v>#DIV/0!</v>
      </c>
    </row>
    <row r="104" spans="1:49" x14ac:dyDescent="0.25">
      <c r="A104" s="18" t="str">
        <f>[1]Nodes!A103</f>
        <v>INF_SND</v>
      </c>
      <c r="B104" s="18" t="str">
        <f>[1]Nodes!B103</f>
        <v>San Dimas Dam</v>
      </c>
      <c r="C104" s="19">
        <f t="shared" si="51"/>
        <v>0</v>
      </c>
      <c r="D104" s="13">
        <f t="shared" si="50"/>
        <v>0</v>
      </c>
      <c r="E104" s="13">
        <f t="shared" si="50"/>
        <v>0</v>
      </c>
      <c r="F104" s="13">
        <f t="shared" si="50"/>
        <v>0</v>
      </c>
      <c r="G104" s="13">
        <f t="shared" si="50"/>
        <v>0</v>
      </c>
      <c r="H104" s="13">
        <f t="shared" si="50"/>
        <v>0</v>
      </c>
      <c r="I104" s="13">
        <f t="shared" si="50"/>
        <v>0</v>
      </c>
      <c r="J104" s="13">
        <f t="shared" si="74"/>
        <v>0</v>
      </c>
      <c r="K104" s="13">
        <f t="shared" si="74"/>
        <v>0</v>
      </c>
      <c r="L104" s="13">
        <f t="shared" si="74"/>
        <v>0</v>
      </c>
      <c r="M104" s="13">
        <f t="shared" si="74"/>
        <v>0</v>
      </c>
      <c r="N104" s="13">
        <f t="shared" si="74"/>
        <v>0</v>
      </c>
      <c r="O104" s="13">
        <f t="shared" si="74"/>
        <v>0</v>
      </c>
      <c r="Q104" s="12">
        <f>[1]Nodes!H103</f>
        <v>0</v>
      </c>
      <c r="R104" s="1">
        <f t="shared" si="52"/>
        <v>0</v>
      </c>
      <c r="S104" s="1">
        <f t="shared" si="53"/>
        <v>0</v>
      </c>
      <c r="T104" s="1">
        <v>0</v>
      </c>
      <c r="U104" s="1">
        <f t="shared" si="60"/>
        <v>0</v>
      </c>
      <c r="V104">
        <f t="shared" si="61"/>
        <v>0</v>
      </c>
      <c r="W104">
        <f t="shared" si="62"/>
        <v>0</v>
      </c>
      <c r="X104">
        <f t="shared" si="63"/>
        <v>0</v>
      </c>
      <c r="Y104">
        <f t="shared" si="64"/>
        <v>0</v>
      </c>
      <c r="Z104">
        <f t="shared" si="65"/>
        <v>0</v>
      </c>
      <c r="AA104">
        <f t="shared" si="66"/>
        <v>0</v>
      </c>
      <c r="AB104">
        <f t="shared" si="67"/>
        <v>0</v>
      </c>
      <c r="AC104">
        <f t="shared" si="68"/>
        <v>0</v>
      </c>
      <c r="AD104">
        <f t="shared" si="69"/>
        <v>0</v>
      </c>
      <c r="AE104">
        <f t="shared" si="70"/>
        <v>0</v>
      </c>
      <c r="AF104">
        <f t="shared" si="71"/>
        <v>0</v>
      </c>
      <c r="AG104">
        <f t="shared" si="72"/>
        <v>0</v>
      </c>
      <c r="AH104" s="12">
        <f t="shared" si="73"/>
        <v>0</v>
      </c>
      <c r="AI104" s="12">
        <f t="shared" si="73"/>
        <v>0</v>
      </c>
      <c r="AJ104" s="12">
        <f t="shared" si="73"/>
        <v>0</v>
      </c>
      <c r="AK104" s="12">
        <f t="shared" si="73"/>
        <v>0</v>
      </c>
      <c r="AL104" s="12">
        <f t="shared" si="73"/>
        <v>0</v>
      </c>
      <c r="AM104" s="12">
        <f t="shared" si="73"/>
        <v>0</v>
      </c>
      <c r="AN104" s="12">
        <f t="shared" si="73"/>
        <v>0</v>
      </c>
      <c r="AO104" s="12">
        <f t="shared" si="73"/>
        <v>0</v>
      </c>
      <c r="AP104" s="12">
        <f t="shared" si="73"/>
        <v>0</v>
      </c>
      <c r="AQ104" s="12">
        <f t="shared" si="73"/>
        <v>0</v>
      </c>
      <c r="AR104" s="12">
        <f t="shared" si="73"/>
        <v>0</v>
      </c>
      <c r="AS104" s="12">
        <f t="shared" si="73"/>
        <v>0</v>
      </c>
      <c r="AT104" s="13">
        <f t="shared" si="55"/>
        <v>0</v>
      </c>
      <c r="AU104" t="e">
        <f t="shared" si="56"/>
        <v>#DIV/0!</v>
      </c>
      <c r="AV104" t="e">
        <v>#DIV/0!</v>
      </c>
      <c r="AW104" t="e">
        <f t="shared" si="57"/>
        <v>#DIV/0!</v>
      </c>
    </row>
    <row r="105" spans="1:49" x14ac:dyDescent="0.25">
      <c r="A105" s="18" t="str">
        <f>[1]Nodes!A104</f>
        <v>INF_SPV</v>
      </c>
      <c r="B105" s="18" t="str">
        <f>[1]Nodes!B104</f>
        <v>Sepulveda Dam</v>
      </c>
      <c r="C105" s="19">
        <f t="shared" si="51"/>
        <v>0</v>
      </c>
      <c r="D105" s="13">
        <f t="shared" si="50"/>
        <v>0</v>
      </c>
      <c r="E105" s="13">
        <f t="shared" si="50"/>
        <v>0</v>
      </c>
      <c r="F105" s="13">
        <f t="shared" si="50"/>
        <v>0</v>
      </c>
      <c r="G105" s="13">
        <f t="shared" si="50"/>
        <v>0</v>
      </c>
      <c r="H105" s="13">
        <f t="shared" si="50"/>
        <v>0</v>
      </c>
      <c r="I105" s="13">
        <f t="shared" si="50"/>
        <v>0</v>
      </c>
      <c r="J105" s="13">
        <f t="shared" si="74"/>
        <v>0</v>
      </c>
      <c r="K105" s="13">
        <f t="shared" si="74"/>
        <v>0</v>
      </c>
      <c r="L105" s="13">
        <f t="shared" si="74"/>
        <v>0</v>
      </c>
      <c r="M105" s="13">
        <f t="shared" si="74"/>
        <v>0</v>
      </c>
      <c r="N105" s="13">
        <f t="shared" si="74"/>
        <v>0</v>
      </c>
      <c r="O105" s="13">
        <f t="shared" si="74"/>
        <v>0</v>
      </c>
      <c r="Q105" s="12">
        <f>[1]Nodes!H104</f>
        <v>0</v>
      </c>
      <c r="R105" s="1">
        <f t="shared" si="52"/>
        <v>0</v>
      </c>
      <c r="S105" s="1">
        <f t="shared" si="53"/>
        <v>0</v>
      </c>
      <c r="T105" s="1">
        <v>0</v>
      </c>
      <c r="U105" s="1">
        <f t="shared" si="60"/>
        <v>0</v>
      </c>
      <c r="V105">
        <f t="shared" si="61"/>
        <v>0</v>
      </c>
      <c r="W105">
        <f t="shared" si="62"/>
        <v>0</v>
      </c>
      <c r="X105">
        <f t="shared" si="63"/>
        <v>0</v>
      </c>
      <c r="Y105">
        <f t="shared" si="64"/>
        <v>0</v>
      </c>
      <c r="Z105">
        <f t="shared" si="65"/>
        <v>0</v>
      </c>
      <c r="AA105">
        <f t="shared" si="66"/>
        <v>0</v>
      </c>
      <c r="AB105">
        <f t="shared" si="67"/>
        <v>0</v>
      </c>
      <c r="AC105">
        <f t="shared" si="68"/>
        <v>0</v>
      </c>
      <c r="AD105">
        <f t="shared" si="69"/>
        <v>0</v>
      </c>
      <c r="AE105">
        <f t="shared" si="70"/>
        <v>0</v>
      </c>
      <c r="AF105">
        <f t="shared" si="71"/>
        <v>0</v>
      </c>
      <c r="AG105">
        <f t="shared" si="72"/>
        <v>0</v>
      </c>
      <c r="AH105" s="12">
        <f t="shared" si="73"/>
        <v>0</v>
      </c>
      <c r="AI105" s="12">
        <f t="shared" si="73"/>
        <v>0</v>
      </c>
      <c r="AJ105" s="12">
        <f t="shared" si="73"/>
        <v>0</v>
      </c>
      <c r="AK105" s="12">
        <f t="shared" si="73"/>
        <v>0</v>
      </c>
      <c r="AL105" s="12">
        <f t="shared" si="73"/>
        <v>0</v>
      </c>
      <c r="AM105" s="12">
        <f t="shared" si="73"/>
        <v>0</v>
      </c>
      <c r="AN105" s="12">
        <f t="shared" si="73"/>
        <v>0</v>
      </c>
      <c r="AO105" s="12">
        <f t="shared" si="73"/>
        <v>0</v>
      </c>
      <c r="AP105" s="12">
        <f t="shared" si="73"/>
        <v>0</v>
      </c>
      <c r="AQ105" s="12">
        <f t="shared" si="73"/>
        <v>0</v>
      </c>
      <c r="AR105" s="12">
        <f t="shared" si="73"/>
        <v>0</v>
      </c>
      <c r="AS105" s="12">
        <f t="shared" si="73"/>
        <v>0</v>
      </c>
      <c r="AT105" s="13">
        <f t="shared" si="55"/>
        <v>0</v>
      </c>
      <c r="AU105" t="e">
        <f t="shared" si="56"/>
        <v>#DIV/0!</v>
      </c>
      <c r="AV105" t="e">
        <v>#DIV/0!</v>
      </c>
      <c r="AW105" t="e">
        <f t="shared" si="57"/>
        <v>#DIV/0!</v>
      </c>
    </row>
    <row r="106" spans="1:49" x14ac:dyDescent="0.25">
      <c r="A106" s="18" t="str">
        <f>[1]Nodes!A105</f>
        <v>INF_SVR</v>
      </c>
      <c r="B106" s="18" t="str">
        <f>[1]Nodes!B105</f>
        <v>Sliverwood Lake Reservoir</v>
      </c>
      <c r="C106" s="19">
        <f t="shared" si="51"/>
        <v>0</v>
      </c>
      <c r="D106" s="13">
        <f t="shared" si="50"/>
        <v>0</v>
      </c>
      <c r="E106" s="13">
        <f t="shared" si="50"/>
        <v>0</v>
      </c>
      <c r="F106" s="13">
        <f t="shared" si="50"/>
        <v>0</v>
      </c>
      <c r="G106" s="13">
        <f t="shared" si="50"/>
        <v>0</v>
      </c>
      <c r="H106" s="13">
        <f t="shared" si="50"/>
        <v>0</v>
      </c>
      <c r="I106" s="13">
        <f t="shared" si="50"/>
        <v>0</v>
      </c>
      <c r="J106" s="13">
        <f t="shared" si="74"/>
        <v>0</v>
      </c>
      <c r="K106" s="13">
        <f t="shared" si="74"/>
        <v>0</v>
      </c>
      <c r="L106" s="13">
        <f t="shared" si="74"/>
        <v>0</v>
      </c>
      <c r="M106" s="13">
        <f t="shared" si="74"/>
        <v>0</v>
      </c>
      <c r="N106" s="13">
        <f t="shared" si="74"/>
        <v>0</v>
      </c>
      <c r="O106" s="13">
        <f t="shared" si="74"/>
        <v>0</v>
      </c>
      <c r="Q106" s="12">
        <f>[1]Nodes!H105</f>
        <v>0</v>
      </c>
      <c r="R106" s="1">
        <f t="shared" si="52"/>
        <v>0</v>
      </c>
      <c r="S106" s="1">
        <f t="shared" si="53"/>
        <v>0</v>
      </c>
      <c r="T106" s="1">
        <v>0</v>
      </c>
      <c r="U106" s="1">
        <f t="shared" si="60"/>
        <v>0</v>
      </c>
      <c r="V106">
        <f t="shared" si="61"/>
        <v>0</v>
      </c>
      <c r="W106">
        <f t="shared" si="62"/>
        <v>0</v>
      </c>
      <c r="X106">
        <f t="shared" si="63"/>
        <v>0</v>
      </c>
      <c r="Y106">
        <f t="shared" si="64"/>
        <v>0</v>
      </c>
      <c r="Z106">
        <f t="shared" si="65"/>
        <v>0</v>
      </c>
      <c r="AA106">
        <f t="shared" si="66"/>
        <v>0</v>
      </c>
      <c r="AB106">
        <f t="shared" si="67"/>
        <v>0</v>
      </c>
      <c r="AC106">
        <f t="shared" si="68"/>
        <v>0</v>
      </c>
      <c r="AD106">
        <f t="shared" si="69"/>
        <v>0</v>
      </c>
      <c r="AE106">
        <f t="shared" si="70"/>
        <v>0</v>
      </c>
      <c r="AF106">
        <f t="shared" si="71"/>
        <v>0</v>
      </c>
      <c r="AG106">
        <f t="shared" si="72"/>
        <v>0</v>
      </c>
      <c r="AH106" s="12">
        <f t="shared" si="73"/>
        <v>0</v>
      </c>
      <c r="AI106" s="12">
        <f t="shared" si="73"/>
        <v>0</v>
      </c>
      <c r="AJ106" s="12">
        <f t="shared" si="73"/>
        <v>0</v>
      </c>
      <c r="AK106" s="12">
        <f t="shared" si="73"/>
        <v>0</v>
      </c>
      <c r="AL106" s="12">
        <f t="shared" si="73"/>
        <v>0</v>
      </c>
      <c r="AM106" s="12">
        <f t="shared" si="73"/>
        <v>0</v>
      </c>
      <c r="AN106" s="12">
        <f t="shared" si="73"/>
        <v>0</v>
      </c>
      <c r="AO106" s="12">
        <f t="shared" si="73"/>
        <v>0</v>
      </c>
      <c r="AP106" s="12">
        <f t="shared" si="73"/>
        <v>0</v>
      </c>
      <c r="AQ106" s="12">
        <f t="shared" si="73"/>
        <v>0</v>
      </c>
      <c r="AR106" s="12">
        <f t="shared" si="73"/>
        <v>0</v>
      </c>
      <c r="AS106" s="12">
        <f t="shared" si="73"/>
        <v>0</v>
      </c>
      <c r="AT106" s="13">
        <f t="shared" si="55"/>
        <v>0</v>
      </c>
      <c r="AU106" t="e">
        <f t="shared" si="56"/>
        <v>#DIV/0!</v>
      </c>
      <c r="AV106" t="e">
        <v>#DIV/0!</v>
      </c>
      <c r="AW106" t="e">
        <f t="shared" si="57"/>
        <v>#DIV/0!</v>
      </c>
    </row>
    <row r="107" spans="1:49" x14ac:dyDescent="0.25">
      <c r="A107" s="18" t="str">
        <f>[1]Nodes!A106</f>
        <v>INF_SWP</v>
      </c>
      <c r="B107" s="18" t="str">
        <f>[1]Nodes!B106</f>
        <v>State Water Project</v>
      </c>
      <c r="C107" s="19">
        <f t="shared" si="51"/>
        <v>0</v>
      </c>
      <c r="D107" s="13">
        <f t="shared" si="50"/>
        <v>0</v>
      </c>
      <c r="E107" s="13">
        <f t="shared" si="50"/>
        <v>0</v>
      </c>
      <c r="F107" s="13">
        <f t="shared" si="50"/>
        <v>0</v>
      </c>
      <c r="G107" s="13">
        <f t="shared" si="50"/>
        <v>0</v>
      </c>
      <c r="H107" s="13">
        <f t="shared" si="50"/>
        <v>0</v>
      </c>
      <c r="I107" s="13">
        <f t="shared" si="50"/>
        <v>0</v>
      </c>
      <c r="J107" s="13">
        <f t="shared" si="74"/>
        <v>0</v>
      </c>
      <c r="K107" s="13">
        <f t="shared" si="74"/>
        <v>0</v>
      </c>
      <c r="L107" s="13">
        <f t="shared" si="74"/>
        <v>0</v>
      </c>
      <c r="M107" s="13">
        <f t="shared" si="74"/>
        <v>0</v>
      </c>
      <c r="N107" s="13">
        <f t="shared" si="74"/>
        <v>0</v>
      </c>
      <c r="O107" s="13">
        <f t="shared" si="74"/>
        <v>0</v>
      </c>
      <c r="Q107" s="12">
        <f>[1]Nodes!H106</f>
        <v>0</v>
      </c>
      <c r="R107" s="1">
        <f t="shared" si="52"/>
        <v>0</v>
      </c>
      <c r="S107" s="1">
        <f t="shared" si="53"/>
        <v>0</v>
      </c>
      <c r="T107" s="1">
        <v>0</v>
      </c>
      <c r="U107" s="1">
        <f t="shared" si="60"/>
        <v>0</v>
      </c>
      <c r="V107">
        <f t="shared" si="61"/>
        <v>0</v>
      </c>
      <c r="W107">
        <f t="shared" si="62"/>
        <v>0</v>
      </c>
      <c r="X107">
        <f t="shared" si="63"/>
        <v>0</v>
      </c>
      <c r="Y107">
        <f t="shared" si="64"/>
        <v>0</v>
      </c>
      <c r="Z107">
        <f t="shared" si="65"/>
        <v>0</v>
      </c>
      <c r="AA107">
        <f t="shared" si="66"/>
        <v>0</v>
      </c>
      <c r="AB107">
        <f t="shared" si="67"/>
        <v>0</v>
      </c>
      <c r="AC107">
        <f t="shared" si="68"/>
        <v>0</v>
      </c>
      <c r="AD107">
        <f t="shared" si="69"/>
        <v>0</v>
      </c>
      <c r="AE107">
        <f t="shared" si="70"/>
        <v>0</v>
      </c>
      <c r="AF107">
        <f t="shared" si="71"/>
        <v>0</v>
      </c>
      <c r="AG107">
        <f t="shared" si="72"/>
        <v>0</v>
      </c>
      <c r="AH107" s="12">
        <f t="shared" si="73"/>
        <v>0</v>
      </c>
      <c r="AI107" s="12">
        <f t="shared" si="73"/>
        <v>0</v>
      </c>
      <c r="AJ107" s="12">
        <f t="shared" si="73"/>
        <v>0</v>
      </c>
      <c r="AK107" s="12">
        <f t="shared" si="73"/>
        <v>0</v>
      </c>
      <c r="AL107" s="12">
        <f t="shared" si="73"/>
        <v>0</v>
      </c>
      <c r="AM107" s="12">
        <f t="shared" si="73"/>
        <v>0</v>
      </c>
      <c r="AN107" s="12">
        <f t="shared" si="73"/>
        <v>0</v>
      </c>
      <c r="AO107" s="12">
        <f t="shared" si="73"/>
        <v>0</v>
      </c>
      <c r="AP107" s="12">
        <f t="shared" si="73"/>
        <v>0</v>
      </c>
      <c r="AQ107" s="12">
        <f t="shared" si="73"/>
        <v>0</v>
      </c>
      <c r="AR107" s="12">
        <f t="shared" si="73"/>
        <v>0</v>
      </c>
      <c r="AS107" s="12">
        <f t="shared" si="73"/>
        <v>0</v>
      </c>
      <c r="AT107" s="13">
        <f t="shared" si="55"/>
        <v>0</v>
      </c>
      <c r="AU107" t="e">
        <f t="shared" si="56"/>
        <v>#DIV/0!</v>
      </c>
      <c r="AV107" t="e">
        <v>#DIV/0!</v>
      </c>
      <c r="AW107" t="e">
        <f t="shared" si="57"/>
        <v>#DIV/0!</v>
      </c>
    </row>
    <row r="108" spans="1:49" x14ac:dyDescent="0.25">
      <c r="A108" s="18" t="str">
        <f>[1]Nodes!A107</f>
        <v>INF_WHR</v>
      </c>
      <c r="B108" s="18" t="str">
        <f>[1]Nodes!B107</f>
        <v>Whittier Narrows Dam Rio Hondo</v>
      </c>
      <c r="C108" s="19">
        <f t="shared" si="51"/>
        <v>0</v>
      </c>
      <c r="D108" s="13">
        <f t="shared" si="50"/>
        <v>0</v>
      </c>
      <c r="E108" s="13">
        <f t="shared" si="50"/>
        <v>0</v>
      </c>
      <c r="F108" s="13">
        <f t="shared" si="50"/>
        <v>0</v>
      </c>
      <c r="G108" s="13">
        <f t="shared" si="50"/>
        <v>0</v>
      </c>
      <c r="H108" s="13">
        <f t="shared" si="50"/>
        <v>0</v>
      </c>
      <c r="I108" s="13">
        <f t="shared" si="50"/>
        <v>0</v>
      </c>
      <c r="J108" s="13">
        <f t="shared" si="74"/>
        <v>0</v>
      </c>
      <c r="K108" s="13">
        <f t="shared" si="74"/>
        <v>0</v>
      </c>
      <c r="L108" s="13">
        <f t="shared" si="74"/>
        <v>0</v>
      </c>
      <c r="M108" s="13">
        <f t="shared" si="74"/>
        <v>0</v>
      </c>
      <c r="N108" s="13">
        <f t="shared" si="74"/>
        <v>0</v>
      </c>
      <c r="O108" s="13">
        <f t="shared" si="74"/>
        <v>0</v>
      </c>
      <c r="Q108" s="12">
        <f>[1]Nodes!H107</f>
        <v>0</v>
      </c>
      <c r="R108" s="1">
        <f t="shared" si="52"/>
        <v>0</v>
      </c>
      <c r="S108" s="1">
        <f t="shared" si="53"/>
        <v>0</v>
      </c>
      <c r="T108" s="1">
        <v>0</v>
      </c>
      <c r="U108" s="1">
        <f t="shared" si="60"/>
        <v>0</v>
      </c>
      <c r="V108">
        <f t="shared" si="61"/>
        <v>0</v>
      </c>
      <c r="W108">
        <f t="shared" si="62"/>
        <v>0</v>
      </c>
      <c r="X108">
        <f t="shared" si="63"/>
        <v>0</v>
      </c>
      <c r="Y108">
        <f t="shared" si="64"/>
        <v>0</v>
      </c>
      <c r="Z108">
        <f t="shared" si="65"/>
        <v>0</v>
      </c>
      <c r="AA108">
        <f t="shared" si="66"/>
        <v>0</v>
      </c>
      <c r="AB108">
        <f t="shared" si="67"/>
        <v>0</v>
      </c>
      <c r="AC108">
        <f t="shared" si="68"/>
        <v>0</v>
      </c>
      <c r="AD108">
        <f t="shared" si="69"/>
        <v>0</v>
      </c>
      <c r="AE108">
        <f t="shared" si="70"/>
        <v>0</v>
      </c>
      <c r="AF108">
        <f t="shared" si="71"/>
        <v>0</v>
      </c>
      <c r="AG108">
        <f t="shared" si="72"/>
        <v>0</v>
      </c>
      <c r="AH108" s="12">
        <f t="shared" si="73"/>
        <v>0</v>
      </c>
      <c r="AI108" s="12">
        <f t="shared" si="73"/>
        <v>0</v>
      </c>
      <c r="AJ108" s="12">
        <f t="shared" si="73"/>
        <v>0</v>
      </c>
      <c r="AK108" s="12">
        <f t="shared" ref="AI108:AS109" si="75">($S108*31)+($U108*0.2)</f>
        <v>0</v>
      </c>
      <c r="AL108" s="12">
        <f t="shared" si="75"/>
        <v>0</v>
      </c>
      <c r="AM108" s="12">
        <f t="shared" si="75"/>
        <v>0</v>
      </c>
      <c r="AN108" s="12">
        <f t="shared" si="75"/>
        <v>0</v>
      </c>
      <c r="AO108" s="12">
        <f t="shared" si="75"/>
        <v>0</v>
      </c>
      <c r="AP108" s="12">
        <f t="shared" si="75"/>
        <v>0</v>
      </c>
      <c r="AQ108" s="12">
        <f t="shared" si="75"/>
        <v>0</v>
      </c>
      <c r="AR108" s="12">
        <f t="shared" si="75"/>
        <v>0</v>
      </c>
      <c r="AS108" s="12">
        <f t="shared" si="75"/>
        <v>0</v>
      </c>
      <c r="AT108" s="13">
        <f t="shared" si="55"/>
        <v>0</v>
      </c>
      <c r="AU108" t="e">
        <f t="shared" si="56"/>
        <v>#DIV/0!</v>
      </c>
      <c r="AV108" t="e">
        <v>#DIV/0!</v>
      </c>
      <c r="AW108" t="e">
        <f t="shared" si="57"/>
        <v>#DIV/0!</v>
      </c>
    </row>
    <row r="109" spans="1:49" x14ac:dyDescent="0.25">
      <c r="A109" s="18" t="str">
        <f>[1]Nodes!A108</f>
        <v>INF_WHS</v>
      </c>
      <c r="B109" s="18" t="str">
        <f>[1]Nodes!B108</f>
        <v xml:space="preserve">Whittier Narrows Dam San Gabriel </v>
      </c>
      <c r="C109" s="19">
        <f t="shared" si="51"/>
        <v>0</v>
      </c>
      <c r="D109" s="13">
        <f t="shared" si="50"/>
        <v>0</v>
      </c>
      <c r="E109" s="13">
        <f t="shared" si="50"/>
        <v>0</v>
      </c>
      <c r="F109" s="13">
        <f t="shared" si="50"/>
        <v>0</v>
      </c>
      <c r="G109" s="13">
        <f t="shared" si="50"/>
        <v>0</v>
      </c>
      <c r="H109" s="13">
        <f t="shared" si="50"/>
        <v>0</v>
      </c>
      <c r="I109" s="13">
        <f t="shared" si="50"/>
        <v>0</v>
      </c>
      <c r="J109" s="13">
        <f t="shared" si="74"/>
        <v>0</v>
      </c>
      <c r="K109" s="13">
        <f t="shared" si="74"/>
        <v>0</v>
      </c>
      <c r="L109" s="13">
        <f t="shared" si="74"/>
        <v>0</v>
      </c>
      <c r="M109" s="13">
        <f t="shared" si="74"/>
        <v>0</v>
      </c>
      <c r="N109" s="13">
        <f t="shared" si="74"/>
        <v>0</v>
      </c>
      <c r="O109" s="13">
        <f t="shared" si="74"/>
        <v>0</v>
      </c>
      <c r="Q109" s="12">
        <f>[1]Nodes!H108</f>
        <v>0</v>
      </c>
      <c r="R109" s="1">
        <f t="shared" si="52"/>
        <v>0</v>
      </c>
      <c r="S109" s="1">
        <f t="shared" si="53"/>
        <v>0</v>
      </c>
      <c r="T109" s="1">
        <v>0</v>
      </c>
      <c r="U109" s="1">
        <f t="shared" si="60"/>
        <v>0</v>
      </c>
      <c r="V109">
        <f t="shared" si="61"/>
        <v>0</v>
      </c>
      <c r="W109">
        <f t="shared" si="62"/>
        <v>0</v>
      </c>
      <c r="X109">
        <f t="shared" si="63"/>
        <v>0</v>
      </c>
      <c r="Y109">
        <f t="shared" si="64"/>
        <v>0</v>
      </c>
      <c r="Z109">
        <f t="shared" si="65"/>
        <v>0</v>
      </c>
      <c r="AA109">
        <f t="shared" si="66"/>
        <v>0</v>
      </c>
      <c r="AB109">
        <f t="shared" si="67"/>
        <v>0</v>
      </c>
      <c r="AC109">
        <f t="shared" si="68"/>
        <v>0</v>
      </c>
      <c r="AD109">
        <f t="shared" si="69"/>
        <v>0</v>
      </c>
      <c r="AE109">
        <f t="shared" si="70"/>
        <v>0</v>
      </c>
      <c r="AF109">
        <f t="shared" si="71"/>
        <v>0</v>
      </c>
      <c r="AG109">
        <f t="shared" si="72"/>
        <v>0</v>
      </c>
      <c r="AH109" s="12">
        <f t="shared" ref="AH109" si="76">($S109*31)+($U109*0.2)</f>
        <v>0</v>
      </c>
      <c r="AI109" s="12">
        <f t="shared" si="75"/>
        <v>0</v>
      </c>
      <c r="AJ109" s="12">
        <f t="shared" si="75"/>
        <v>0</v>
      </c>
      <c r="AK109" s="12">
        <f t="shared" si="75"/>
        <v>0</v>
      </c>
      <c r="AL109" s="12">
        <f t="shared" si="75"/>
        <v>0</v>
      </c>
      <c r="AM109" s="12">
        <f t="shared" si="75"/>
        <v>0</v>
      </c>
      <c r="AN109" s="12">
        <f t="shared" si="75"/>
        <v>0</v>
      </c>
      <c r="AO109" s="12">
        <f t="shared" si="75"/>
        <v>0</v>
      </c>
      <c r="AP109" s="12">
        <f t="shared" si="75"/>
        <v>0</v>
      </c>
      <c r="AQ109" s="12">
        <f t="shared" si="75"/>
        <v>0</v>
      </c>
      <c r="AR109" s="12">
        <f t="shared" si="75"/>
        <v>0</v>
      </c>
      <c r="AS109" s="12">
        <f t="shared" si="75"/>
        <v>0</v>
      </c>
      <c r="AT109" s="13">
        <f t="shared" si="55"/>
        <v>0</v>
      </c>
      <c r="AU109" t="e">
        <f t="shared" si="56"/>
        <v>#DIV/0!</v>
      </c>
      <c r="AV109" t="e">
        <v>#DIV/0!</v>
      </c>
      <c r="AW109" t="e">
        <f t="shared" si="57"/>
        <v>#DIV/0!</v>
      </c>
    </row>
    <row r="110" spans="1:49" x14ac:dyDescent="0.25">
      <c r="A110" s="18" t="str">
        <f>[1]Nodes!A109</f>
        <v>IOU_CAW</v>
      </c>
      <c r="B110" s="18" t="str">
        <f>[1]Nodes!B109</f>
        <v>CAL-AM WATER CO. - BALDWIN HILLS</v>
      </c>
      <c r="C110" s="19">
        <f t="shared" si="51"/>
        <v>8039.0382905070082</v>
      </c>
      <c r="D110" s="13">
        <f t="shared" si="50"/>
        <v>669.91985754225084</v>
      </c>
      <c r="E110" s="13">
        <f t="shared" si="50"/>
        <v>669.91985754225084</v>
      </c>
      <c r="F110" s="13">
        <f t="shared" si="50"/>
        <v>669.91985754225084</v>
      </c>
      <c r="G110" s="13">
        <f t="shared" si="50"/>
        <v>669.91985754225084</v>
      </c>
      <c r="H110" s="13">
        <f t="shared" si="50"/>
        <v>669.91985754225084</v>
      </c>
      <c r="I110" s="13">
        <f t="shared" si="50"/>
        <v>669.91985754225084</v>
      </c>
      <c r="J110" s="13">
        <f t="shared" si="74"/>
        <v>669.91985754225084</v>
      </c>
      <c r="K110" s="13">
        <f t="shared" si="74"/>
        <v>669.91985754225084</v>
      </c>
      <c r="L110" s="13">
        <f t="shared" si="74"/>
        <v>669.91985754225084</v>
      </c>
      <c r="M110" s="13">
        <f t="shared" si="74"/>
        <v>669.91985754225084</v>
      </c>
      <c r="N110" s="13">
        <f t="shared" si="74"/>
        <v>669.91985754225084</v>
      </c>
      <c r="O110" s="13">
        <f t="shared" si="74"/>
        <v>669.91985754225084</v>
      </c>
      <c r="Q110" s="12">
        <f>[1]Nodes!H109</f>
        <v>102889</v>
      </c>
      <c r="R110" s="1">
        <f t="shared" si="52"/>
        <v>5144450</v>
      </c>
      <c r="S110" s="1">
        <f t="shared" si="53"/>
        <v>15.78773734007261</v>
      </c>
      <c r="T110" s="1">
        <v>2888</v>
      </c>
      <c r="U110" s="1">
        <f t="shared" si="60"/>
        <v>180.5</v>
      </c>
      <c r="V110">
        <f t="shared" si="61"/>
        <v>4503657.3079999993</v>
      </c>
      <c r="W110">
        <f t="shared" si="62"/>
        <v>6182394.2319999998</v>
      </c>
      <c r="X110">
        <f t="shared" si="63"/>
        <v>9284806.2489999998</v>
      </c>
      <c r="Y110">
        <f t="shared" si="64"/>
        <v>10056370.860000001</v>
      </c>
      <c r="Z110">
        <f t="shared" si="65"/>
        <v>10254432.185000001</v>
      </c>
      <c r="AA110">
        <f t="shared" si="66"/>
        <v>11760212.700000001</v>
      </c>
      <c r="AB110">
        <f t="shared" si="67"/>
        <v>11999120.958000001</v>
      </c>
      <c r="AC110">
        <f t="shared" si="68"/>
        <v>11737577.119999999</v>
      </c>
      <c r="AD110">
        <f t="shared" si="69"/>
        <v>10016244.15</v>
      </c>
      <c r="AE110">
        <f t="shared" si="70"/>
        <v>9830220.8379999995</v>
      </c>
      <c r="AF110">
        <f t="shared" si="71"/>
        <v>6704247.2400000012</v>
      </c>
      <c r="AG110">
        <f t="shared" si="72"/>
        <v>4334610.6810000008</v>
      </c>
      <c r="AH110" s="12">
        <f t="shared" ref="AH110:AS125" si="77">($S110*31)+($U110)</f>
        <v>669.91985754225084</v>
      </c>
      <c r="AI110" s="12">
        <f t="shared" si="77"/>
        <v>669.91985754225084</v>
      </c>
      <c r="AJ110" s="12">
        <f t="shared" si="77"/>
        <v>669.91985754225084</v>
      </c>
      <c r="AK110" s="12">
        <f t="shared" si="77"/>
        <v>669.91985754225084</v>
      </c>
      <c r="AL110" s="12">
        <f t="shared" si="77"/>
        <v>669.91985754225084</v>
      </c>
      <c r="AM110" s="12">
        <f t="shared" si="77"/>
        <v>669.91985754225084</v>
      </c>
      <c r="AN110" s="12">
        <f t="shared" si="77"/>
        <v>669.91985754225084</v>
      </c>
      <c r="AO110" s="12">
        <f t="shared" si="77"/>
        <v>669.91985754225084</v>
      </c>
      <c r="AP110" s="12">
        <f t="shared" si="77"/>
        <v>669.91985754225084</v>
      </c>
      <c r="AQ110" s="12">
        <f t="shared" si="77"/>
        <v>669.91985754225084</v>
      </c>
      <c r="AR110" s="12">
        <f t="shared" si="77"/>
        <v>669.91985754225084</v>
      </c>
      <c r="AS110" s="12">
        <f t="shared" si="77"/>
        <v>669.91985754225084</v>
      </c>
      <c r="AT110" s="13">
        <f t="shared" si="55"/>
        <v>8039.0382905070082</v>
      </c>
      <c r="AU110">
        <f t="shared" si="56"/>
        <v>69.752751662018511</v>
      </c>
      <c r="AV110" t="e">
        <v>#DIV/0!</v>
      </c>
      <c r="AW110">
        <f t="shared" si="57"/>
        <v>5144452.8402438359</v>
      </c>
    </row>
    <row r="111" spans="1:49" x14ac:dyDescent="0.25">
      <c r="A111" s="18" t="str">
        <f>[1]Nodes!A110</f>
        <v>IOU_CWS</v>
      </c>
      <c r="B111" s="18" t="str">
        <f>[1]Nodes!B110</f>
        <v>CAL WATER SERVICE CO</v>
      </c>
      <c r="C111" s="19">
        <f t="shared" si="51"/>
        <v>48704.359184105619</v>
      </c>
      <c r="D111" s="13">
        <f t="shared" si="50"/>
        <v>4058.6965986754685</v>
      </c>
      <c r="E111" s="13">
        <f t="shared" si="50"/>
        <v>4058.6965986754685</v>
      </c>
      <c r="F111" s="13">
        <f t="shared" si="50"/>
        <v>4058.6965986754685</v>
      </c>
      <c r="G111" s="13">
        <f t="shared" si="50"/>
        <v>4058.6965986754685</v>
      </c>
      <c r="H111" s="13">
        <f t="shared" si="50"/>
        <v>4058.6965986754685</v>
      </c>
      <c r="I111" s="13">
        <f t="shared" si="50"/>
        <v>4058.6965986754685</v>
      </c>
      <c r="J111" s="13">
        <f t="shared" si="74"/>
        <v>4058.6965986754685</v>
      </c>
      <c r="K111" s="13">
        <f t="shared" si="74"/>
        <v>4058.6965986754685</v>
      </c>
      <c r="L111" s="13">
        <f t="shared" si="74"/>
        <v>4058.6965986754685</v>
      </c>
      <c r="M111" s="13">
        <f t="shared" si="74"/>
        <v>4058.6965986754685</v>
      </c>
      <c r="N111" s="13">
        <f t="shared" si="74"/>
        <v>4058.6965986754685</v>
      </c>
      <c r="O111" s="13">
        <f t="shared" si="74"/>
        <v>4058.6965986754685</v>
      </c>
      <c r="Q111" s="12">
        <f>[1]Nodes!H110</f>
        <v>461357</v>
      </c>
      <c r="R111" s="1">
        <f t="shared" si="52"/>
        <v>23067850</v>
      </c>
      <c r="S111" s="1">
        <f t="shared" si="53"/>
        <v>70.79263221533769</v>
      </c>
      <c r="T111" s="1">
        <v>29826</v>
      </c>
      <c r="U111" s="1">
        <f t="shared" si="60"/>
        <v>1864.125</v>
      </c>
      <c r="V111">
        <f t="shared" si="61"/>
        <v>20194518.603999998</v>
      </c>
      <c r="W111">
        <f t="shared" si="62"/>
        <v>27722019.416000001</v>
      </c>
      <c r="X111">
        <f t="shared" si="63"/>
        <v>41633317.037</v>
      </c>
      <c r="Y111">
        <f t="shared" si="64"/>
        <v>45093033.18</v>
      </c>
      <c r="Z111">
        <f t="shared" si="65"/>
        <v>45981145.404999994</v>
      </c>
      <c r="AA111">
        <f t="shared" si="66"/>
        <v>52733105.099999994</v>
      </c>
      <c r="AB111">
        <f t="shared" si="67"/>
        <v>53804376.053999998</v>
      </c>
      <c r="AC111">
        <f t="shared" si="68"/>
        <v>52631606.559999995</v>
      </c>
      <c r="AD111">
        <f t="shared" si="69"/>
        <v>44913103.950000003</v>
      </c>
      <c r="AE111">
        <f t="shared" si="70"/>
        <v>44078970.494000003</v>
      </c>
      <c r="AF111">
        <f t="shared" si="71"/>
        <v>30062022.120000005</v>
      </c>
      <c r="AG111">
        <f t="shared" si="72"/>
        <v>19436509.052999999</v>
      </c>
      <c r="AH111" s="12">
        <f t="shared" si="77"/>
        <v>4058.6965986754685</v>
      </c>
      <c r="AI111" s="12">
        <f t="shared" si="77"/>
        <v>4058.6965986754685</v>
      </c>
      <c r="AJ111" s="12">
        <f t="shared" si="77"/>
        <v>4058.6965986754685</v>
      </c>
      <c r="AK111" s="12">
        <f t="shared" si="77"/>
        <v>4058.6965986754685</v>
      </c>
      <c r="AL111" s="12">
        <f t="shared" si="77"/>
        <v>4058.6965986754685</v>
      </c>
      <c r="AM111" s="12">
        <f t="shared" si="77"/>
        <v>4058.6965986754685</v>
      </c>
      <c r="AN111" s="12">
        <f t="shared" si="77"/>
        <v>4058.6965986754685</v>
      </c>
      <c r="AO111" s="12">
        <f t="shared" si="77"/>
        <v>4058.6965986754685</v>
      </c>
      <c r="AP111" s="12">
        <f t="shared" si="77"/>
        <v>4058.6965986754685</v>
      </c>
      <c r="AQ111" s="12">
        <f t="shared" si="77"/>
        <v>4058.6965986754685</v>
      </c>
      <c r="AR111" s="12">
        <f t="shared" si="77"/>
        <v>4058.6965986754685</v>
      </c>
      <c r="AS111" s="12">
        <f t="shared" si="77"/>
        <v>4058.6965986754685</v>
      </c>
      <c r="AT111" s="13">
        <f t="shared" si="55"/>
        <v>48704.359184105619</v>
      </c>
      <c r="AU111">
        <f t="shared" si="56"/>
        <v>94.244694912960895</v>
      </c>
      <c r="AV111" t="e">
        <v>#DIV/0!</v>
      </c>
      <c r="AW111">
        <f t="shared" si="57"/>
        <v>23067852.840243835</v>
      </c>
    </row>
    <row r="112" spans="1:49" x14ac:dyDescent="0.25">
      <c r="A112" s="18" t="str">
        <f>[1]Nodes!A111</f>
        <v>IOU_EPS</v>
      </c>
      <c r="B112" s="18" t="str">
        <f>[1]Nodes!B111</f>
        <v>EAST PASADENA WATER COMPANY</v>
      </c>
      <c r="C112" s="19">
        <f t="shared" si="51"/>
        <v>561.33754384672761</v>
      </c>
      <c r="D112" s="13">
        <f t="shared" si="50"/>
        <v>46.778128653893958</v>
      </c>
      <c r="E112" s="13">
        <f t="shared" si="50"/>
        <v>46.778128653893958</v>
      </c>
      <c r="F112" s="13">
        <f t="shared" si="50"/>
        <v>46.778128653893958</v>
      </c>
      <c r="G112" s="13">
        <f t="shared" si="50"/>
        <v>46.778128653893958</v>
      </c>
      <c r="H112" s="13">
        <f t="shared" si="50"/>
        <v>46.778128653893958</v>
      </c>
      <c r="I112" s="13">
        <f t="shared" si="50"/>
        <v>46.778128653893958</v>
      </c>
      <c r="J112" s="13">
        <f t="shared" si="74"/>
        <v>46.778128653893958</v>
      </c>
      <c r="K112" s="13">
        <f t="shared" si="74"/>
        <v>46.778128653893958</v>
      </c>
      <c r="L112" s="13">
        <f t="shared" si="74"/>
        <v>46.778128653893958</v>
      </c>
      <c r="M112" s="13">
        <f t="shared" si="74"/>
        <v>46.778128653893958</v>
      </c>
      <c r="N112" s="13">
        <f t="shared" si="74"/>
        <v>46.778128653893958</v>
      </c>
      <c r="O112" s="13">
        <f t="shared" si="74"/>
        <v>46.778128653893958</v>
      </c>
      <c r="Q112" s="12">
        <f>[1]Nodes!H111</f>
        <v>9834</v>
      </c>
      <c r="R112" s="1">
        <f t="shared" si="52"/>
        <v>491700</v>
      </c>
      <c r="S112" s="1">
        <f t="shared" si="53"/>
        <v>1.5089718920610955</v>
      </c>
      <c r="T112" s="1">
        <v>0</v>
      </c>
      <c r="U112" s="1">
        <f t="shared" si="60"/>
        <v>0</v>
      </c>
      <c r="V112">
        <f t="shared" si="61"/>
        <v>430453.84799999994</v>
      </c>
      <c r="W112">
        <f t="shared" si="62"/>
        <v>590905.39199999999</v>
      </c>
      <c r="X112">
        <f t="shared" si="63"/>
        <v>887429.99400000006</v>
      </c>
      <c r="Y112">
        <f t="shared" si="64"/>
        <v>961175.15999999992</v>
      </c>
      <c r="Z112">
        <f t="shared" si="65"/>
        <v>980105.60999999987</v>
      </c>
      <c r="AA112">
        <f t="shared" si="66"/>
        <v>1124026.2</v>
      </c>
      <c r="AB112">
        <f t="shared" si="67"/>
        <v>1146860.7480000001</v>
      </c>
      <c r="AC112">
        <f t="shared" si="68"/>
        <v>1121862.7199999997</v>
      </c>
      <c r="AD112">
        <f t="shared" si="69"/>
        <v>957339.9</v>
      </c>
      <c r="AE112">
        <f t="shared" si="70"/>
        <v>939560.02799999993</v>
      </c>
      <c r="AF112">
        <f t="shared" si="71"/>
        <v>640783.44000000006</v>
      </c>
      <c r="AG112">
        <f t="shared" si="72"/>
        <v>414296.58599999995</v>
      </c>
      <c r="AH112" s="12">
        <f t="shared" si="77"/>
        <v>46.778128653893958</v>
      </c>
      <c r="AI112" s="12">
        <f t="shared" si="77"/>
        <v>46.778128653893958</v>
      </c>
      <c r="AJ112" s="12">
        <f t="shared" si="77"/>
        <v>46.778128653893958</v>
      </c>
      <c r="AK112" s="12">
        <f t="shared" si="77"/>
        <v>46.778128653893958</v>
      </c>
      <c r="AL112" s="12">
        <f t="shared" si="77"/>
        <v>46.778128653893958</v>
      </c>
      <c r="AM112" s="12">
        <f t="shared" si="77"/>
        <v>46.778128653893958</v>
      </c>
      <c r="AN112" s="12">
        <f t="shared" si="77"/>
        <v>46.778128653893958</v>
      </c>
      <c r="AO112" s="12">
        <f t="shared" si="77"/>
        <v>46.778128653893958</v>
      </c>
      <c r="AP112" s="12">
        <f t="shared" si="77"/>
        <v>46.778128653893958</v>
      </c>
      <c r="AQ112" s="12">
        <f t="shared" si="77"/>
        <v>46.778128653893958</v>
      </c>
      <c r="AR112" s="12">
        <f t="shared" si="77"/>
        <v>46.778128653893958</v>
      </c>
      <c r="AS112" s="12">
        <f t="shared" si="77"/>
        <v>46.778128653893958</v>
      </c>
      <c r="AT112" s="13">
        <f t="shared" si="55"/>
        <v>561.33754384672761</v>
      </c>
      <c r="AU112">
        <f t="shared" si="56"/>
        <v>50.958904109589049</v>
      </c>
      <c r="AV112" t="e">
        <v>#DIV/0!</v>
      </c>
      <c r="AW112">
        <f t="shared" si="57"/>
        <v>491702.84024383564</v>
      </c>
    </row>
    <row r="113" spans="1:49" x14ac:dyDescent="0.25">
      <c r="A113" s="18" t="str">
        <f>[1]Nodes!A112</f>
        <v>IOU_GSM</v>
      </c>
      <c r="B113" s="18" t="str">
        <f>[1]Nodes!B112</f>
        <v>GOLDEN STATE WATER CO. - METROPOLITAN</v>
      </c>
      <c r="C113" s="19">
        <f t="shared" si="51"/>
        <v>19023.044498098821</v>
      </c>
      <c r="D113" s="13">
        <f t="shared" si="50"/>
        <v>1585.2537081749019</v>
      </c>
      <c r="E113" s="13">
        <f t="shared" si="50"/>
        <v>1585.2537081749019</v>
      </c>
      <c r="F113" s="13">
        <f t="shared" si="50"/>
        <v>1585.2537081749019</v>
      </c>
      <c r="G113" s="13">
        <f t="shared" si="50"/>
        <v>1585.2537081749019</v>
      </c>
      <c r="H113" s="13">
        <f t="shared" si="50"/>
        <v>1585.2537081749019</v>
      </c>
      <c r="I113" s="13">
        <f t="shared" si="50"/>
        <v>1585.2537081749019</v>
      </c>
      <c r="J113" s="13">
        <f t="shared" si="74"/>
        <v>1585.2537081749019</v>
      </c>
      <c r="K113" s="13">
        <f t="shared" si="74"/>
        <v>1585.2537081749019</v>
      </c>
      <c r="L113" s="13">
        <f t="shared" si="74"/>
        <v>1585.2537081749019</v>
      </c>
      <c r="M113" s="13">
        <f t="shared" si="74"/>
        <v>1585.2537081749019</v>
      </c>
      <c r="N113" s="13">
        <f t="shared" si="74"/>
        <v>1585.2537081749019</v>
      </c>
      <c r="O113" s="13">
        <f t="shared" si="74"/>
        <v>1585.2537081749019</v>
      </c>
      <c r="Q113" s="12">
        <f>[1]Nodes!H112</f>
        <v>142127</v>
      </c>
      <c r="R113" s="1">
        <f t="shared" si="52"/>
        <v>7106350</v>
      </c>
      <c r="S113" s="1">
        <f t="shared" si="53"/>
        <v>21.808587360480711</v>
      </c>
      <c r="T113" s="1">
        <v>14547</v>
      </c>
      <c r="U113" s="1">
        <f t="shared" si="60"/>
        <v>909.1875</v>
      </c>
      <c r="V113">
        <f t="shared" si="61"/>
        <v>6221183.0439999998</v>
      </c>
      <c r="W113">
        <f t="shared" si="62"/>
        <v>8540127.1760000009</v>
      </c>
      <c r="X113">
        <f t="shared" si="63"/>
        <v>12825682.606999999</v>
      </c>
      <c r="Y113">
        <f t="shared" si="64"/>
        <v>13891492.98</v>
      </c>
      <c r="Z113">
        <f t="shared" si="65"/>
        <v>14165087.455</v>
      </c>
      <c r="AA113">
        <f t="shared" si="66"/>
        <v>16245116.1</v>
      </c>
      <c r="AB113">
        <f t="shared" si="67"/>
        <v>16575134.993999999</v>
      </c>
      <c r="AC113">
        <f t="shared" si="68"/>
        <v>16213848.16</v>
      </c>
      <c r="AD113">
        <f t="shared" si="69"/>
        <v>13836063.449999999</v>
      </c>
      <c r="AE113">
        <f t="shared" si="70"/>
        <v>13579097.833999999</v>
      </c>
      <c r="AF113">
        <f t="shared" si="71"/>
        <v>9260995.3200000003</v>
      </c>
      <c r="AG113">
        <f t="shared" si="72"/>
        <v>5987668.3829999994</v>
      </c>
      <c r="AH113" s="12">
        <f t="shared" si="77"/>
        <v>1585.2537081749019</v>
      </c>
      <c r="AI113" s="12">
        <f t="shared" si="77"/>
        <v>1585.2537081749019</v>
      </c>
      <c r="AJ113" s="12">
        <f t="shared" si="77"/>
        <v>1585.2537081749019</v>
      </c>
      <c r="AK113" s="12">
        <f t="shared" si="77"/>
        <v>1585.2537081749019</v>
      </c>
      <c r="AL113" s="12">
        <f t="shared" si="77"/>
        <v>1585.2537081749019</v>
      </c>
      <c r="AM113" s="12">
        <f t="shared" si="77"/>
        <v>1585.2537081749019</v>
      </c>
      <c r="AN113" s="12">
        <f t="shared" si="77"/>
        <v>1585.2537081749019</v>
      </c>
      <c r="AO113" s="12">
        <f t="shared" si="77"/>
        <v>1585.2537081749019</v>
      </c>
      <c r="AP113" s="12">
        <f t="shared" si="77"/>
        <v>1585.2537081749019</v>
      </c>
      <c r="AQ113" s="12">
        <f t="shared" si="77"/>
        <v>1585.2537081749019</v>
      </c>
      <c r="AR113" s="12">
        <f t="shared" si="77"/>
        <v>1585.2537081749019</v>
      </c>
      <c r="AS113" s="12">
        <f t="shared" si="77"/>
        <v>1585.2537081749019</v>
      </c>
      <c r="AT113" s="13">
        <f t="shared" si="55"/>
        <v>19023.044498098821</v>
      </c>
      <c r="AU113">
        <f t="shared" si="56"/>
        <v>119.48946823172137</v>
      </c>
      <c r="AV113" t="e">
        <v>#DIV/0!</v>
      </c>
      <c r="AW113">
        <f t="shared" si="57"/>
        <v>7106352.8402438359</v>
      </c>
    </row>
    <row r="114" spans="1:49" x14ac:dyDescent="0.25">
      <c r="A114" s="18" t="str">
        <f>[1]Nodes!A113</f>
        <v>IOU_GSR</v>
      </c>
      <c r="B114" s="18" t="str">
        <f>[1]Nodes!B113</f>
        <v>GOLDEN STATE WATER CO. - REGION 3</v>
      </c>
      <c r="C114" s="19">
        <f t="shared" si="51"/>
        <v>4659.318522883158</v>
      </c>
      <c r="D114" s="13">
        <f t="shared" si="50"/>
        <v>388.27654357359648</v>
      </c>
      <c r="E114" s="13">
        <f t="shared" si="50"/>
        <v>388.27654357359648</v>
      </c>
      <c r="F114" s="13">
        <f t="shared" si="50"/>
        <v>388.27654357359648</v>
      </c>
      <c r="G114" s="13">
        <f t="shared" si="50"/>
        <v>388.27654357359648</v>
      </c>
      <c r="H114" s="13">
        <f t="shared" si="50"/>
        <v>388.27654357359648</v>
      </c>
      <c r="I114" s="13">
        <f t="shared" si="50"/>
        <v>388.27654357359648</v>
      </c>
      <c r="J114" s="13">
        <f t="shared" si="74"/>
        <v>388.27654357359648</v>
      </c>
      <c r="K114" s="13">
        <f t="shared" si="74"/>
        <v>388.27654357359648</v>
      </c>
      <c r="L114" s="13">
        <f t="shared" si="74"/>
        <v>388.27654357359648</v>
      </c>
      <c r="M114" s="13">
        <f t="shared" si="74"/>
        <v>388.27654357359648</v>
      </c>
      <c r="N114" s="13">
        <f t="shared" si="74"/>
        <v>388.27654357359648</v>
      </c>
      <c r="O114" s="13">
        <f t="shared" si="74"/>
        <v>388.27654357359648</v>
      </c>
      <c r="Q114" s="12">
        <f>[1]Nodes!H113</f>
        <v>81626</v>
      </c>
      <c r="R114" s="1">
        <f t="shared" si="52"/>
        <v>4081300</v>
      </c>
      <c r="S114" s="1">
        <f t="shared" si="53"/>
        <v>12.525049792696661</v>
      </c>
      <c r="T114" s="1">
        <v>0</v>
      </c>
      <c r="U114" s="1">
        <f t="shared" si="60"/>
        <v>0</v>
      </c>
      <c r="V114">
        <f t="shared" si="61"/>
        <v>3572933.2719999999</v>
      </c>
      <c r="W114">
        <f t="shared" si="62"/>
        <v>4904743.0879999995</v>
      </c>
      <c r="X114">
        <f t="shared" si="63"/>
        <v>7366011.8659999995</v>
      </c>
      <c r="Y114">
        <f t="shared" si="64"/>
        <v>7978125.2399999993</v>
      </c>
      <c r="Z114">
        <f t="shared" si="65"/>
        <v>8135255.2899999991</v>
      </c>
      <c r="AA114">
        <f t="shared" si="66"/>
        <v>9329851.8000000007</v>
      </c>
      <c r="AB114">
        <f t="shared" si="67"/>
        <v>9519387.3719999995</v>
      </c>
      <c r="AC114">
        <f t="shared" si="68"/>
        <v>9311894.0800000001</v>
      </c>
      <c r="AD114">
        <f t="shared" si="69"/>
        <v>7946291.0999999996</v>
      </c>
      <c r="AE114">
        <f t="shared" si="70"/>
        <v>7798711.2919999994</v>
      </c>
      <c r="AF114">
        <f t="shared" si="71"/>
        <v>5318750.16</v>
      </c>
      <c r="AG114">
        <f t="shared" si="72"/>
        <v>3438821.7539999997</v>
      </c>
      <c r="AH114" s="12">
        <f t="shared" si="77"/>
        <v>388.27654357359648</v>
      </c>
      <c r="AI114" s="12">
        <f t="shared" si="77"/>
        <v>388.27654357359648</v>
      </c>
      <c r="AJ114" s="12">
        <f t="shared" si="77"/>
        <v>388.27654357359648</v>
      </c>
      <c r="AK114" s="12">
        <f t="shared" si="77"/>
        <v>388.27654357359648</v>
      </c>
      <c r="AL114" s="12">
        <f t="shared" si="77"/>
        <v>388.27654357359648</v>
      </c>
      <c r="AM114" s="12">
        <f t="shared" si="77"/>
        <v>388.27654357359648</v>
      </c>
      <c r="AN114" s="12">
        <f t="shared" si="77"/>
        <v>388.27654357359648</v>
      </c>
      <c r="AO114" s="12">
        <f t="shared" si="77"/>
        <v>388.27654357359648</v>
      </c>
      <c r="AP114" s="12">
        <f t="shared" si="77"/>
        <v>388.27654357359648</v>
      </c>
      <c r="AQ114" s="12">
        <f t="shared" si="77"/>
        <v>388.27654357359648</v>
      </c>
      <c r="AR114" s="12">
        <f t="shared" si="77"/>
        <v>388.27654357359648</v>
      </c>
      <c r="AS114" s="12">
        <f t="shared" si="77"/>
        <v>388.27654357359648</v>
      </c>
      <c r="AT114" s="13">
        <f t="shared" si="55"/>
        <v>4659.318522883158</v>
      </c>
      <c r="AU114">
        <f t="shared" si="56"/>
        <v>50.958904109589042</v>
      </c>
      <c r="AV114" t="e">
        <v>#DIV/0!</v>
      </c>
      <c r="AW114">
        <f t="shared" si="57"/>
        <v>4081302.8402438355</v>
      </c>
    </row>
    <row r="115" spans="1:49" x14ac:dyDescent="0.25">
      <c r="A115" s="18" t="str">
        <f>[1]Nodes!A114</f>
        <v>IOU_PWC</v>
      </c>
      <c r="B115" s="18" t="str">
        <f>[1]Nodes!B114</f>
        <v>PARK WATER COMPANY</v>
      </c>
      <c r="C115" s="19">
        <f t="shared" si="51"/>
        <v>9525.9147463104309</v>
      </c>
      <c r="D115" s="13">
        <f t="shared" si="50"/>
        <v>793.82622885920262</v>
      </c>
      <c r="E115" s="13">
        <f t="shared" si="50"/>
        <v>793.82622885920262</v>
      </c>
      <c r="F115" s="13">
        <f t="shared" si="50"/>
        <v>793.82622885920262</v>
      </c>
      <c r="G115" s="13">
        <f t="shared" si="50"/>
        <v>793.82622885920262</v>
      </c>
      <c r="H115" s="13">
        <f t="shared" si="50"/>
        <v>793.82622885920262</v>
      </c>
      <c r="I115" s="13">
        <f t="shared" si="50"/>
        <v>793.82622885920262</v>
      </c>
      <c r="J115" s="13">
        <f t="shared" si="74"/>
        <v>793.82622885920262</v>
      </c>
      <c r="K115" s="13">
        <f t="shared" si="74"/>
        <v>793.82622885920262</v>
      </c>
      <c r="L115" s="13">
        <f t="shared" si="74"/>
        <v>793.82622885920262</v>
      </c>
      <c r="M115" s="13">
        <f t="shared" si="74"/>
        <v>793.82622885920262</v>
      </c>
      <c r="N115" s="13">
        <f t="shared" si="74"/>
        <v>793.82622885920262</v>
      </c>
      <c r="O115" s="13">
        <f t="shared" si="74"/>
        <v>793.82622885920262</v>
      </c>
      <c r="Q115" s="12">
        <f>[1]Nodes!H114</f>
        <v>125784</v>
      </c>
      <c r="R115" s="1">
        <f t="shared" si="52"/>
        <v>6289200</v>
      </c>
      <c r="S115" s="1">
        <f t="shared" si="53"/>
        <v>19.300846092232341</v>
      </c>
      <c r="T115" s="1">
        <v>3128</v>
      </c>
      <c r="U115" s="1">
        <f t="shared" si="60"/>
        <v>195.5</v>
      </c>
      <c r="V115">
        <f t="shared" si="61"/>
        <v>5505817.2479999997</v>
      </c>
      <c r="W115">
        <f t="shared" si="62"/>
        <v>7558108.9919999996</v>
      </c>
      <c r="X115">
        <f t="shared" si="63"/>
        <v>11350873.944</v>
      </c>
      <c r="Y115">
        <f t="shared" si="64"/>
        <v>12294128.16</v>
      </c>
      <c r="Z115">
        <f t="shared" si="65"/>
        <v>12536262.359999999</v>
      </c>
      <c r="AA115">
        <f t="shared" si="66"/>
        <v>14377111.199999999</v>
      </c>
      <c r="AB115">
        <f t="shared" si="67"/>
        <v>14669181.648</v>
      </c>
      <c r="AC115">
        <f t="shared" si="68"/>
        <v>14349438.719999999</v>
      </c>
      <c r="AD115">
        <f t="shared" si="69"/>
        <v>12245072.4</v>
      </c>
      <c r="AE115">
        <f t="shared" si="70"/>
        <v>12017654.927999999</v>
      </c>
      <c r="AF115">
        <f t="shared" si="71"/>
        <v>8196085.4399999995</v>
      </c>
      <c r="AG115">
        <f t="shared" si="72"/>
        <v>5299154.1359999999</v>
      </c>
      <c r="AH115" s="12">
        <f t="shared" si="77"/>
        <v>793.82622885920262</v>
      </c>
      <c r="AI115" s="12">
        <f t="shared" si="77"/>
        <v>793.82622885920262</v>
      </c>
      <c r="AJ115" s="12">
        <f t="shared" si="77"/>
        <v>793.82622885920262</v>
      </c>
      <c r="AK115" s="12">
        <f t="shared" si="77"/>
        <v>793.82622885920262</v>
      </c>
      <c r="AL115" s="12">
        <f t="shared" si="77"/>
        <v>793.82622885920262</v>
      </c>
      <c r="AM115" s="12">
        <f t="shared" si="77"/>
        <v>793.82622885920262</v>
      </c>
      <c r="AN115" s="12">
        <f t="shared" si="77"/>
        <v>793.82622885920262</v>
      </c>
      <c r="AO115" s="12">
        <f t="shared" si="77"/>
        <v>793.82622885920262</v>
      </c>
      <c r="AP115" s="12">
        <f t="shared" si="77"/>
        <v>793.82622885920262</v>
      </c>
      <c r="AQ115" s="12">
        <f t="shared" si="77"/>
        <v>793.82622885920262</v>
      </c>
      <c r="AR115" s="12">
        <f t="shared" si="77"/>
        <v>793.82622885920262</v>
      </c>
      <c r="AS115" s="12">
        <f t="shared" si="77"/>
        <v>793.82622885920262</v>
      </c>
      <c r="AT115" s="13">
        <f t="shared" si="55"/>
        <v>9525.9147463104309</v>
      </c>
      <c r="AU115">
        <f t="shared" si="56"/>
        <v>67.609462405219134</v>
      </c>
      <c r="AV115" t="e">
        <v>#DIV/0!</v>
      </c>
      <c r="AW115">
        <f t="shared" si="57"/>
        <v>6289202.8402438359</v>
      </c>
    </row>
    <row r="116" spans="1:49" x14ac:dyDescent="0.25">
      <c r="A116" s="18" t="str">
        <f>[1]Nodes!A115</f>
        <v>IOU_SGV</v>
      </c>
      <c r="B116" s="18" t="str">
        <f>[1]Nodes!B115</f>
        <v>SAN GABRIEL VALLEY WATER COMPANY</v>
      </c>
      <c r="C116" s="19">
        <f t="shared" si="51"/>
        <v>21031.168817956681</v>
      </c>
      <c r="D116" s="13">
        <f t="shared" si="50"/>
        <v>1752.5974014963895</v>
      </c>
      <c r="E116" s="13">
        <f t="shared" si="50"/>
        <v>1752.5974014963895</v>
      </c>
      <c r="F116" s="13">
        <f t="shared" si="50"/>
        <v>1752.5974014963895</v>
      </c>
      <c r="G116" s="13">
        <f t="shared" si="50"/>
        <v>1752.5974014963895</v>
      </c>
      <c r="H116" s="13">
        <f t="shared" si="50"/>
        <v>1752.5974014963895</v>
      </c>
      <c r="I116" s="13">
        <f t="shared" si="50"/>
        <v>1752.5974014963895</v>
      </c>
      <c r="J116" s="13">
        <f t="shared" si="74"/>
        <v>1752.5974014963895</v>
      </c>
      <c r="K116" s="13">
        <f t="shared" si="74"/>
        <v>1752.5974014963895</v>
      </c>
      <c r="L116" s="13">
        <f t="shared" si="74"/>
        <v>1752.5974014963895</v>
      </c>
      <c r="M116" s="13">
        <f t="shared" si="74"/>
        <v>1752.5974014963895</v>
      </c>
      <c r="N116" s="13">
        <f t="shared" si="74"/>
        <v>1752.5974014963895</v>
      </c>
      <c r="O116" s="13">
        <f t="shared" si="74"/>
        <v>1752.5974014963895</v>
      </c>
      <c r="Q116" s="12">
        <f>[1]Nodes!H115</f>
        <v>271817</v>
      </c>
      <c r="R116" s="1">
        <f t="shared" si="52"/>
        <v>13590850</v>
      </c>
      <c r="S116" s="1">
        <f t="shared" si="53"/>
        <v>41.708787145044823</v>
      </c>
      <c r="T116" s="1">
        <v>7354</v>
      </c>
      <c r="U116" s="1">
        <f t="shared" si="60"/>
        <v>459.625</v>
      </c>
      <c r="V116">
        <f t="shared" si="61"/>
        <v>11897973.723999999</v>
      </c>
      <c r="W116">
        <f t="shared" si="62"/>
        <v>16332939.896</v>
      </c>
      <c r="X116">
        <f t="shared" si="63"/>
        <v>24529037.897</v>
      </c>
      <c r="Y116">
        <f t="shared" si="64"/>
        <v>26567393.579999998</v>
      </c>
      <c r="Z116">
        <f t="shared" si="65"/>
        <v>27090641.304999996</v>
      </c>
      <c r="AA116">
        <f t="shared" si="66"/>
        <v>31068683.100000001</v>
      </c>
      <c r="AB116">
        <f t="shared" si="67"/>
        <v>31699842.173999999</v>
      </c>
      <c r="AC116">
        <f t="shared" si="68"/>
        <v>31008883.359999999</v>
      </c>
      <c r="AD116">
        <f t="shared" si="69"/>
        <v>26461384.950000003</v>
      </c>
      <c r="AE116">
        <f t="shared" si="70"/>
        <v>25969939.813999999</v>
      </c>
      <c r="AF116">
        <f t="shared" si="71"/>
        <v>17711595.720000003</v>
      </c>
      <c r="AG116">
        <f t="shared" si="72"/>
        <v>11451378.393000001</v>
      </c>
      <c r="AH116" s="12">
        <f t="shared" si="77"/>
        <v>1752.5974014963895</v>
      </c>
      <c r="AI116" s="12">
        <f t="shared" si="77"/>
        <v>1752.5974014963895</v>
      </c>
      <c r="AJ116" s="12">
        <f t="shared" si="77"/>
        <v>1752.5974014963895</v>
      </c>
      <c r="AK116" s="12">
        <f t="shared" si="77"/>
        <v>1752.5974014963895</v>
      </c>
      <c r="AL116" s="12">
        <f t="shared" si="77"/>
        <v>1752.5974014963895</v>
      </c>
      <c r="AM116" s="12">
        <f t="shared" si="77"/>
        <v>1752.5974014963895</v>
      </c>
      <c r="AN116" s="12">
        <f t="shared" si="77"/>
        <v>1752.5974014963895</v>
      </c>
      <c r="AO116" s="12">
        <f t="shared" si="77"/>
        <v>1752.5974014963895</v>
      </c>
      <c r="AP116" s="12">
        <f t="shared" si="77"/>
        <v>1752.5974014963895</v>
      </c>
      <c r="AQ116" s="12">
        <f t="shared" si="77"/>
        <v>1752.5974014963895</v>
      </c>
      <c r="AR116" s="12">
        <f t="shared" si="77"/>
        <v>1752.5974014963895</v>
      </c>
      <c r="AS116" s="12">
        <f t="shared" si="77"/>
        <v>1752.5974014963895</v>
      </c>
      <c r="AT116" s="13">
        <f t="shared" si="55"/>
        <v>21031.168817956681</v>
      </c>
      <c r="AU116">
        <f t="shared" si="56"/>
        <v>69.073742658550373</v>
      </c>
      <c r="AV116" t="e">
        <v>#DIV/0!</v>
      </c>
      <c r="AW116">
        <f t="shared" si="57"/>
        <v>13590852.840243835</v>
      </c>
    </row>
    <row r="117" spans="1:49" x14ac:dyDescent="0.25">
      <c r="A117" s="18" t="str">
        <f>[1]Nodes!A116</f>
        <v>IOU_SWS</v>
      </c>
      <c r="B117" s="18" t="str">
        <f>[1]Nodes!B116</f>
        <v>SUBURBAN WATER SYSTEMS</v>
      </c>
      <c r="C117" s="19">
        <f t="shared" si="51"/>
        <v>24703.362733273807</v>
      </c>
      <c r="D117" s="13">
        <f t="shared" si="50"/>
        <v>2058.61356110615</v>
      </c>
      <c r="E117" s="13">
        <f t="shared" si="50"/>
        <v>2058.61356110615</v>
      </c>
      <c r="F117" s="13">
        <f t="shared" si="50"/>
        <v>2058.61356110615</v>
      </c>
      <c r="G117" s="13">
        <f t="shared" ref="G117:L163" si="78">AK117</f>
        <v>2058.61356110615</v>
      </c>
      <c r="H117" s="13">
        <f t="shared" si="78"/>
        <v>2058.61356110615</v>
      </c>
      <c r="I117" s="13">
        <f t="shared" si="78"/>
        <v>2058.61356110615</v>
      </c>
      <c r="J117" s="13">
        <f t="shared" si="74"/>
        <v>2058.61356110615</v>
      </c>
      <c r="K117" s="13">
        <f t="shared" si="74"/>
        <v>2058.61356110615</v>
      </c>
      <c r="L117" s="13">
        <f t="shared" si="74"/>
        <v>2058.61356110615</v>
      </c>
      <c r="M117" s="13">
        <f t="shared" si="74"/>
        <v>2058.61356110615</v>
      </c>
      <c r="N117" s="13">
        <f t="shared" si="74"/>
        <v>2058.61356110615</v>
      </c>
      <c r="O117" s="13">
        <f t="shared" si="74"/>
        <v>2058.61356110615</v>
      </c>
      <c r="Q117" s="12">
        <f>[1]Nodes!H116</f>
        <v>293500</v>
      </c>
      <c r="R117" s="1">
        <f t="shared" si="52"/>
        <v>14675000</v>
      </c>
      <c r="S117" s="1">
        <f t="shared" si="53"/>
        <v>45.035921326004832</v>
      </c>
      <c r="T117" s="1">
        <v>10600</v>
      </c>
      <c r="U117" s="1">
        <f t="shared" si="60"/>
        <v>662.5</v>
      </c>
      <c r="V117">
        <f t="shared" si="61"/>
        <v>12847082</v>
      </c>
      <c r="W117">
        <f t="shared" si="62"/>
        <v>17635828</v>
      </c>
      <c r="X117">
        <f t="shared" si="63"/>
        <v>26485733.5</v>
      </c>
      <c r="Y117">
        <f t="shared" si="64"/>
        <v>28686690</v>
      </c>
      <c r="Z117">
        <f t="shared" si="65"/>
        <v>29251677.5</v>
      </c>
      <c r="AA117">
        <f t="shared" si="66"/>
        <v>33547050</v>
      </c>
      <c r="AB117">
        <f t="shared" si="67"/>
        <v>34228557</v>
      </c>
      <c r="AC117">
        <f t="shared" si="68"/>
        <v>33482480</v>
      </c>
      <c r="AD117">
        <f t="shared" si="69"/>
        <v>28572225</v>
      </c>
      <c r="AE117">
        <f t="shared" si="70"/>
        <v>28041577</v>
      </c>
      <c r="AF117">
        <f t="shared" si="71"/>
        <v>19124460</v>
      </c>
      <c r="AG117">
        <f t="shared" si="72"/>
        <v>12364861.5</v>
      </c>
      <c r="AH117" s="12">
        <f t="shared" si="77"/>
        <v>2058.61356110615</v>
      </c>
      <c r="AI117" s="12">
        <f t="shared" si="77"/>
        <v>2058.61356110615</v>
      </c>
      <c r="AJ117" s="12">
        <f t="shared" si="77"/>
        <v>2058.61356110615</v>
      </c>
      <c r="AK117" s="12">
        <f t="shared" si="77"/>
        <v>2058.61356110615</v>
      </c>
      <c r="AL117" s="12">
        <f t="shared" si="77"/>
        <v>2058.61356110615</v>
      </c>
      <c r="AM117" s="12">
        <f t="shared" si="77"/>
        <v>2058.61356110615</v>
      </c>
      <c r="AN117" s="12">
        <f t="shared" si="77"/>
        <v>2058.61356110615</v>
      </c>
      <c r="AO117" s="12">
        <f t="shared" si="77"/>
        <v>2058.61356110615</v>
      </c>
      <c r="AP117" s="12">
        <f t="shared" si="77"/>
        <v>2058.61356110615</v>
      </c>
      <c r="AQ117" s="12">
        <f t="shared" si="77"/>
        <v>2058.61356110615</v>
      </c>
      <c r="AR117" s="12">
        <f t="shared" si="77"/>
        <v>2058.61356110615</v>
      </c>
      <c r="AS117" s="12">
        <f t="shared" si="77"/>
        <v>2058.61356110615</v>
      </c>
      <c r="AT117" s="13">
        <f t="shared" si="55"/>
        <v>24703.362733273807</v>
      </c>
      <c r="AU117">
        <f t="shared" si="56"/>
        <v>75.140514340388819</v>
      </c>
      <c r="AV117" t="e">
        <v>#DIV/0!</v>
      </c>
      <c r="AW117">
        <f t="shared" si="57"/>
        <v>14675002.840243835</v>
      </c>
    </row>
    <row r="118" spans="1:49" x14ac:dyDescent="0.25">
      <c r="A118" s="18" t="str">
        <f>[1]Nodes!A117</f>
        <v>IRR_KIN</v>
      </c>
      <c r="B118" s="18" t="str">
        <f>[1]Nodes!B117</f>
        <v>KINNELOA IRRIGATION DISTRICT</v>
      </c>
      <c r="C118" s="19">
        <f t="shared" si="51"/>
        <v>85.621956047395898</v>
      </c>
      <c r="D118" s="13">
        <f t="shared" ref="D118:F163" si="79">AH118</f>
        <v>7.1351630039496579</v>
      </c>
      <c r="E118" s="13">
        <f t="shared" si="79"/>
        <v>7.1351630039496579</v>
      </c>
      <c r="F118" s="13">
        <f t="shared" si="79"/>
        <v>7.1351630039496579</v>
      </c>
      <c r="G118" s="13">
        <f t="shared" si="78"/>
        <v>7.1351630039496579</v>
      </c>
      <c r="H118" s="13">
        <f t="shared" si="78"/>
        <v>7.1351630039496579</v>
      </c>
      <c r="I118" s="13">
        <f t="shared" si="78"/>
        <v>7.1351630039496579</v>
      </c>
      <c r="J118" s="13">
        <f t="shared" si="74"/>
        <v>7.1351630039496579</v>
      </c>
      <c r="K118" s="13">
        <f t="shared" si="74"/>
        <v>7.1351630039496579</v>
      </c>
      <c r="L118" s="13">
        <f t="shared" si="74"/>
        <v>7.1351630039496579</v>
      </c>
      <c r="M118" s="13">
        <f t="shared" si="74"/>
        <v>7.1351630039496579</v>
      </c>
      <c r="N118" s="13">
        <f t="shared" si="74"/>
        <v>7.1351630039496579</v>
      </c>
      <c r="O118" s="13">
        <f t="shared" si="74"/>
        <v>7.1351630039496579</v>
      </c>
      <c r="Q118" s="12">
        <f>[1]Nodes!H117</f>
        <v>1500</v>
      </c>
      <c r="R118" s="1">
        <f t="shared" si="52"/>
        <v>75000</v>
      </c>
      <c r="S118" s="1">
        <f t="shared" si="53"/>
        <v>0.2301665485145051</v>
      </c>
      <c r="T118" s="1">
        <v>0</v>
      </c>
      <c r="U118" s="1">
        <f t="shared" si="60"/>
        <v>0</v>
      </c>
      <c r="V118">
        <f t="shared" si="61"/>
        <v>65658</v>
      </c>
      <c r="W118">
        <f t="shared" si="62"/>
        <v>90132</v>
      </c>
      <c r="X118">
        <f t="shared" si="63"/>
        <v>135361.5</v>
      </c>
      <c r="Y118">
        <f t="shared" si="64"/>
        <v>146610</v>
      </c>
      <c r="Z118">
        <f t="shared" si="65"/>
        <v>149497.5</v>
      </c>
      <c r="AA118">
        <f t="shared" si="66"/>
        <v>171450</v>
      </c>
      <c r="AB118">
        <f t="shared" si="67"/>
        <v>174933</v>
      </c>
      <c r="AC118">
        <f t="shared" si="68"/>
        <v>171120</v>
      </c>
      <c r="AD118">
        <f t="shared" si="69"/>
        <v>146025</v>
      </c>
      <c r="AE118">
        <f t="shared" si="70"/>
        <v>143313</v>
      </c>
      <c r="AF118">
        <f t="shared" si="71"/>
        <v>97740.000000000015</v>
      </c>
      <c r="AG118">
        <f t="shared" si="72"/>
        <v>63193.5</v>
      </c>
      <c r="AH118" s="12">
        <f t="shared" si="77"/>
        <v>7.1351630039496579</v>
      </c>
      <c r="AI118" s="12">
        <f t="shared" si="77"/>
        <v>7.1351630039496579</v>
      </c>
      <c r="AJ118" s="12">
        <f t="shared" si="77"/>
        <v>7.1351630039496579</v>
      </c>
      <c r="AK118" s="12">
        <f t="shared" si="77"/>
        <v>7.1351630039496579</v>
      </c>
      <c r="AL118" s="12">
        <f t="shared" si="77"/>
        <v>7.1351630039496579</v>
      </c>
      <c r="AM118" s="12">
        <f t="shared" si="77"/>
        <v>7.1351630039496579</v>
      </c>
      <c r="AN118" s="12">
        <f t="shared" si="77"/>
        <v>7.1351630039496579</v>
      </c>
      <c r="AO118" s="12">
        <f t="shared" si="77"/>
        <v>7.1351630039496579</v>
      </c>
      <c r="AP118" s="12">
        <f t="shared" si="77"/>
        <v>7.1351630039496579</v>
      </c>
      <c r="AQ118" s="12">
        <f t="shared" si="77"/>
        <v>7.1351630039496579</v>
      </c>
      <c r="AR118" s="12">
        <f t="shared" si="77"/>
        <v>7.1351630039496579</v>
      </c>
      <c r="AS118" s="12">
        <f t="shared" si="77"/>
        <v>7.1351630039496579</v>
      </c>
      <c r="AT118" s="13">
        <f t="shared" si="55"/>
        <v>85.621956047395898</v>
      </c>
      <c r="AU118">
        <f t="shared" si="56"/>
        <v>50.958904109589035</v>
      </c>
      <c r="AV118" t="e">
        <v>#DIV/0!</v>
      </c>
      <c r="AW118">
        <f t="shared" si="57"/>
        <v>75002.840243835613</v>
      </c>
    </row>
    <row r="119" spans="1:49" x14ac:dyDescent="0.25">
      <c r="A119" s="18" t="str">
        <f>[1]Nodes!A118</f>
        <v>IRR_LAC</v>
      </c>
      <c r="B119" s="18" t="str">
        <f>[1]Nodes!B118</f>
        <v>La Canada Irrigation District</v>
      </c>
      <c r="C119" s="19">
        <f t="shared" si="51"/>
        <v>530.8561274938545</v>
      </c>
      <c r="D119" s="13">
        <f t="shared" si="79"/>
        <v>44.238010624487885</v>
      </c>
      <c r="E119" s="13">
        <f t="shared" si="79"/>
        <v>44.238010624487885</v>
      </c>
      <c r="F119" s="13">
        <f t="shared" si="79"/>
        <v>44.238010624487885</v>
      </c>
      <c r="G119" s="13">
        <f t="shared" si="78"/>
        <v>44.238010624487885</v>
      </c>
      <c r="H119" s="13">
        <f t="shared" si="78"/>
        <v>44.238010624487885</v>
      </c>
      <c r="I119" s="13">
        <f t="shared" si="78"/>
        <v>44.238010624487885</v>
      </c>
      <c r="J119" s="13">
        <f t="shared" si="74"/>
        <v>44.238010624487885</v>
      </c>
      <c r="K119" s="13">
        <f t="shared" si="74"/>
        <v>44.238010624487885</v>
      </c>
      <c r="L119" s="13">
        <f t="shared" si="74"/>
        <v>44.238010624487885</v>
      </c>
      <c r="M119" s="13">
        <f t="shared" si="74"/>
        <v>44.238010624487885</v>
      </c>
      <c r="N119" s="13">
        <f t="shared" si="74"/>
        <v>44.238010624487885</v>
      </c>
      <c r="O119" s="13">
        <f t="shared" si="74"/>
        <v>44.238010624487885</v>
      </c>
      <c r="Q119" s="12">
        <f>[1]Nodes!H118</f>
        <v>9300</v>
      </c>
      <c r="R119" s="1">
        <f t="shared" si="52"/>
        <v>465000</v>
      </c>
      <c r="S119" s="1">
        <f t="shared" si="53"/>
        <v>1.4270326007899317</v>
      </c>
      <c r="T119" s="1">
        <v>0</v>
      </c>
      <c r="U119" s="1">
        <f t="shared" si="60"/>
        <v>0</v>
      </c>
      <c r="V119">
        <f t="shared" si="61"/>
        <v>407079.6</v>
      </c>
      <c r="W119">
        <f t="shared" si="62"/>
        <v>558818.4</v>
      </c>
      <c r="X119">
        <f t="shared" si="63"/>
        <v>839241.29999999993</v>
      </c>
      <c r="Y119">
        <f t="shared" si="64"/>
        <v>908982</v>
      </c>
      <c r="Z119">
        <f t="shared" si="65"/>
        <v>926884.5</v>
      </c>
      <c r="AA119">
        <f t="shared" si="66"/>
        <v>1062990</v>
      </c>
      <c r="AB119">
        <f t="shared" si="67"/>
        <v>1084584.5999999999</v>
      </c>
      <c r="AC119">
        <f t="shared" si="68"/>
        <v>1060944</v>
      </c>
      <c r="AD119">
        <f t="shared" si="69"/>
        <v>905355</v>
      </c>
      <c r="AE119">
        <f t="shared" si="70"/>
        <v>888540.6</v>
      </c>
      <c r="AF119">
        <f t="shared" si="71"/>
        <v>605988.00000000012</v>
      </c>
      <c r="AG119">
        <f t="shared" si="72"/>
        <v>391799.7</v>
      </c>
      <c r="AH119" s="12">
        <f t="shared" si="77"/>
        <v>44.238010624487885</v>
      </c>
      <c r="AI119" s="12">
        <f t="shared" si="77"/>
        <v>44.238010624487885</v>
      </c>
      <c r="AJ119" s="12">
        <f t="shared" si="77"/>
        <v>44.238010624487885</v>
      </c>
      <c r="AK119" s="12">
        <f t="shared" si="77"/>
        <v>44.238010624487885</v>
      </c>
      <c r="AL119" s="12">
        <f t="shared" si="77"/>
        <v>44.238010624487885</v>
      </c>
      <c r="AM119" s="12">
        <f t="shared" si="77"/>
        <v>44.238010624487885</v>
      </c>
      <c r="AN119" s="12">
        <f t="shared" si="77"/>
        <v>44.238010624487885</v>
      </c>
      <c r="AO119" s="12">
        <f t="shared" si="77"/>
        <v>44.238010624487885</v>
      </c>
      <c r="AP119" s="12">
        <f t="shared" si="77"/>
        <v>44.238010624487885</v>
      </c>
      <c r="AQ119" s="12">
        <f t="shared" si="77"/>
        <v>44.238010624487885</v>
      </c>
      <c r="AR119" s="12">
        <f t="shared" si="77"/>
        <v>44.238010624487885</v>
      </c>
      <c r="AS119" s="12">
        <f t="shared" si="77"/>
        <v>44.238010624487885</v>
      </c>
      <c r="AT119" s="13">
        <f t="shared" si="55"/>
        <v>530.8561274938545</v>
      </c>
      <c r="AU119">
        <f t="shared" si="56"/>
        <v>50.958904109589035</v>
      </c>
      <c r="AV119" t="e">
        <v>#DIV/0!</v>
      </c>
      <c r="AW119">
        <f t="shared" si="57"/>
        <v>465002.84024383564</v>
      </c>
    </row>
    <row r="120" spans="1:49" x14ac:dyDescent="0.25">
      <c r="A120" s="18" t="str">
        <f>[1]Nodes!A119</f>
        <v>IRR_SMT</v>
      </c>
      <c r="B120" s="18" t="str">
        <f>[1]Nodes!B119</f>
        <v>SOUTH MONTEBELLO ID</v>
      </c>
      <c r="C120" s="19">
        <f t="shared" si="51"/>
        <v>450.37148880930243</v>
      </c>
      <c r="D120" s="13">
        <f t="shared" si="79"/>
        <v>37.5309574007752</v>
      </c>
      <c r="E120" s="13">
        <f t="shared" si="79"/>
        <v>37.5309574007752</v>
      </c>
      <c r="F120" s="13">
        <f t="shared" si="79"/>
        <v>37.5309574007752</v>
      </c>
      <c r="G120" s="13">
        <f t="shared" si="78"/>
        <v>37.5309574007752</v>
      </c>
      <c r="H120" s="13">
        <f t="shared" si="78"/>
        <v>37.5309574007752</v>
      </c>
      <c r="I120" s="13">
        <f t="shared" si="78"/>
        <v>37.5309574007752</v>
      </c>
      <c r="J120" s="13">
        <f t="shared" si="74"/>
        <v>37.5309574007752</v>
      </c>
      <c r="K120" s="13">
        <f t="shared" si="74"/>
        <v>37.5309574007752</v>
      </c>
      <c r="L120" s="13">
        <f t="shared" si="74"/>
        <v>37.5309574007752</v>
      </c>
      <c r="M120" s="13">
        <f t="shared" si="74"/>
        <v>37.5309574007752</v>
      </c>
      <c r="N120" s="13">
        <f t="shared" si="74"/>
        <v>37.5309574007752</v>
      </c>
      <c r="O120" s="13">
        <f t="shared" si="74"/>
        <v>37.5309574007752</v>
      </c>
      <c r="Q120" s="12">
        <f>[1]Nodes!H119</f>
        <v>7890</v>
      </c>
      <c r="R120" s="1">
        <f t="shared" si="52"/>
        <v>394500</v>
      </c>
      <c r="S120" s="1">
        <f t="shared" si="53"/>
        <v>1.2106760451862968</v>
      </c>
      <c r="T120" s="1">
        <v>0</v>
      </c>
      <c r="U120" s="1">
        <f t="shared" si="60"/>
        <v>0</v>
      </c>
      <c r="V120">
        <f t="shared" si="61"/>
        <v>345361.08</v>
      </c>
      <c r="W120">
        <f t="shared" si="62"/>
        <v>474094.31999999995</v>
      </c>
      <c r="X120">
        <f t="shared" si="63"/>
        <v>712001.49</v>
      </c>
      <c r="Y120">
        <f t="shared" si="64"/>
        <v>771168.6</v>
      </c>
      <c r="Z120">
        <f t="shared" si="65"/>
        <v>786356.85</v>
      </c>
      <c r="AA120">
        <f t="shared" si="66"/>
        <v>901827</v>
      </c>
      <c r="AB120">
        <f t="shared" si="67"/>
        <v>920147.58</v>
      </c>
      <c r="AC120">
        <f t="shared" si="68"/>
        <v>900091.2</v>
      </c>
      <c r="AD120">
        <f t="shared" si="69"/>
        <v>768091.5</v>
      </c>
      <c r="AE120">
        <f t="shared" si="70"/>
        <v>753826.38</v>
      </c>
      <c r="AF120">
        <f t="shared" si="71"/>
        <v>514112.4</v>
      </c>
      <c r="AG120">
        <f t="shared" si="72"/>
        <v>332397.81</v>
      </c>
      <c r="AH120" s="12">
        <f t="shared" si="77"/>
        <v>37.5309574007752</v>
      </c>
      <c r="AI120" s="12">
        <f t="shared" si="77"/>
        <v>37.5309574007752</v>
      </c>
      <c r="AJ120" s="12">
        <f t="shared" si="77"/>
        <v>37.5309574007752</v>
      </c>
      <c r="AK120" s="12">
        <f t="shared" si="77"/>
        <v>37.5309574007752</v>
      </c>
      <c r="AL120" s="12">
        <f t="shared" si="77"/>
        <v>37.5309574007752</v>
      </c>
      <c r="AM120" s="12">
        <f t="shared" si="77"/>
        <v>37.5309574007752</v>
      </c>
      <c r="AN120" s="12">
        <f t="shared" si="77"/>
        <v>37.5309574007752</v>
      </c>
      <c r="AO120" s="12">
        <f t="shared" si="77"/>
        <v>37.5309574007752</v>
      </c>
      <c r="AP120" s="12">
        <f t="shared" si="77"/>
        <v>37.5309574007752</v>
      </c>
      <c r="AQ120" s="12">
        <f t="shared" si="77"/>
        <v>37.5309574007752</v>
      </c>
      <c r="AR120" s="12">
        <f t="shared" si="77"/>
        <v>37.5309574007752</v>
      </c>
      <c r="AS120" s="12">
        <f t="shared" si="77"/>
        <v>37.5309574007752</v>
      </c>
      <c r="AT120" s="13">
        <f t="shared" si="55"/>
        <v>450.37148880930243</v>
      </c>
      <c r="AU120">
        <f t="shared" si="56"/>
        <v>50.958904109589035</v>
      </c>
      <c r="AV120" t="e">
        <v>#DIV/0!</v>
      </c>
      <c r="AW120">
        <f t="shared" si="57"/>
        <v>394502.84024383564</v>
      </c>
    </row>
    <row r="121" spans="1:49" x14ac:dyDescent="0.25">
      <c r="A121" s="18" t="str">
        <f>[1]Nodes!A120</f>
        <v>MWC_180</v>
      </c>
      <c r="B121" s="18" t="str">
        <f>[1]Nodes!B120</f>
        <v>TRACT 180 MUTUAL WATER COMPANY</v>
      </c>
      <c r="C121" s="19">
        <f t="shared" si="51"/>
        <v>799.13825644236169</v>
      </c>
      <c r="D121" s="13">
        <f t="shared" si="79"/>
        <v>66.594854703530146</v>
      </c>
      <c r="E121" s="13">
        <f t="shared" si="79"/>
        <v>66.594854703530146</v>
      </c>
      <c r="F121" s="13">
        <f t="shared" si="79"/>
        <v>66.594854703530146</v>
      </c>
      <c r="G121" s="13">
        <f t="shared" si="78"/>
        <v>66.594854703530146</v>
      </c>
      <c r="H121" s="13">
        <f t="shared" si="78"/>
        <v>66.594854703530146</v>
      </c>
      <c r="I121" s="13">
        <f t="shared" si="78"/>
        <v>66.594854703530146</v>
      </c>
      <c r="J121" s="13">
        <f t="shared" si="74"/>
        <v>66.594854703530146</v>
      </c>
      <c r="K121" s="13">
        <f t="shared" si="74"/>
        <v>66.594854703530146</v>
      </c>
      <c r="L121" s="13">
        <f t="shared" si="74"/>
        <v>66.594854703530146</v>
      </c>
      <c r="M121" s="13">
        <f t="shared" si="74"/>
        <v>66.594854703530146</v>
      </c>
      <c r="N121" s="13">
        <f t="shared" si="74"/>
        <v>66.594854703530146</v>
      </c>
      <c r="O121" s="13">
        <f t="shared" si="74"/>
        <v>66.594854703530146</v>
      </c>
      <c r="Q121" s="12">
        <f>[1]Nodes!H120</f>
        <v>14000</v>
      </c>
      <c r="R121" s="1">
        <f t="shared" si="52"/>
        <v>700000</v>
      </c>
      <c r="S121" s="1">
        <f t="shared" si="53"/>
        <v>2.1482211194687144</v>
      </c>
      <c r="T121" s="1">
        <v>0</v>
      </c>
      <c r="U121" s="1">
        <f t="shared" si="60"/>
        <v>0</v>
      </c>
      <c r="V121">
        <f t="shared" si="61"/>
        <v>612808</v>
      </c>
      <c r="W121">
        <f t="shared" si="62"/>
        <v>841232</v>
      </c>
      <c r="X121">
        <f t="shared" si="63"/>
        <v>1263374</v>
      </c>
      <c r="Y121">
        <f t="shared" si="64"/>
        <v>1368360</v>
      </c>
      <c r="Z121">
        <f t="shared" si="65"/>
        <v>1395310</v>
      </c>
      <c r="AA121">
        <f t="shared" si="66"/>
        <v>1600200</v>
      </c>
      <c r="AB121">
        <f t="shared" si="67"/>
        <v>1632708</v>
      </c>
      <c r="AC121">
        <f t="shared" si="68"/>
        <v>1597119.9999999998</v>
      </c>
      <c r="AD121">
        <f t="shared" si="69"/>
        <v>1362900</v>
      </c>
      <c r="AE121">
        <f t="shared" si="70"/>
        <v>1337588</v>
      </c>
      <c r="AF121">
        <f t="shared" si="71"/>
        <v>912240.00000000012</v>
      </c>
      <c r="AG121">
        <f t="shared" si="72"/>
        <v>589806</v>
      </c>
      <c r="AH121" s="12">
        <f t="shared" si="77"/>
        <v>66.594854703530146</v>
      </c>
      <c r="AI121" s="12">
        <f t="shared" si="77"/>
        <v>66.594854703530146</v>
      </c>
      <c r="AJ121" s="12">
        <f t="shared" si="77"/>
        <v>66.594854703530146</v>
      </c>
      <c r="AK121" s="12">
        <f t="shared" si="77"/>
        <v>66.594854703530146</v>
      </c>
      <c r="AL121" s="12">
        <f t="shared" si="77"/>
        <v>66.594854703530146</v>
      </c>
      <c r="AM121" s="12">
        <f t="shared" si="77"/>
        <v>66.594854703530146</v>
      </c>
      <c r="AN121" s="12">
        <f t="shared" si="77"/>
        <v>66.594854703530146</v>
      </c>
      <c r="AO121" s="12">
        <f t="shared" si="77"/>
        <v>66.594854703530146</v>
      </c>
      <c r="AP121" s="12">
        <f t="shared" si="77"/>
        <v>66.594854703530146</v>
      </c>
      <c r="AQ121" s="12">
        <f t="shared" si="77"/>
        <v>66.594854703530146</v>
      </c>
      <c r="AR121" s="12">
        <f t="shared" si="77"/>
        <v>66.594854703530146</v>
      </c>
      <c r="AS121" s="12">
        <f t="shared" si="77"/>
        <v>66.594854703530146</v>
      </c>
      <c r="AT121" s="13">
        <f t="shared" si="55"/>
        <v>799.13825644236169</v>
      </c>
      <c r="AU121">
        <f t="shared" si="56"/>
        <v>50.958904109589042</v>
      </c>
      <c r="AV121" t="e">
        <v>#DIV/0!</v>
      </c>
      <c r="AW121">
        <f t="shared" si="57"/>
        <v>700002.84024383558</v>
      </c>
    </row>
    <row r="122" spans="1:49" x14ac:dyDescent="0.25">
      <c r="A122" s="18" t="str">
        <f>[1]Nodes!A121</f>
        <v>MWC_349</v>
      </c>
      <c r="B122" s="18" t="str">
        <f>[1]Nodes!B121</f>
        <v>TRACT 349 MUTUAL WATER COMPANY</v>
      </c>
      <c r="C122" s="19">
        <f t="shared" si="51"/>
        <v>428.10978023697959</v>
      </c>
      <c r="D122" s="13">
        <f t="shared" si="79"/>
        <v>35.675815019748292</v>
      </c>
      <c r="E122" s="13">
        <f t="shared" si="79"/>
        <v>35.675815019748292</v>
      </c>
      <c r="F122" s="13">
        <f t="shared" si="79"/>
        <v>35.675815019748292</v>
      </c>
      <c r="G122" s="13">
        <f t="shared" si="78"/>
        <v>35.675815019748292</v>
      </c>
      <c r="H122" s="13">
        <f t="shared" si="78"/>
        <v>35.675815019748292</v>
      </c>
      <c r="I122" s="13">
        <f t="shared" si="78"/>
        <v>35.675815019748292</v>
      </c>
      <c r="J122" s="13">
        <f t="shared" si="74"/>
        <v>35.675815019748292</v>
      </c>
      <c r="K122" s="13">
        <f t="shared" si="74"/>
        <v>35.675815019748292</v>
      </c>
      <c r="L122" s="13">
        <f t="shared" si="74"/>
        <v>35.675815019748292</v>
      </c>
      <c r="M122" s="13">
        <f t="shared" si="74"/>
        <v>35.675815019748292</v>
      </c>
      <c r="N122" s="13">
        <f t="shared" si="74"/>
        <v>35.675815019748292</v>
      </c>
      <c r="O122" s="13">
        <f t="shared" si="74"/>
        <v>35.675815019748292</v>
      </c>
      <c r="Q122" s="12">
        <f>[1]Nodes!H121</f>
        <v>7500</v>
      </c>
      <c r="R122" s="1">
        <f t="shared" si="52"/>
        <v>375000</v>
      </c>
      <c r="S122" s="1">
        <f t="shared" si="53"/>
        <v>1.1508327425725255</v>
      </c>
      <c r="T122" s="1">
        <v>0</v>
      </c>
      <c r="U122" s="1">
        <f t="shared" si="60"/>
        <v>0</v>
      </c>
      <c r="V122">
        <f t="shared" si="61"/>
        <v>328290</v>
      </c>
      <c r="W122">
        <f t="shared" si="62"/>
        <v>450660</v>
      </c>
      <c r="X122">
        <f t="shared" si="63"/>
        <v>676807.5</v>
      </c>
      <c r="Y122">
        <f t="shared" si="64"/>
        <v>733050</v>
      </c>
      <c r="Z122">
        <f t="shared" si="65"/>
        <v>747487.5</v>
      </c>
      <c r="AA122">
        <f t="shared" si="66"/>
        <v>857250</v>
      </c>
      <c r="AB122">
        <f t="shared" si="67"/>
        <v>874665</v>
      </c>
      <c r="AC122">
        <f t="shared" si="68"/>
        <v>855599.99999999988</v>
      </c>
      <c r="AD122">
        <f t="shared" si="69"/>
        <v>730125</v>
      </c>
      <c r="AE122">
        <f t="shared" si="70"/>
        <v>716565</v>
      </c>
      <c r="AF122">
        <f t="shared" si="71"/>
        <v>488700.00000000006</v>
      </c>
      <c r="AG122">
        <f t="shared" si="72"/>
        <v>315967.5</v>
      </c>
      <c r="AH122" s="12">
        <f t="shared" si="77"/>
        <v>35.675815019748292</v>
      </c>
      <c r="AI122" s="12">
        <f t="shared" si="77"/>
        <v>35.675815019748292</v>
      </c>
      <c r="AJ122" s="12">
        <f t="shared" si="77"/>
        <v>35.675815019748292</v>
      </c>
      <c r="AK122" s="12">
        <f t="shared" si="77"/>
        <v>35.675815019748292</v>
      </c>
      <c r="AL122" s="12">
        <f t="shared" si="77"/>
        <v>35.675815019748292</v>
      </c>
      <c r="AM122" s="12">
        <f t="shared" si="77"/>
        <v>35.675815019748292</v>
      </c>
      <c r="AN122" s="12">
        <f t="shared" si="77"/>
        <v>35.675815019748292</v>
      </c>
      <c r="AO122" s="12">
        <f t="shared" si="77"/>
        <v>35.675815019748292</v>
      </c>
      <c r="AP122" s="12">
        <f t="shared" si="77"/>
        <v>35.675815019748292</v>
      </c>
      <c r="AQ122" s="12">
        <f t="shared" si="77"/>
        <v>35.675815019748292</v>
      </c>
      <c r="AR122" s="12">
        <f t="shared" si="77"/>
        <v>35.675815019748292</v>
      </c>
      <c r="AS122" s="12">
        <f t="shared" si="77"/>
        <v>35.675815019748292</v>
      </c>
      <c r="AT122" s="13">
        <f t="shared" si="55"/>
        <v>428.10978023697959</v>
      </c>
      <c r="AU122">
        <f t="shared" si="56"/>
        <v>50.958904109589049</v>
      </c>
      <c r="AV122" t="e">
        <v>#DIV/0!</v>
      </c>
      <c r="AW122">
        <f t="shared" si="57"/>
        <v>375002.84024383564</v>
      </c>
    </row>
    <row r="123" spans="1:49" x14ac:dyDescent="0.25">
      <c r="A123" s="18" t="str">
        <f>[1]Nodes!A122</f>
        <v>MWC_ADR</v>
      </c>
      <c r="B123" s="18" t="str">
        <f>[1]Nodes!B122</f>
        <v>ADAMS RANCH MUTUAL WATER COMPANY</v>
      </c>
      <c r="C123" s="19">
        <f t="shared" si="51"/>
        <v>17.124391209479182</v>
      </c>
      <c r="D123" s="13">
        <f t="shared" si="79"/>
        <v>1.4270326007899314</v>
      </c>
      <c r="E123" s="13">
        <f t="shared" si="79"/>
        <v>1.4270326007899314</v>
      </c>
      <c r="F123" s="13">
        <f t="shared" si="79"/>
        <v>1.4270326007899314</v>
      </c>
      <c r="G123" s="13">
        <f t="shared" si="78"/>
        <v>1.4270326007899314</v>
      </c>
      <c r="H123" s="13">
        <f t="shared" si="78"/>
        <v>1.4270326007899314</v>
      </c>
      <c r="I123" s="13">
        <f t="shared" si="78"/>
        <v>1.4270326007899314</v>
      </c>
      <c r="J123" s="13">
        <f t="shared" si="74"/>
        <v>1.4270326007899314</v>
      </c>
      <c r="K123" s="13">
        <f t="shared" si="74"/>
        <v>1.4270326007899314</v>
      </c>
      <c r="L123" s="13">
        <f t="shared" si="74"/>
        <v>1.4270326007899314</v>
      </c>
      <c r="M123" s="13">
        <f t="shared" si="74"/>
        <v>1.4270326007899314</v>
      </c>
      <c r="N123" s="13">
        <f t="shared" si="74"/>
        <v>1.4270326007899314</v>
      </c>
      <c r="O123" s="13">
        <f t="shared" si="74"/>
        <v>1.4270326007899314</v>
      </c>
      <c r="Q123" s="12">
        <f>[1]Nodes!H122</f>
        <v>300</v>
      </c>
      <c r="R123" s="1">
        <f t="shared" si="52"/>
        <v>15000</v>
      </c>
      <c r="S123" s="1">
        <f t="shared" si="53"/>
        <v>4.6033309702901017E-2</v>
      </c>
      <c r="T123" s="1">
        <v>0</v>
      </c>
      <c r="U123" s="1">
        <f t="shared" si="60"/>
        <v>0</v>
      </c>
      <c r="V123">
        <f t="shared" si="61"/>
        <v>13131.599999999999</v>
      </c>
      <c r="W123">
        <f t="shared" si="62"/>
        <v>18026.399999999998</v>
      </c>
      <c r="X123">
        <f t="shared" si="63"/>
        <v>27072.3</v>
      </c>
      <c r="Y123">
        <f t="shared" si="64"/>
        <v>29322</v>
      </c>
      <c r="Z123">
        <f t="shared" si="65"/>
        <v>29899.5</v>
      </c>
      <c r="AA123">
        <f t="shared" si="66"/>
        <v>34290</v>
      </c>
      <c r="AB123">
        <f t="shared" si="67"/>
        <v>34986.6</v>
      </c>
      <c r="AC123">
        <f t="shared" si="68"/>
        <v>34224</v>
      </c>
      <c r="AD123">
        <f t="shared" si="69"/>
        <v>29205</v>
      </c>
      <c r="AE123">
        <f t="shared" si="70"/>
        <v>28662.6</v>
      </c>
      <c r="AF123">
        <f t="shared" si="71"/>
        <v>19548</v>
      </c>
      <c r="AG123">
        <f t="shared" si="72"/>
        <v>12638.699999999999</v>
      </c>
      <c r="AH123" s="12">
        <f t="shared" si="77"/>
        <v>1.4270326007899314</v>
      </c>
      <c r="AI123" s="12">
        <f t="shared" si="77"/>
        <v>1.4270326007899314</v>
      </c>
      <c r="AJ123" s="12">
        <f t="shared" si="77"/>
        <v>1.4270326007899314</v>
      </c>
      <c r="AK123" s="12">
        <f t="shared" si="77"/>
        <v>1.4270326007899314</v>
      </c>
      <c r="AL123" s="12">
        <f t="shared" si="77"/>
        <v>1.4270326007899314</v>
      </c>
      <c r="AM123" s="12">
        <f t="shared" si="77"/>
        <v>1.4270326007899314</v>
      </c>
      <c r="AN123" s="12">
        <f t="shared" si="77"/>
        <v>1.4270326007899314</v>
      </c>
      <c r="AO123" s="12">
        <f t="shared" si="77"/>
        <v>1.4270326007899314</v>
      </c>
      <c r="AP123" s="12">
        <f t="shared" si="77"/>
        <v>1.4270326007899314</v>
      </c>
      <c r="AQ123" s="12">
        <f t="shared" si="77"/>
        <v>1.4270326007899314</v>
      </c>
      <c r="AR123" s="12">
        <f t="shared" si="77"/>
        <v>1.4270326007899314</v>
      </c>
      <c r="AS123" s="12">
        <f t="shared" si="77"/>
        <v>1.4270326007899314</v>
      </c>
      <c r="AT123" s="13">
        <f t="shared" si="55"/>
        <v>17.124391209479182</v>
      </c>
      <c r="AU123">
        <f t="shared" si="56"/>
        <v>50.958904109589056</v>
      </c>
      <c r="AV123" t="e">
        <v>#DIV/0!</v>
      </c>
      <c r="AW123">
        <f t="shared" si="57"/>
        <v>15002.840243835617</v>
      </c>
    </row>
    <row r="124" spans="1:49" x14ac:dyDescent="0.25">
      <c r="A124" s="18" t="str">
        <f>[1]Nodes!A123</f>
        <v>MWC_AMA</v>
      </c>
      <c r="B124" s="18" t="str">
        <f>[1]Nodes!B123</f>
        <v>AMARILLO MUTUAL WATER COMPANY</v>
      </c>
      <c r="C124" s="24">
        <f t="shared" si="51"/>
        <v>178.89280683502579</v>
      </c>
      <c r="D124" s="13">
        <f t="shared" si="79"/>
        <v>14.907733902918819</v>
      </c>
      <c r="E124" s="13">
        <f t="shared" si="79"/>
        <v>14.907733902918819</v>
      </c>
      <c r="F124" s="13">
        <f t="shared" si="79"/>
        <v>14.907733902918819</v>
      </c>
      <c r="G124" s="13">
        <f t="shared" si="78"/>
        <v>14.907733902918819</v>
      </c>
      <c r="H124" s="13">
        <f t="shared" si="78"/>
        <v>14.907733902918819</v>
      </c>
      <c r="I124" s="13">
        <f t="shared" si="78"/>
        <v>14.907733902918819</v>
      </c>
      <c r="J124" s="13">
        <f t="shared" si="74"/>
        <v>14.907733902918819</v>
      </c>
      <c r="K124" s="13">
        <f t="shared" si="74"/>
        <v>14.907733902918819</v>
      </c>
      <c r="L124" s="13">
        <f t="shared" si="74"/>
        <v>14.907733902918819</v>
      </c>
      <c r="M124" s="13">
        <f t="shared" si="74"/>
        <v>14.907733902918819</v>
      </c>
      <c r="N124" s="13">
        <f t="shared" si="74"/>
        <v>14.907733902918819</v>
      </c>
      <c r="O124" s="13">
        <f t="shared" si="74"/>
        <v>14.907733902918819</v>
      </c>
      <c r="Q124" s="12">
        <f>[1]Nodes!H123</f>
        <v>3134</v>
      </c>
      <c r="R124" s="1">
        <f t="shared" si="52"/>
        <v>156700</v>
      </c>
      <c r="S124" s="1">
        <f t="shared" si="53"/>
        <v>0.48089464202963933</v>
      </c>
      <c r="T124" s="1">
        <v>0</v>
      </c>
      <c r="U124" s="1">
        <f t="shared" si="60"/>
        <v>0</v>
      </c>
      <c r="V124">
        <f t="shared" si="61"/>
        <v>137181.44799999997</v>
      </c>
      <c r="W124">
        <f t="shared" si="62"/>
        <v>188315.79199999999</v>
      </c>
      <c r="X124">
        <f t="shared" si="63"/>
        <v>282815.29399999999</v>
      </c>
      <c r="Y124">
        <f t="shared" si="64"/>
        <v>306317.16000000003</v>
      </c>
      <c r="Z124">
        <f t="shared" si="65"/>
        <v>312350.11</v>
      </c>
      <c r="AA124">
        <f t="shared" si="66"/>
        <v>358216.2</v>
      </c>
      <c r="AB124">
        <f t="shared" si="67"/>
        <v>365493.348</v>
      </c>
      <c r="AC124">
        <f t="shared" si="68"/>
        <v>357526.72</v>
      </c>
      <c r="AD124">
        <f t="shared" si="69"/>
        <v>305094.90000000002</v>
      </c>
      <c r="AE124">
        <f t="shared" si="70"/>
        <v>299428.62799999997</v>
      </c>
      <c r="AF124">
        <f t="shared" si="71"/>
        <v>204211.44000000003</v>
      </c>
      <c r="AG124">
        <f t="shared" si="72"/>
        <v>132032.28599999999</v>
      </c>
      <c r="AH124" s="12">
        <f t="shared" si="77"/>
        <v>14.907733902918819</v>
      </c>
      <c r="AI124" s="12">
        <f t="shared" si="77"/>
        <v>14.907733902918819</v>
      </c>
      <c r="AJ124" s="12">
        <f t="shared" si="77"/>
        <v>14.907733902918819</v>
      </c>
      <c r="AK124" s="12">
        <f t="shared" si="77"/>
        <v>14.907733902918819</v>
      </c>
      <c r="AL124" s="12">
        <f t="shared" si="77"/>
        <v>14.907733902918819</v>
      </c>
      <c r="AM124" s="12">
        <f t="shared" si="77"/>
        <v>14.907733902918819</v>
      </c>
      <c r="AN124" s="12">
        <f t="shared" si="77"/>
        <v>14.907733902918819</v>
      </c>
      <c r="AO124" s="12">
        <f t="shared" si="77"/>
        <v>14.907733902918819</v>
      </c>
      <c r="AP124" s="12">
        <f t="shared" si="77"/>
        <v>14.907733902918819</v>
      </c>
      <c r="AQ124" s="12">
        <f t="shared" si="77"/>
        <v>14.907733902918819</v>
      </c>
      <c r="AR124" s="12">
        <f t="shared" si="77"/>
        <v>14.907733902918819</v>
      </c>
      <c r="AS124" s="12">
        <f t="shared" si="77"/>
        <v>14.907733902918819</v>
      </c>
      <c r="AT124" s="13">
        <f t="shared" si="55"/>
        <v>178.89280683502579</v>
      </c>
      <c r="AU124">
        <f t="shared" si="56"/>
        <v>50.958904109589042</v>
      </c>
      <c r="AV124" t="e">
        <v>#DIV/0!</v>
      </c>
      <c r="AW124">
        <f t="shared" si="57"/>
        <v>156702.84024383561</v>
      </c>
    </row>
    <row r="125" spans="1:49" x14ac:dyDescent="0.25">
      <c r="A125" s="18" t="str">
        <f>[1]Nodes!A124</f>
        <v>MWC_BLS</v>
      </c>
      <c r="B125" s="18" t="str">
        <f>[1]Nodes!B124</f>
        <v>BELLFLOWER-SOMERSET MUTUAL WATER COMPANY</v>
      </c>
      <c r="C125" s="19">
        <f t="shared" si="51"/>
        <v>2642.8643766629525</v>
      </c>
      <c r="D125" s="13">
        <f t="shared" si="79"/>
        <v>220.23869805524612</v>
      </c>
      <c r="E125" s="13">
        <f t="shared" si="79"/>
        <v>220.23869805524612</v>
      </c>
      <c r="F125" s="13">
        <f t="shared" si="79"/>
        <v>220.23869805524612</v>
      </c>
      <c r="G125" s="13">
        <f t="shared" si="78"/>
        <v>220.23869805524612</v>
      </c>
      <c r="H125" s="13">
        <f t="shared" si="78"/>
        <v>220.23869805524612</v>
      </c>
      <c r="I125" s="13">
        <f t="shared" si="78"/>
        <v>220.23869805524612</v>
      </c>
      <c r="J125" s="13">
        <f t="shared" si="74"/>
        <v>220.23869805524612</v>
      </c>
      <c r="K125" s="13">
        <f t="shared" si="74"/>
        <v>220.23869805524612</v>
      </c>
      <c r="L125" s="13">
        <f t="shared" si="74"/>
        <v>220.23869805524612</v>
      </c>
      <c r="M125" s="13">
        <f t="shared" si="74"/>
        <v>220.23869805524612</v>
      </c>
      <c r="N125" s="13">
        <f t="shared" si="74"/>
        <v>220.23869805524612</v>
      </c>
      <c r="O125" s="13">
        <f t="shared" si="74"/>
        <v>220.23869805524612</v>
      </c>
      <c r="Q125" s="12">
        <f>[1]Nodes!H124</f>
        <v>46300</v>
      </c>
      <c r="R125" s="1">
        <f t="shared" si="52"/>
        <v>2315000</v>
      </c>
      <c r="S125" s="1">
        <f t="shared" si="53"/>
        <v>7.1044741308143911</v>
      </c>
      <c r="T125" s="1">
        <v>0</v>
      </c>
      <c r="U125" s="1">
        <f t="shared" si="60"/>
        <v>0</v>
      </c>
      <c r="V125">
        <f t="shared" si="61"/>
        <v>2026643.5999999999</v>
      </c>
      <c r="W125">
        <f t="shared" si="62"/>
        <v>2782074.4</v>
      </c>
      <c r="X125">
        <f t="shared" si="63"/>
        <v>4178158.3</v>
      </c>
      <c r="Y125">
        <f t="shared" si="64"/>
        <v>4525362</v>
      </c>
      <c r="Z125">
        <f t="shared" si="65"/>
        <v>4614489.5</v>
      </c>
      <c r="AA125">
        <f t="shared" si="66"/>
        <v>5292090</v>
      </c>
      <c r="AB125">
        <f t="shared" si="67"/>
        <v>5399598.6000000006</v>
      </c>
      <c r="AC125">
        <f t="shared" si="68"/>
        <v>5281904</v>
      </c>
      <c r="AD125">
        <f t="shared" si="69"/>
        <v>4507305</v>
      </c>
      <c r="AE125">
        <f t="shared" si="70"/>
        <v>4423594.6000000006</v>
      </c>
      <c r="AF125">
        <f t="shared" si="71"/>
        <v>3016908</v>
      </c>
      <c r="AG125">
        <f t="shared" si="72"/>
        <v>1950572.7</v>
      </c>
      <c r="AH125" s="12">
        <f t="shared" si="77"/>
        <v>220.23869805524612</v>
      </c>
      <c r="AI125" s="12">
        <f t="shared" si="77"/>
        <v>220.23869805524612</v>
      </c>
      <c r="AJ125" s="12">
        <f t="shared" si="77"/>
        <v>220.23869805524612</v>
      </c>
      <c r="AK125" s="12">
        <f t="shared" si="77"/>
        <v>220.23869805524612</v>
      </c>
      <c r="AL125" s="12">
        <f t="shared" si="77"/>
        <v>220.23869805524612</v>
      </c>
      <c r="AM125" s="12">
        <f t="shared" si="77"/>
        <v>220.23869805524612</v>
      </c>
      <c r="AN125" s="12">
        <f t="shared" si="77"/>
        <v>220.23869805524612</v>
      </c>
      <c r="AO125" s="12">
        <f t="shared" si="77"/>
        <v>220.23869805524612</v>
      </c>
      <c r="AP125" s="12">
        <f t="shared" si="77"/>
        <v>220.23869805524612</v>
      </c>
      <c r="AQ125" s="12">
        <f t="shared" si="77"/>
        <v>220.23869805524612</v>
      </c>
      <c r="AR125" s="12">
        <f t="shared" si="77"/>
        <v>220.23869805524612</v>
      </c>
      <c r="AS125" s="12">
        <f t="shared" si="77"/>
        <v>220.23869805524612</v>
      </c>
      <c r="AT125" s="13">
        <f t="shared" si="55"/>
        <v>2642.8643766629525</v>
      </c>
      <c r="AU125">
        <f t="shared" si="56"/>
        <v>50.958904109589035</v>
      </c>
      <c r="AV125" t="e">
        <v>#DIV/0!</v>
      </c>
      <c r="AW125">
        <f t="shared" si="57"/>
        <v>2315002.8402438355</v>
      </c>
    </row>
    <row r="126" spans="1:49" x14ac:dyDescent="0.25">
      <c r="A126" s="18" t="str">
        <f>[1]Nodes!A125</f>
        <v>MWC_CDM</v>
      </c>
      <c r="B126" s="18" t="str">
        <f>[1]Nodes!B125</f>
        <v>California Domestic Water Company</v>
      </c>
      <c r="C126" s="19">
        <f t="shared" si="51"/>
        <v>0</v>
      </c>
      <c r="D126" s="13">
        <f t="shared" si="79"/>
        <v>0</v>
      </c>
      <c r="E126" s="13">
        <f t="shared" si="79"/>
        <v>0</v>
      </c>
      <c r="F126" s="13">
        <f t="shared" si="79"/>
        <v>0</v>
      </c>
      <c r="G126" s="13">
        <f t="shared" si="78"/>
        <v>0</v>
      </c>
      <c r="H126" s="13">
        <f t="shared" si="78"/>
        <v>0</v>
      </c>
      <c r="I126" s="13">
        <f t="shared" si="78"/>
        <v>0</v>
      </c>
      <c r="J126" s="13">
        <f t="shared" si="74"/>
        <v>0</v>
      </c>
      <c r="K126" s="13">
        <f t="shared" si="74"/>
        <v>0</v>
      </c>
      <c r="L126" s="13">
        <f t="shared" si="74"/>
        <v>0</v>
      </c>
      <c r="M126" s="13">
        <f t="shared" si="74"/>
        <v>0</v>
      </c>
      <c r="N126" s="13">
        <f t="shared" si="74"/>
        <v>0</v>
      </c>
      <c r="O126" s="13">
        <f t="shared" si="74"/>
        <v>0</v>
      </c>
      <c r="Q126" s="12">
        <v>0</v>
      </c>
      <c r="R126" s="1">
        <f t="shared" si="52"/>
        <v>0</v>
      </c>
      <c r="S126" s="1">
        <f t="shared" si="53"/>
        <v>0</v>
      </c>
      <c r="T126" s="1">
        <v>0</v>
      </c>
      <c r="U126" s="1">
        <f t="shared" si="60"/>
        <v>0</v>
      </c>
      <c r="V126">
        <f t="shared" si="61"/>
        <v>0</v>
      </c>
      <c r="W126">
        <f t="shared" si="62"/>
        <v>0</v>
      </c>
      <c r="X126">
        <f t="shared" si="63"/>
        <v>0</v>
      </c>
      <c r="Y126">
        <f t="shared" si="64"/>
        <v>0</v>
      </c>
      <c r="Z126">
        <f t="shared" si="65"/>
        <v>0</v>
      </c>
      <c r="AA126">
        <f t="shared" si="66"/>
        <v>0</v>
      </c>
      <c r="AB126">
        <f t="shared" si="67"/>
        <v>0</v>
      </c>
      <c r="AC126">
        <f t="shared" si="68"/>
        <v>0</v>
      </c>
      <c r="AD126">
        <f t="shared" si="69"/>
        <v>0</v>
      </c>
      <c r="AE126">
        <f t="shared" si="70"/>
        <v>0</v>
      </c>
      <c r="AF126">
        <f t="shared" si="71"/>
        <v>0</v>
      </c>
      <c r="AG126">
        <f t="shared" si="72"/>
        <v>0</v>
      </c>
      <c r="AH126" s="12">
        <f t="shared" ref="AH126:AS147" si="80">($S126*31)+($U126)</f>
        <v>0</v>
      </c>
      <c r="AI126" s="12">
        <f t="shared" si="80"/>
        <v>0</v>
      </c>
      <c r="AJ126" s="12">
        <f t="shared" si="80"/>
        <v>0</v>
      </c>
      <c r="AK126" s="12">
        <f t="shared" si="80"/>
        <v>0</v>
      </c>
      <c r="AL126" s="12">
        <f t="shared" si="80"/>
        <v>0</v>
      </c>
      <c r="AM126" s="12">
        <f t="shared" si="80"/>
        <v>0</v>
      </c>
      <c r="AN126" s="12">
        <f t="shared" si="80"/>
        <v>0</v>
      </c>
      <c r="AO126" s="12">
        <f t="shared" si="80"/>
        <v>0</v>
      </c>
      <c r="AP126" s="12">
        <f t="shared" si="80"/>
        <v>0</v>
      </c>
      <c r="AQ126" s="12">
        <f t="shared" si="80"/>
        <v>0</v>
      </c>
      <c r="AR126" s="12">
        <f t="shared" si="80"/>
        <v>0</v>
      </c>
      <c r="AS126" s="12">
        <f t="shared" si="80"/>
        <v>0</v>
      </c>
      <c r="AT126" s="13">
        <f t="shared" si="55"/>
        <v>0</v>
      </c>
      <c r="AU126" t="e">
        <f t="shared" si="56"/>
        <v>#DIV/0!</v>
      </c>
      <c r="AV126" t="e">
        <v>#DIV/0!</v>
      </c>
      <c r="AW126" t="e">
        <f t="shared" si="57"/>
        <v>#DIV/0!</v>
      </c>
    </row>
    <row r="127" spans="1:49" x14ac:dyDescent="0.25">
      <c r="A127" s="18" t="str">
        <f>[1]Nodes!A126</f>
        <v>MWC_COV</v>
      </c>
      <c r="B127" s="18" t="str">
        <f>[1]Nodes!B126</f>
        <v>Covina Irrigating Company</v>
      </c>
      <c r="C127" s="19">
        <f t="shared" si="51"/>
        <v>0</v>
      </c>
      <c r="D127" s="13">
        <f t="shared" si="79"/>
        <v>0</v>
      </c>
      <c r="E127" s="13">
        <f t="shared" si="79"/>
        <v>0</v>
      </c>
      <c r="F127" s="13">
        <f t="shared" si="79"/>
        <v>0</v>
      </c>
      <c r="G127" s="13">
        <f t="shared" si="78"/>
        <v>0</v>
      </c>
      <c r="H127" s="13">
        <f t="shared" si="78"/>
        <v>0</v>
      </c>
      <c r="I127" s="13">
        <f t="shared" si="78"/>
        <v>0</v>
      </c>
      <c r="J127" s="13">
        <f t="shared" si="74"/>
        <v>0</v>
      </c>
      <c r="K127" s="13">
        <f t="shared" si="74"/>
        <v>0</v>
      </c>
      <c r="L127" s="13">
        <f t="shared" si="74"/>
        <v>0</v>
      </c>
      <c r="M127" s="13">
        <f t="shared" si="74"/>
        <v>0</v>
      </c>
      <c r="N127" s="13">
        <f t="shared" si="74"/>
        <v>0</v>
      </c>
      <c r="O127" s="13">
        <f t="shared" si="74"/>
        <v>0</v>
      </c>
      <c r="Q127" s="12">
        <v>0</v>
      </c>
      <c r="R127" s="1">
        <f t="shared" si="52"/>
        <v>0</v>
      </c>
      <c r="S127" s="1">
        <f t="shared" si="53"/>
        <v>0</v>
      </c>
      <c r="T127" s="1">
        <v>0</v>
      </c>
      <c r="U127" s="1">
        <f t="shared" si="60"/>
        <v>0</v>
      </c>
      <c r="V127">
        <f t="shared" si="61"/>
        <v>0</v>
      </c>
      <c r="W127">
        <f t="shared" si="62"/>
        <v>0</v>
      </c>
      <c r="X127">
        <f t="shared" si="63"/>
        <v>0</v>
      </c>
      <c r="Y127">
        <f t="shared" si="64"/>
        <v>0</v>
      </c>
      <c r="Z127">
        <f t="shared" si="65"/>
        <v>0</v>
      </c>
      <c r="AA127">
        <f t="shared" si="66"/>
        <v>0</v>
      </c>
      <c r="AB127">
        <f t="shared" si="67"/>
        <v>0</v>
      </c>
      <c r="AC127">
        <f t="shared" si="68"/>
        <v>0</v>
      </c>
      <c r="AD127">
        <f t="shared" si="69"/>
        <v>0</v>
      </c>
      <c r="AE127">
        <f t="shared" si="70"/>
        <v>0</v>
      </c>
      <c r="AF127">
        <f t="shared" si="71"/>
        <v>0</v>
      </c>
      <c r="AG127">
        <f t="shared" si="72"/>
        <v>0</v>
      </c>
      <c r="AH127" s="12">
        <f t="shared" si="80"/>
        <v>0</v>
      </c>
      <c r="AI127" s="12">
        <f t="shared" si="80"/>
        <v>0</v>
      </c>
      <c r="AJ127" s="12">
        <f t="shared" si="80"/>
        <v>0</v>
      </c>
      <c r="AK127" s="12">
        <f t="shared" si="80"/>
        <v>0</v>
      </c>
      <c r="AL127" s="12">
        <f t="shared" si="80"/>
        <v>0</v>
      </c>
      <c r="AM127" s="12">
        <f t="shared" si="80"/>
        <v>0</v>
      </c>
      <c r="AN127" s="12">
        <f t="shared" si="80"/>
        <v>0</v>
      </c>
      <c r="AO127" s="12">
        <f t="shared" si="80"/>
        <v>0</v>
      </c>
      <c r="AP127" s="12">
        <f t="shared" si="80"/>
        <v>0</v>
      </c>
      <c r="AQ127" s="12">
        <f t="shared" si="80"/>
        <v>0</v>
      </c>
      <c r="AR127" s="12">
        <f t="shared" si="80"/>
        <v>0</v>
      </c>
      <c r="AS127" s="12">
        <f t="shared" si="80"/>
        <v>0</v>
      </c>
      <c r="AT127" s="13">
        <f t="shared" si="55"/>
        <v>0</v>
      </c>
      <c r="AU127" t="e">
        <f t="shared" si="56"/>
        <v>#DIV/0!</v>
      </c>
      <c r="AV127" t="e">
        <v>#DIV/0!</v>
      </c>
      <c r="AW127" t="e">
        <f t="shared" si="57"/>
        <v>#DIV/0!</v>
      </c>
    </row>
    <row r="128" spans="1:49" x14ac:dyDescent="0.25">
      <c r="A128" s="18" t="str">
        <f>[1]Nodes!A127</f>
        <v>MWC_DEL</v>
      </c>
      <c r="B128" s="18" t="str">
        <f>[1]Nodes!B127</f>
        <v>DEL RIO MUTUAL WATER COMPANY</v>
      </c>
      <c r="C128" s="19">
        <f t="shared" si="51"/>
        <v>39.956912822118085</v>
      </c>
      <c r="D128" s="13">
        <f t="shared" si="79"/>
        <v>3.3297427351765072</v>
      </c>
      <c r="E128" s="13">
        <f t="shared" si="79"/>
        <v>3.3297427351765072</v>
      </c>
      <c r="F128" s="13">
        <f t="shared" si="79"/>
        <v>3.3297427351765072</v>
      </c>
      <c r="G128" s="13">
        <f t="shared" si="78"/>
        <v>3.3297427351765072</v>
      </c>
      <c r="H128" s="13">
        <f t="shared" si="78"/>
        <v>3.3297427351765072</v>
      </c>
      <c r="I128" s="13">
        <f t="shared" si="78"/>
        <v>3.3297427351765072</v>
      </c>
      <c r="J128" s="13">
        <f t="shared" si="74"/>
        <v>3.3297427351765072</v>
      </c>
      <c r="K128" s="13">
        <f t="shared" si="74"/>
        <v>3.3297427351765072</v>
      </c>
      <c r="L128" s="13">
        <f t="shared" si="74"/>
        <v>3.3297427351765072</v>
      </c>
      <c r="M128" s="13">
        <f t="shared" si="74"/>
        <v>3.3297427351765072</v>
      </c>
      <c r="N128" s="13">
        <f t="shared" si="74"/>
        <v>3.3297427351765072</v>
      </c>
      <c r="O128" s="13">
        <f t="shared" si="74"/>
        <v>3.3297427351765072</v>
      </c>
      <c r="Q128" s="12">
        <f>[1]Nodes!H127</f>
        <v>700</v>
      </c>
      <c r="R128" s="1">
        <f t="shared" si="52"/>
        <v>35000</v>
      </c>
      <c r="S128" s="1">
        <f t="shared" si="53"/>
        <v>0.10741105597343571</v>
      </c>
      <c r="T128" s="1">
        <v>0</v>
      </c>
      <c r="U128" s="1">
        <f t="shared" si="60"/>
        <v>0</v>
      </c>
      <c r="V128">
        <f t="shared" si="61"/>
        <v>30640.399999999998</v>
      </c>
      <c r="W128">
        <f t="shared" si="62"/>
        <v>42061.599999999999</v>
      </c>
      <c r="X128">
        <f t="shared" si="63"/>
        <v>63168.700000000004</v>
      </c>
      <c r="Y128">
        <f t="shared" si="64"/>
        <v>68418</v>
      </c>
      <c r="Z128">
        <f t="shared" si="65"/>
        <v>69765.5</v>
      </c>
      <c r="AA128">
        <f t="shared" si="66"/>
        <v>80010</v>
      </c>
      <c r="AB128">
        <f t="shared" si="67"/>
        <v>81635.400000000009</v>
      </c>
      <c r="AC128">
        <f t="shared" si="68"/>
        <v>79856</v>
      </c>
      <c r="AD128">
        <f t="shared" si="69"/>
        <v>68145</v>
      </c>
      <c r="AE128">
        <f t="shared" si="70"/>
        <v>66879.400000000009</v>
      </c>
      <c r="AF128">
        <f t="shared" si="71"/>
        <v>45612</v>
      </c>
      <c r="AG128">
        <f t="shared" si="72"/>
        <v>29490.3</v>
      </c>
      <c r="AH128" s="12">
        <f t="shared" si="80"/>
        <v>3.3297427351765072</v>
      </c>
      <c r="AI128" s="12">
        <f t="shared" si="80"/>
        <v>3.3297427351765072</v>
      </c>
      <c r="AJ128" s="12">
        <f t="shared" si="80"/>
        <v>3.3297427351765072</v>
      </c>
      <c r="AK128" s="12">
        <f t="shared" si="80"/>
        <v>3.3297427351765072</v>
      </c>
      <c r="AL128" s="12">
        <f t="shared" si="80"/>
        <v>3.3297427351765072</v>
      </c>
      <c r="AM128" s="12">
        <f t="shared" si="80"/>
        <v>3.3297427351765072</v>
      </c>
      <c r="AN128" s="12">
        <f t="shared" si="80"/>
        <v>3.3297427351765072</v>
      </c>
      <c r="AO128" s="12">
        <f t="shared" si="80"/>
        <v>3.3297427351765072</v>
      </c>
      <c r="AP128" s="12">
        <f t="shared" si="80"/>
        <v>3.3297427351765072</v>
      </c>
      <c r="AQ128" s="12">
        <f t="shared" si="80"/>
        <v>3.3297427351765072</v>
      </c>
      <c r="AR128" s="12">
        <f t="shared" si="80"/>
        <v>3.3297427351765072</v>
      </c>
      <c r="AS128" s="12">
        <f t="shared" si="80"/>
        <v>3.3297427351765072</v>
      </c>
      <c r="AT128" s="13">
        <f t="shared" si="55"/>
        <v>39.956912822118085</v>
      </c>
      <c r="AU128">
        <f t="shared" si="56"/>
        <v>50.958904109589049</v>
      </c>
      <c r="AV128" t="e">
        <v>#DIV/0!</v>
      </c>
      <c r="AW128">
        <f t="shared" si="57"/>
        <v>35002.840243835613</v>
      </c>
    </row>
    <row r="129" spans="1:49" x14ac:dyDescent="0.25">
      <c r="A129" s="18" t="str">
        <f>[1]Nodes!A128</f>
        <v>MWC_HEM</v>
      </c>
      <c r="B129" s="18" t="str">
        <f>[1]Nodes!B128</f>
        <v>HEMLOCK MUTUAL WATER COMPANY</v>
      </c>
      <c r="C129" s="19">
        <f t="shared" si="51"/>
        <v>57.595035767881626</v>
      </c>
      <c r="D129" s="13">
        <f t="shared" si="79"/>
        <v>4.7995863139901367</v>
      </c>
      <c r="E129" s="13">
        <f t="shared" si="79"/>
        <v>4.7995863139901367</v>
      </c>
      <c r="F129" s="13">
        <f t="shared" si="79"/>
        <v>4.7995863139901367</v>
      </c>
      <c r="G129" s="13">
        <f t="shared" si="78"/>
        <v>4.7995863139901367</v>
      </c>
      <c r="H129" s="13">
        <f t="shared" si="78"/>
        <v>4.7995863139901367</v>
      </c>
      <c r="I129" s="13">
        <f t="shared" si="78"/>
        <v>4.7995863139901367</v>
      </c>
      <c r="J129" s="13">
        <f t="shared" si="74"/>
        <v>4.7995863139901367</v>
      </c>
      <c r="K129" s="13">
        <f t="shared" si="74"/>
        <v>4.7995863139901367</v>
      </c>
      <c r="L129" s="13">
        <f t="shared" si="74"/>
        <v>4.7995863139901367</v>
      </c>
      <c r="M129" s="13">
        <f t="shared" si="74"/>
        <v>4.7995863139901367</v>
      </c>
      <c r="N129" s="13">
        <f t="shared" si="74"/>
        <v>4.7995863139901367</v>
      </c>
      <c r="O129" s="13">
        <f t="shared" si="74"/>
        <v>4.7995863139901367</v>
      </c>
      <c r="Q129" s="12">
        <f>[1]Nodes!H128</f>
        <v>1009</v>
      </c>
      <c r="R129" s="1">
        <f t="shared" si="52"/>
        <v>50450</v>
      </c>
      <c r="S129" s="1">
        <f t="shared" si="53"/>
        <v>0.15482536496742377</v>
      </c>
      <c r="T129" s="1">
        <v>0</v>
      </c>
      <c r="U129" s="1">
        <f t="shared" si="60"/>
        <v>0</v>
      </c>
      <c r="V129">
        <f t="shared" si="61"/>
        <v>44165.947999999997</v>
      </c>
      <c r="W129">
        <f t="shared" si="62"/>
        <v>60628.791999999994</v>
      </c>
      <c r="X129">
        <f t="shared" si="63"/>
        <v>91053.169000000009</v>
      </c>
      <c r="Y129">
        <f t="shared" si="64"/>
        <v>98619.66</v>
      </c>
      <c r="Z129">
        <f t="shared" si="65"/>
        <v>100561.985</v>
      </c>
      <c r="AA129">
        <f t="shared" si="66"/>
        <v>115328.7</v>
      </c>
      <c r="AB129">
        <f t="shared" si="67"/>
        <v>117671.598</v>
      </c>
      <c r="AC129">
        <f t="shared" si="68"/>
        <v>115106.72</v>
      </c>
      <c r="AD129">
        <f t="shared" si="69"/>
        <v>98226.15</v>
      </c>
      <c r="AE129">
        <f t="shared" si="70"/>
        <v>96401.877999999997</v>
      </c>
      <c r="AF129">
        <f t="shared" si="71"/>
        <v>65746.44</v>
      </c>
      <c r="AG129">
        <f t="shared" si="72"/>
        <v>42508.161</v>
      </c>
      <c r="AH129" s="12">
        <f t="shared" si="80"/>
        <v>4.7995863139901367</v>
      </c>
      <c r="AI129" s="12">
        <f t="shared" si="80"/>
        <v>4.7995863139901367</v>
      </c>
      <c r="AJ129" s="12">
        <f t="shared" si="80"/>
        <v>4.7995863139901367</v>
      </c>
      <c r="AK129" s="12">
        <f t="shared" si="80"/>
        <v>4.7995863139901367</v>
      </c>
      <c r="AL129" s="12">
        <f t="shared" si="80"/>
        <v>4.7995863139901367</v>
      </c>
      <c r="AM129" s="12">
        <f t="shared" si="80"/>
        <v>4.7995863139901367</v>
      </c>
      <c r="AN129" s="12">
        <f t="shared" si="80"/>
        <v>4.7995863139901367</v>
      </c>
      <c r="AO129" s="12">
        <f t="shared" si="80"/>
        <v>4.7995863139901367</v>
      </c>
      <c r="AP129" s="12">
        <f t="shared" si="80"/>
        <v>4.7995863139901367</v>
      </c>
      <c r="AQ129" s="12">
        <f t="shared" si="80"/>
        <v>4.7995863139901367</v>
      </c>
      <c r="AR129" s="12">
        <f t="shared" si="80"/>
        <v>4.7995863139901367</v>
      </c>
      <c r="AS129" s="12">
        <f t="shared" si="80"/>
        <v>4.7995863139901367</v>
      </c>
      <c r="AT129" s="13">
        <f t="shared" si="55"/>
        <v>57.595035767881626</v>
      </c>
      <c r="AU129">
        <f t="shared" si="56"/>
        <v>50.958904109589035</v>
      </c>
      <c r="AV129" t="e">
        <v>#DIV/0!</v>
      </c>
      <c r="AW129">
        <f t="shared" si="57"/>
        <v>50452.840243835613</v>
      </c>
    </row>
    <row r="130" spans="1:49" x14ac:dyDescent="0.25">
      <c r="A130" s="18" t="str">
        <f>[1]Nodes!A129</f>
        <v>MWC_LAV</v>
      </c>
      <c r="B130" s="18" t="str">
        <f>[1]Nodes!B129</f>
        <v>LINCOLN AVENUE WATER COMPANY</v>
      </c>
      <c r="C130" s="19">
        <f t="shared" si="51"/>
        <v>913.30086450555621</v>
      </c>
      <c r="D130" s="13">
        <f t="shared" si="79"/>
        <v>76.108405375463022</v>
      </c>
      <c r="E130" s="13">
        <f t="shared" si="79"/>
        <v>76.108405375463022</v>
      </c>
      <c r="F130" s="13">
        <f t="shared" si="79"/>
        <v>76.108405375463022</v>
      </c>
      <c r="G130" s="13">
        <f t="shared" si="78"/>
        <v>76.108405375463022</v>
      </c>
      <c r="H130" s="13">
        <f t="shared" si="78"/>
        <v>76.108405375463022</v>
      </c>
      <c r="I130" s="13">
        <f t="shared" si="78"/>
        <v>76.108405375463022</v>
      </c>
      <c r="J130" s="13">
        <f t="shared" si="74"/>
        <v>76.108405375463022</v>
      </c>
      <c r="K130" s="13">
        <f t="shared" si="74"/>
        <v>76.108405375463022</v>
      </c>
      <c r="L130" s="13">
        <f t="shared" si="74"/>
        <v>76.108405375463022</v>
      </c>
      <c r="M130" s="13">
        <f t="shared" ref="M130:O163" si="81">AQ130</f>
        <v>76.108405375463022</v>
      </c>
      <c r="N130" s="13">
        <f t="shared" si="81"/>
        <v>76.108405375463022</v>
      </c>
      <c r="O130" s="13">
        <f t="shared" si="81"/>
        <v>76.108405375463022</v>
      </c>
      <c r="Q130" s="12">
        <f>[1]Nodes!H129</f>
        <v>16000</v>
      </c>
      <c r="R130" s="1">
        <f t="shared" si="52"/>
        <v>800000</v>
      </c>
      <c r="S130" s="1">
        <f t="shared" si="53"/>
        <v>2.4551098508213878</v>
      </c>
      <c r="T130" s="1">
        <v>0</v>
      </c>
      <c r="U130" s="1">
        <f t="shared" si="60"/>
        <v>0</v>
      </c>
      <c r="V130">
        <f t="shared" si="61"/>
        <v>700352</v>
      </c>
      <c r="W130">
        <f t="shared" si="62"/>
        <v>961408</v>
      </c>
      <c r="X130">
        <f t="shared" si="63"/>
        <v>1443856</v>
      </c>
      <c r="Y130">
        <f t="shared" si="64"/>
        <v>1563840</v>
      </c>
      <c r="Z130">
        <f t="shared" si="65"/>
        <v>1594640</v>
      </c>
      <c r="AA130">
        <f t="shared" si="66"/>
        <v>1828800</v>
      </c>
      <c r="AB130">
        <f t="shared" si="67"/>
        <v>1865952</v>
      </c>
      <c r="AC130">
        <f t="shared" si="68"/>
        <v>1825279.9999999998</v>
      </c>
      <c r="AD130">
        <f t="shared" si="69"/>
        <v>1557600</v>
      </c>
      <c r="AE130">
        <f t="shared" si="70"/>
        <v>1528672</v>
      </c>
      <c r="AF130">
        <f t="shared" si="71"/>
        <v>1042560</v>
      </c>
      <c r="AG130">
        <f t="shared" si="72"/>
        <v>674064</v>
      </c>
      <c r="AH130" s="12">
        <f t="shared" si="80"/>
        <v>76.108405375463022</v>
      </c>
      <c r="AI130" s="12">
        <f t="shared" si="80"/>
        <v>76.108405375463022</v>
      </c>
      <c r="AJ130" s="12">
        <f t="shared" si="80"/>
        <v>76.108405375463022</v>
      </c>
      <c r="AK130" s="12">
        <f t="shared" si="80"/>
        <v>76.108405375463022</v>
      </c>
      <c r="AL130" s="12">
        <f t="shared" si="80"/>
        <v>76.108405375463022</v>
      </c>
      <c r="AM130" s="12">
        <f t="shared" si="80"/>
        <v>76.108405375463022</v>
      </c>
      <c r="AN130" s="12">
        <f t="shared" si="80"/>
        <v>76.108405375463022</v>
      </c>
      <c r="AO130" s="12">
        <f t="shared" si="80"/>
        <v>76.108405375463022</v>
      </c>
      <c r="AP130" s="12">
        <f t="shared" si="80"/>
        <v>76.108405375463022</v>
      </c>
      <c r="AQ130" s="12">
        <f t="shared" si="80"/>
        <v>76.108405375463022</v>
      </c>
      <c r="AR130" s="12">
        <f t="shared" si="80"/>
        <v>76.108405375463022</v>
      </c>
      <c r="AS130" s="12">
        <f t="shared" si="80"/>
        <v>76.108405375463022</v>
      </c>
      <c r="AT130" s="13">
        <f t="shared" si="55"/>
        <v>913.30086450555621</v>
      </c>
      <c r="AU130">
        <f t="shared" si="56"/>
        <v>50.958904109589042</v>
      </c>
      <c r="AV130" t="e">
        <v>#DIV/0!</v>
      </c>
      <c r="AW130">
        <f t="shared" si="57"/>
        <v>800002.84024383558</v>
      </c>
    </row>
    <row r="131" spans="1:49" x14ac:dyDescent="0.25">
      <c r="A131" s="18" t="str">
        <f>[1]Nodes!A130</f>
        <v>MWC_LFL</v>
      </c>
      <c r="B131" s="18" t="str">
        <f>[1]Nodes!B130</f>
        <v>LAS FLORES WATER COMPANY</v>
      </c>
      <c r="C131" s="19">
        <f t="shared" si="51"/>
        <v>256.86586814218771</v>
      </c>
      <c r="D131" s="13">
        <f t="shared" si="79"/>
        <v>21.405489011848974</v>
      </c>
      <c r="E131" s="13">
        <f t="shared" si="79"/>
        <v>21.405489011848974</v>
      </c>
      <c r="F131" s="13">
        <f t="shared" si="79"/>
        <v>21.405489011848974</v>
      </c>
      <c r="G131" s="13">
        <f t="shared" si="78"/>
        <v>21.405489011848974</v>
      </c>
      <c r="H131" s="13">
        <f t="shared" si="78"/>
        <v>21.405489011848974</v>
      </c>
      <c r="I131" s="13">
        <f t="shared" si="78"/>
        <v>21.405489011848974</v>
      </c>
      <c r="J131" s="13">
        <f t="shared" si="78"/>
        <v>21.405489011848974</v>
      </c>
      <c r="K131" s="13">
        <f t="shared" si="78"/>
        <v>21.405489011848974</v>
      </c>
      <c r="L131" s="13">
        <f t="shared" si="78"/>
        <v>21.405489011848974</v>
      </c>
      <c r="M131" s="13">
        <f t="shared" si="81"/>
        <v>21.405489011848974</v>
      </c>
      <c r="N131" s="13">
        <f t="shared" si="81"/>
        <v>21.405489011848974</v>
      </c>
      <c r="O131" s="13">
        <f t="shared" si="81"/>
        <v>21.405489011848974</v>
      </c>
      <c r="Q131" s="12">
        <f>[1]Nodes!H130</f>
        <v>4500</v>
      </c>
      <c r="R131" s="1">
        <f t="shared" si="52"/>
        <v>225000</v>
      </c>
      <c r="S131" s="1">
        <f t="shared" si="53"/>
        <v>0.69049964554351528</v>
      </c>
      <c r="T131" s="1">
        <v>0</v>
      </c>
      <c r="U131" s="1">
        <f t="shared" si="60"/>
        <v>0</v>
      </c>
      <c r="V131">
        <f t="shared" si="61"/>
        <v>196974</v>
      </c>
      <c r="W131">
        <f t="shared" si="62"/>
        <v>270396</v>
      </c>
      <c r="X131">
        <f t="shared" si="63"/>
        <v>406084.5</v>
      </c>
      <c r="Y131">
        <f t="shared" si="64"/>
        <v>439830</v>
      </c>
      <c r="Z131">
        <f t="shared" si="65"/>
        <v>448492.5</v>
      </c>
      <c r="AA131">
        <f t="shared" si="66"/>
        <v>514350</v>
      </c>
      <c r="AB131">
        <f t="shared" si="67"/>
        <v>524799</v>
      </c>
      <c r="AC131">
        <f t="shared" si="68"/>
        <v>513360</v>
      </c>
      <c r="AD131">
        <f t="shared" si="69"/>
        <v>438075</v>
      </c>
      <c r="AE131">
        <f t="shared" si="70"/>
        <v>429939</v>
      </c>
      <c r="AF131">
        <f t="shared" si="71"/>
        <v>293220</v>
      </c>
      <c r="AG131">
        <f t="shared" si="72"/>
        <v>189580.5</v>
      </c>
      <c r="AH131" s="12">
        <f t="shared" si="80"/>
        <v>21.405489011848974</v>
      </c>
      <c r="AI131" s="12">
        <f t="shared" si="80"/>
        <v>21.405489011848974</v>
      </c>
      <c r="AJ131" s="12">
        <f t="shared" si="80"/>
        <v>21.405489011848974</v>
      </c>
      <c r="AK131" s="12">
        <f t="shared" si="80"/>
        <v>21.405489011848974</v>
      </c>
      <c r="AL131" s="12">
        <f t="shared" si="80"/>
        <v>21.405489011848974</v>
      </c>
      <c r="AM131" s="12">
        <f t="shared" si="80"/>
        <v>21.405489011848974</v>
      </c>
      <c r="AN131" s="12">
        <f t="shared" si="80"/>
        <v>21.405489011848974</v>
      </c>
      <c r="AO131" s="12">
        <f t="shared" si="80"/>
        <v>21.405489011848974</v>
      </c>
      <c r="AP131" s="12">
        <f t="shared" si="80"/>
        <v>21.405489011848974</v>
      </c>
      <c r="AQ131" s="12">
        <f t="shared" si="80"/>
        <v>21.405489011848974</v>
      </c>
      <c r="AR131" s="12">
        <f t="shared" si="80"/>
        <v>21.405489011848974</v>
      </c>
      <c r="AS131" s="12">
        <f t="shared" si="80"/>
        <v>21.405489011848974</v>
      </c>
      <c r="AT131" s="13">
        <f t="shared" si="55"/>
        <v>256.86586814218771</v>
      </c>
      <c r="AU131">
        <f t="shared" si="56"/>
        <v>50.958904109589049</v>
      </c>
      <c r="AV131" t="e">
        <v>#DIV/0!</v>
      </c>
      <c r="AW131">
        <f t="shared" si="57"/>
        <v>225002.84024383561</v>
      </c>
    </row>
    <row r="132" spans="1:49" x14ac:dyDescent="0.25">
      <c r="A132" s="18" t="str">
        <f>[1]Nodes!A131</f>
        <v>MWC_LYN</v>
      </c>
      <c r="B132" s="18" t="str">
        <f>[1]Nodes!B131</f>
        <v>LYNWOOD PARK MUTUAL WATER COMPANY</v>
      </c>
      <c r="C132" s="19">
        <f t="shared" ref="C132:C163" si="82">SUM(D132:O132)</f>
        <v>131.28699927267368</v>
      </c>
      <c r="D132" s="13">
        <f t="shared" si="79"/>
        <v>10.940583272722808</v>
      </c>
      <c r="E132" s="13">
        <f t="shared" si="79"/>
        <v>10.940583272722808</v>
      </c>
      <c r="F132" s="13">
        <f t="shared" si="79"/>
        <v>10.940583272722808</v>
      </c>
      <c r="G132" s="13">
        <f t="shared" si="78"/>
        <v>10.940583272722808</v>
      </c>
      <c r="H132" s="13">
        <f t="shared" si="78"/>
        <v>10.940583272722808</v>
      </c>
      <c r="I132" s="13">
        <f t="shared" si="78"/>
        <v>10.940583272722808</v>
      </c>
      <c r="J132" s="13">
        <f t="shared" si="78"/>
        <v>10.940583272722808</v>
      </c>
      <c r="K132" s="13">
        <f t="shared" si="78"/>
        <v>10.940583272722808</v>
      </c>
      <c r="L132" s="13">
        <f t="shared" si="78"/>
        <v>10.940583272722808</v>
      </c>
      <c r="M132" s="13">
        <f t="shared" si="81"/>
        <v>10.940583272722808</v>
      </c>
      <c r="N132" s="13">
        <f t="shared" si="81"/>
        <v>10.940583272722808</v>
      </c>
      <c r="O132" s="13">
        <f t="shared" si="81"/>
        <v>10.940583272722808</v>
      </c>
      <c r="Q132" s="12">
        <f>[1]Nodes!H131</f>
        <v>2300</v>
      </c>
      <c r="R132" s="1">
        <f t="shared" ref="R132:R195" si="83">Q132*50</f>
        <v>115000</v>
      </c>
      <c r="S132" s="1">
        <f t="shared" ref="S132:S195" si="84">R132/325851</f>
        <v>0.35292204105557445</v>
      </c>
      <c r="T132" s="1">
        <v>0</v>
      </c>
      <c r="U132" s="1">
        <f t="shared" si="60"/>
        <v>0</v>
      </c>
      <c r="V132">
        <f t="shared" si="61"/>
        <v>100675.59999999999</v>
      </c>
      <c r="W132">
        <f t="shared" si="62"/>
        <v>138202.4</v>
      </c>
      <c r="X132">
        <f t="shared" si="63"/>
        <v>207554.30000000002</v>
      </c>
      <c r="Y132">
        <f t="shared" si="64"/>
        <v>224802</v>
      </c>
      <c r="Z132">
        <f t="shared" si="65"/>
        <v>229229.5</v>
      </c>
      <c r="AA132">
        <f t="shared" si="66"/>
        <v>262890</v>
      </c>
      <c r="AB132">
        <f t="shared" si="67"/>
        <v>268230.60000000003</v>
      </c>
      <c r="AC132">
        <f t="shared" si="68"/>
        <v>262384</v>
      </c>
      <c r="AD132">
        <f t="shared" si="69"/>
        <v>223905</v>
      </c>
      <c r="AE132">
        <f t="shared" si="70"/>
        <v>219746.59999999998</v>
      </c>
      <c r="AF132">
        <f t="shared" si="71"/>
        <v>149868</v>
      </c>
      <c r="AG132">
        <f t="shared" si="72"/>
        <v>96896.7</v>
      </c>
      <c r="AH132" s="12">
        <f t="shared" si="80"/>
        <v>10.940583272722808</v>
      </c>
      <c r="AI132" s="12">
        <f t="shared" si="80"/>
        <v>10.940583272722808</v>
      </c>
      <c r="AJ132" s="12">
        <f t="shared" si="80"/>
        <v>10.940583272722808</v>
      </c>
      <c r="AK132" s="12">
        <f t="shared" si="80"/>
        <v>10.940583272722808</v>
      </c>
      <c r="AL132" s="12">
        <f t="shared" si="80"/>
        <v>10.940583272722808</v>
      </c>
      <c r="AM132" s="12">
        <f t="shared" si="80"/>
        <v>10.940583272722808</v>
      </c>
      <c r="AN132" s="12">
        <f t="shared" si="80"/>
        <v>10.940583272722808</v>
      </c>
      <c r="AO132" s="12">
        <f t="shared" si="80"/>
        <v>10.940583272722808</v>
      </c>
      <c r="AP132" s="12">
        <f t="shared" si="80"/>
        <v>10.940583272722808</v>
      </c>
      <c r="AQ132" s="12">
        <f t="shared" si="80"/>
        <v>10.940583272722808</v>
      </c>
      <c r="AR132" s="12">
        <f t="shared" si="80"/>
        <v>10.940583272722808</v>
      </c>
      <c r="AS132" s="12">
        <f t="shared" si="80"/>
        <v>10.940583272722808</v>
      </c>
      <c r="AT132" s="13">
        <f t="shared" ref="AT132:AT195" si="85">SUM(AH132:AS132)</f>
        <v>131.28699927267368</v>
      </c>
      <c r="AU132">
        <f t="shared" ref="AU132:AU195" si="86">AT132*325851*(1/365)*(1/Q132)</f>
        <v>50.958904109589035</v>
      </c>
      <c r="AV132" t="e">
        <v>#DIV/0!</v>
      </c>
      <c r="AW132">
        <f t="shared" ref="AW132:AW195" si="87">(R132+(SUM(V132:AG132)/365)*(1/Q132))</f>
        <v>115002.84024383561</v>
      </c>
    </row>
    <row r="133" spans="1:49" x14ac:dyDescent="0.25">
      <c r="A133" s="18" t="str">
        <f>[1]Nodes!A132</f>
        <v>MWC_MA1</v>
      </c>
      <c r="B133" s="18" t="str">
        <f>[1]Nodes!B132</f>
        <v>Maywood Mutual Company #1</v>
      </c>
      <c r="C133" s="19">
        <f t="shared" si="82"/>
        <v>313.94717217378502</v>
      </c>
      <c r="D133" s="13">
        <f t="shared" si="79"/>
        <v>26.162264347815412</v>
      </c>
      <c r="E133" s="13">
        <f t="shared" si="79"/>
        <v>26.162264347815412</v>
      </c>
      <c r="F133" s="13">
        <f t="shared" si="79"/>
        <v>26.162264347815412</v>
      </c>
      <c r="G133" s="13">
        <f t="shared" si="78"/>
        <v>26.162264347815412</v>
      </c>
      <c r="H133" s="13">
        <f t="shared" si="78"/>
        <v>26.162264347815412</v>
      </c>
      <c r="I133" s="13">
        <f t="shared" si="78"/>
        <v>26.162264347815412</v>
      </c>
      <c r="J133" s="13">
        <f t="shared" si="78"/>
        <v>26.162264347815412</v>
      </c>
      <c r="K133" s="13">
        <f t="shared" si="78"/>
        <v>26.162264347815412</v>
      </c>
      <c r="L133" s="13">
        <f t="shared" si="78"/>
        <v>26.162264347815412</v>
      </c>
      <c r="M133" s="13">
        <f t="shared" si="81"/>
        <v>26.162264347815412</v>
      </c>
      <c r="N133" s="13">
        <f t="shared" si="81"/>
        <v>26.162264347815412</v>
      </c>
      <c r="O133" s="13">
        <f t="shared" si="81"/>
        <v>26.162264347815412</v>
      </c>
      <c r="Q133" s="12">
        <f>[1]Nodes!H132</f>
        <v>5500</v>
      </c>
      <c r="R133" s="1">
        <f t="shared" si="83"/>
        <v>275000</v>
      </c>
      <c r="S133" s="1">
        <f t="shared" si="84"/>
        <v>0.84394401121985196</v>
      </c>
      <c r="T133" s="1">
        <v>0</v>
      </c>
      <c r="U133" s="1">
        <f t="shared" si="60"/>
        <v>0</v>
      </c>
      <c r="V133">
        <f t="shared" si="61"/>
        <v>240746</v>
      </c>
      <c r="W133">
        <f t="shared" si="62"/>
        <v>330484</v>
      </c>
      <c r="X133">
        <f t="shared" si="63"/>
        <v>496325.5</v>
      </c>
      <c r="Y133">
        <f t="shared" si="64"/>
        <v>537570</v>
      </c>
      <c r="Z133">
        <f t="shared" si="65"/>
        <v>548157.5</v>
      </c>
      <c r="AA133">
        <f t="shared" si="66"/>
        <v>628650</v>
      </c>
      <c r="AB133">
        <f t="shared" si="67"/>
        <v>641421</v>
      </c>
      <c r="AC133">
        <f t="shared" si="68"/>
        <v>627440</v>
      </c>
      <c r="AD133">
        <f t="shared" si="69"/>
        <v>535425</v>
      </c>
      <c r="AE133">
        <f t="shared" si="70"/>
        <v>525481</v>
      </c>
      <c r="AF133">
        <f t="shared" si="71"/>
        <v>358380</v>
      </c>
      <c r="AG133">
        <f t="shared" si="72"/>
        <v>231709.5</v>
      </c>
      <c r="AH133" s="12">
        <f t="shared" si="80"/>
        <v>26.162264347815412</v>
      </c>
      <c r="AI133" s="12">
        <f t="shared" si="80"/>
        <v>26.162264347815412</v>
      </c>
      <c r="AJ133" s="12">
        <f t="shared" si="80"/>
        <v>26.162264347815412</v>
      </c>
      <c r="AK133" s="12">
        <f t="shared" si="80"/>
        <v>26.162264347815412</v>
      </c>
      <c r="AL133" s="12">
        <f t="shared" si="80"/>
        <v>26.162264347815412</v>
      </c>
      <c r="AM133" s="12">
        <f t="shared" si="80"/>
        <v>26.162264347815412</v>
      </c>
      <c r="AN133" s="12">
        <f t="shared" si="80"/>
        <v>26.162264347815412</v>
      </c>
      <c r="AO133" s="12">
        <f t="shared" si="80"/>
        <v>26.162264347815412</v>
      </c>
      <c r="AP133" s="12">
        <f t="shared" si="80"/>
        <v>26.162264347815412</v>
      </c>
      <c r="AQ133" s="12">
        <f t="shared" si="80"/>
        <v>26.162264347815412</v>
      </c>
      <c r="AR133" s="12">
        <f t="shared" si="80"/>
        <v>26.162264347815412</v>
      </c>
      <c r="AS133" s="12">
        <f t="shared" si="80"/>
        <v>26.162264347815412</v>
      </c>
      <c r="AT133" s="13">
        <f t="shared" si="85"/>
        <v>313.94717217378502</v>
      </c>
      <c r="AU133">
        <f t="shared" si="86"/>
        <v>50.958904109589056</v>
      </c>
      <c r="AV133" t="e">
        <v>#DIV/0!</v>
      </c>
      <c r="AW133">
        <f t="shared" si="87"/>
        <v>275002.84024383564</v>
      </c>
    </row>
    <row r="134" spans="1:49" x14ac:dyDescent="0.25">
      <c r="A134" s="18" t="str">
        <f>[1]Nodes!A133</f>
        <v>MWC_MA2</v>
      </c>
      <c r="B134" s="18" t="str">
        <f>[1]Nodes!B133</f>
        <v>Maywood Mutual Company #2</v>
      </c>
      <c r="C134" s="19">
        <f t="shared" si="82"/>
        <v>0</v>
      </c>
      <c r="D134" s="13">
        <f t="shared" si="79"/>
        <v>0</v>
      </c>
      <c r="E134" s="13">
        <f t="shared" si="79"/>
        <v>0</v>
      </c>
      <c r="F134" s="13">
        <f t="shared" si="79"/>
        <v>0</v>
      </c>
      <c r="G134" s="13">
        <f t="shared" si="78"/>
        <v>0</v>
      </c>
      <c r="H134" s="13">
        <f t="shared" si="78"/>
        <v>0</v>
      </c>
      <c r="I134" s="13">
        <f t="shared" si="78"/>
        <v>0</v>
      </c>
      <c r="J134" s="13">
        <f t="shared" si="78"/>
        <v>0</v>
      </c>
      <c r="K134" s="13">
        <f t="shared" si="78"/>
        <v>0</v>
      </c>
      <c r="L134" s="13">
        <f t="shared" si="78"/>
        <v>0</v>
      </c>
      <c r="M134" s="13">
        <f t="shared" si="81"/>
        <v>0</v>
      </c>
      <c r="N134" s="13">
        <f t="shared" si="81"/>
        <v>0</v>
      </c>
      <c r="O134" s="13">
        <f t="shared" si="81"/>
        <v>0</v>
      </c>
      <c r="Q134" s="12">
        <f>[1]Nodes!H133</f>
        <v>0</v>
      </c>
      <c r="R134" s="1">
        <f t="shared" si="83"/>
        <v>0</v>
      </c>
      <c r="S134" s="1">
        <f t="shared" si="84"/>
        <v>0</v>
      </c>
      <c r="T134" s="1">
        <v>0</v>
      </c>
      <c r="U134" s="1">
        <f t="shared" si="60"/>
        <v>0</v>
      </c>
      <c r="V134">
        <f t="shared" si="61"/>
        <v>0</v>
      </c>
      <c r="W134">
        <f t="shared" si="62"/>
        <v>0</v>
      </c>
      <c r="X134">
        <f t="shared" si="63"/>
        <v>0</v>
      </c>
      <c r="Y134">
        <f t="shared" si="64"/>
        <v>0</v>
      </c>
      <c r="Z134">
        <f t="shared" si="65"/>
        <v>0</v>
      </c>
      <c r="AA134">
        <f t="shared" si="66"/>
        <v>0</v>
      </c>
      <c r="AB134">
        <f t="shared" si="67"/>
        <v>0</v>
      </c>
      <c r="AC134">
        <f t="shared" si="68"/>
        <v>0</v>
      </c>
      <c r="AD134">
        <f t="shared" si="69"/>
        <v>0</v>
      </c>
      <c r="AE134">
        <f t="shared" si="70"/>
        <v>0</v>
      </c>
      <c r="AF134">
        <f t="shared" si="71"/>
        <v>0</v>
      </c>
      <c r="AG134">
        <f t="shared" si="72"/>
        <v>0</v>
      </c>
      <c r="AH134" s="12">
        <f t="shared" si="80"/>
        <v>0</v>
      </c>
      <c r="AI134" s="12">
        <f t="shared" si="80"/>
        <v>0</v>
      </c>
      <c r="AJ134" s="12">
        <f t="shared" si="80"/>
        <v>0</v>
      </c>
      <c r="AK134" s="12">
        <f t="shared" si="80"/>
        <v>0</v>
      </c>
      <c r="AL134" s="12">
        <f t="shared" si="80"/>
        <v>0</v>
      </c>
      <c r="AM134" s="12">
        <f t="shared" si="80"/>
        <v>0</v>
      </c>
      <c r="AN134" s="12">
        <f t="shared" si="80"/>
        <v>0</v>
      </c>
      <c r="AO134" s="12">
        <f t="shared" si="80"/>
        <v>0</v>
      </c>
      <c r="AP134" s="12">
        <f t="shared" si="80"/>
        <v>0</v>
      </c>
      <c r="AQ134" s="12">
        <f t="shared" si="80"/>
        <v>0</v>
      </c>
      <c r="AR134" s="12">
        <f t="shared" si="80"/>
        <v>0</v>
      </c>
      <c r="AS134" s="12">
        <f t="shared" si="80"/>
        <v>0</v>
      </c>
      <c r="AT134" s="13">
        <f t="shared" si="85"/>
        <v>0</v>
      </c>
      <c r="AU134" t="e">
        <f t="shared" si="86"/>
        <v>#DIV/0!</v>
      </c>
      <c r="AV134" t="e">
        <v>#DIV/0!</v>
      </c>
      <c r="AW134" t="e">
        <f t="shared" si="87"/>
        <v>#DIV/0!</v>
      </c>
    </row>
    <row r="135" spans="1:49" x14ac:dyDescent="0.25">
      <c r="A135" s="18" t="str">
        <f>[1]Nodes!A134</f>
        <v>MWC_MA3</v>
      </c>
      <c r="B135" s="18" t="str">
        <f>[1]Nodes!B134</f>
        <v>Maywood Mutual Company #3</v>
      </c>
      <c r="C135" s="19">
        <f t="shared" si="82"/>
        <v>0</v>
      </c>
      <c r="D135" s="13">
        <f t="shared" si="79"/>
        <v>0</v>
      </c>
      <c r="E135" s="13">
        <f t="shared" si="79"/>
        <v>0</v>
      </c>
      <c r="F135" s="13">
        <f t="shared" si="79"/>
        <v>0</v>
      </c>
      <c r="G135" s="13">
        <f t="shared" si="78"/>
        <v>0</v>
      </c>
      <c r="H135" s="13">
        <f t="shared" si="78"/>
        <v>0</v>
      </c>
      <c r="I135" s="13">
        <f t="shared" si="78"/>
        <v>0</v>
      </c>
      <c r="J135" s="13">
        <f t="shared" si="78"/>
        <v>0</v>
      </c>
      <c r="K135" s="13">
        <f t="shared" si="78"/>
        <v>0</v>
      </c>
      <c r="L135" s="13">
        <f t="shared" si="78"/>
        <v>0</v>
      </c>
      <c r="M135" s="13">
        <f t="shared" si="81"/>
        <v>0</v>
      </c>
      <c r="N135" s="13">
        <f t="shared" si="81"/>
        <v>0</v>
      </c>
      <c r="O135" s="13">
        <f t="shared" si="81"/>
        <v>0</v>
      </c>
      <c r="Q135" s="12">
        <f>[1]Nodes!H134</f>
        <v>0</v>
      </c>
      <c r="R135" s="1">
        <f t="shared" si="83"/>
        <v>0</v>
      </c>
      <c r="S135" s="1">
        <f t="shared" si="84"/>
        <v>0</v>
      </c>
      <c r="T135" s="1">
        <v>0</v>
      </c>
      <c r="U135" s="1">
        <f t="shared" si="60"/>
        <v>0</v>
      </c>
      <c r="V135">
        <f t="shared" si="61"/>
        <v>0</v>
      </c>
      <c r="W135">
        <f t="shared" si="62"/>
        <v>0</v>
      </c>
      <c r="X135">
        <f t="shared" si="63"/>
        <v>0</v>
      </c>
      <c r="Y135">
        <f t="shared" si="64"/>
        <v>0</v>
      </c>
      <c r="Z135">
        <f t="shared" si="65"/>
        <v>0</v>
      </c>
      <c r="AA135">
        <f t="shared" si="66"/>
        <v>0</v>
      </c>
      <c r="AB135">
        <f t="shared" si="67"/>
        <v>0</v>
      </c>
      <c r="AC135">
        <f t="shared" si="68"/>
        <v>0</v>
      </c>
      <c r="AD135">
        <f t="shared" si="69"/>
        <v>0</v>
      </c>
      <c r="AE135">
        <f t="shared" si="70"/>
        <v>0</v>
      </c>
      <c r="AF135">
        <f t="shared" si="71"/>
        <v>0</v>
      </c>
      <c r="AG135">
        <f t="shared" si="72"/>
        <v>0</v>
      </c>
      <c r="AH135" s="12">
        <f t="shared" si="80"/>
        <v>0</v>
      </c>
      <c r="AI135" s="12">
        <f t="shared" si="80"/>
        <v>0</v>
      </c>
      <c r="AJ135" s="12">
        <f t="shared" si="80"/>
        <v>0</v>
      </c>
      <c r="AK135" s="12">
        <f t="shared" si="80"/>
        <v>0</v>
      </c>
      <c r="AL135" s="12">
        <f t="shared" si="80"/>
        <v>0</v>
      </c>
      <c r="AM135" s="12">
        <f t="shared" si="80"/>
        <v>0</v>
      </c>
      <c r="AN135" s="12">
        <f t="shared" si="80"/>
        <v>0</v>
      </c>
      <c r="AO135" s="12">
        <f t="shared" si="80"/>
        <v>0</v>
      </c>
      <c r="AP135" s="12">
        <f t="shared" si="80"/>
        <v>0</v>
      </c>
      <c r="AQ135" s="12">
        <f t="shared" si="80"/>
        <v>0</v>
      </c>
      <c r="AR135" s="12">
        <f t="shared" si="80"/>
        <v>0</v>
      </c>
      <c r="AS135" s="12">
        <f t="shared" si="80"/>
        <v>0</v>
      </c>
      <c r="AT135" s="13">
        <f t="shared" si="85"/>
        <v>0</v>
      </c>
      <c r="AU135" t="e">
        <f t="shared" si="86"/>
        <v>#DIV/0!</v>
      </c>
      <c r="AV135" t="e">
        <v>#DIV/0!</v>
      </c>
      <c r="AW135" t="e">
        <f t="shared" si="87"/>
        <v>#DIV/0!</v>
      </c>
    </row>
    <row r="136" spans="1:49" x14ac:dyDescent="0.25">
      <c r="A136" s="18" t="str">
        <f>[1]Nodes!A135</f>
        <v>MWC_MCR</v>
      </c>
      <c r="B136" s="18" t="str">
        <f>[1]Nodes!B135</f>
        <v>MESA CREST WATER COMPANY</v>
      </c>
      <c r="C136" s="19">
        <f t="shared" si="82"/>
        <v>542.27238830017416</v>
      </c>
      <c r="D136" s="13">
        <f t="shared" si="79"/>
        <v>45.189365691681168</v>
      </c>
      <c r="E136" s="13">
        <f t="shared" si="79"/>
        <v>45.189365691681168</v>
      </c>
      <c r="F136" s="13">
        <f t="shared" si="79"/>
        <v>45.189365691681168</v>
      </c>
      <c r="G136" s="13">
        <f t="shared" si="78"/>
        <v>45.189365691681168</v>
      </c>
      <c r="H136" s="13">
        <f t="shared" si="78"/>
        <v>45.189365691681168</v>
      </c>
      <c r="I136" s="13">
        <f t="shared" si="78"/>
        <v>45.189365691681168</v>
      </c>
      <c r="J136" s="13">
        <f t="shared" si="78"/>
        <v>45.189365691681168</v>
      </c>
      <c r="K136" s="13">
        <f t="shared" si="78"/>
        <v>45.189365691681168</v>
      </c>
      <c r="L136" s="13">
        <f t="shared" si="78"/>
        <v>45.189365691681168</v>
      </c>
      <c r="M136" s="13">
        <f t="shared" si="81"/>
        <v>45.189365691681168</v>
      </c>
      <c r="N136" s="13">
        <f t="shared" si="81"/>
        <v>45.189365691681168</v>
      </c>
      <c r="O136" s="13">
        <f t="shared" si="81"/>
        <v>45.189365691681168</v>
      </c>
      <c r="Q136" s="12">
        <f>[1]Nodes!H135</f>
        <v>9500</v>
      </c>
      <c r="R136" s="1">
        <f t="shared" si="83"/>
        <v>475000</v>
      </c>
      <c r="S136" s="1">
        <f t="shared" si="84"/>
        <v>1.4577214739251989</v>
      </c>
      <c r="T136" s="1">
        <v>0</v>
      </c>
      <c r="U136" s="1">
        <f t="shared" si="60"/>
        <v>0</v>
      </c>
      <c r="V136">
        <f t="shared" si="61"/>
        <v>415834</v>
      </c>
      <c r="W136">
        <f t="shared" si="62"/>
        <v>570836</v>
      </c>
      <c r="X136">
        <f t="shared" si="63"/>
        <v>857289.5</v>
      </c>
      <c r="Y136">
        <f t="shared" si="64"/>
        <v>928530</v>
      </c>
      <c r="Z136">
        <f t="shared" si="65"/>
        <v>946817.5</v>
      </c>
      <c r="AA136">
        <f t="shared" si="66"/>
        <v>1085850</v>
      </c>
      <c r="AB136">
        <f t="shared" si="67"/>
        <v>1107909</v>
      </c>
      <c r="AC136">
        <f t="shared" si="68"/>
        <v>1083760</v>
      </c>
      <c r="AD136">
        <f t="shared" si="69"/>
        <v>924825</v>
      </c>
      <c r="AE136">
        <f t="shared" si="70"/>
        <v>907649</v>
      </c>
      <c r="AF136">
        <f t="shared" si="71"/>
        <v>619020</v>
      </c>
      <c r="AG136">
        <f t="shared" si="72"/>
        <v>400225.5</v>
      </c>
      <c r="AH136" s="12">
        <f t="shared" si="80"/>
        <v>45.189365691681168</v>
      </c>
      <c r="AI136" s="12">
        <f t="shared" si="80"/>
        <v>45.189365691681168</v>
      </c>
      <c r="AJ136" s="12">
        <f t="shared" si="80"/>
        <v>45.189365691681168</v>
      </c>
      <c r="AK136" s="12">
        <f t="shared" si="80"/>
        <v>45.189365691681168</v>
      </c>
      <c r="AL136" s="12">
        <f t="shared" si="80"/>
        <v>45.189365691681168</v>
      </c>
      <c r="AM136" s="12">
        <f t="shared" si="80"/>
        <v>45.189365691681168</v>
      </c>
      <c r="AN136" s="12">
        <f t="shared" si="80"/>
        <v>45.189365691681168</v>
      </c>
      <c r="AO136" s="12">
        <f t="shared" si="80"/>
        <v>45.189365691681168</v>
      </c>
      <c r="AP136" s="12">
        <f t="shared" si="80"/>
        <v>45.189365691681168</v>
      </c>
      <c r="AQ136" s="12">
        <f t="shared" si="80"/>
        <v>45.189365691681168</v>
      </c>
      <c r="AR136" s="12">
        <f t="shared" si="80"/>
        <v>45.189365691681168</v>
      </c>
      <c r="AS136" s="12">
        <f t="shared" si="80"/>
        <v>45.189365691681168</v>
      </c>
      <c r="AT136" s="13">
        <f t="shared" si="85"/>
        <v>542.27238830017416</v>
      </c>
      <c r="AU136">
        <f t="shared" si="86"/>
        <v>50.958904109589056</v>
      </c>
      <c r="AV136" t="e">
        <v>#DIV/0!</v>
      </c>
      <c r="AW136">
        <f t="shared" si="87"/>
        <v>475002.84024383564</v>
      </c>
    </row>
    <row r="137" spans="1:49" x14ac:dyDescent="0.25">
      <c r="A137" s="18" t="str">
        <f>[1]Nodes!A136</f>
        <v>MWC_MON</v>
      </c>
      <c r="B137" s="18" t="str">
        <f>[1]Nodes!B136</f>
        <v>MONTEBELLO LAND AND WATER COMPANY</v>
      </c>
      <c r="C137" s="19">
        <f t="shared" si="82"/>
        <v>1839.1025345940318</v>
      </c>
      <c r="D137" s="13">
        <f t="shared" si="79"/>
        <v>153.25854454950269</v>
      </c>
      <c r="E137" s="13">
        <f t="shared" si="79"/>
        <v>153.25854454950269</v>
      </c>
      <c r="F137" s="13">
        <f t="shared" si="79"/>
        <v>153.25854454950269</v>
      </c>
      <c r="G137" s="13">
        <f t="shared" si="78"/>
        <v>153.25854454950269</v>
      </c>
      <c r="H137" s="13">
        <f t="shared" si="78"/>
        <v>153.25854454950269</v>
      </c>
      <c r="I137" s="13">
        <f t="shared" si="78"/>
        <v>153.25854454950269</v>
      </c>
      <c r="J137" s="13">
        <f t="shared" si="78"/>
        <v>153.25854454950269</v>
      </c>
      <c r="K137" s="13">
        <f t="shared" si="78"/>
        <v>153.25854454950269</v>
      </c>
      <c r="L137" s="13">
        <f t="shared" si="78"/>
        <v>153.25854454950269</v>
      </c>
      <c r="M137" s="13">
        <f t="shared" si="81"/>
        <v>153.25854454950269</v>
      </c>
      <c r="N137" s="13">
        <f t="shared" si="81"/>
        <v>153.25854454950269</v>
      </c>
      <c r="O137" s="13">
        <f t="shared" si="81"/>
        <v>153.25854454950269</v>
      </c>
      <c r="Q137" s="12">
        <f>[1]Nodes!H136</f>
        <v>32219</v>
      </c>
      <c r="R137" s="1">
        <f t="shared" si="83"/>
        <v>1610950</v>
      </c>
      <c r="S137" s="1">
        <f t="shared" si="84"/>
        <v>4.943824017725893</v>
      </c>
      <c r="T137" s="1">
        <v>0</v>
      </c>
      <c r="U137" s="1">
        <f t="shared" si="60"/>
        <v>0</v>
      </c>
      <c r="V137">
        <f t="shared" si="61"/>
        <v>1410290.068</v>
      </c>
      <c r="W137">
        <f t="shared" si="62"/>
        <v>1935975.2720000001</v>
      </c>
      <c r="X137">
        <f t="shared" si="63"/>
        <v>2907474.7790000001</v>
      </c>
      <c r="Y137">
        <f t="shared" si="64"/>
        <v>3149085.0599999996</v>
      </c>
      <c r="Z137">
        <f t="shared" si="65"/>
        <v>3211106.6349999998</v>
      </c>
      <c r="AA137">
        <f t="shared" si="66"/>
        <v>3682631.7</v>
      </c>
      <c r="AB137">
        <f t="shared" si="67"/>
        <v>3757444.2179999999</v>
      </c>
      <c r="AC137">
        <f t="shared" si="68"/>
        <v>3675543.5199999996</v>
      </c>
      <c r="AD137">
        <f t="shared" si="69"/>
        <v>3136519.65</v>
      </c>
      <c r="AE137">
        <f t="shared" si="70"/>
        <v>3078267.6979999999</v>
      </c>
      <c r="AF137">
        <f t="shared" si="71"/>
        <v>2099390.04</v>
      </c>
      <c r="AG137">
        <f t="shared" si="72"/>
        <v>1357354.2509999999</v>
      </c>
      <c r="AH137" s="12">
        <f t="shared" si="80"/>
        <v>153.25854454950269</v>
      </c>
      <c r="AI137" s="12">
        <f t="shared" si="80"/>
        <v>153.25854454950269</v>
      </c>
      <c r="AJ137" s="12">
        <f t="shared" si="80"/>
        <v>153.25854454950269</v>
      </c>
      <c r="AK137" s="12">
        <f t="shared" si="80"/>
        <v>153.25854454950269</v>
      </c>
      <c r="AL137" s="12">
        <f t="shared" si="80"/>
        <v>153.25854454950269</v>
      </c>
      <c r="AM137" s="12">
        <f t="shared" si="80"/>
        <v>153.25854454950269</v>
      </c>
      <c r="AN137" s="12">
        <f t="shared" si="80"/>
        <v>153.25854454950269</v>
      </c>
      <c r="AO137" s="12">
        <f t="shared" si="80"/>
        <v>153.25854454950269</v>
      </c>
      <c r="AP137" s="12">
        <f t="shared" si="80"/>
        <v>153.25854454950269</v>
      </c>
      <c r="AQ137" s="12">
        <f t="shared" si="80"/>
        <v>153.25854454950269</v>
      </c>
      <c r="AR137" s="12">
        <f t="shared" si="80"/>
        <v>153.25854454950269</v>
      </c>
      <c r="AS137" s="12">
        <f t="shared" si="80"/>
        <v>153.25854454950269</v>
      </c>
      <c r="AT137" s="13">
        <f t="shared" si="85"/>
        <v>1839.1025345940318</v>
      </c>
      <c r="AU137">
        <f t="shared" si="86"/>
        <v>50.958904109589035</v>
      </c>
      <c r="AV137" t="e">
        <v>#DIV/0!</v>
      </c>
      <c r="AW137">
        <f t="shared" si="87"/>
        <v>1610952.8402438357</v>
      </c>
    </row>
    <row r="138" spans="1:49" x14ac:dyDescent="0.25">
      <c r="A138" s="18" t="str">
        <f>[1]Nodes!A137</f>
        <v>MWC_RUB</v>
      </c>
      <c r="B138" s="18" t="str">
        <f>[1]Nodes!B137</f>
        <v>RUBIO CANON LAND AND WATER ASSOCIATION</v>
      </c>
      <c r="C138" s="19">
        <f t="shared" si="82"/>
        <v>547.98051870333381</v>
      </c>
      <c r="D138" s="13">
        <f t="shared" si="79"/>
        <v>45.665043225277806</v>
      </c>
      <c r="E138" s="13">
        <f t="shared" si="79"/>
        <v>45.665043225277806</v>
      </c>
      <c r="F138" s="13">
        <f t="shared" si="79"/>
        <v>45.665043225277806</v>
      </c>
      <c r="G138" s="13">
        <f t="shared" si="78"/>
        <v>45.665043225277806</v>
      </c>
      <c r="H138" s="13">
        <f t="shared" si="78"/>
        <v>45.665043225277806</v>
      </c>
      <c r="I138" s="13">
        <f t="shared" si="78"/>
        <v>45.665043225277806</v>
      </c>
      <c r="J138" s="13">
        <f t="shared" si="78"/>
        <v>45.665043225277806</v>
      </c>
      <c r="K138" s="13">
        <f t="shared" si="78"/>
        <v>45.665043225277806</v>
      </c>
      <c r="L138" s="13">
        <f t="shared" si="78"/>
        <v>45.665043225277806</v>
      </c>
      <c r="M138" s="13">
        <f t="shared" si="81"/>
        <v>45.665043225277806</v>
      </c>
      <c r="N138" s="13">
        <f t="shared" si="81"/>
        <v>45.665043225277806</v>
      </c>
      <c r="O138" s="13">
        <f t="shared" si="81"/>
        <v>45.665043225277806</v>
      </c>
      <c r="Q138" s="12">
        <f>[1]Nodes!H137</f>
        <v>9600</v>
      </c>
      <c r="R138" s="1">
        <f t="shared" si="83"/>
        <v>480000</v>
      </c>
      <c r="S138" s="1">
        <f t="shared" si="84"/>
        <v>1.4730659104928325</v>
      </c>
      <c r="T138" s="1">
        <v>0</v>
      </c>
      <c r="U138" s="1">
        <f t="shared" si="60"/>
        <v>0</v>
      </c>
      <c r="V138">
        <f t="shared" si="61"/>
        <v>420211.19999999995</v>
      </c>
      <c r="W138">
        <f t="shared" si="62"/>
        <v>576844.79999999993</v>
      </c>
      <c r="X138">
        <f t="shared" si="63"/>
        <v>866313.6</v>
      </c>
      <c r="Y138">
        <f t="shared" si="64"/>
        <v>938304</v>
      </c>
      <c r="Z138">
        <f t="shared" si="65"/>
        <v>956784</v>
      </c>
      <c r="AA138">
        <f t="shared" si="66"/>
        <v>1097280</v>
      </c>
      <c r="AB138">
        <f t="shared" si="67"/>
        <v>1119571.2</v>
      </c>
      <c r="AC138">
        <f t="shared" si="68"/>
        <v>1095168</v>
      </c>
      <c r="AD138">
        <f t="shared" si="69"/>
        <v>934560</v>
      </c>
      <c r="AE138">
        <f t="shared" si="70"/>
        <v>917203.2</v>
      </c>
      <c r="AF138">
        <f t="shared" si="71"/>
        <v>625536</v>
      </c>
      <c r="AG138">
        <f t="shared" si="72"/>
        <v>404438.39999999997</v>
      </c>
      <c r="AH138" s="12">
        <f t="shared" si="80"/>
        <v>45.665043225277806</v>
      </c>
      <c r="AI138" s="12">
        <f t="shared" si="80"/>
        <v>45.665043225277806</v>
      </c>
      <c r="AJ138" s="12">
        <f t="shared" si="80"/>
        <v>45.665043225277806</v>
      </c>
      <c r="AK138" s="12">
        <f t="shared" si="80"/>
        <v>45.665043225277806</v>
      </c>
      <c r="AL138" s="12">
        <f t="shared" si="80"/>
        <v>45.665043225277806</v>
      </c>
      <c r="AM138" s="12">
        <f t="shared" si="80"/>
        <v>45.665043225277806</v>
      </c>
      <c r="AN138" s="12">
        <f t="shared" si="80"/>
        <v>45.665043225277806</v>
      </c>
      <c r="AO138" s="12">
        <f t="shared" si="80"/>
        <v>45.665043225277806</v>
      </c>
      <c r="AP138" s="12">
        <f t="shared" si="80"/>
        <v>45.665043225277806</v>
      </c>
      <c r="AQ138" s="12">
        <f t="shared" si="80"/>
        <v>45.665043225277806</v>
      </c>
      <c r="AR138" s="12">
        <f t="shared" si="80"/>
        <v>45.665043225277806</v>
      </c>
      <c r="AS138" s="12">
        <f t="shared" si="80"/>
        <v>45.665043225277806</v>
      </c>
      <c r="AT138" s="13">
        <f t="shared" si="85"/>
        <v>547.98051870333381</v>
      </c>
      <c r="AU138">
        <f t="shared" si="86"/>
        <v>50.958904109589056</v>
      </c>
      <c r="AV138" t="e">
        <v>#DIV/0!</v>
      </c>
      <c r="AW138">
        <f t="shared" si="87"/>
        <v>480002.84024383564</v>
      </c>
    </row>
    <row r="139" spans="1:49" x14ac:dyDescent="0.25">
      <c r="A139" s="18" t="str">
        <f>[1]Nodes!A138</f>
        <v>MWC_RUR</v>
      </c>
      <c r="B139" s="18" t="str">
        <f>[1]Nodes!B138</f>
        <v>RURBAN HOMES MUTUAL WATER COMPANY</v>
      </c>
      <c r="C139" s="19">
        <f t="shared" si="82"/>
        <v>68.497564837916727</v>
      </c>
      <c r="D139" s="13">
        <f t="shared" si="79"/>
        <v>5.7081304031597258</v>
      </c>
      <c r="E139" s="13">
        <f t="shared" si="79"/>
        <v>5.7081304031597258</v>
      </c>
      <c r="F139" s="13">
        <f t="shared" si="79"/>
        <v>5.7081304031597258</v>
      </c>
      <c r="G139" s="13">
        <f t="shared" si="78"/>
        <v>5.7081304031597258</v>
      </c>
      <c r="H139" s="13">
        <f t="shared" si="78"/>
        <v>5.7081304031597258</v>
      </c>
      <c r="I139" s="13">
        <f t="shared" si="78"/>
        <v>5.7081304031597258</v>
      </c>
      <c r="J139" s="13">
        <f t="shared" si="78"/>
        <v>5.7081304031597258</v>
      </c>
      <c r="K139" s="13">
        <f t="shared" si="78"/>
        <v>5.7081304031597258</v>
      </c>
      <c r="L139" s="13">
        <f t="shared" si="78"/>
        <v>5.7081304031597258</v>
      </c>
      <c r="M139" s="13">
        <f t="shared" si="81"/>
        <v>5.7081304031597258</v>
      </c>
      <c r="N139" s="13">
        <f t="shared" si="81"/>
        <v>5.7081304031597258</v>
      </c>
      <c r="O139" s="13">
        <f t="shared" si="81"/>
        <v>5.7081304031597258</v>
      </c>
      <c r="Q139" s="12">
        <f>[1]Nodes!H138</f>
        <v>1200</v>
      </c>
      <c r="R139" s="1">
        <f t="shared" si="83"/>
        <v>60000</v>
      </c>
      <c r="S139" s="1">
        <f t="shared" si="84"/>
        <v>0.18413323881160407</v>
      </c>
      <c r="T139" s="1">
        <v>0</v>
      </c>
      <c r="U139" s="1">
        <f t="shared" si="60"/>
        <v>0</v>
      </c>
      <c r="V139">
        <f t="shared" si="61"/>
        <v>52526.399999999994</v>
      </c>
      <c r="W139">
        <f t="shared" si="62"/>
        <v>72105.599999999991</v>
      </c>
      <c r="X139">
        <f t="shared" si="63"/>
        <v>108289.2</v>
      </c>
      <c r="Y139">
        <f t="shared" si="64"/>
        <v>117288</v>
      </c>
      <c r="Z139">
        <f t="shared" si="65"/>
        <v>119598</v>
      </c>
      <c r="AA139">
        <f t="shared" si="66"/>
        <v>137160</v>
      </c>
      <c r="AB139">
        <f t="shared" si="67"/>
        <v>139946.4</v>
      </c>
      <c r="AC139">
        <f t="shared" si="68"/>
        <v>136896</v>
      </c>
      <c r="AD139">
        <f t="shared" si="69"/>
        <v>116820</v>
      </c>
      <c r="AE139">
        <f t="shared" si="70"/>
        <v>114650.4</v>
      </c>
      <c r="AF139">
        <f t="shared" si="71"/>
        <v>78192</v>
      </c>
      <c r="AG139">
        <f t="shared" si="72"/>
        <v>50554.799999999996</v>
      </c>
      <c r="AH139" s="12">
        <f t="shared" si="80"/>
        <v>5.7081304031597258</v>
      </c>
      <c r="AI139" s="12">
        <f t="shared" si="80"/>
        <v>5.7081304031597258</v>
      </c>
      <c r="AJ139" s="12">
        <f t="shared" si="80"/>
        <v>5.7081304031597258</v>
      </c>
      <c r="AK139" s="12">
        <f t="shared" si="80"/>
        <v>5.7081304031597258</v>
      </c>
      <c r="AL139" s="12">
        <f t="shared" si="80"/>
        <v>5.7081304031597258</v>
      </c>
      <c r="AM139" s="12">
        <f t="shared" si="80"/>
        <v>5.7081304031597258</v>
      </c>
      <c r="AN139" s="12">
        <f t="shared" si="80"/>
        <v>5.7081304031597258</v>
      </c>
      <c r="AO139" s="12">
        <f t="shared" si="80"/>
        <v>5.7081304031597258</v>
      </c>
      <c r="AP139" s="12">
        <f t="shared" si="80"/>
        <v>5.7081304031597258</v>
      </c>
      <c r="AQ139" s="12">
        <f t="shared" si="80"/>
        <v>5.7081304031597258</v>
      </c>
      <c r="AR139" s="12">
        <f t="shared" si="80"/>
        <v>5.7081304031597258</v>
      </c>
      <c r="AS139" s="12">
        <f t="shared" si="80"/>
        <v>5.7081304031597258</v>
      </c>
      <c r="AT139" s="13">
        <f t="shared" si="85"/>
        <v>68.497564837916727</v>
      </c>
      <c r="AU139">
        <f t="shared" si="86"/>
        <v>50.958904109589056</v>
      </c>
      <c r="AV139" t="e">
        <v>#DIV/0!</v>
      </c>
      <c r="AW139">
        <f t="shared" si="87"/>
        <v>60002.840243835613</v>
      </c>
    </row>
    <row r="140" spans="1:49" x14ac:dyDescent="0.25">
      <c r="A140" s="18" t="str">
        <f>[1]Nodes!A139</f>
        <v>MWC_SSL</v>
      </c>
      <c r="B140" s="18" t="str">
        <f>[1]Nodes!B139</f>
        <v>SUNNY SLOPE MUTUAL WATER COMPANY</v>
      </c>
      <c r="C140" s="19">
        <f t="shared" si="82"/>
        <v>1747.3157977112235</v>
      </c>
      <c r="D140" s="13">
        <f t="shared" si="79"/>
        <v>145.60964980926866</v>
      </c>
      <c r="E140" s="13">
        <f t="shared" si="79"/>
        <v>145.60964980926866</v>
      </c>
      <c r="F140" s="13">
        <f t="shared" si="79"/>
        <v>145.60964980926866</v>
      </c>
      <c r="G140" s="13">
        <f t="shared" si="78"/>
        <v>145.60964980926866</v>
      </c>
      <c r="H140" s="13">
        <f t="shared" si="78"/>
        <v>145.60964980926866</v>
      </c>
      <c r="I140" s="13">
        <f t="shared" si="78"/>
        <v>145.60964980926866</v>
      </c>
      <c r="J140" s="13">
        <f t="shared" si="78"/>
        <v>145.60964980926866</v>
      </c>
      <c r="K140" s="13">
        <f t="shared" si="78"/>
        <v>145.60964980926866</v>
      </c>
      <c r="L140" s="13">
        <f t="shared" si="78"/>
        <v>145.60964980926866</v>
      </c>
      <c r="M140" s="13">
        <f t="shared" si="81"/>
        <v>145.60964980926866</v>
      </c>
      <c r="N140" s="13">
        <f t="shared" si="81"/>
        <v>145.60964980926866</v>
      </c>
      <c r="O140" s="13">
        <f t="shared" si="81"/>
        <v>145.60964980926866</v>
      </c>
      <c r="Q140" s="12">
        <f>[1]Nodes!H139</f>
        <v>30611</v>
      </c>
      <c r="R140" s="1">
        <f t="shared" si="83"/>
        <v>1530550</v>
      </c>
      <c r="S140" s="1">
        <f t="shared" si="84"/>
        <v>4.6970854777183435</v>
      </c>
      <c r="T140" s="1">
        <v>0</v>
      </c>
      <c r="U140" s="1">
        <f t="shared" si="60"/>
        <v>0</v>
      </c>
      <c r="V140">
        <f t="shared" si="61"/>
        <v>1339904.6919999998</v>
      </c>
      <c r="W140">
        <f t="shared" si="62"/>
        <v>1839353.7679999997</v>
      </c>
      <c r="X140">
        <f t="shared" si="63"/>
        <v>2762367.2510000002</v>
      </c>
      <c r="Y140">
        <f t="shared" si="64"/>
        <v>2991919.14</v>
      </c>
      <c r="Z140">
        <f t="shared" si="65"/>
        <v>3050845.3149999995</v>
      </c>
      <c r="AA140">
        <f t="shared" si="66"/>
        <v>3498837.3000000003</v>
      </c>
      <c r="AB140">
        <f t="shared" si="67"/>
        <v>3569916.0419999999</v>
      </c>
      <c r="AC140">
        <f t="shared" si="68"/>
        <v>3492102.88</v>
      </c>
      <c r="AD140">
        <f t="shared" si="69"/>
        <v>2979980.85</v>
      </c>
      <c r="AE140">
        <f t="shared" si="70"/>
        <v>2924636.162</v>
      </c>
      <c r="AF140">
        <f t="shared" si="71"/>
        <v>1994612.7600000002</v>
      </c>
      <c r="AG140">
        <f t="shared" si="72"/>
        <v>1289610.8190000001</v>
      </c>
      <c r="AH140" s="12">
        <f t="shared" si="80"/>
        <v>145.60964980926866</v>
      </c>
      <c r="AI140" s="12">
        <f t="shared" si="80"/>
        <v>145.60964980926866</v>
      </c>
      <c r="AJ140" s="12">
        <f t="shared" si="80"/>
        <v>145.60964980926866</v>
      </c>
      <c r="AK140" s="12">
        <f t="shared" si="80"/>
        <v>145.60964980926866</v>
      </c>
      <c r="AL140" s="12">
        <f t="shared" si="80"/>
        <v>145.60964980926866</v>
      </c>
      <c r="AM140" s="12">
        <f t="shared" si="80"/>
        <v>145.60964980926866</v>
      </c>
      <c r="AN140" s="12">
        <f t="shared" si="80"/>
        <v>145.60964980926866</v>
      </c>
      <c r="AO140" s="12">
        <f t="shared" si="80"/>
        <v>145.60964980926866</v>
      </c>
      <c r="AP140" s="12">
        <f t="shared" si="80"/>
        <v>145.60964980926866</v>
      </c>
      <c r="AQ140" s="12">
        <f t="shared" si="80"/>
        <v>145.60964980926866</v>
      </c>
      <c r="AR140" s="12">
        <f t="shared" si="80"/>
        <v>145.60964980926866</v>
      </c>
      <c r="AS140" s="12">
        <f t="shared" si="80"/>
        <v>145.60964980926866</v>
      </c>
      <c r="AT140" s="13">
        <f t="shared" si="85"/>
        <v>1747.3157977112235</v>
      </c>
      <c r="AU140">
        <f t="shared" si="86"/>
        <v>50.958904109589028</v>
      </c>
      <c r="AV140" t="e">
        <v>#DIV/0!</v>
      </c>
      <c r="AW140">
        <f t="shared" si="87"/>
        <v>1530552.8402438357</v>
      </c>
    </row>
    <row r="141" spans="1:49" x14ac:dyDescent="0.25">
      <c r="A141" s="18" t="str">
        <f>[1]Nodes!A140</f>
        <v>MWC_STG</v>
      </c>
      <c r="B141" s="18" t="str">
        <f>[1]Nodes!B140</f>
        <v>STERLING MUTUAL WATER COMPANY</v>
      </c>
      <c r="C141" s="19">
        <f t="shared" si="82"/>
        <v>44.238010624487877</v>
      </c>
      <c r="D141" s="13">
        <f t="shared" si="79"/>
        <v>3.6865008853739902</v>
      </c>
      <c r="E141" s="13">
        <f t="shared" si="79"/>
        <v>3.6865008853739902</v>
      </c>
      <c r="F141" s="13">
        <f t="shared" si="79"/>
        <v>3.6865008853739902</v>
      </c>
      <c r="G141" s="13">
        <f t="shared" si="78"/>
        <v>3.6865008853739902</v>
      </c>
      <c r="H141" s="13">
        <f t="shared" si="78"/>
        <v>3.6865008853739902</v>
      </c>
      <c r="I141" s="13">
        <f t="shared" si="78"/>
        <v>3.6865008853739902</v>
      </c>
      <c r="J141" s="13">
        <f t="shared" si="78"/>
        <v>3.6865008853739902</v>
      </c>
      <c r="K141" s="13">
        <f t="shared" si="78"/>
        <v>3.6865008853739902</v>
      </c>
      <c r="L141" s="13">
        <f t="shared" si="78"/>
        <v>3.6865008853739902</v>
      </c>
      <c r="M141" s="13">
        <f t="shared" si="81"/>
        <v>3.6865008853739902</v>
      </c>
      <c r="N141" s="13">
        <f t="shared" si="81"/>
        <v>3.6865008853739902</v>
      </c>
      <c r="O141" s="13">
        <f t="shared" si="81"/>
        <v>3.6865008853739902</v>
      </c>
      <c r="Q141" s="12">
        <f>[1]Nodes!H140</f>
        <v>775</v>
      </c>
      <c r="R141" s="1">
        <f t="shared" si="83"/>
        <v>38750</v>
      </c>
      <c r="S141" s="1">
        <f t="shared" si="84"/>
        <v>0.11891938339916097</v>
      </c>
      <c r="T141" s="1">
        <v>0</v>
      </c>
      <c r="U141" s="1">
        <f t="shared" si="60"/>
        <v>0</v>
      </c>
      <c r="V141">
        <f t="shared" si="61"/>
        <v>33923.299999999996</v>
      </c>
      <c r="W141">
        <f t="shared" si="62"/>
        <v>46568.2</v>
      </c>
      <c r="X141">
        <f t="shared" si="63"/>
        <v>69936.775000000009</v>
      </c>
      <c r="Y141">
        <f t="shared" si="64"/>
        <v>75748.5</v>
      </c>
      <c r="Z141">
        <f t="shared" si="65"/>
        <v>77240.375</v>
      </c>
      <c r="AA141">
        <f t="shared" si="66"/>
        <v>88582.5</v>
      </c>
      <c r="AB141">
        <f t="shared" si="67"/>
        <v>90382.05</v>
      </c>
      <c r="AC141">
        <f t="shared" si="68"/>
        <v>88412</v>
      </c>
      <c r="AD141">
        <f t="shared" si="69"/>
        <v>75446.25</v>
      </c>
      <c r="AE141">
        <f t="shared" si="70"/>
        <v>74045.049999999988</v>
      </c>
      <c r="AF141">
        <f t="shared" si="71"/>
        <v>50499.000000000007</v>
      </c>
      <c r="AG141">
        <f t="shared" si="72"/>
        <v>32649.974999999999</v>
      </c>
      <c r="AH141" s="12">
        <f t="shared" si="80"/>
        <v>3.6865008853739902</v>
      </c>
      <c r="AI141" s="12">
        <f t="shared" si="80"/>
        <v>3.6865008853739902</v>
      </c>
      <c r="AJ141" s="12">
        <f t="shared" si="80"/>
        <v>3.6865008853739902</v>
      </c>
      <c r="AK141" s="12">
        <f t="shared" si="80"/>
        <v>3.6865008853739902</v>
      </c>
      <c r="AL141" s="12">
        <f t="shared" si="80"/>
        <v>3.6865008853739902</v>
      </c>
      <c r="AM141" s="12">
        <f t="shared" si="80"/>
        <v>3.6865008853739902</v>
      </c>
      <c r="AN141" s="12">
        <f t="shared" si="80"/>
        <v>3.6865008853739902</v>
      </c>
      <c r="AO141" s="12">
        <f t="shared" si="80"/>
        <v>3.6865008853739902</v>
      </c>
      <c r="AP141" s="12">
        <f t="shared" si="80"/>
        <v>3.6865008853739902</v>
      </c>
      <c r="AQ141" s="12">
        <f t="shared" si="80"/>
        <v>3.6865008853739902</v>
      </c>
      <c r="AR141" s="12">
        <f t="shared" si="80"/>
        <v>3.6865008853739902</v>
      </c>
      <c r="AS141" s="12">
        <f t="shared" si="80"/>
        <v>3.6865008853739902</v>
      </c>
      <c r="AT141" s="13">
        <f t="shared" si="85"/>
        <v>44.238010624487877</v>
      </c>
      <c r="AU141">
        <f t="shared" si="86"/>
        <v>50.958904109589035</v>
      </c>
      <c r="AV141" t="e">
        <v>#DIV/0!</v>
      </c>
      <c r="AW141">
        <f t="shared" si="87"/>
        <v>38752.840243835613</v>
      </c>
    </row>
    <row r="142" spans="1:49" x14ac:dyDescent="0.25">
      <c r="A142" s="18" t="str">
        <f>[1]Nodes!A141</f>
        <v>MWC_VHT</v>
      </c>
      <c r="B142" s="18" t="str">
        <f>[1]Nodes!B141</f>
        <v>VALENCIA HEIGHTS WATER COMPANY</v>
      </c>
      <c r="C142" s="19">
        <f t="shared" si="82"/>
        <v>6748.3800878315569</v>
      </c>
      <c r="D142" s="13">
        <f t="shared" si="79"/>
        <v>562.3650073192963</v>
      </c>
      <c r="E142" s="13">
        <f t="shared" si="79"/>
        <v>562.3650073192963</v>
      </c>
      <c r="F142" s="13">
        <f t="shared" si="79"/>
        <v>562.3650073192963</v>
      </c>
      <c r="G142" s="13">
        <f t="shared" si="78"/>
        <v>562.3650073192963</v>
      </c>
      <c r="H142" s="13">
        <f t="shared" si="78"/>
        <v>562.3650073192963</v>
      </c>
      <c r="I142" s="13">
        <f t="shared" si="78"/>
        <v>562.3650073192963</v>
      </c>
      <c r="J142" s="13">
        <f t="shared" si="78"/>
        <v>562.3650073192963</v>
      </c>
      <c r="K142" s="13">
        <f t="shared" si="78"/>
        <v>562.3650073192963</v>
      </c>
      <c r="L142" s="13">
        <f t="shared" si="78"/>
        <v>562.3650073192963</v>
      </c>
      <c r="M142" s="13">
        <f t="shared" si="81"/>
        <v>562.3650073192963</v>
      </c>
      <c r="N142" s="13">
        <f t="shared" si="81"/>
        <v>562.3650073192963</v>
      </c>
      <c r="O142" s="13">
        <f t="shared" si="81"/>
        <v>562.3650073192963</v>
      </c>
      <c r="Q142" s="12">
        <f>[1]Nodes!H141</f>
        <v>118224</v>
      </c>
      <c r="R142" s="1">
        <f t="shared" si="83"/>
        <v>5911200</v>
      </c>
      <c r="S142" s="1">
        <f t="shared" si="84"/>
        <v>18.140806687719234</v>
      </c>
      <c r="T142" s="1">
        <v>0</v>
      </c>
      <c r="U142" s="1">
        <f t="shared" si="60"/>
        <v>0</v>
      </c>
      <c r="V142">
        <f t="shared" si="61"/>
        <v>5174900.9280000003</v>
      </c>
      <c r="W142">
        <f t="shared" si="62"/>
        <v>7103843.7120000003</v>
      </c>
      <c r="X142">
        <f t="shared" si="63"/>
        <v>10668651.984000001</v>
      </c>
      <c r="Y142">
        <f t="shared" si="64"/>
        <v>11555213.76</v>
      </c>
      <c r="Z142">
        <f t="shared" si="65"/>
        <v>11782794.959999999</v>
      </c>
      <c r="AA142">
        <f t="shared" si="66"/>
        <v>13513003.199999999</v>
      </c>
      <c r="AB142">
        <f t="shared" si="67"/>
        <v>13787519.328000002</v>
      </c>
      <c r="AC142">
        <f t="shared" si="68"/>
        <v>13486993.919999998</v>
      </c>
      <c r="AD142">
        <f t="shared" si="69"/>
        <v>11509106.4</v>
      </c>
      <c r="AE142">
        <f t="shared" si="70"/>
        <v>11295357.407999998</v>
      </c>
      <c r="AF142">
        <f t="shared" si="71"/>
        <v>7703475.8400000008</v>
      </c>
      <c r="AG142">
        <f t="shared" si="72"/>
        <v>4980658.8959999997</v>
      </c>
      <c r="AH142" s="12">
        <f t="shared" si="80"/>
        <v>562.3650073192963</v>
      </c>
      <c r="AI142" s="12">
        <f t="shared" si="80"/>
        <v>562.3650073192963</v>
      </c>
      <c r="AJ142" s="12">
        <f t="shared" si="80"/>
        <v>562.3650073192963</v>
      </c>
      <c r="AK142" s="12">
        <f t="shared" si="80"/>
        <v>562.3650073192963</v>
      </c>
      <c r="AL142" s="12">
        <f t="shared" si="80"/>
        <v>562.3650073192963</v>
      </c>
      <c r="AM142" s="12">
        <f t="shared" si="80"/>
        <v>562.3650073192963</v>
      </c>
      <c r="AN142" s="12">
        <f t="shared" si="80"/>
        <v>562.3650073192963</v>
      </c>
      <c r="AO142" s="12">
        <f t="shared" si="80"/>
        <v>562.3650073192963</v>
      </c>
      <c r="AP142" s="12">
        <f t="shared" si="80"/>
        <v>562.3650073192963</v>
      </c>
      <c r="AQ142" s="12">
        <f t="shared" si="80"/>
        <v>562.3650073192963</v>
      </c>
      <c r="AR142" s="12">
        <f t="shared" si="80"/>
        <v>562.3650073192963</v>
      </c>
      <c r="AS142" s="12">
        <f t="shared" si="80"/>
        <v>562.3650073192963</v>
      </c>
      <c r="AT142" s="13">
        <f t="shared" si="85"/>
        <v>6748.3800878315569</v>
      </c>
      <c r="AU142">
        <f t="shared" si="86"/>
        <v>50.958904109589049</v>
      </c>
      <c r="AV142" t="e">
        <v>#DIV/0!</v>
      </c>
      <c r="AW142">
        <f t="shared" si="87"/>
        <v>5911202.8402438359</v>
      </c>
    </row>
    <row r="143" spans="1:49" x14ac:dyDescent="0.25">
      <c r="A143" s="18" t="str">
        <f>[1]Nodes!A142</f>
        <v>MWC_VVW</v>
      </c>
      <c r="B143" s="18" t="str">
        <f>[1]Nodes!B142</f>
        <v>VALLEY VIEW MUTUAL WATER COMPANY</v>
      </c>
      <c r="C143" s="19">
        <f t="shared" si="82"/>
        <v>465.79923262472721</v>
      </c>
      <c r="D143" s="13">
        <f t="shared" si="79"/>
        <v>38.816602718727268</v>
      </c>
      <c r="E143" s="13">
        <f t="shared" si="79"/>
        <v>38.816602718727268</v>
      </c>
      <c r="F143" s="13">
        <f t="shared" si="79"/>
        <v>38.816602718727268</v>
      </c>
      <c r="G143" s="13">
        <f t="shared" si="78"/>
        <v>38.816602718727268</v>
      </c>
      <c r="H143" s="13">
        <f t="shared" si="78"/>
        <v>38.816602718727268</v>
      </c>
      <c r="I143" s="13">
        <f t="shared" si="78"/>
        <v>38.816602718727268</v>
      </c>
      <c r="J143" s="13">
        <f t="shared" si="78"/>
        <v>38.816602718727268</v>
      </c>
      <c r="K143" s="13">
        <f t="shared" si="78"/>
        <v>38.816602718727268</v>
      </c>
      <c r="L143" s="13">
        <f t="shared" si="78"/>
        <v>38.816602718727268</v>
      </c>
      <c r="M143" s="13">
        <f t="shared" si="81"/>
        <v>38.816602718727268</v>
      </c>
      <c r="N143" s="13">
        <f t="shared" si="81"/>
        <v>38.816602718727268</v>
      </c>
      <c r="O143" s="13">
        <f t="shared" si="81"/>
        <v>38.816602718727268</v>
      </c>
      <c r="Q143" s="12">
        <f>[1]Nodes!H142</f>
        <v>4074</v>
      </c>
      <c r="R143" s="1">
        <f t="shared" si="83"/>
        <v>203700</v>
      </c>
      <c r="S143" s="1">
        <f t="shared" si="84"/>
        <v>0.62513234576539589</v>
      </c>
      <c r="T143" s="1">
        <v>311</v>
      </c>
      <c r="U143" s="1">
        <f t="shared" ref="U143:U206" si="88">(0.75*T143)/12</f>
        <v>19.4375</v>
      </c>
      <c r="V143">
        <f t="shared" ref="V143:V206" si="89">Q143*(0.938+0.237*2)*31</f>
        <v>178327.12799999997</v>
      </c>
      <c r="W143">
        <f t="shared" ref="W143:W206" si="90">Q143*(1.568+0.289*2)*28</f>
        <v>244798.51199999999</v>
      </c>
      <c r="X143">
        <f t="shared" ref="X143:X206" si="91">Q143*(1.973+0.469*2)*31</f>
        <v>367641.83400000003</v>
      </c>
      <c r="Y143">
        <f t="shared" ref="Y143:Y206" si="92">Q143*(2.112+0.573*2)*30</f>
        <v>398192.76</v>
      </c>
      <c r="Z143">
        <f t="shared" ref="Z143:Z206" si="93">Q143*(2.047+0.584*2)*31</f>
        <v>406035.21</v>
      </c>
      <c r="AA143">
        <f t="shared" ref="AA143:AA206" si="94">Q143*(2.358+0.726*2)*30</f>
        <v>465658.2</v>
      </c>
      <c r="AB143">
        <f t="shared" ref="AB143:AB206" si="95">Q143*(2.322+0.72*2)*31</f>
        <v>475118.02800000005</v>
      </c>
      <c r="AC143">
        <f t="shared" ref="AC143:AC206" si="96">Q143*(2.32+0.68*2)*31</f>
        <v>464761.92</v>
      </c>
      <c r="AD143">
        <f t="shared" ref="AD143:AD206" si="97">Q143*(2.125+0.56*2)*30</f>
        <v>396603.9</v>
      </c>
      <c r="AE143">
        <f t="shared" ref="AE143:AE206" si="98">Q143*(2.126+0.478*2)*31</f>
        <v>389238.10800000001</v>
      </c>
      <c r="AF143">
        <f t="shared" ref="AF143:AF206" si="99">Q143*(1.596+0.288*2)*30</f>
        <v>265461.84000000003</v>
      </c>
      <c r="AG143">
        <f t="shared" ref="AG143:AG206" si="100">Q143*(0.899+0.23*2)*31</f>
        <v>171633.546</v>
      </c>
      <c r="AH143" s="12">
        <f t="shared" si="80"/>
        <v>38.816602718727268</v>
      </c>
      <c r="AI143" s="12">
        <f t="shared" si="80"/>
        <v>38.816602718727268</v>
      </c>
      <c r="AJ143" s="12">
        <f t="shared" si="80"/>
        <v>38.816602718727268</v>
      </c>
      <c r="AK143" s="12">
        <f t="shared" si="80"/>
        <v>38.816602718727268</v>
      </c>
      <c r="AL143" s="12">
        <f t="shared" si="80"/>
        <v>38.816602718727268</v>
      </c>
      <c r="AM143" s="12">
        <f t="shared" si="80"/>
        <v>38.816602718727268</v>
      </c>
      <c r="AN143" s="12">
        <f t="shared" si="80"/>
        <v>38.816602718727268</v>
      </c>
      <c r="AO143" s="12">
        <f t="shared" si="80"/>
        <v>38.816602718727268</v>
      </c>
      <c r="AP143" s="12">
        <f t="shared" si="80"/>
        <v>38.816602718727268</v>
      </c>
      <c r="AQ143" s="12">
        <f t="shared" si="80"/>
        <v>38.816602718727268</v>
      </c>
      <c r="AR143" s="12">
        <f t="shared" si="80"/>
        <v>38.816602718727268</v>
      </c>
      <c r="AS143" s="12">
        <f t="shared" si="80"/>
        <v>38.816602718727268</v>
      </c>
      <c r="AT143" s="13">
        <f t="shared" si="85"/>
        <v>465.79923262472721</v>
      </c>
      <c r="AU143">
        <f t="shared" si="86"/>
        <v>102.07136855165736</v>
      </c>
      <c r="AV143" t="e">
        <v>#DIV/0!</v>
      </c>
      <c r="AW143">
        <f t="shared" si="87"/>
        <v>203702.84024383561</v>
      </c>
    </row>
    <row r="144" spans="1:49" x14ac:dyDescent="0.25">
      <c r="A144" s="18" t="str">
        <f>[1]Nodes!A143</f>
        <v>MWC_VWC</v>
      </c>
      <c r="B144" s="18" t="str">
        <f>[1]Nodes!B143</f>
        <v>VALLEY WATER COMPANY</v>
      </c>
      <c r="C144" s="19">
        <f t="shared" si="82"/>
        <v>565.1049099128129</v>
      </c>
      <c r="D144" s="13">
        <f t="shared" si="79"/>
        <v>47.092075826067742</v>
      </c>
      <c r="E144" s="13">
        <f t="shared" si="79"/>
        <v>47.092075826067742</v>
      </c>
      <c r="F144" s="13">
        <f t="shared" si="79"/>
        <v>47.092075826067742</v>
      </c>
      <c r="G144" s="13">
        <f t="shared" si="78"/>
        <v>47.092075826067742</v>
      </c>
      <c r="H144" s="13">
        <f t="shared" si="78"/>
        <v>47.092075826067742</v>
      </c>
      <c r="I144" s="13">
        <f t="shared" si="78"/>
        <v>47.092075826067742</v>
      </c>
      <c r="J144" s="13">
        <f t="shared" si="78"/>
        <v>47.092075826067742</v>
      </c>
      <c r="K144" s="13">
        <f t="shared" si="78"/>
        <v>47.092075826067742</v>
      </c>
      <c r="L144" s="13">
        <f t="shared" si="78"/>
        <v>47.092075826067742</v>
      </c>
      <c r="M144" s="13">
        <f t="shared" si="81"/>
        <v>47.092075826067742</v>
      </c>
      <c r="N144" s="13">
        <f t="shared" si="81"/>
        <v>47.092075826067742</v>
      </c>
      <c r="O144" s="13">
        <f t="shared" si="81"/>
        <v>47.092075826067742</v>
      </c>
      <c r="Q144" s="12">
        <f>[1]Nodes!H143</f>
        <v>9900</v>
      </c>
      <c r="R144" s="1">
        <f t="shared" si="83"/>
        <v>495000</v>
      </c>
      <c r="S144" s="1">
        <f t="shared" si="84"/>
        <v>1.5190992201957336</v>
      </c>
      <c r="T144" s="1">
        <v>0</v>
      </c>
      <c r="U144" s="1">
        <f t="shared" si="88"/>
        <v>0</v>
      </c>
      <c r="V144">
        <f t="shared" si="89"/>
        <v>433342.8</v>
      </c>
      <c r="W144">
        <f t="shared" si="90"/>
        <v>594871.19999999995</v>
      </c>
      <c r="X144">
        <f t="shared" si="91"/>
        <v>893385.9</v>
      </c>
      <c r="Y144">
        <f t="shared" si="92"/>
        <v>967626</v>
      </c>
      <c r="Z144">
        <f t="shared" si="93"/>
        <v>986683.5</v>
      </c>
      <c r="AA144">
        <f t="shared" si="94"/>
        <v>1131570</v>
      </c>
      <c r="AB144">
        <f t="shared" si="95"/>
        <v>1154557.8</v>
      </c>
      <c r="AC144">
        <f t="shared" si="96"/>
        <v>1129392</v>
      </c>
      <c r="AD144">
        <f t="shared" si="97"/>
        <v>963765</v>
      </c>
      <c r="AE144">
        <f t="shared" si="98"/>
        <v>945865.79999999993</v>
      </c>
      <c r="AF144">
        <f t="shared" si="99"/>
        <v>645084.00000000012</v>
      </c>
      <c r="AG144">
        <f t="shared" si="100"/>
        <v>417077.10000000003</v>
      </c>
      <c r="AH144" s="12">
        <f t="shared" si="80"/>
        <v>47.092075826067742</v>
      </c>
      <c r="AI144" s="12">
        <f t="shared" si="80"/>
        <v>47.092075826067742</v>
      </c>
      <c r="AJ144" s="12">
        <f t="shared" si="80"/>
        <v>47.092075826067742</v>
      </c>
      <c r="AK144" s="12">
        <f t="shared" si="80"/>
        <v>47.092075826067742</v>
      </c>
      <c r="AL144" s="12">
        <f t="shared" si="80"/>
        <v>47.092075826067742</v>
      </c>
      <c r="AM144" s="12">
        <f t="shared" si="80"/>
        <v>47.092075826067742</v>
      </c>
      <c r="AN144" s="12">
        <f t="shared" si="80"/>
        <v>47.092075826067742</v>
      </c>
      <c r="AO144" s="12">
        <f t="shared" si="80"/>
        <v>47.092075826067742</v>
      </c>
      <c r="AP144" s="12">
        <f t="shared" si="80"/>
        <v>47.092075826067742</v>
      </c>
      <c r="AQ144" s="12">
        <f t="shared" si="80"/>
        <v>47.092075826067742</v>
      </c>
      <c r="AR144" s="12">
        <f t="shared" si="80"/>
        <v>47.092075826067742</v>
      </c>
      <c r="AS144" s="12">
        <f t="shared" si="80"/>
        <v>47.092075826067742</v>
      </c>
      <c r="AT144" s="13">
        <f t="shared" si="85"/>
        <v>565.1049099128129</v>
      </c>
      <c r="AU144">
        <f t="shared" si="86"/>
        <v>50.958904109589042</v>
      </c>
      <c r="AV144" t="e">
        <v>#DIV/0!</v>
      </c>
      <c r="AW144">
        <f t="shared" si="87"/>
        <v>495002.84024383564</v>
      </c>
    </row>
    <row r="145" spans="1:49" x14ac:dyDescent="0.25">
      <c r="A145" s="18" t="str">
        <f>[1]Nodes!A144</f>
        <v>MWC_WPK</v>
      </c>
      <c r="B145" s="18" t="str">
        <f>[1]Nodes!B144</f>
        <v>WALNUT PARK MUTUAL WATER COMPANY</v>
      </c>
      <c r="C145" s="19">
        <f t="shared" si="82"/>
        <v>923.57549923124373</v>
      </c>
      <c r="D145" s="13">
        <f t="shared" si="79"/>
        <v>76.964624935936982</v>
      </c>
      <c r="E145" s="13">
        <f t="shared" si="79"/>
        <v>76.964624935936982</v>
      </c>
      <c r="F145" s="13">
        <f t="shared" si="79"/>
        <v>76.964624935936982</v>
      </c>
      <c r="G145" s="13">
        <f t="shared" si="78"/>
        <v>76.964624935936982</v>
      </c>
      <c r="H145" s="13">
        <f t="shared" si="78"/>
        <v>76.964624935936982</v>
      </c>
      <c r="I145" s="13">
        <f t="shared" si="78"/>
        <v>76.964624935936982</v>
      </c>
      <c r="J145" s="13">
        <f t="shared" si="78"/>
        <v>76.964624935936982</v>
      </c>
      <c r="K145" s="13">
        <f t="shared" si="78"/>
        <v>76.964624935936982</v>
      </c>
      <c r="L145" s="13">
        <f t="shared" si="78"/>
        <v>76.964624935936982</v>
      </c>
      <c r="M145" s="13">
        <f t="shared" si="81"/>
        <v>76.964624935936982</v>
      </c>
      <c r="N145" s="13">
        <f t="shared" si="81"/>
        <v>76.964624935936982</v>
      </c>
      <c r="O145" s="13">
        <f t="shared" si="81"/>
        <v>76.964624935936982</v>
      </c>
      <c r="Q145" s="12">
        <f>[1]Nodes!H144</f>
        <v>16180</v>
      </c>
      <c r="R145" s="1">
        <f t="shared" si="83"/>
        <v>809000</v>
      </c>
      <c r="S145" s="1">
        <f t="shared" si="84"/>
        <v>2.4827298366431285</v>
      </c>
      <c r="T145" s="1">
        <v>0</v>
      </c>
      <c r="U145" s="1">
        <f t="shared" si="88"/>
        <v>0</v>
      </c>
      <c r="V145">
        <f t="shared" si="89"/>
        <v>708230.96</v>
      </c>
      <c r="W145">
        <f t="shared" si="90"/>
        <v>972223.84</v>
      </c>
      <c r="X145">
        <f t="shared" si="91"/>
        <v>1460099.3800000001</v>
      </c>
      <c r="Y145">
        <f t="shared" si="92"/>
        <v>1581433.2000000002</v>
      </c>
      <c r="Z145">
        <f t="shared" si="93"/>
        <v>1612579.7</v>
      </c>
      <c r="AA145">
        <f t="shared" si="94"/>
        <v>1849374</v>
      </c>
      <c r="AB145">
        <f t="shared" si="95"/>
        <v>1886943.9600000002</v>
      </c>
      <c r="AC145">
        <f t="shared" si="96"/>
        <v>1845814.4</v>
      </c>
      <c r="AD145">
        <f t="shared" si="97"/>
        <v>1575123</v>
      </c>
      <c r="AE145">
        <f t="shared" si="98"/>
        <v>1545869.5599999998</v>
      </c>
      <c r="AF145">
        <f t="shared" si="99"/>
        <v>1054288.8</v>
      </c>
      <c r="AG145">
        <f t="shared" si="100"/>
        <v>681647.22</v>
      </c>
      <c r="AH145" s="12">
        <f t="shared" si="80"/>
        <v>76.964624935936982</v>
      </c>
      <c r="AI145" s="12">
        <f t="shared" si="80"/>
        <v>76.964624935936982</v>
      </c>
      <c r="AJ145" s="12">
        <f t="shared" si="80"/>
        <v>76.964624935936982</v>
      </c>
      <c r="AK145" s="12">
        <f t="shared" si="80"/>
        <v>76.964624935936982</v>
      </c>
      <c r="AL145" s="12">
        <f t="shared" si="80"/>
        <v>76.964624935936982</v>
      </c>
      <c r="AM145" s="12">
        <f t="shared" si="80"/>
        <v>76.964624935936982</v>
      </c>
      <c r="AN145" s="12">
        <f t="shared" si="80"/>
        <v>76.964624935936982</v>
      </c>
      <c r="AO145" s="12">
        <f t="shared" si="80"/>
        <v>76.964624935936982</v>
      </c>
      <c r="AP145" s="12">
        <f t="shared" si="80"/>
        <v>76.964624935936982</v>
      </c>
      <c r="AQ145" s="12">
        <f t="shared" si="80"/>
        <v>76.964624935936982</v>
      </c>
      <c r="AR145" s="12">
        <f t="shared" si="80"/>
        <v>76.964624935936982</v>
      </c>
      <c r="AS145" s="12">
        <f t="shared" si="80"/>
        <v>76.964624935936982</v>
      </c>
      <c r="AT145" s="13">
        <f t="shared" si="85"/>
        <v>923.57549923124373</v>
      </c>
      <c r="AU145">
        <f t="shared" si="86"/>
        <v>50.958904109589042</v>
      </c>
      <c r="AV145" t="e">
        <v>#DIV/0!</v>
      </c>
      <c r="AW145">
        <f t="shared" si="87"/>
        <v>809002.84024383558</v>
      </c>
    </row>
    <row r="146" spans="1:49" x14ac:dyDescent="0.25">
      <c r="A146" s="18" t="str">
        <f>[1]Nodes!A145</f>
        <v>MWD_CBR</v>
      </c>
      <c r="B146" s="18" t="str">
        <f>[1]Nodes!B145</f>
        <v>Central Basin Municipal Water District</v>
      </c>
      <c r="C146" s="19">
        <f t="shared" si="82"/>
        <v>0</v>
      </c>
      <c r="D146" s="13">
        <f t="shared" si="79"/>
        <v>0</v>
      </c>
      <c r="E146" s="13">
        <f t="shared" si="79"/>
        <v>0</v>
      </c>
      <c r="F146" s="13">
        <f t="shared" si="79"/>
        <v>0</v>
      </c>
      <c r="G146" s="13">
        <f t="shared" si="78"/>
        <v>0</v>
      </c>
      <c r="H146" s="13">
        <f t="shared" si="78"/>
        <v>0</v>
      </c>
      <c r="I146" s="13">
        <f t="shared" si="78"/>
        <v>0</v>
      </c>
      <c r="J146" s="13">
        <f t="shared" si="78"/>
        <v>0</v>
      </c>
      <c r="K146" s="13">
        <f t="shared" si="78"/>
        <v>0</v>
      </c>
      <c r="L146" s="13">
        <f t="shared" si="78"/>
        <v>0</v>
      </c>
      <c r="M146" s="13">
        <f t="shared" si="81"/>
        <v>0</v>
      </c>
      <c r="N146" s="13">
        <f t="shared" si="81"/>
        <v>0</v>
      </c>
      <c r="O146" s="13">
        <f t="shared" si="81"/>
        <v>0</v>
      </c>
      <c r="Q146" s="12">
        <f>[1]Nodes!H145</f>
        <v>0</v>
      </c>
      <c r="R146" s="1">
        <f t="shared" si="83"/>
        <v>0</v>
      </c>
      <c r="S146" s="1">
        <f t="shared" si="84"/>
        <v>0</v>
      </c>
      <c r="T146" s="1">
        <v>0</v>
      </c>
      <c r="U146" s="1">
        <f t="shared" si="88"/>
        <v>0</v>
      </c>
      <c r="V146">
        <f t="shared" si="89"/>
        <v>0</v>
      </c>
      <c r="W146">
        <f t="shared" si="90"/>
        <v>0</v>
      </c>
      <c r="X146">
        <f t="shared" si="91"/>
        <v>0</v>
      </c>
      <c r="Y146">
        <f t="shared" si="92"/>
        <v>0</v>
      </c>
      <c r="Z146">
        <f t="shared" si="93"/>
        <v>0</v>
      </c>
      <c r="AA146">
        <f t="shared" si="94"/>
        <v>0</v>
      </c>
      <c r="AB146">
        <f t="shared" si="95"/>
        <v>0</v>
      </c>
      <c r="AC146">
        <f t="shared" si="96"/>
        <v>0</v>
      </c>
      <c r="AD146">
        <f t="shared" si="97"/>
        <v>0</v>
      </c>
      <c r="AE146">
        <f t="shared" si="98"/>
        <v>0</v>
      </c>
      <c r="AF146">
        <f t="shared" si="99"/>
        <v>0</v>
      </c>
      <c r="AG146">
        <f t="shared" si="100"/>
        <v>0</v>
      </c>
      <c r="AH146" s="12">
        <f t="shared" si="80"/>
        <v>0</v>
      </c>
      <c r="AI146" s="12">
        <f t="shared" si="80"/>
        <v>0</v>
      </c>
      <c r="AJ146" s="12">
        <f t="shared" si="80"/>
        <v>0</v>
      </c>
      <c r="AK146" s="12">
        <f t="shared" si="80"/>
        <v>0</v>
      </c>
      <c r="AL146" s="12">
        <f t="shared" si="80"/>
        <v>0</v>
      </c>
      <c r="AM146" s="12">
        <f t="shared" si="80"/>
        <v>0</v>
      </c>
      <c r="AN146" s="12">
        <f t="shared" si="80"/>
        <v>0</v>
      </c>
      <c r="AO146" s="12">
        <f t="shared" si="80"/>
        <v>0</v>
      </c>
      <c r="AP146" s="12">
        <f t="shared" si="80"/>
        <v>0</v>
      </c>
      <c r="AQ146" s="12">
        <f t="shared" si="80"/>
        <v>0</v>
      </c>
      <c r="AR146" s="12">
        <f t="shared" si="80"/>
        <v>0</v>
      </c>
      <c r="AS146" s="12">
        <f t="shared" si="80"/>
        <v>0</v>
      </c>
      <c r="AT146" s="13">
        <f t="shared" si="85"/>
        <v>0</v>
      </c>
      <c r="AU146" t="e">
        <f t="shared" si="86"/>
        <v>#DIV/0!</v>
      </c>
      <c r="AV146" t="e">
        <v>#DIV/0!</v>
      </c>
      <c r="AW146" t="e">
        <f t="shared" si="87"/>
        <v>#DIV/0!</v>
      </c>
    </row>
    <row r="147" spans="1:49" x14ac:dyDescent="0.25">
      <c r="A147" s="18" t="str">
        <f>[1]Nodes!A146</f>
        <v>MWD_CBS</v>
      </c>
      <c r="B147" s="18" t="str">
        <f>[1]Nodes!B146</f>
        <v>Central Basin Municipal Water District</v>
      </c>
      <c r="C147" s="19">
        <f t="shared" si="82"/>
        <v>0</v>
      </c>
      <c r="D147" s="13">
        <f t="shared" si="79"/>
        <v>0</v>
      </c>
      <c r="E147" s="13">
        <f t="shared" si="79"/>
        <v>0</v>
      </c>
      <c r="F147" s="13">
        <f t="shared" si="79"/>
        <v>0</v>
      </c>
      <c r="G147" s="13">
        <f t="shared" si="78"/>
        <v>0</v>
      </c>
      <c r="H147" s="13">
        <f t="shared" si="78"/>
        <v>0</v>
      </c>
      <c r="I147" s="13">
        <f t="shared" si="78"/>
        <v>0</v>
      </c>
      <c r="J147" s="13">
        <f t="shared" si="78"/>
        <v>0</v>
      </c>
      <c r="K147" s="13">
        <f t="shared" si="78"/>
        <v>0</v>
      </c>
      <c r="L147" s="13">
        <f t="shared" si="78"/>
        <v>0</v>
      </c>
      <c r="M147" s="13">
        <f t="shared" si="81"/>
        <v>0</v>
      </c>
      <c r="N147" s="13">
        <f t="shared" si="81"/>
        <v>0</v>
      </c>
      <c r="O147" s="13">
        <f t="shared" si="81"/>
        <v>0</v>
      </c>
      <c r="Q147" s="12">
        <f>[1]Nodes!H146</f>
        <v>0</v>
      </c>
      <c r="R147" s="1">
        <f t="shared" si="83"/>
        <v>0</v>
      </c>
      <c r="S147" s="1">
        <f t="shared" si="84"/>
        <v>0</v>
      </c>
      <c r="T147" s="1">
        <v>0</v>
      </c>
      <c r="U147" s="1">
        <f t="shared" si="88"/>
        <v>0</v>
      </c>
      <c r="V147">
        <f t="shared" si="89"/>
        <v>0</v>
      </c>
      <c r="W147">
        <f t="shared" si="90"/>
        <v>0</v>
      </c>
      <c r="X147">
        <f t="shared" si="91"/>
        <v>0</v>
      </c>
      <c r="Y147">
        <f t="shared" si="92"/>
        <v>0</v>
      </c>
      <c r="Z147">
        <f t="shared" si="93"/>
        <v>0</v>
      </c>
      <c r="AA147">
        <f t="shared" si="94"/>
        <v>0</v>
      </c>
      <c r="AB147">
        <f t="shared" si="95"/>
        <v>0</v>
      </c>
      <c r="AC147">
        <f t="shared" si="96"/>
        <v>0</v>
      </c>
      <c r="AD147">
        <f t="shared" si="97"/>
        <v>0</v>
      </c>
      <c r="AE147">
        <f t="shared" si="98"/>
        <v>0</v>
      </c>
      <c r="AF147">
        <f t="shared" si="99"/>
        <v>0</v>
      </c>
      <c r="AG147">
        <f t="shared" si="100"/>
        <v>0</v>
      </c>
      <c r="AH147" s="12">
        <f t="shared" si="80"/>
        <v>0</v>
      </c>
      <c r="AI147" s="12">
        <f t="shared" si="80"/>
        <v>0</v>
      </c>
      <c r="AJ147" s="12">
        <f t="shared" si="80"/>
        <v>0</v>
      </c>
      <c r="AK147" s="12">
        <f t="shared" ref="AH147:AS162" si="101">($S147*31)+($U147)</f>
        <v>0</v>
      </c>
      <c r="AL147" s="12">
        <f t="shared" si="101"/>
        <v>0</v>
      </c>
      <c r="AM147" s="12">
        <f t="shared" si="101"/>
        <v>0</v>
      </c>
      <c r="AN147" s="12">
        <f t="shared" si="101"/>
        <v>0</v>
      </c>
      <c r="AO147" s="12">
        <f t="shared" si="101"/>
        <v>0</v>
      </c>
      <c r="AP147" s="12">
        <f t="shared" si="101"/>
        <v>0</v>
      </c>
      <c r="AQ147" s="12">
        <f t="shared" si="101"/>
        <v>0</v>
      </c>
      <c r="AR147" s="12">
        <f t="shared" si="101"/>
        <v>0</v>
      </c>
      <c r="AS147" s="12">
        <f t="shared" si="101"/>
        <v>0</v>
      </c>
      <c r="AT147" s="13">
        <f t="shared" si="85"/>
        <v>0</v>
      </c>
      <c r="AU147" t="e">
        <f t="shared" si="86"/>
        <v>#DIV/0!</v>
      </c>
      <c r="AV147" t="e">
        <v>#DIV/0!</v>
      </c>
      <c r="AW147" t="e">
        <f t="shared" si="87"/>
        <v>#DIV/0!</v>
      </c>
    </row>
    <row r="148" spans="1:49" x14ac:dyDescent="0.25">
      <c r="A148" s="18" t="str">
        <f>[1]Nodes!A147</f>
        <v>MWD_FTH</v>
      </c>
      <c r="B148" s="18" t="str">
        <f>[1]Nodes!B147</f>
        <v>Foothills Municipal Water District</v>
      </c>
      <c r="C148" s="19">
        <f t="shared" si="82"/>
        <v>0</v>
      </c>
      <c r="D148" s="13">
        <f t="shared" si="79"/>
        <v>0</v>
      </c>
      <c r="E148" s="13">
        <f t="shared" si="79"/>
        <v>0</v>
      </c>
      <c r="F148" s="13">
        <f t="shared" si="79"/>
        <v>0</v>
      </c>
      <c r="G148" s="13">
        <f t="shared" si="78"/>
        <v>0</v>
      </c>
      <c r="H148" s="13">
        <f t="shared" si="78"/>
        <v>0</v>
      </c>
      <c r="I148" s="13">
        <f t="shared" si="78"/>
        <v>0</v>
      </c>
      <c r="J148" s="13">
        <f t="shared" si="78"/>
        <v>0</v>
      </c>
      <c r="K148" s="13">
        <f t="shared" si="78"/>
        <v>0</v>
      </c>
      <c r="L148" s="13">
        <f t="shared" si="78"/>
        <v>0</v>
      </c>
      <c r="M148" s="13">
        <f t="shared" si="81"/>
        <v>0</v>
      </c>
      <c r="N148" s="13">
        <f t="shared" si="81"/>
        <v>0</v>
      </c>
      <c r="O148" s="13">
        <f t="shared" si="81"/>
        <v>0</v>
      </c>
      <c r="Q148" s="12">
        <f>[1]Nodes!H147</f>
        <v>0</v>
      </c>
      <c r="R148" s="1">
        <f t="shared" si="83"/>
        <v>0</v>
      </c>
      <c r="S148" s="1">
        <f t="shared" si="84"/>
        <v>0</v>
      </c>
      <c r="T148" s="1">
        <v>0</v>
      </c>
      <c r="U148" s="1">
        <f t="shared" si="88"/>
        <v>0</v>
      </c>
      <c r="V148">
        <f t="shared" si="89"/>
        <v>0</v>
      </c>
      <c r="W148">
        <f t="shared" si="90"/>
        <v>0</v>
      </c>
      <c r="X148">
        <f t="shared" si="91"/>
        <v>0</v>
      </c>
      <c r="Y148">
        <f t="shared" si="92"/>
        <v>0</v>
      </c>
      <c r="Z148">
        <f t="shared" si="93"/>
        <v>0</v>
      </c>
      <c r="AA148">
        <f t="shared" si="94"/>
        <v>0</v>
      </c>
      <c r="AB148">
        <f t="shared" si="95"/>
        <v>0</v>
      </c>
      <c r="AC148">
        <f t="shared" si="96"/>
        <v>0</v>
      </c>
      <c r="AD148">
        <f t="shared" si="97"/>
        <v>0</v>
      </c>
      <c r="AE148">
        <f t="shared" si="98"/>
        <v>0</v>
      </c>
      <c r="AF148">
        <f t="shared" si="99"/>
        <v>0</v>
      </c>
      <c r="AG148">
        <f t="shared" si="100"/>
        <v>0</v>
      </c>
      <c r="AH148" s="12">
        <f t="shared" si="101"/>
        <v>0</v>
      </c>
      <c r="AI148" s="12">
        <f t="shared" si="101"/>
        <v>0</v>
      </c>
      <c r="AJ148" s="12">
        <f t="shared" si="101"/>
        <v>0</v>
      </c>
      <c r="AK148" s="12">
        <f t="shared" si="101"/>
        <v>0</v>
      </c>
      <c r="AL148" s="12">
        <f t="shared" si="101"/>
        <v>0</v>
      </c>
      <c r="AM148" s="12">
        <f t="shared" si="101"/>
        <v>0</v>
      </c>
      <c r="AN148" s="12">
        <f t="shared" si="101"/>
        <v>0</v>
      </c>
      <c r="AO148" s="12">
        <f t="shared" si="101"/>
        <v>0</v>
      </c>
      <c r="AP148" s="12">
        <f t="shared" si="101"/>
        <v>0</v>
      </c>
      <c r="AQ148" s="12">
        <f t="shared" si="101"/>
        <v>0</v>
      </c>
      <c r="AR148" s="12">
        <f t="shared" si="101"/>
        <v>0</v>
      </c>
      <c r="AS148" s="12">
        <f t="shared" si="101"/>
        <v>0</v>
      </c>
      <c r="AT148" s="13">
        <f t="shared" si="85"/>
        <v>0</v>
      </c>
      <c r="AU148" t="e">
        <f t="shared" si="86"/>
        <v>#DIV/0!</v>
      </c>
      <c r="AV148" t="e">
        <v>#DIV/0!</v>
      </c>
      <c r="AW148" t="e">
        <f t="shared" si="87"/>
        <v>#DIV/0!</v>
      </c>
    </row>
    <row r="149" spans="1:49" x14ac:dyDescent="0.25">
      <c r="A149" s="18" t="str">
        <f>[1]Nodes!A148</f>
        <v>MWD_FTR</v>
      </c>
      <c r="B149" s="18" t="str">
        <f>[1]Nodes!B148</f>
        <v>Foothills Municipal Water District</v>
      </c>
      <c r="C149" s="19">
        <f t="shared" si="82"/>
        <v>0</v>
      </c>
      <c r="D149" s="13">
        <f t="shared" si="79"/>
        <v>0</v>
      </c>
      <c r="E149" s="13">
        <f t="shared" si="79"/>
        <v>0</v>
      </c>
      <c r="F149" s="13">
        <f t="shared" si="79"/>
        <v>0</v>
      </c>
      <c r="G149" s="13">
        <f t="shared" si="78"/>
        <v>0</v>
      </c>
      <c r="H149" s="13">
        <f t="shared" si="78"/>
        <v>0</v>
      </c>
      <c r="I149" s="13">
        <f t="shared" si="78"/>
        <v>0</v>
      </c>
      <c r="J149" s="13">
        <f t="shared" si="78"/>
        <v>0</v>
      </c>
      <c r="K149" s="13">
        <f t="shared" si="78"/>
        <v>0</v>
      </c>
      <c r="L149" s="13">
        <f t="shared" si="78"/>
        <v>0</v>
      </c>
      <c r="M149" s="13">
        <f t="shared" si="81"/>
        <v>0</v>
      </c>
      <c r="N149" s="13">
        <f t="shared" si="81"/>
        <v>0</v>
      </c>
      <c r="O149" s="13">
        <f t="shared" si="81"/>
        <v>0</v>
      </c>
      <c r="Q149" s="12">
        <f>[1]Nodes!H148</f>
        <v>0</v>
      </c>
      <c r="R149" s="1">
        <f t="shared" si="83"/>
        <v>0</v>
      </c>
      <c r="S149" s="1">
        <f t="shared" si="84"/>
        <v>0</v>
      </c>
      <c r="T149" s="1">
        <v>0</v>
      </c>
      <c r="U149" s="1">
        <f t="shared" si="88"/>
        <v>0</v>
      </c>
      <c r="V149">
        <f t="shared" si="89"/>
        <v>0</v>
      </c>
      <c r="W149">
        <f t="shared" si="90"/>
        <v>0</v>
      </c>
      <c r="X149">
        <f t="shared" si="91"/>
        <v>0</v>
      </c>
      <c r="Y149">
        <f t="shared" si="92"/>
        <v>0</v>
      </c>
      <c r="Z149">
        <f t="shared" si="93"/>
        <v>0</v>
      </c>
      <c r="AA149">
        <f t="shared" si="94"/>
        <v>0</v>
      </c>
      <c r="AB149">
        <f t="shared" si="95"/>
        <v>0</v>
      </c>
      <c r="AC149">
        <f t="shared" si="96"/>
        <v>0</v>
      </c>
      <c r="AD149">
        <f t="shared" si="97"/>
        <v>0</v>
      </c>
      <c r="AE149">
        <f t="shared" si="98"/>
        <v>0</v>
      </c>
      <c r="AF149">
        <f t="shared" si="99"/>
        <v>0</v>
      </c>
      <c r="AG149">
        <f t="shared" si="100"/>
        <v>0</v>
      </c>
      <c r="AH149" s="12">
        <f t="shared" si="101"/>
        <v>0</v>
      </c>
      <c r="AI149" s="12">
        <f t="shared" si="101"/>
        <v>0</v>
      </c>
      <c r="AJ149" s="12">
        <f t="shared" si="101"/>
        <v>0</v>
      </c>
      <c r="AK149" s="12">
        <f t="shared" si="101"/>
        <v>0</v>
      </c>
      <c r="AL149" s="12">
        <f t="shared" si="101"/>
        <v>0</v>
      </c>
      <c r="AM149" s="12">
        <f t="shared" si="101"/>
        <v>0</v>
      </c>
      <c r="AN149" s="12">
        <f t="shared" si="101"/>
        <v>0</v>
      </c>
      <c r="AO149" s="12">
        <f t="shared" si="101"/>
        <v>0</v>
      </c>
      <c r="AP149" s="12">
        <f t="shared" si="101"/>
        <v>0</v>
      </c>
      <c r="AQ149" s="12">
        <f t="shared" si="101"/>
        <v>0</v>
      </c>
      <c r="AR149" s="12">
        <f t="shared" si="101"/>
        <v>0</v>
      </c>
      <c r="AS149" s="12">
        <f t="shared" si="101"/>
        <v>0</v>
      </c>
      <c r="AT149" s="13">
        <f t="shared" si="85"/>
        <v>0</v>
      </c>
      <c r="AU149" t="e">
        <f t="shared" si="86"/>
        <v>#DIV/0!</v>
      </c>
      <c r="AV149" t="e">
        <v>#DIV/0!</v>
      </c>
      <c r="AW149" t="e">
        <f t="shared" si="87"/>
        <v>#DIV/0!</v>
      </c>
    </row>
    <row r="150" spans="1:49" x14ac:dyDescent="0.25">
      <c r="A150" s="18" t="str">
        <f>[1]Nodes!A149</f>
        <v>MWD_LVI</v>
      </c>
      <c r="B150" s="18" t="str">
        <f>[1]Nodes!B149</f>
        <v>LAS VIRGENES MWD</v>
      </c>
      <c r="C150" s="19">
        <f t="shared" si="82"/>
        <v>4861.0170231179281</v>
      </c>
      <c r="D150" s="13">
        <f t="shared" si="79"/>
        <v>405.08475192649399</v>
      </c>
      <c r="E150" s="13">
        <f t="shared" si="79"/>
        <v>405.08475192649399</v>
      </c>
      <c r="F150" s="13">
        <f t="shared" si="79"/>
        <v>405.08475192649399</v>
      </c>
      <c r="G150" s="13">
        <f t="shared" si="78"/>
        <v>405.08475192649399</v>
      </c>
      <c r="H150" s="13">
        <f t="shared" si="78"/>
        <v>405.08475192649399</v>
      </c>
      <c r="I150" s="13">
        <f t="shared" si="78"/>
        <v>405.08475192649399</v>
      </c>
      <c r="J150" s="13">
        <f t="shared" si="78"/>
        <v>405.08475192649399</v>
      </c>
      <c r="K150" s="13">
        <f t="shared" si="78"/>
        <v>405.08475192649399</v>
      </c>
      <c r="L150" s="13">
        <f t="shared" si="78"/>
        <v>405.08475192649399</v>
      </c>
      <c r="M150" s="13">
        <f t="shared" si="81"/>
        <v>405.08475192649399</v>
      </c>
      <c r="N150" s="13">
        <f t="shared" si="81"/>
        <v>405.08475192649399</v>
      </c>
      <c r="O150" s="13">
        <f t="shared" si="81"/>
        <v>405.08475192649399</v>
      </c>
      <c r="Q150" s="12">
        <f>[1]Nodes!H149</f>
        <v>75384</v>
      </c>
      <c r="R150" s="1">
        <f t="shared" si="83"/>
        <v>3769200</v>
      </c>
      <c r="S150" s="1">
        <f t="shared" si="84"/>
        <v>11.567250062144968</v>
      </c>
      <c r="T150" s="1">
        <v>744</v>
      </c>
      <c r="U150" s="1">
        <f t="shared" si="88"/>
        <v>46.5</v>
      </c>
      <c r="V150">
        <f t="shared" si="89"/>
        <v>3299708.4479999999</v>
      </c>
      <c r="W150">
        <f t="shared" si="90"/>
        <v>4529673.7919999994</v>
      </c>
      <c r="X150">
        <f t="shared" si="91"/>
        <v>6802727.5439999998</v>
      </c>
      <c r="Y150">
        <f t="shared" si="92"/>
        <v>7368032.1600000001</v>
      </c>
      <c r="Z150">
        <f t="shared" si="93"/>
        <v>7513146.3600000003</v>
      </c>
      <c r="AA150">
        <f t="shared" si="94"/>
        <v>8616391.1999999993</v>
      </c>
      <c r="AB150">
        <f t="shared" si="95"/>
        <v>8791432.8480000012</v>
      </c>
      <c r="AC150">
        <f t="shared" si="96"/>
        <v>8599806.7200000007</v>
      </c>
      <c r="AD150">
        <f t="shared" si="97"/>
        <v>7338632.4000000004</v>
      </c>
      <c r="AE150">
        <f t="shared" si="98"/>
        <v>7202338.1279999996</v>
      </c>
      <c r="AF150">
        <f t="shared" si="99"/>
        <v>4912021.4400000004</v>
      </c>
      <c r="AG150">
        <f t="shared" si="100"/>
        <v>3175852.5359999998</v>
      </c>
      <c r="AH150" s="12">
        <f t="shared" si="101"/>
        <v>405.08475192649399</v>
      </c>
      <c r="AI150" s="12">
        <f t="shared" si="101"/>
        <v>405.08475192649399</v>
      </c>
      <c r="AJ150" s="12">
        <f t="shared" si="101"/>
        <v>405.08475192649399</v>
      </c>
      <c r="AK150" s="12">
        <f t="shared" si="101"/>
        <v>405.08475192649399</v>
      </c>
      <c r="AL150" s="12">
        <f t="shared" si="101"/>
        <v>405.08475192649399</v>
      </c>
      <c r="AM150" s="12">
        <f t="shared" si="101"/>
        <v>405.08475192649399</v>
      </c>
      <c r="AN150" s="12">
        <f t="shared" si="101"/>
        <v>405.08475192649399</v>
      </c>
      <c r="AO150" s="12">
        <f t="shared" si="101"/>
        <v>405.08475192649399</v>
      </c>
      <c r="AP150" s="12">
        <f t="shared" si="101"/>
        <v>405.08475192649399</v>
      </c>
      <c r="AQ150" s="12">
        <f t="shared" si="101"/>
        <v>405.08475192649399</v>
      </c>
      <c r="AR150" s="12">
        <f t="shared" si="101"/>
        <v>405.08475192649399</v>
      </c>
      <c r="AS150" s="12">
        <f t="shared" si="101"/>
        <v>405.08475192649399</v>
      </c>
      <c r="AT150" s="13">
        <f t="shared" si="85"/>
        <v>4861.0170231179281</v>
      </c>
      <c r="AU150">
        <f t="shared" si="86"/>
        <v>57.567074223809712</v>
      </c>
      <c r="AV150" t="e">
        <v>#DIV/0!</v>
      </c>
      <c r="AW150">
        <f t="shared" si="87"/>
        <v>3769202.8402438355</v>
      </c>
    </row>
    <row r="151" spans="1:49" x14ac:dyDescent="0.25">
      <c r="A151" s="18" t="str">
        <f>[1]Nodes!A150</f>
        <v>MWD_LVR</v>
      </c>
      <c r="B151" s="18" t="str">
        <f>[1]Nodes!B150</f>
        <v>LAS VIRGENES MWD</v>
      </c>
      <c r="C151" s="19">
        <f t="shared" si="82"/>
        <v>0</v>
      </c>
      <c r="D151" s="13">
        <f t="shared" si="79"/>
        <v>0</v>
      </c>
      <c r="E151" s="13">
        <f t="shared" si="79"/>
        <v>0</v>
      </c>
      <c r="F151" s="13">
        <f t="shared" si="79"/>
        <v>0</v>
      </c>
      <c r="G151" s="13">
        <f t="shared" si="78"/>
        <v>0</v>
      </c>
      <c r="H151" s="13">
        <f t="shared" si="78"/>
        <v>0</v>
      </c>
      <c r="I151" s="13">
        <f t="shared" si="78"/>
        <v>0</v>
      </c>
      <c r="J151" s="13">
        <f t="shared" si="78"/>
        <v>0</v>
      </c>
      <c r="K151" s="13">
        <f t="shared" si="78"/>
        <v>0</v>
      </c>
      <c r="L151" s="13">
        <f t="shared" si="78"/>
        <v>0</v>
      </c>
      <c r="M151" s="13">
        <f t="shared" si="81"/>
        <v>0</v>
      </c>
      <c r="N151" s="13">
        <f t="shared" si="81"/>
        <v>0</v>
      </c>
      <c r="O151" s="13">
        <f t="shared" si="81"/>
        <v>0</v>
      </c>
      <c r="Q151" s="12">
        <f>[1]Nodes!H150</f>
        <v>0</v>
      </c>
      <c r="R151" s="1">
        <f t="shared" si="83"/>
        <v>0</v>
      </c>
      <c r="S151" s="1">
        <f t="shared" si="84"/>
        <v>0</v>
      </c>
      <c r="T151" s="1">
        <v>0</v>
      </c>
      <c r="U151" s="1">
        <f t="shared" si="88"/>
        <v>0</v>
      </c>
      <c r="V151">
        <f t="shared" si="89"/>
        <v>0</v>
      </c>
      <c r="W151">
        <f t="shared" si="90"/>
        <v>0</v>
      </c>
      <c r="X151">
        <f t="shared" si="91"/>
        <v>0</v>
      </c>
      <c r="Y151">
        <f t="shared" si="92"/>
        <v>0</v>
      </c>
      <c r="Z151">
        <f t="shared" si="93"/>
        <v>0</v>
      </c>
      <c r="AA151">
        <f t="shared" si="94"/>
        <v>0</v>
      </c>
      <c r="AB151">
        <f t="shared" si="95"/>
        <v>0</v>
      </c>
      <c r="AC151">
        <f t="shared" si="96"/>
        <v>0</v>
      </c>
      <c r="AD151">
        <f t="shared" si="97"/>
        <v>0</v>
      </c>
      <c r="AE151">
        <f t="shared" si="98"/>
        <v>0</v>
      </c>
      <c r="AF151">
        <f t="shared" si="99"/>
        <v>0</v>
      </c>
      <c r="AG151">
        <f t="shared" si="100"/>
        <v>0</v>
      </c>
      <c r="AH151" s="12">
        <f t="shared" si="101"/>
        <v>0</v>
      </c>
      <c r="AI151" s="12">
        <f t="shared" si="101"/>
        <v>0</v>
      </c>
      <c r="AJ151" s="12">
        <f t="shared" si="101"/>
        <v>0</v>
      </c>
      <c r="AK151" s="12">
        <f t="shared" si="101"/>
        <v>0</v>
      </c>
      <c r="AL151" s="12">
        <f t="shared" si="101"/>
        <v>0</v>
      </c>
      <c r="AM151" s="12">
        <f t="shared" si="101"/>
        <v>0</v>
      </c>
      <c r="AN151" s="12">
        <f t="shared" si="101"/>
        <v>0</v>
      </c>
      <c r="AO151" s="12">
        <f t="shared" si="101"/>
        <v>0</v>
      </c>
      <c r="AP151" s="12">
        <f t="shared" si="101"/>
        <v>0</v>
      </c>
      <c r="AQ151" s="12">
        <f t="shared" si="101"/>
        <v>0</v>
      </c>
      <c r="AR151" s="12">
        <f t="shared" si="101"/>
        <v>0</v>
      </c>
      <c r="AS151" s="12">
        <f t="shared" si="101"/>
        <v>0</v>
      </c>
      <c r="AT151" s="13">
        <f t="shared" si="85"/>
        <v>0</v>
      </c>
      <c r="AU151" t="e">
        <f t="shared" si="86"/>
        <v>#DIV/0!</v>
      </c>
      <c r="AV151" t="e">
        <v>#DIV/0!</v>
      </c>
      <c r="AW151" t="e">
        <f t="shared" si="87"/>
        <v>#DIV/0!</v>
      </c>
    </row>
    <row r="152" spans="1:49" x14ac:dyDescent="0.25">
      <c r="A152" s="18" t="str">
        <f>[1]Nodes!A151</f>
        <v>MWD_MET</v>
      </c>
      <c r="B152" s="18" t="str">
        <f>[1]Nodes!B151</f>
        <v>Metropolitan Water District of Southern California</v>
      </c>
      <c r="C152" s="19">
        <f t="shared" si="82"/>
        <v>0</v>
      </c>
      <c r="D152" s="13">
        <f t="shared" si="79"/>
        <v>0</v>
      </c>
      <c r="E152" s="13">
        <f t="shared" si="79"/>
        <v>0</v>
      </c>
      <c r="F152" s="13">
        <f t="shared" si="79"/>
        <v>0</v>
      </c>
      <c r="G152" s="13">
        <f t="shared" si="78"/>
        <v>0</v>
      </c>
      <c r="H152" s="13">
        <f t="shared" si="78"/>
        <v>0</v>
      </c>
      <c r="I152" s="13">
        <f t="shared" si="78"/>
        <v>0</v>
      </c>
      <c r="J152" s="13">
        <f t="shared" si="78"/>
        <v>0</v>
      </c>
      <c r="K152" s="13">
        <f t="shared" si="78"/>
        <v>0</v>
      </c>
      <c r="L152" s="13">
        <f t="shared" si="78"/>
        <v>0</v>
      </c>
      <c r="M152" s="13">
        <f t="shared" si="81"/>
        <v>0</v>
      </c>
      <c r="N152" s="13">
        <f t="shared" si="81"/>
        <v>0</v>
      </c>
      <c r="O152" s="13">
        <f t="shared" si="81"/>
        <v>0</v>
      </c>
      <c r="Q152" s="12">
        <f>[1]Nodes!H151</f>
        <v>0</v>
      </c>
      <c r="R152" s="1">
        <f t="shared" si="83"/>
        <v>0</v>
      </c>
      <c r="S152" s="1">
        <f t="shared" si="84"/>
        <v>0</v>
      </c>
      <c r="T152" s="1">
        <v>0</v>
      </c>
      <c r="U152" s="1">
        <f t="shared" si="88"/>
        <v>0</v>
      </c>
      <c r="V152">
        <f t="shared" si="89"/>
        <v>0</v>
      </c>
      <c r="W152">
        <f t="shared" si="90"/>
        <v>0</v>
      </c>
      <c r="X152">
        <f t="shared" si="91"/>
        <v>0</v>
      </c>
      <c r="Y152">
        <f t="shared" si="92"/>
        <v>0</v>
      </c>
      <c r="Z152">
        <f t="shared" si="93"/>
        <v>0</v>
      </c>
      <c r="AA152">
        <f t="shared" si="94"/>
        <v>0</v>
      </c>
      <c r="AB152">
        <f t="shared" si="95"/>
        <v>0</v>
      </c>
      <c r="AC152">
        <f t="shared" si="96"/>
        <v>0</v>
      </c>
      <c r="AD152">
        <f t="shared" si="97"/>
        <v>0</v>
      </c>
      <c r="AE152">
        <f t="shared" si="98"/>
        <v>0</v>
      </c>
      <c r="AF152">
        <f t="shared" si="99"/>
        <v>0</v>
      </c>
      <c r="AG152">
        <f t="shared" si="100"/>
        <v>0</v>
      </c>
      <c r="AH152" s="12">
        <f t="shared" si="101"/>
        <v>0</v>
      </c>
      <c r="AI152" s="12">
        <f t="shared" si="101"/>
        <v>0</v>
      </c>
      <c r="AJ152" s="12">
        <f t="shared" si="101"/>
        <v>0</v>
      </c>
      <c r="AK152" s="12">
        <f t="shared" si="101"/>
        <v>0</v>
      </c>
      <c r="AL152" s="12">
        <f t="shared" si="101"/>
        <v>0</v>
      </c>
      <c r="AM152" s="12">
        <f t="shared" si="101"/>
        <v>0</v>
      </c>
      <c r="AN152" s="12">
        <f t="shared" si="101"/>
        <v>0</v>
      </c>
      <c r="AO152" s="12">
        <f t="shared" si="101"/>
        <v>0</v>
      </c>
      <c r="AP152" s="12">
        <f t="shared" si="101"/>
        <v>0</v>
      </c>
      <c r="AQ152" s="12">
        <f t="shared" si="101"/>
        <v>0</v>
      </c>
      <c r="AR152" s="12">
        <f t="shared" si="101"/>
        <v>0</v>
      </c>
      <c r="AS152" s="12">
        <f t="shared" si="101"/>
        <v>0</v>
      </c>
      <c r="AT152" s="13">
        <f t="shared" si="85"/>
        <v>0</v>
      </c>
      <c r="AU152" t="e">
        <f t="shared" si="86"/>
        <v>#DIV/0!</v>
      </c>
      <c r="AV152" t="e">
        <v>#DIV/0!</v>
      </c>
      <c r="AW152" t="e">
        <f t="shared" si="87"/>
        <v>#DIV/0!</v>
      </c>
    </row>
    <row r="153" spans="1:49" x14ac:dyDescent="0.25">
      <c r="A153" s="18" t="str">
        <f>[1]Nodes!A152</f>
        <v>MWD_SGR</v>
      </c>
      <c r="B153" s="18" t="str">
        <f>[1]Nodes!B152</f>
        <v>San Gabriel Valley Municipal Water District</v>
      </c>
      <c r="C153" s="19">
        <f t="shared" si="82"/>
        <v>0</v>
      </c>
      <c r="D153" s="13">
        <f t="shared" si="79"/>
        <v>0</v>
      </c>
      <c r="E153" s="13">
        <f t="shared" si="79"/>
        <v>0</v>
      </c>
      <c r="F153" s="13">
        <f t="shared" si="79"/>
        <v>0</v>
      </c>
      <c r="G153" s="13">
        <f t="shared" si="78"/>
        <v>0</v>
      </c>
      <c r="H153" s="13">
        <f t="shared" si="78"/>
        <v>0</v>
      </c>
      <c r="I153" s="13">
        <f t="shared" si="78"/>
        <v>0</v>
      </c>
      <c r="J153" s="13">
        <f t="shared" si="78"/>
        <v>0</v>
      </c>
      <c r="K153" s="13">
        <f t="shared" si="78"/>
        <v>0</v>
      </c>
      <c r="L153" s="13">
        <f t="shared" si="78"/>
        <v>0</v>
      </c>
      <c r="M153" s="13">
        <f t="shared" si="81"/>
        <v>0</v>
      </c>
      <c r="N153" s="13">
        <f t="shared" si="81"/>
        <v>0</v>
      </c>
      <c r="O153" s="13">
        <f t="shared" si="81"/>
        <v>0</v>
      </c>
      <c r="Q153" s="12">
        <f>[1]Nodes!H152</f>
        <v>0</v>
      </c>
      <c r="R153" s="1">
        <f t="shared" si="83"/>
        <v>0</v>
      </c>
      <c r="S153" s="1">
        <f t="shared" si="84"/>
        <v>0</v>
      </c>
      <c r="T153" s="1">
        <v>0</v>
      </c>
      <c r="U153" s="1">
        <f t="shared" si="88"/>
        <v>0</v>
      </c>
      <c r="V153">
        <f t="shared" si="89"/>
        <v>0</v>
      </c>
      <c r="W153">
        <f t="shared" si="90"/>
        <v>0</v>
      </c>
      <c r="X153">
        <f t="shared" si="91"/>
        <v>0</v>
      </c>
      <c r="Y153">
        <f t="shared" si="92"/>
        <v>0</v>
      </c>
      <c r="Z153">
        <f t="shared" si="93"/>
        <v>0</v>
      </c>
      <c r="AA153">
        <f t="shared" si="94"/>
        <v>0</v>
      </c>
      <c r="AB153">
        <f t="shared" si="95"/>
        <v>0</v>
      </c>
      <c r="AC153">
        <f t="shared" si="96"/>
        <v>0</v>
      </c>
      <c r="AD153">
        <f t="shared" si="97"/>
        <v>0</v>
      </c>
      <c r="AE153">
        <f t="shared" si="98"/>
        <v>0</v>
      </c>
      <c r="AF153">
        <f t="shared" si="99"/>
        <v>0</v>
      </c>
      <c r="AG153">
        <f t="shared" si="100"/>
        <v>0</v>
      </c>
      <c r="AH153" s="12">
        <f t="shared" si="101"/>
        <v>0</v>
      </c>
      <c r="AI153" s="12">
        <f t="shared" si="101"/>
        <v>0</v>
      </c>
      <c r="AJ153" s="12">
        <f t="shared" si="101"/>
        <v>0</v>
      </c>
      <c r="AK153" s="12">
        <f t="shared" si="101"/>
        <v>0</v>
      </c>
      <c r="AL153" s="12">
        <f t="shared" si="101"/>
        <v>0</v>
      </c>
      <c r="AM153" s="12">
        <f t="shared" si="101"/>
        <v>0</v>
      </c>
      <c r="AN153" s="12">
        <f t="shared" si="101"/>
        <v>0</v>
      </c>
      <c r="AO153" s="12">
        <f t="shared" si="101"/>
        <v>0</v>
      </c>
      <c r="AP153" s="12">
        <f t="shared" si="101"/>
        <v>0</v>
      </c>
      <c r="AQ153" s="12">
        <f t="shared" si="101"/>
        <v>0</v>
      </c>
      <c r="AR153" s="12">
        <f t="shared" si="101"/>
        <v>0</v>
      </c>
      <c r="AS153" s="12">
        <f t="shared" si="101"/>
        <v>0</v>
      </c>
      <c r="AT153" s="13">
        <f t="shared" si="85"/>
        <v>0</v>
      </c>
      <c r="AU153" t="e">
        <f t="shared" si="86"/>
        <v>#DIV/0!</v>
      </c>
      <c r="AV153" t="e">
        <v>#DIV/0!</v>
      </c>
      <c r="AW153" t="e">
        <f t="shared" si="87"/>
        <v>#DIV/0!</v>
      </c>
    </row>
    <row r="154" spans="1:49" x14ac:dyDescent="0.25">
      <c r="A154" s="18" t="str">
        <f>[1]Nodes!A153</f>
        <v>MWD_SGV</v>
      </c>
      <c r="B154" s="18" t="str">
        <f>[1]Nodes!B153</f>
        <v>San Gabriel Valley Municipal Water District</v>
      </c>
      <c r="C154" s="19">
        <f t="shared" si="82"/>
        <v>0</v>
      </c>
      <c r="D154" s="13">
        <f t="shared" si="79"/>
        <v>0</v>
      </c>
      <c r="E154" s="13">
        <f t="shared" si="79"/>
        <v>0</v>
      </c>
      <c r="F154" s="13">
        <f t="shared" si="79"/>
        <v>0</v>
      </c>
      <c r="G154" s="13">
        <f t="shared" si="78"/>
        <v>0</v>
      </c>
      <c r="H154" s="13">
        <f t="shared" si="78"/>
        <v>0</v>
      </c>
      <c r="I154" s="13">
        <f t="shared" si="78"/>
        <v>0</v>
      </c>
      <c r="J154" s="13">
        <f t="shared" si="78"/>
        <v>0</v>
      </c>
      <c r="K154" s="13">
        <f t="shared" si="78"/>
        <v>0</v>
      </c>
      <c r="L154" s="13">
        <f t="shared" si="78"/>
        <v>0</v>
      </c>
      <c r="M154" s="13">
        <f t="shared" si="81"/>
        <v>0</v>
      </c>
      <c r="N154" s="13">
        <f t="shared" si="81"/>
        <v>0</v>
      </c>
      <c r="O154" s="13">
        <f t="shared" si="81"/>
        <v>0</v>
      </c>
      <c r="Q154" s="12">
        <f>[1]Nodes!H153</f>
        <v>0</v>
      </c>
      <c r="R154" s="1">
        <f t="shared" si="83"/>
        <v>0</v>
      </c>
      <c r="S154" s="1">
        <f t="shared" si="84"/>
        <v>0</v>
      </c>
      <c r="T154" s="1">
        <v>0</v>
      </c>
      <c r="U154" s="1">
        <f t="shared" si="88"/>
        <v>0</v>
      </c>
      <c r="V154">
        <f t="shared" si="89"/>
        <v>0</v>
      </c>
      <c r="W154">
        <f t="shared" si="90"/>
        <v>0</v>
      </c>
      <c r="X154">
        <f t="shared" si="91"/>
        <v>0</v>
      </c>
      <c r="Y154">
        <f t="shared" si="92"/>
        <v>0</v>
      </c>
      <c r="Z154">
        <f t="shared" si="93"/>
        <v>0</v>
      </c>
      <c r="AA154">
        <f t="shared" si="94"/>
        <v>0</v>
      </c>
      <c r="AB154">
        <f t="shared" si="95"/>
        <v>0</v>
      </c>
      <c r="AC154">
        <f t="shared" si="96"/>
        <v>0</v>
      </c>
      <c r="AD154">
        <f t="shared" si="97"/>
        <v>0</v>
      </c>
      <c r="AE154">
        <f t="shared" si="98"/>
        <v>0</v>
      </c>
      <c r="AF154">
        <f t="shared" si="99"/>
        <v>0</v>
      </c>
      <c r="AG154">
        <f t="shared" si="100"/>
        <v>0</v>
      </c>
      <c r="AH154" s="12">
        <f t="shared" si="101"/>
        <v>0</v>
      </c>
      <c r="AI154" s="12">
        <f t="shared" si="101"/>
        <v>0</v>
      </c>
      <c r="AJ154" s="12">
        <f t="shared" si="101"/>
        <v>0</v>
      </c>
      <c r="AK154" s="12">
        <f t="shared" si="101"/>
        <v>0</v>
      </c>
      <c r="AL154" s="12">
        <f t="shared" si="101"/>
        <v>0</v>
      </c>
      <c r="AM154" s="12">
        <f t="shared" si="101"/>
        <v>0</v>
      </c>
      <c r="AN154" s="12">
        <f t="shared" si="101"/>
        <v>0</v>
      </c>
      <c r="AO154" s="12">
        <f t="shared" si="101"/>
        <v>0</v>
      </c>
      <c r="AP154" s="12">
        <f t="shared" si="101"/>
        <v>0</v>
      </c>
      <c r="AQ154" s="12">
        <f t="shared" si="101"/>
        <v>0</v>
      </c>
      <c r="AR154" s="12">
        <f t="shared" si="101"/>
        <v>0</v>
      </c>
      <c r="AS154" s="12">
        <f t="shared" si="101"/>
        <v>0</v>
      </c>
      <c r="AT154" s="13">
        <f t="shared" si="85"/>
        <v>0</v>
      </c>
      <c r="AU154" t="e">
        <f t="shared" si="86"/>
        <v>#DIV/0!</v>
      </c>
      <c r="AV154" t="e">
        <v>#DIV/0!</v>
      </c>
      <c r="AW154" t="e">
        <f t="shared" si="87"/>
        <v>#DIV/0!</v>
      </c>
    </row>
    <row r="155" spans="1:49" x14ac:dyDescent="0.25">
      <c r="A155" s="18" t="str">
        <f>[1]Nodes!A154</f>
        <v>MWD_THR</v>
      </c>
      <c r="B155" s="18" t="str">
        <f>[1]Nodes!B154</f>
        <v>Three Valleys Municipal Water District</v>
      </c>
      <c r="C155" s="19">
        <f t="shared" si="82"/>
        <v>0</v>
      </c>
      <c r="D155" s="13">
        <f t="shared" si="79"/>
        <v>0</v>
      </c>
      <c r="E155" s="13">
        <f t="shared" si="79"/>
        <v>0</v>
      </c>
      <c r="F155" s="13">
        <f t="shared" si="79"/>
        <v>0</v>
      </c>
      <c r="G155" s="13">
        <f t="shared" si="78"/>
        <v>0</v>
      </c>
      <c r="H155" s="13">
        <f t="shared" si="78"/>
        <v>0</v>
      </c>
      <c r="I155" s="13">
        <f t="shared" si="78"/>
        <v>0</v>
      </c>
      <c r="J155" s="13">
        <f t="shared" si="78"/>
        <v>0</v>
      </c>
      <c r="K155" s="13">
        <f t="shared" si="78"/>
        <v>0</v>
      </c>
      <c r="L155" s="13">
        <f t="shared" si="78"/>
        <v>0</v>
      </c>
      <c r="M155" s="13">
        <f t="shared" si="81"/>
        <v>0</v>
      </c>
      <c r="N155" s="13">
        <f t="shared" si="81"/>
        <v>0</v>
      </c>
      <c r="O155" s="13">
        <f t="shared" si="81"/>
        <v>0</v>
      </c>
      <c r="Q155" s="12">
        <f>[1]Nodes!H154</f>
        <v>0</v>
      </c>
      <c r="R155" s="1">
        <f t="shared" si="83"/>
        <v>0</v>
      </c>
      <c r="S155" s="1">
        <f t="shared" si="84"/>
        <v>0</v>
      </c>
      <c r="T155" s="1">
        <v>0</v>
      </c>
      <c r="U155" s="1">
        <f t="shared" si="88"/>
        <v>0</v>
      </c>
      <c r="V155">
        <f t="shared" si="89"/>
        <v>0</v>
      </c>
      <c r="W155">
        <f t="shared" si="90"/>
        <v>0</v>
      </c>
      <c r="X155">
        <f t="shared" si="91"/>
        <v>0</v>
      </c>
      <c r="Y155">
        <f t="shared" si="92"/>
        <v>0</v>
      </c>
      <c r="Z155">
        <f t="shared" si="93"/>
        <v>0</v>
      </c>
      <c r="AA155">
        <f t="shared" si="94"/>
        <v>0</v>
      </c>
      <c r="AB155">
        <f t="shared" si="95"/>
        <v>0</v>
      </c>
      <c r="AC155">
        <f t="shared" si="96"/>
        <v>0</v>
      </c>
      <c r="AD155">
        <f t="shared" si="97"/>
        <v>0</v>
      </c>
      <c r="AE155">
        <f t="shared" si="98"/>
        <v>0</v>
      </c>
      <c r="AF155">
        <f t="shared" si="99"/>
        <v>0</v>
      </c>
      <c r="AG155">
        <f t="shared" si="100"/>
        <v>0</v>
      </c>
      <c r="AH155" s="12">
        <f t="shared" si="101"/>
        <v>0</v>
      </c>
      <c r="AI155" s="12">
        <f t="shared" si="101"/>
        <v>0</v>
      </c>
      <c r="AJ155" s="12">
        <f t="shared" si="101"/>
        <v>0</v>
      </c>
      <c r="AK155" s="12">
        <f t="shared" si="101"/>
        <v>0</v>
      </c>
      <c r="AL155" s="12">
        <f t="shared" si="101"/>
        <v>0</v>
      </c>
      <c r="AM155" s="12">
        <f t="shared" si="101"/>
        <v>0</v>
      </c>
      <c r="AN155" s="12">
        <f t="shared" si="101"/>
        <v>0</v>
      </c>
      <c r="AO155" s="12">
        <f t="shared" si="101"/>
        <v>0</v>
      </c>
      <c r="AP155" s="12">
        <f t="shared" si="101"/>
        <v>0</v>
      </c>
      <c r="AQ155" s="12">
        <f t="shared" si="101"/>
        <v>0</v>
      </c>
      <c r="AR155" s="12">
        <f t="shared" si="101"/>
        <v>0</v>
      </c>
      <c r="AS155" s="12">
        <f t="shared" si="101"/>
        <v>0</v>
      </c>
      <c r="AT155" s="13">
        <f t="shared" si="85"/>
        <v>0</v>
      </c>
      <c r="AU155" t="e">
        <f t="shared" si="86"/>
        <v>#DIV/0!</v>
      </c>
      <c r="AV155" t="e">
        <v>#DIV/0!</v>
      </c>
      <c r="AW155" t="e">
        <f t="shared" si="87"/>
        <v>#DIV/0!</v>
      </c>
    </row>
    <row r="156" spans="1:49" x14ac:dyDescent="0.25">
      <c r="A156" s="18" t="str">
        <f>[1]Nodes!A155</f>
        <v>MWD_THV</v>
      </c>
      <c r="B156" s="18" t="str">
        <f>[1]Nodes!B155</f>
        <v>Three Valleys Municipal Water District</v>
      </c>
      <c r="C156" s="19">
        <f t="shared" si="82"/>
        <v>0</v>
      </c>
      <c r="D156" s="13">
        <f t="shared" si="79"/>
        <v>0</v>
      </c>
      <c r="E156" s="13">
        <f t="shared" si="79"/>
        <v>0</v>
      </c>
      <c r="F156" s="13">
        <f t="shared" si="79"/>
        <v>0</v>
      </c>
      <c r="G156" s="13">
        <f t="shared" si="78"/>
        <v>0</v>
      </c>
      <c r="H156" s="13">
        <f t="shared" si="78"/>
        <v>0</v>
      </c>
      <c r="I156" s="13">
        <f t="shared" si="78"/>
        <v>0</v>
      </c>
      <c r="J156" s="13">
        <f t="shared" si="78"/>
        <v>0</v>
      </c>
      <c r="K156" s="13">
        <f t="shared" si="78"/>
        <v>0</v>
      </c>
      <c r="L156" s="13">
        <f t="shared" si="78"/>
        <v>0</v>
      </c>
      <c r="M156" s="13">
        <f t="shared" si="81"/>
        <v>0</v>
      </c>
      <c r="N156" s="13">
        <f t="shared" si="81"/>
        <v>0</v>
      </c>
      <c r="O156" s="13">
        <f t="shared" si="81"/>
        <v>0</v>
      </c>
      <c r="Q156" s="12">
        <f>[1]Nodes!H155</f>
        <v>0</v>
      </c>
      <c r="R156" s="1">
        <f t="shared" si="83"/>
        <v>0</v>
      </c>
      <c r="S156" s="1">
        <f t="shared" si="84"/>
        <v>0</v>
      </c>
      <c r="T156" s="1">
        <v>0</v>
      </c>
      <c r="U156" s="1">
        <f t="shared" si="88"/>
        <v>0</v>
      </c>
      <c r="V156">
        <f t="shared" si="89"/>
        <v>0</v>
      </c>
      <c r="W156">
        <f t="shared" si="90"/>
        <v>0</v>
      </c>
      <c r="X156">
        <f t="shared" si="91"/>
        <v>0</v>
      </c>
      <c r="Y156">
        <f t="shared" si="92"/>
        <v>0</v>
      </c>
      <c r="Z156">
        <f t="shared" si="93"/>
        <v>0</v>
      </c>
      <c r="AA156">
        <f t="shared" si="94"/>
        <v>0</v>
      </c>
      <c r="AB156">
        <f t="shared" si="95"/>
        <v>0</v>
      </c>
      <c r="AC156">
        <f t="shared" si="96"/>
        <v>0</v>
      </c>
      <c r="AD156">
        <f t="shared" si="97"/>
        <v>0</v>
      </c>
      <c r="AE156">
        <f t="shared" si="98"/>
        <v>0</v>
      </c>
      <c r="AF156">
        <f t="shared" si="99"/>
        <v>0</v>
      </c>
      <c r="AG156">
        <f t="shared" si="100"/>
        <v>0</v>
      </c>
      <c r="AH156" s="12">
        <f t="shared" si="101"/>
        <v>0</v>
      </c>
      <c r="AI156" s="12">
        <f t="shared" si="101"/>
        <v>0</v>
      </c>
      <c r="AJ156" s="12">
        <f t="shared" si="101"/>
        <v>0</v>
      </c>
      <c r="AK156" s="12">
        <f t="shared" si="101"/>
        <v>0</v>
      </c>
      <c r="AL156" s="12">
        <f t="shared" si="101"/>
        <v>0</v>
      </c>
      <c r="AM156" s="12">
        <f t="shared" si="101"/>
        <v>0</v>
      </c>
      <c r="AN156" s="12">
        <f t="shared" si="101"/>
        <v>0</v>
      </c>
      <c r="AO156" s="12">
        <f t="shared" si="101"/>
        <v>0</v>
      </c>
      <c r="AP156" s="12">
        <f t="shared" si="101"/>
        <v>0</v>
      </c>
      <c r="AQ156" s="12">
        <f t="shared" si="101"/>
        <v>0</v>
      </c>
      <c r="AR156" s="12">
        <f t="shared" si="101"/>
        <v>0</v>
      </c>
      <c r="AS156" s="12">
        <f t="shared" si="101"/>
        <v>0</v>
      </c>
      <c r="AT156" s="13">
        <f t="shared" si="85"/>
        <v>0</v>
      </c>
      <c r="AU156" t="e">
        <f t="shared" si="86"/>
        <v>#DIV/0!</v>
      </c>
      <c r="AV156" t="e">
        <v>#DIV/0!</v>
      </c>
      <c r="AW156" t="e">
        <f t="shared" si="87"/>
        <v>#DIV/0!</v>
      </c>
    </row>
    <row r="157" spans="1:49" x14ac:dyDescent="0.25">
      <c r="A157" s="18" t="str">
        <f>[1]Nodes!A156</f>
        <v>MWD_USG</v>
      </c>
      <c r="B157" s="18" t="str">
        <f>[1]Nodes!B156</f>
        <v>Upper San Gabriel Municipal Water District</v>
      </c>
      <c r="C157" s="19">
        <f t="shared" si="82"/>
        <v>0</v>
      </c>
      <c r="D157" s="13">
        <f t="shared" si="79"/>
        <v>0</v>
      </c>
      <c r="E157" s="13">
        <f t="shared" si="79"/>
        <v>0</v>
      </c>
      <c r="F157" s="13">
        <f t="shared" si="79"/>
        <v>0</v>
      </c>
      <c r="G157" s="13">
        <f t="shared" si="78"/>
        <v>0</v>
      </c>
      <c r="H157" s="13">
        <f t="shared" si="78"/>
        <v>0</v>
      </c>
      <c r="I157" s="13">
        <f t="shared" si="78"/>
        <v>0</v>
      </c>
      <c r="J157" s="13">
        <f t="shared" si="78"/>
        <v>0</v>
      </c>
      <c r="K157" s="13">
        <f t="shared" si="78"/>
        <v>0</v>
      </c>
      <c r="L157" s="13">
        <f t="shared" si="78"/>
        <v>0</v>
      </c>
      <c r="M157" s="13">
        <f t="shared" si="81"/>
        <v>0</v>
      </c>
      <c r="N157" s="13">
        <f t="shared" si="81"/>
        <v>0</v>
      </c>
      <c r="O157" s="13">
        <f t="shared" si="81"/>
        <v>0</v>
      </c>
      <c r="Q157" s="12">
        <f>[1]Nodes!H156</f>
        <v>0</v>
      </c>
      <c r="R157" s="1">
        <f t="shared" si="83"/>
        <v>0</v>
      </c>
      <c r="S157" s="1">
        <f t="shared" si="84"/>
        <v>0</v>
      </c>
      <c r="T157" s="1">
        <v>0</v>
      </c>
      <c r="U157" s="1">
        <f t="shared" si="88"/>
        <v>0</v>
      </c>
      <c r="V157">
        <f t="shared" si="89"/>
        <v>0</v>
      </c>
      <c r="W157">
        <f t="shared" si="90"/>
        <v>0</v>
      </c>
      <c r="X157">
        <f t="shared" si="91"/>
        <v>0</v>
      </c>
      <c r="Y157">
        <f t="shared" si="92"/>
        <v>0</v>
      </c>
      <c r="Z157">
        <f t="shared" si="93"/>
        <v>0</v>
      </c>
      <c r="AA157">
        <f t="shared" si="94"/>
        <v>0</v>
      </c>
      <c r="AB157">
        <f t="shared" si="95"/>
        <v>0</v>
      </c>
      <c r="AC157">
        <f t="shared" si="96"/>
        <v>0</v>
      </c>
      <c r="AD157">
        <f t="shared" si="97"/>
        <v>0</v>
      </c>
      <c r="AE157">
        <f t="shared" si="98"/>
        <v>0</v>
      </c>
      <c r="AF157">
        <f t="shared" si="99"/>
        <v>0</v>
      </c>
      <c r="AG157">
        <f t="shared" si="100"/>
        <v>0</v>
      </c>
      <c r="AH157" s="12">
        <f t="shared" si="101"/>
        <v>0</v>
      </c>
      <c r="AI157" s="12">
        <f t="shared" si="101"/>
        <v>0</v>
      </c>
      <c r="AJ157" s="12">
        <f t="shared" si="101"/>
        <v>0</v>
      </c>
      <c r="AK157" s="12">
        <f t="shared" si="101"/>
        <v>0</v>
      </c>
      <c r="AL157" s="12">
        <f t="shared" si="101"/>
        <v>0</v>
      </c>
      <c r="AM157" s="12">
        <f t="shared" si="101"/>
        <v>0</v>
      </c>
      <c r="AN157" s="12">
        <f t="shared" si="101"/>
        <v>0</v>
      </c>
      <c r="AO157" s="12">
        <f t="shared" si="101"/>
        <v>0</v>
      </c>
      <c r="AP157" s="12">
        <f t="shared" si="101"/>
        <v>0</v>
      </c>
      <c r="AQ157" s="12">
        <f t="shared" si="101"/>
        <v>0</v>
      </c>
      <c r="AR157" s="12">
        <f t="shared" si="101"/>
        <v>0</v>
      </c>
      <c r="AS157" s="12">
        <f t="shared" si="101"/>
        <v>0</v>
      </c>
      <c r="AT157" s="13">
        <f t="shared" si="85"/>
        <v>0</v>
      </c>
      <c r="AU157" t="e">
        <f t="shared" si="86"/>
        <v>#DIV/0!</v>
      </c>
      <c r="AV157" t="e">
        <v>#DIV/0!</v>
      </c>
      <c r="AW157" t="e">
        <f t="shared" si="87"/>
        <v>#DIV/0!</v>
      </c>
    </row>
    <row r="158" spans="1:49" x14ac:dyDescent="0.25">
      <c r="A158" s="18" t="str">
        <f>[1]Nodes!A157</f>
        <v>MWD_USR</v>
      </c>
      <c r="B158" s="18" t="str">
        <f>[1]Nodes!B157</f>
        <v>Upper San Gabriel Municipal Water District</v>
      </c>
      <c r="C158" s="19">
        <f t="shared" si="82"/>
        <v>0</v>
      </c>
      <c r="D158" s="13">
        <f t="shared" si="79"/>
        <v>0</v>
      </c>
      <c r="E158" s="13">
        <f t="shared" si="79"/>
        <v>0</v>
      </c>
      <c r="F158" s="13">
        <f t="shared" si="79"/>
        <v>0</v>
      </c>
      <c r="G158" s="13">
        <f t="shared" si="78"/>
        <v>0</v>
      </c>
      <c r="H158" s="13">
        <f t="shared" si="78"/>
        <v>0</v>
      </c>
      <c r="I158" s="13">
        <f t="shared" si="78"/>
        <v>0</v>
      </c>
      <c r="J158" s="13">
        <f t="shared" si="78"/>
        <v>0</v>
      </c>
      <c r="K158" s="13">
        <f t="shared" si="78"/>
        <v>0</v>
      </c>
      <c r="L158" s="13">
        <f t="shared" si="78"/>
        <v>0</v>
      </c>
      <c r="M158" s="13">
        <f t="shared" si="81"/>
        <v>0</v>
      </c>
      <c r="N158" s="13">
        <f t="shared" si="81"/>
        <v>0</v>
      </c>
      <c r="O158" s="13">
        <f t="shared" si="81"/>
        <v>0</v>
      </c>
      <c r="Q158" s="12">
        <f>[1]Nodes!H157</f>
        <v>0</v>
      </c>
      <c r="R158" s="1">
        <f t="shared" si="83"/>
        <v>0</v>
      </c>
      <c r="S158" s="1">
        <f t="shared" si="84"/>
        <v>0</v>
      </c>
      <c r="T158" s="1">
        <v>0</v>
      </c>
      <c r="U158" s="1">
        <f t="shared" si="88"/>
        <v>0</v>
      </c>
      <c r="V158">
        <f t="shared" si="89"/>
        <v>0</v>
      </c>
      <c r="W158">
        <f t="shared" si="90"/>
        <v>0</v>
      </c>
      <c r="X158">
        <f t="shared" si="91"/>
        <v>0</v>
      </c>
      <c r="Y158">
        <f t="shared" si="92"/>
        <v>0</v>
      </c>
      <c r="Z158">
        <f t="shared" si="93"/>
        <v>0</v>
      </c>
      <c r="AA158">
        <f t="shared" si="94"/>
        <v>0</v>
      </c>
      <c r="AB158">
        <f t="shared" si="95"/>
        <v>0</v>
      </c>
      <c r="AC158">
        <f t="shared" si="96"/>
        <v>0</v>
      </c>
      <c r="AD158">
        <f t="shared" si="97"/>
        <v>0</v>
      </c>
      <c r="AE158">
        <f t="shared" si="98"/>
        <v>0</v>
      </c>
      <c r="AF158">
        <f t="shared" si="99"/>
        <v>0</v>
      </c>
      <c r="AG158">
        <f t="shared" si="100"/>
        <v>0</v>
      </c>
      <c r="AH158" s="12">
        <f t="shared" si="101"/>
        <v>0</v>
      </c>
      <c r="AI158" s="12">
        <f t="shared" si="101"/>
        <v>0</v>
      </c>
      <c r="AJ158" s="12">
        <f t="shared" si="101"/>
        <v>0</v>
      </c>
      <c r="AK158" s="12">
        <f t="shared" si="101"/>
        <v>0</v>
      </c>
      <c r="AL158" s="12">
        <f t="shared" si="101"/>
        <v>0</v>
      </c>
      <c r="AM158" s="12">
        <f t="shared" si="101"/>
        <v>0</v>
      </c>
      <c r="AN158" s="12">
        <f t="shared" si="101"/>
        <v>0</v>
      </c>
      <c r="AO158" s="12">
        <f t="shared" si="101"/>
        <v>0</v>
      </c>
      <c r="AP158" s="12">
        <f t="shared" si="101"/>
        <v>0</v>
      </c>
      <c r="AQ158" s="12">
        <f t="shared" si="101"/>
        <v>0</v>
      </c>
      <c r="AR158" s="12">
        <f t="shared" si="101"/>
        <v>0</v>
      </c>
      <c r="AS158" s="12">
        <f t="shared" si="101"/>
        <v>0</v>
      </c>
      <c r="AT158" s="13">
        <f t="shared" si="85"/>
        <v>0</v>
      </c>
      <c r="AU158" t="e">
        <f t="shared" si="86"/>
        <v>#DIV/0!</v>
      </c>
      <c r="AV158" t="e">
        <v>#DIV/0!</v>
      </c>
      <c r="AW158" t="e">
        <f t="shared" si="87"/>
        <v>#DIV/0!</v>
      </c>
    </row>
    <row r="159" spans="1:49" x14ac:dyDescent="0.25">
      <c r="A159" s="18" t="str">
        <f>[1]Nodes!A158</f>
        <v>MWD_WCB</v>
      </c>
      <c r="B159" s="18" t="str">
        <f>[1]Nodes!B158</f>
        <v>West Basin Municipal Water District</v>
      </c>
      <c r="C159" s="19">
        <f t="shared" si="82"/>
        <v>0</v>
      </c>
      <c r="D159" s="13">
        <f t="shared" si="79"/>
        <v>0</v>
      </c>
      <c r="E159" s="13">
        <f t="shared" si="79"/>
        <v>0</v>
      </c>
      <c r="F159" s="13">
        <f t="shared" si="79"/>
        <v>0</v>
      </c>
      <c r="G159" s="13">
        <f t="shared" si="78"/>
        <v>0</v>
      </c>
      <c r="H159" s="13">
        <f t="shared" si="78"/>
        <v>0</v>
      </c>
      <c r="I159" s="13">
        <f t="shared" si="78"/>
        <v>0</v>
      </c>
      <c r="J159" s="13">
        <f t="shared" si="78"/>
        <v>0</v>
      </c>
      <c r="K159" s="13">
        <f t="shared" si="78"/>
        <v>0</v>
      </c>
      <c r="L159" s="13">
        <f t="shared" si="78"/>
        <v>0</v>
      </c>
      <c r="M159" s="13">
        <f t="shared" si="81"/>
        <v>0</v>
      </c>
      <c r="N159" s="13">
        <f t="shared" si="81"/>
        <v>0</v>
      </c>
      <c r="O159" s="13">
        <f t="shared" si="81"/>
        <v>0</v>
      </c>
      <c r="Q159" s="12">
        <f>[1]Nodes!H158</f>
        <v>0</v>
      </c>
      <c r="R159" s="1">
        <f t="shared" si="83"/>
        <v>0</v>
      </c>
      <c r="S159" s="1">
        <f t="shared" si="84"/>
        <v>0</v>
      </c>
      <c r="T159" s="1">
        <v>0</v>
      </c>
      <c r="U159" s="1">
        <f t="shared" si="88"/>
        <v>0</v>
      </c>
      <c r="V159">
        <f t="shared" si="89"/>
        <v>0</v>
      </c>
      <c r="W159">
        <f t="shared" si="90"/>
        <v>0</v>
      </c>
      <c r="X159">
        <f t="shared" si="91"/>
        <v>0</v>
      </c>
      <c r="Y159">
        <f t="shared" si="92"/>
        <v>0</v>
      </c>
      <c r="Z159">
        <f t="shared" si="93"/>
        <v>0</v>
      </c>
      <c r="AA159">
        <f t="shared" si="94"/>
        <v>0</v>
      </c>
      <c r="AB159">
        <f t="shared" si="95"/>
        <v>0</v>
      </c>
      <c r="AC159">
        <f t="shared" si="96"/>
        <v>0</v>
      </c>
      <c r="AD159">
        <f t="shared" si="97"/>
        <v>0</v>
      </c>
      <c r="AE159">
        <f t="shared" si="98"/>
        <v>0</v>
      </c>
      <c r="AF159">
        <f t="shared" si="99"/>
        <v>0</v>
      </c>
      <c r="AG159">
        <f t="shared" si="100"/>
        <v>0</v>
      </c>
      <c r="AH159" s="12">
        <f t="shared" si="101"/>
        <v>0</v>
      </c>
      <c r="AI159" s="12">
        <f t="shared" si="101"/>
        <v>0</v>
      </c>
      <c r="AJ159" s="12">
        <f t="shared" si="101"/>
        <v>0</v>
      </c>
      <c r="AK159" s="12">
        <f t="shared" si="101"/>
        <v>0</v>
      </c>
      <c r="AL159" s="12">
        <f t="shared" si="101"/>
        <v>0</v>
      </c>
      <c r="AM159" s="12">
        <f t="shared" si="101"/>
        <v>0</v>
      </c>
      <c r="AN159" s="12">
        <f t="shared" si="101"/>
        <v>0</v>
      </c>
      <c r="AO159" s="12">
        <f t="shared" si="101"/>
        <v>0</v>
      </c>
      <c r="AP159" s="12">
        <f t="shared" si="101"/>
        <v>0</v>
      </c>
      <c r="AQ159" s="12">
        <f t="shared" si="101"/>
        <v>0</v>
      </c>
      <c r="AR159" s="12">
        <f t="shared" si="101"/>
        <v>0</v>
      </c>
      <c r="AS159" s="12">
        <f t="shared" si="101"/>
        <v>0</v>
      </c>
      <c r="AT159" s="13">
        <f t="shared" si="85"/>
        <v>0</v>
      </c>
      <c r="AU159" t="e">
        <f t="shared" si="86"/>
        <v>#DIV/0!</v>
      </c>
      <c r="AV159" t="e">
        <v>#DIV/0!</v>
      </c>
      <c r="AW159" t="e">
        <f t="shared" si="87"/>
        <v>#DIV/0!</v>
      </c>
    </row>
    <row r="160" spans="1:49" x14ac:dyDescent="0.25">
      <c r="A160" s="18" t="str">
        <f>[1]Nodes!A159</f>
        <v>MWD_WCD</v>
      </c>
      <c r="B160" s="18" t="str">
        <f>[1]Nodes!B159</f>
        <v>West Coast MWD Desalination</v>
      </c>
      <c r="C160" s="19">
        <f t="shared" si="82"/>
        <v>0</v>
      </c>
      <c r="D160" s="13">
        <f t="shared" si="79"/>
        <v>0</v>
      </c>
      <c r="E160" s="13">
        <f t="shared" si="79"/>
        <v>0</v>
      </c>
      <c r="F160" s="13">
        <f t="shared" si="79"/>
        <v>0</v>
      </c>
      <c r="G160" s="13">
        <f t="shared" si="78"/>
        <v>0</v>
      </c>
      <c r="H160" s="13">
        <f t="shared" si="78"/>
        <v>0</v>
      </c>
      <c r="I160" s="13">
        <f t="shared" si="78"/>
        <v>0</v>
      </c>
      <c r="J160" s="13">
        <f t="shared" si="78"/>
        <v>0</v>
      </c>
      <c r="K160" s="13">
        <f t="shared" si="78"/>
        <v>0</v>
      </c>
      <c r="L160" s="13">
        <f t="shared" si="78"/>
        <v>0</v>
      </c>
      <c r="M160" s="13">
        <f t="shared" si="81"/>
        <v>0</v>
      </c>
      <c r="N160" s="13">
        <f t="shared" si="81"/>
        <v>0</v>
      </c>
      <c r="O160" s="13">
        <f t="shared" si="81"/>
        <v>0</v>
      </c>
      <c r="Q160" s="12">
        <f>[1]Nodes!H159</f>
        <v>0</v>
      </c>
      <c r="R160" s="1">
        <f t="shared" si="83"/>
        <v>0</v>
      </c>
      <c r="S160" s="1">
        <f t="shared" si="84"/>
        <v>0</v>
      </c>
      <c r="T160" s="1">
        <v>0</v>
      </c>
      <c r="U160" s="1">
        <f t="shared" si="88"/>
        <v>0</v>
      </c>
      <c r="V160">
        <f t="shared" si="89"/>
        <v>0</v>
      </c>
      <c r="W160">
        <f t="shared" si="90"/>
        <v>0</v>
      </c>
      <c r="X160">
        <f t="shared" si="91"/>
        <v>0</v>
      </c>
      <c r="Y160">
        <f t="shared" si="92"/>
        <v>0</v>
      </c>
      <c r="Z160">
        <f t="shared" si="93"/>
        <v>0</v>
      </c>
      <c r="AA160">
        <f t="shared" si="94"/>
        <v>0</v>
      </c>
      <c r="AB160">
        <f t="shared" si="95"/>
        <v>0</v>
      </c>
      <c r="AC160">
        <f t="shared" si="96"/>
        <v>0</v>
      </c>
      <c r="AD160">
        <f t="shared" si="97"/>
        <v>0</v>
      </c>
      <c r="AE160">
        <f t="shared" si="98"/>
        <v>0</v>
      </c>
      <c r="AF160">
        <f t="shared" si="99"/>
        <v>0</v>
      </c>
      <c r="AG160">
        <f t="shared" si="100"/>
        <v>0</v>
      </c>
      <c r="AH160" s="12">
        <f t="shared" si="101"/>
        <v>0</v>
      </c>
      <c r="AI160" s="12">
        <f t="shared" si="101"/>
        <v>0</v>
      </c>
      <c r="AJ160" s="12">
        <f t="shared" si="101"/>
        <v>0</v>
      </c>
      <c r="AK160" s="12">
        <f t="shared" si="101"/>
        <v>0</v>
      </c>
      <c r="AL160" s="12">
        <f t="shared" si="101"/>
        <v>0</v>
      </c>
      <c r="AM160" s="12">
        <f t="shared" si="101"/>
        <v>0</v>
      </c>
      <c r="AN160" s="12">
        <f t="shared" si="101"/>
        <v>0</v>
      </c>
      <c r="AO160" s="12">
        <f t="shared" si="101"/>
        <v>0</v>
      </c>
      <c r="AP160" s="12">
        <f t="shared" si="101"/>
        <v>0</v>
      </c>
      <c r="AQ160" s="12">
        <f t="shared" si="101"/>
        <v>0</v>
      </c>
      <c r="AR160" s="12">
        <f t="shared" si="101"/>
        <v>0</v>
      </c>
      <c r="AS160" s="12">
        <f t="shared" si="101"/>
        <v>0</v>
      </c>
      <c r="AT160" s="13">
        <f t="shared" si="85"/>
        <v>0</v>
      </c>
      <c r="AU160" t="e">
        <f t="shared" si="86"/>
        <v>#DIV/0!</v>
      </c>
      <c r="AV160" t="e">
        <v>#DIV/0!</v>
      </c>
      <c r="AW160" t="e">
        <f t="shared" si="87"/>
        <v>#DIV/0!</v>
      </c>
    </row>
    <row r="161" spans="1:49" x14ac:dyDescent="0.25">
      <c r="A161" s="18" t="str">
        <f>[1]Nodes!A160</f>
        <v>MWD_WCP</v>
      </c>
      <c r="B161" s="18" t="str">
        <f>[1]Nodes!B160</f>
        <v>West Coast Basin Replenishment</v>
      </c>
      <c r="C161" s="19">
        <f t="shared" si="82"/>
        <v>0</v>
      </c>
      <c r="D161" s="13">
        <f t="shared" si="79"/>
        <v>0</v>
      </c>
      <c r="E161" s="13">
        <f t="shared" si="79"/>
        <v>0</v>
      </c>
      <c r="F161" s="13">
        <f t="shared" si="79"/>
        <v>0</v>
      </c>
      <c r="G161" s="13">
        <f t="shared" si="78"/>
        <v>0</v>
      </c>
      <c r="H161" s="13">
        <f t="shared" si="78"/>
        <v>0</v>
      </c>
      <c r="I161" s="13">
        <f t="shared" si="78"/>
        <v>0</v>
      </c>
      <c r="J161" s="13">
        <f t="shared" si="78"/>
        <v>0</v>
      </c>
      <c r="K161" s="13">
        <f t="shared" si="78"/>
        <v>0</v>
      </c>
      <c r="L161" s="13">
        <f t="shared" si="78"/>
        <v>0</v>
      </c>
      <c r="M161" s="13">
        <f t="shared" si="81"/>
        <v>0</v>
      </c>
      <c r="N161" s="13">
        <f t="shared" si="81"/>
        <v>0</v>
      </c>
      <c r="O161" s="13">
        <f t="shared" si="81"/>
        <v>0</v>
      </c>
      <c r="Q161" s="12">
        <f>[1]Nodes!H160</f>
        <v>0</v>
      </c>
      <c r="R161" s="1">
        <f t="shared" si="83"/>
        <v>0</v>
      </c>
      <c r="S161" s="1">
        <f t="shared" si="84"/>
        <v>0</v>
      </c>
      <c r="T161" s="1">
        <v>0</v>
      </c>
      <c r="U161" s="1">
        <f t="shared" si="88"/>
        <v>0</v>
      </c>
      <c r="V161">
        <f t="shared" si="89"/>
        <v>0</v>
      </c>
      <c r="W161">
        <f t="shared" si="90"/>
        <v>0</v>
      </c>
      <c r="X161">
        <f t="shared" si="91"/>
        <v>0</v>
      </c>
      <c r="Y161">
        <f t="shared" si="92"/>
        <v>0</v>
      </c>
      <c r="Z161">
        <f t="shared" si="93"/>
        <v>0</v>
      </c>
      <c r="AA161">
        <f t="shared" si="94"/>
        <v>0</v>
      </c>
      <c r="AB161">
        <f t="shared" si="95"/>
        <v>0</v>
      </c>
      <c r="AC161">
        <f t="shared" si="96"/>
        <v>0</v>
      </c>
      <c r="AD161">
        <f t="shared" si="97"/>
        <v>0</v>
      </c>
      <c r="AE161">
        <f t="shared" si="98"/>
        <v>0</v>
      </c>
      <c r="AF161">
        <f t="shared" si="99"/>
        <v>0</v>
      </c>
      <c r="AG161">
        <f t="shared" si="100"/>
        <v>0</v>
      </c>
      <c r="AH161" s="12">
        <f t="shared" si="101"/>
        <v>0</v>
      </c>
      <c r="AI161" s="12">
        <f t="shared" si="101"/>
        <v>0</v>
      </c>
      <c r="AJ161" s="12">
        <f t="shared" si="101"/>
        <v>0</v>
      </c>
      <c r="AK161" s="12">
        <f t="shared" si="101"/>
        <v>0</v>
      </c>
      <c r="AL161" s="12">
        <f t="shared" si="101"/>
        <v>0</v>
      </c>
      <c r="AM161" s="12">
        <f t="shared" si="101"/>
        <v>0</v>
      </c>
      <c r="AN161" s="12">
        <f t="shared" si="101"/>
        <v>0</v>
      </c>
      <c r="AO161" s="12">
        <f t="shared" si="101"/>
        <v>0</v>
      </c>
      <c r="AP161" s="12">
        <f t="shared" si="101"/>
        <v>0</v>
      </c>
      <c r="AQ161" s="12">
        <f t="shared" si="101"/>
        <v>0</v>
      </c>
      <c r="AR161" s="12">
        <f t="shared" si="101"/>
        <v>0</v>
      </c>
      <c r="AS161" s="12">
        <f t="shared" si="101"/>
        <v>0</v>
      </c>
      <c r="AT161" s="13">
        <f t="shared" si="85"/>
        <v>0</v>
      </c>
      <c r="AU161" t="e">
        <f t="shared" si="86"/>
        <v>#DIV/0!</v>
      </c>
      <c r="AV161" t="e">
        <v>#DIV/0!</v>
      </c>
      <c r="AW161" t="e">
        <f t="shared" si="87"/>
        <v>#DIV/0!</v>
      </c>
    </row>
    <row r="162" spans="1:49" x14ac:dyDescent="0.25">
      <c r="A162" s="18" t="str">
        <f>[1]Nodes!A161</f>
        <v>MWD_WCR</v>
      </c>
      <c r="B162" s="18" t="str">
        <f>[1]Nodes!B161</f>
        <v>West Basin Municipal Water District</v>
      </c>
      <c r="C162" s="19">
        <f t="shared" si="82"/>
        <v>0</v>
      </c>
      <c r="D162" s="13">
        <f t="shared" si="79"/>
        <v>0</v>
      </c>
      <c r="E162" s="13">
        <f t="shared" si="79"/>
        <v>0</v>
      </c>
      <c r="F162" s="13">
        <f t="shared" si="79"/>
        <v>0</v>
      </c>
      <c r="G162" s="13">
        <f t="shared" si="78"/>
        <v>0</v>
      </c>
      <c r="H162" s="13">
        <f t="shared" si="78"/>
        <v>0</v>
      </c>
      <c r="I162" s="13">
        <f t="shared" si="78"/>
        <v>0</v>
      </c>
      <c r="J162" s="13">
        <f t="shared" si="78"/>
        <v>0</v>
      </c>
      <c r="K162" s="13">
        <f t="shared" si="78"/>
        <v>0</v>
      </c>
      <c r="L162" s="13">
        <f t="shared" si="78"/>
        <v>0</v>
      </c>
      <c r="M162" s="13">
        <f t="shared" si="81"/>
        <v>0</v>
      </c>
      <c r="N162" s="13">
        <f t="shared" si="81"/>
        <v>0</v>
      </c>
      <c r="O162" s="13">
        <f t="shared" si="81"/>
        <v>0</v>
      </c>
      <c r="Q162" s="12">
        <f>[1]Nodes!H161</f>
        <v>0</v>
      </c>
      <c r="R162" s="1">
        <f t="shared" si="83"/>
        <v>0</v>
      </c>
      <c r="S162" s="1">
        <f t="shared" si="84"/>
        <v>0</v>
      </c>
      <c r="T162" s="1">
        <v>0</v>
      </c>
      <c r="U162" s="1">
        <f t="shared" si="88"/>
        <v>0</v>
      </c>
      <c r="V162">
        <f t="shared" si="89"/>
        <v>0</v>
      </c>
      <c r="W162">
        <f t="shared" si="90"/>
        <v>0</v>
      </c>
      <c r="X162">
        <f t="shared" si="91"/>
        <v>0</v>
      </c>
      <c r="Y162">
        <f t="shared" si="92"/>
        <v>0</v>
      </c>
      <c r="Z162">
        <f t="shared" si="93"/>
        <v>0</v>
      </c>
      <c r="AA162">
        <f t="shared" si="94"/>
        <v>0</v>
      </c>
      <c r="AB162">
        <f t="shared" si="95"/>
        <v>0</v>
      </c>
      <c r="AC162">
        <f t="shared" si="96"/>
        <v>0</v>
      </c>
      <c r="AD162">
        <f t="shared" si="97"/>
        <v>0</v>
      </c>
      <c r="AE162">
        <f t="shared" si="98"/>
        <v>0</v>
      </c>
      <c r="AF162">
        <f t="shared" si="99"/>
        <v>0</v>
      </c>
      <c r="AG162">
        <f t="shared" si="100"/>
        <v>0</v>
      </c>
      <c r="AH162" s="12">
        <f t="shared" si="101"/>
        <v>0</v>
      </c>
      <c r="AI162" s="12">
        <f t="shared" si="101"/>
        <v>0</v>
      </c>
      <c r="AJ162" s="12">
        <f t="shared" si="101"/>
        <v>0</v>
      </c>
      <c r="AK162" s="12">
        <f t="shared" si="101"/>
        <v>0</v>
      </c>
      <c r="AL162" s="12">
        <f t="shared" si="101"/>
        <v>0</v>
      </c>
      <c r="AM162" s="12">
        <f t="shared" si="101"/>
        <v>0</v>
      </c>
      <c r="AN162" s="12">
        <f t="shared" si="101"/>
        <v>0</v>
      </c>
      <c r="AO162" s="12">
        <f t="shared" si="101"/>
        <v>0</v>
      </c>
      <c r="AP162" s="12">
        <f t="shared" si="101"/>
        <v>0</v>
      </c>
      <c r="AQ162" s="12">
        <f t="shared" si="101"/>
        <v>0</v>
      </c>
      <c r="AR162" s="12">
        <f t="shared" si="101"/>
        <v>0</v>
      </c>
      <c r="AS162" s="12">
        <f t="shared" si="101"/>
        <v>0</v>
      </c>
      <c r="AT162" s="13">
        <f t="shared" si="85"/>
        <v>0</v>
      </c>
      <c r="AU162" t="e">
        <f t="shared" si="86"/>
        <v>#DIV/0!</v>
      </c>
      <c r="AV162" t="e">
        <v>#DIV/0!</v>
      </c>
      <c r="AW162" t="e">
        <f t="shared" si="87"/>
        <v>#DIV/0!</v>
      </c>
    </row>
    <row r="163" spans="1:49" x14ac:dyDescent="0.25">
      <c r="A163" s="18" t="str">
        <f>[1]Nodes!A162</f>
        <v>MWD_WRD</v>
      </c>
      <c r="B163" s="18" t="str">
        <f>[1]Nodes!B162</f>
        <v>Water Replenishment District of Southern Califorina</v>
      </c>
      <c r="C163" s="19">
        <f t="shared" si="82"/>
        <v>0</v>
      </c>
      <c r="D163" s="13">
        <f t="shared" si="79"/>
        <v>0</v>
      </c>
      <c r="E163" s="13">
        <f t="shared" si="79"/>
        <v>0</v>
      </c>
      <c r="F163" s="13">
        <f t="shared" si="79"/>
        <v>0</v>
      </c>
      <c r="G163" s="13">
        <f t="shared" si="78"/>
        <v>0</v>
      </c>
      <c r="H163" s="13">
        <f t="shared" si="78"/>
        <v>0</v>
      </c>
      <c r="I163" s="13">
        <f t="shared" si="78"/>
        <v>0</v>
      </c>
      <c r="J163" s="13">
        <f t="shared" si="78"/>
        <v>0</v>
      </c>
      <c r="K163" s="13">
        <f t="shared" si="78"/>
        <v>0</v>
      </c>
      <c r="L163" s="13">
        <f t="shared" si="78"/>
        <v>0</v>
      </c>
      <c r="M163" s="13">
        <f t="shared" si="81"/>
        <v>0</v>
      </c>
      <c r="N163" s="13">
        <f t="shared" si="81"/>
        <v>0</v>
      </c>
      <c r="O163" s="13">
        <f t="shared" si="81"/>
        <v>0</v>
      </c>
      <c r="Q163" s="12">
        <f>[1]Nodes!H162</f>
        <v>0</v>
      </c>
      <c r="R163" s="1">
        <f t="shared" si="83"/>
        <v>0</v>
      </c>
      <c r="S163" s="1">
        <f t="shared" si="84"/>
        <v>0</v>
      </c>
      <c r="T163" s="1">
        <v>0</v>
      </c>
      <c r="U163" s="1">
        <f t="shared" si="88"/>
        <v>0</v>
      </c>
      <c r="V163">
        <f t="shared" si="89"/>
        <v>0</v>
      </c>
      <c r="W163">
        <f t="shared" si="90"/>
        <v>0</v>
      </c>
      <c r="X163">
        <f t="shared" si="91"/>
        <v>0</v>
      </c>
      <c r="Y163">
        <f t="shared" si="92"/>
        <v>0</v>
      </c>
      <c r="Z163">
        <f t="shared" si="93"/>
        <v>0</v>
      </c>
      <c r="AA163">
        <f t="shared" si="94"/>
        <v>0</v>
      </c>
      <c r="AB163">
        <f t="shared" si="95"/>
        <v>0</v>
      </c>
      <c r="AC163">
        <f t="shared" si="96"/>
        <v>0</v>
      </c>
      <c r="AD163">
        <f t="shared" si="97"/>
        <v>0</v>
      </c>
      <c r="AE163">
        <f t="shared" si="98"/>
        <v>0</v>
      </c>
      <c r="AF163">
        <f t="shared" si="99"/>
        <v>0</v>
      </c>
      <c r="AG163">
        <f t="shared" si="100"/>
        <v>0</v>
      </c>
      <c r="AH163" s="12">
        <f t="shared" ref="AH163:AS164" si="102">($S163*31)+($U163)</f>
        <v>0</v>
      </c>
      <c r="AI163" s="12">
        <f t="shared" si="102"/>
        <v>0</v>
      </c>
      <c r="AJ163" s="12">
        <f t="shared" si="102"/>
        <v>0</v>
      </c>
      <c r="AK163" s="12">
        <f t="shared" si="102"/>
        <v>0</v>
      </c>
      <c r="AL163" s="12">
        <f t="shared" si="102"/>
        <v>0</v>
      </c>
      <c r="AM163" s="12">
        <f t="shared" si="102"/>
        <v>0</v>
      </c>
      <c r="AN163" s="12">
        <f t="shared" si="102"/>
        <v>0</v>
      </c>
      <c r="AO163" s="12">
        <f t="shared" si="102"/>
        <v>0</v>
      </c>
      <c r="AP163" s="12">
        <f t="shared" si="102"/>
        <v>0</v>
      </c>
      <c r="AQ163" s="12">
        <f t="shared" si="102"/>
        <v>0</v>
      </c>
      <c r="AR163" s="12">
        <f t="shared" si="102"/>
        <v>0</v>
      </c>
      <c r="AS163" s="12">
        <f t="shared" si="102"/>
        <v>0</v>
      </c>
      <c r="AT163" s="13">
        <f t="shared" si="85"/>
        <v>0</v>
      </c>
      <c r="AU163" t="e">
        <f t="shared" si="86"/>
        <v>#DIV/0!</v>
      </c>
      <c r="AV163" t="e">
        <v>#DIV/0!</v>
      </c>
      <c r="AW163" t="e">
        <f t="shared" si="87"/>
        <v>#DIV/0!</v>
      </c>
    </row>
    <row r="164" spans="1:49" x14ac:dyDescent="0.25">
      <c r="A164" s="18" t="str">
        <f>[1]Nodes!A163</f>
        <v>MWS_BHG</v>
      </c>
      <c r="B164" s="18" t="str">
        <f>[1]Nodes!B163</f>
        <v>BELLFLOWER HOME GARDEN WATER COMPANY</v>
      </c>
      <c r="C164" s="19">
        <f>[1]Nodes!U163</f>
        <v>400</v>
      </c>
      <c r="D164">
        <f>$C164*'[1]Bulletin 166 Demands'!$F2</f>
        <v>27.540360873694208</v>
      </c>
      <c r="E164">
        <f>$C164*'[1]Bulletin 166 Demands'!$F$3</f>
        <v>28.490028490028489</v>
      </c>
      <c r="F164">
        <f>$C164*'[1]Bulletin 166 Demands'!$F$4</f>
        <v>28.300094966761634</v>
      </c>
      <c r="G164">
        <f>$C164*'[1]Bulletin 166 Demands'!$F$5</f>
        <v>31.339031339031337</v>
      </c>
      <c r="H164">
        <f>$C164*'[1]Bulletin 166 Demands'!$F$6</f>
        <v>34.188034188034187</v>
      </c>
      <c r="I164">
        <f>$C164*'[1]Bulletin 166 Demands'!$F$7</f>
        <v>37.037037037037038</v>
      </c>
      <c r="J164">
        <f>$C164*'[1]Bulletin 166 Demands'!$F$8</f>
        <v>39.886039886039889</v>
      </c>
      <c r="K164">
        <f>$C164*'[1]Bulletin 166 Demands'!$F$9</f>
        <v>38.936372269705608</v>
      </c>
      <c r="L164">
        <f>$C164*'[1]Bulletin 166 Demands'!$F$10</f>
        <v>37.416904083570749</v>
      </c>
      <c r="M164">
        <f>$C164*'[1]Bulletin 166 Demands'!$F$11</f>
        <v>34.188034188034187</v>
      </c>
      <c r="N164">
        <f>$C164*'[1]Bulletin 166 Demands'!$F$12</f>
        <v>32.288698955365625</v>
      </c>
      <c r="O164">
        <f>$C164*'[1]Bulletin 166 Demands'!$F$13</f>
        <v>30.389363722697055</v>
      </c>
      <c r="Q164" s="12">
        <f>[1]Nodes!H163</f>
        <v>1200</v>
      </c>
      <c r="R164" s="1">
        <f t="shared" si="83"/>
        <v>60000</v>
      </c>
      <c r="S164" s="1">
        <f t="shared" si="84"/>
        <v>0.18413323881160407</v>
      </c>
      <c r="T164" s="1">
        <v>2514</v>
      </c>
      <c r="U164" s="1">
        <f t="shared" si="88"/>
        <v>157.125</v>
      </c>
      <c r="V164">
        <f t="shared" si="89"/>
        <v>52526.399999999994</v>
      </c>
      <c r="W164">
        <f t="shared" si="90"/>
        <v>72105.599999999991</v>
      </c>
      <c r="X164">
        <f t="shared" si="91"/>
        <v>108289.2</v>
      </c>
      <c r="Y164">
        <f t="shared" si="92"/>
        <v>117288</v>
      </c>
      <c r="Z164">
        <f t="shared" si="93"/>
        <v>119598</v>
      </c>
      <c r="AA164">
        <f t="shared" si="94"/>
        <v>137160</v>
      </c>
      <c r="AB164">
        <f t="shared" si="95"/>
        <v>139946.4</v>
      </c>
      <c r="AC164">
        <f t="shared" si="96"/>
        <v>136896</v>
      </c>
      <c r="AD164">
        <f t="shared" si="97"/>
        <v>116820</v>
      </c>
      <c r="AE164">
        <f t="shared" si="98"/>
        <v>114650.4</v>
      </c>
      <c r="AF164">
        <f t="shared" si="99"/>
        <v>78192</v>
      </c>
      <c r="AG164">
        <f t="shared" si="100"/>
        <v>50554.799999999996</v>
      </c>
      <c r="AH164" s="12">
        <f t="shared" si="102"/>
        <v>162.83313040315971</v>
      </c>
      <c r="AI164" s="12">
        <f t="shared" si="102"/>
        <v>162.83313040315971</v>
      </c>
      <c r="AJ164" s="12">
        <f t="shared" si="102"/>
        <v>162.83313040315971</v>
      </c>
      <c r="AK164" s="12">
        <f t="shared" si="102"/>
        <v>162.83313040315971</v>
      </c>
      <c r="AL164" s="12">
        <f t="shared" si="102"/>
        <v>162.83313040315971</v>
      </c>
      <c r="AM164" s="12">
        <f t="shared" si="102"/>
        <v>162.83313040315971</v>
      </c>
      <c r="AN164" s="12">
        <f t="shared" si="102"/>
        <v>162.83313040315971</v>
      </c>
      <c r="AO164" s="12">
        <f t="shared" si="102"/>
        <v>162.83313040315971</v>
      </c>
      <c r="AP164" s="12">
        <f t="shared" si="102"/>
        <v>162.83313040315971</v>
      </c>
      <c r="AQ164" s="12">
        <f t="shared" si="102"/>
        <v>162.83313040315971</v>
      </c>
      <c r="AR164" s="12">
        <f t="shared" si="102"/>
        <v>162.83313040315971</v>
      </c>
      <c r="AS164" s="12">
        <f t="shared" si="102"/>
        <v>162.83313040315971</v>
      </c>
      <c r="AT164" s="13">
        <f t="shared" si="85"/>
        <v>1953.9975648379161</v>
      </c>
      <c r="AU164">
        <f t="shared" si="86"/>
        <v>1453.680503424657</v>
      </c>
      <c r="AV164" t="e">
        <v>#DIV/0!</v>
      </c>
      <c r="AW164">
        <f t="shared" si="87"/>
        <v>60002.840243835613</v>
      </c>
    </row>
    <row r="165" spans="1:49" x14ac:dyDescent="0.25">
      <c r="A165" s="18" t="str">
        <f>[1]Nodes!A164</f>
        <v>PRK_FBP</v>
      </c>
      <c r="B165" s="18" t="str">
        <f>[1]Nodes!B164</f>
        <v>FRANK BONELLI PARK</v>
      </c>
      <c r="C165" s="19">
        <f>[1]Nodes!U164</f>
        <v>0</v>
      </c>
      <c r="D165">
        <f>$C165*'[2]Bulletin 166 Demands'!$F$2</f>
        <v>0</v>
      </c>
      <c r="E165">
        <f>$C165*'[2]Bulletin 166 Demands'!$F$3</f>
        <v>0</v>
      </c>
      <c r="F165">
        <f>$C165*'[2]Bulletin 166 Demands'!$F$4</f>
        <v>0</v>
      </c>
      <c r="G165">
        <f>$C165*'[2]Bulletin 166 Demands'!$F$5</f>
        <v>0</v>
      </c>
      <c r="H165">
        <f>$C165*'[2]Bulletin 166 Demands'!$F$6</f>
        <v>0</v>
      </c>
      <c r="I165">
        <f>$C165*'[2]Bulletin 166 Demands'!$F$7</f>
        <v>0</v>
      </c>
      <c r="J165">
        <f>$C165*'[2]Bulletin 166 Demands'!$F$8</f>
        <v>0</v>
      </c>
      <c r="K165">
        <f>$C165*'[2]Bulletin 166 Demands'!$F$9</f>
        <v>0</v>
      </c>
      <c r="L165">
        <f>$C165*'[2]Bulletin 166 Demands'!$F$10</f>
        <v>0</v>
      </c>
      <c r="M165">
        <f>$C165*'[2]Bulletin 166 Demands'!$F$11</f>
        <v>0</v>
      </c>
      <c r="N165">
        <f>$C165*'[2]Bulletin 166 Demands'!$F$12</f>
        <v>0</v>
      </c>
      <c r="O165">
        <f>$C165*'[2]Bulletin 166 Demands'!$F$13</f>
        <v>0</v>
      </c>
      <c r="Q165" s="12">
        <f>[1]Nodes!H164</f>
        <v>0</v>
      </c>
      <c r="R165" s="1">
        <f t="shared" si="83"/>
        <v>0</v>
      </c>
      <c r="S165" s="1">
        <f t="shared" si="84"/>
        <v>0</v>
      </c>
      <c r="T165" s="1">
        <v>0</v>
      </c>
      <c r="U165" s="1">
        <f t="shared" si="88"/>
        <v>0</v>
      </c>
      <c r="V165">
        <f t="shared" si="89"/>
        <v>0</v>
      </c>
      <c r="W165">
        <f t="shared" si="90"/>
        <v>0</v>
      </c>
      <c r="X165">
        <f t="shared" si="91"/>
        <v>0</v>
      </c>
      <c r="Y165">
        <f t="shared" si="92"/>
        <v>0</v>
      </c>
      <c r="Z165">
        <f t="shared" si="93"/>
        <v>0</v>
      </c>
      <c r="AA165">
        <f t="shared" si="94"/>
        <v>0</v>
      </c>
      <c r="AB165">
        <f t="shared" si="95"/>
        <v>0</v>
      </c>
      <c r="AC165">
        <f t="shared" si="96"/>
        <v>0</v>
      </c>
      <c r="AD165">
        <f t="shared" si="97"/>
        <v>0</v>
      </c>
      <c r="AE165">
        <f t="shared" si="98"/>
        <v>0</v>
      </c>
      <c r="AF165">
        <f t="shared" si="99"/>
        <v>0</v>
      </c>
      <c r="AG165">
        <f t="shared" si="100"/>
        <v>0</v>
      </c>
      <c r="AH165" s="12">
        <f t="shared" ref="AH165:AS186" si="103">($S165*31)+($U165*0.2)</f>
        <v>0</v>
      </c>
      <c r="AI165" s="12">
        <f t="shared" si="103"/>
        <v>0</v>
      </c>
      <c r="AJ165" s="12">
        <f t="shared" si="103"/>
        <v>0</v>
      </c>
      <c r="AK165" s="12">
        <f t="shared" si="103"/>
        <v>0</v>
      </c>
      <c r="AL165" s="12">
        <f t="shared" si="103"/>
        <v>0</v>
      </c>
      <c r="AM165" s="12">
        <f t="shared" si="103"/>
        <v>0</v>
      </c>
      <c r="AN165" s="12">
        <f t="shared" si="103"/>
        <v>0</v>
      </c>
      <c r="AO165" s="12">
        <f t="shared" si="103"/>
        <v>0</v>
      </c>
      <c r="AP165" s="12">
        <f t="shared" si="103"/>
        <v>0</v>
      </c>
      <c r="AQ165" s="12">
        <f t="shared" si="103"/>
        <v>0</v>
      </c>
      <c r="AR165" s="12">
        <f t="shared" si="103"/>
        <v>0</v>
      </c>
      <c r="AS165" s="12">
        <f t="shared" si="103"/>
        <v>0</v>
      </c>
      <c r="AT165" s="13">
        <f t="shared" si="85"/>
        <v>0</v>
      </c>
      <c r="AU165" t="e">
        <f t="shared" si="86"/>
        <v>#DIV/0!</v>
      </c>
      <c r="AV165" t="e">
        <v>#DIV/0!</v>
      </c>
      <c r="AW165" t="e">
        <f t="shared" si="87"/>
        <v>#DIV/0!</v>
      </c>
    </row>
    <row r="166" spans="1:49" x14ac:dyDescent="0.25">
      <c r="A166" s="18" t="str">
        <f>[1]Nodes!A165</f>
        <v>PRV_CEN</v>
      </c>
      <c r="B166" s="18" t="str">
        <f>[1]Nodes!B165</f>
        <v>Central Basin Private Entities</v>
      </c>
      <c r="C166" s="19">
        <f>[1]Nodes!U165</f>
        <v>1406</v>
      </c>
      <c r="D166">
        <f>$C166*'[2]Bulletin 166 Demands'!$F$2</f>
        <v>96.804368471035147</v>
      </c>
      <c r="E166">
        <f>$C166*'[2]Bulletin 166 Demands'!$F$3</f>
        <v>100.14245014245014</v>
      </c>
      <c r="F166">
        <f>$C166*'[2]Bulletin 166 Demands'!$F$4</f>
        <v>99.474833808167148</v>
      </c>
      <c r="G166">
        <f>$C166*'[2]Bulletin 166 Demands'!$F$5</f>
        <v>110.15669515669515</v>
      </c>
      <c r="H166">
        <f>$C166*'[2]Bulletin 166 Demands'!$F$6</f>
        <v>120.17094017094017</v>
      </c>
      <c r="I166">
        <f>$C166*'[2]Bulletin 166 Demands'!$F$7</f>
        <v>130.18518518518519</v>
      </c>
      <c r="J166">
        <f>$C166*'[2]Bulletin 166 Demands'!$F$8</f>
        <v>140.1994301994302</v>
      </c>
      <c r="K166">
        <f>$C166*'[2]Bulletin 166 Demands'!$F$9</f>
        <v>136.86134852801521</v>
      </c>
      <c r="L166">
        <f>$C166*'[2]Bulletin 166 Demands'!$F$10</f>
        <v>131.52041785375118</v>
      </c>
      <c r="M166">
        <f>$C166*'[2]Bulletin 166 Demands'!$F$11</f>
        <v>120.17094017094017</v>
      </c>
      <c r="N166">
        <f>$C166*'[2]Bulletin 166 Demands'!$F$12</f>
        <v>113.49477682811018</v>
      </c>
      <c r="O166">
        <f>$C166*'[2]Bulletin 166 Demands'!$F$13</f>
        <v>106.81861348528015</v>
      </c>
      <c r="Q166" s="12">
        <f>[1]Nodes!H165</f>
        <v>0</v>
      </c>
      <c r="R166" s="1">
        <f t="shared" si="83"/>
        <v>0</v>
      </c>
      <c r="S166" s="1">
        <f t="shared" si="84"/>
        <v>0</v>
      </c>
      <c r="T166" s="1">
        <v>0</v>
      </c>
      <c r="U166" s="1">
        <f t="shared" si="88"/>
        <v>0</v>
      </c>
      <c r="V166">
        <f t="shared" si="89"/>
        <v>0</v>
      </c>
      <c r="W166">
        <f t="shared" si="90"/>
        <v>0</v>
      </c>
      <c r="X166">
        <f t="shared" si="91"/>
        <v>0</v>
      </c>
      <c r="Y166">
        <f t="shared" si="92"/>
        <v>0</v>
      </c>
      <c r="Z166">
        <f t="shared" si="93"/>
        <v>0</v>
      </c>
      <c r="AA166">
        <f t="shared" si="94"/>
        <v>0</v>
      </c>
      <c r="AB166">
        <f t="shared" si="95"/>
        <v>0</v>
      </c>
      <c r="AC166">
        <f t="shared" si="96"/>
        <v>0</v>
      </c>
      <c r="AD166">
        <f t="shared" si="97"/>
        <v>0</v>
      </c>
      <c r="AE166">
        <f t="shared" si="98"/>
        <v>0</v>
      </c>
      <c r="AF166">
        <f t="shared" si="99"/>
        <v>0</v>
      </c>
      <c r="AG166">
        <f t="shared" si="100"/>
        <v>0</v>
      </c>
      <c r="AH166" s="12">
        <f t="shared" si="103"/>
        <v>0</v>
      </c>
      <c r="AI166" s="12">
        <f t="shared" si="103"/>
        <v>0</v>
      </c>
      <c r="AJ166" s="12">
        <f t="shared" si="103"/>
        <v>0</v>
      </c>
      <c r="AK166" s="12">
        <f t="shared" si="103"/>
        <v>0</v>
      </c>
      <c r="AL166" s="12">
        <f t="shared" si="103"/>
        <v>0</v>
      </c>
      <c r="AM166" s="12">
        <f t="shared" si="103"/>
        <v>0</v>
      </c>
      <c r="AN166" s="12">
        <f t="shared" si="103"/>
        <v>0</v>
      </c>
      <c r="AO166" s="12">
        <f t="shared" si="103"/>
        <v>0</v>
      </c>
      <c r="AP166" s="12">
        <f t="shared" si="103"/>
        <v>0</v>
      </c>
      <c r="AQ166" s="12">
        <f t="shared" si="103"/>
        <v>0</v>
      </c>
      <c r="AR166" s="12">
        <f t="shared" si="103"/>
        <v>0</v>
      </c>
      <c r="AS166" s="12">
        <f t="shared" si="103"/>
        <v>0</v>
      </c>
      <c r="AT166" s="13">
        <f t="shared" si="85"/>
        <v>0</v>
      </c>
      <c r="AU166" t="e">
        <f t="shared" si="86"/>
        <v>#DIV/0!</v>
      </c>
      <c r="AV166" t="e">
        <v>#DIV/0!</v>
      </c>
      <c r="AW166" t="e">
        <f t="shared" si="87"/>
        <v>#DIV/0!</v>
      </c>
    </row>
    <row r="167" spans="1:49" x14ac:dyDescent="0.25">
      <c r="A167" s="18" t="str">
        <f>[1]Nodes!A166</f>
        <v>PRV_COC</v>
      </c>
      <c r="B167" s="18" t="str">
        <f>[1]Nodes!B166</f>
        <v>Central Basin Oil and Chemical Companies</v>
      </c>
      <c r="C167" s="19">
        <f>[1]Nodes!U166</f>
        <v>66</v>
      </c>
      <c r="D167">
        <f>$C167*'[2]Bulletin 166 Demands'!$F$2</f>
        <v>4.5441595441595446</v>
      </c>
      <c r="E167">
        <f>$C167*'[2]Bulletin 166 Demands'!$F$3</f>
        <v>4.700854700854701</v>
      </c>
      <c r="F167">
        <f>$C167*'[2]Bulletin 166 Demands'!$F$4</f>
        <v>4.6695156695156701</v>
      </c>
      <c r="G167">
        <f>$C167*'[2]Bulletin 166 Demands'!$F$5</f>
        <v>5.1709401709401703</v>
      </c>
      <c r="H167">
        <f>$C167*'[2]Bulletin 166 Demands'!$F$6</f>
        <v>5.6410256410256414</v>
      </c>
      <c r="I167">
        <f>$C167*'[2]Bulletin 166 Demands'!$F$7</f>
        <v>6.1111111111111107</v>
      </c>
      <c r="J167">
        <f>$C167*'[2]Bulletin 166 Demands'!$F$8</f>
        <v>6.5811965811965809</v>
      </c>
      <c r="K167">
        <f>$C167*'[2]Bulletin 166 Demands'!$F$9</f>
        <v>6.4245014245014245</v>
      </c>
      <c r="L167">
        <f>$C167*'[2]Bulletin 166 Demands'!$F$10</f>
        <v>6.1737891737891744</v>
      </c>
      <c r="M167">
        <f>$C167*'[2]Bulletin 166 Demands'!$F$11</f>
        <v>5.6410256410256414</v>
      </c>
      <c r="N167">
        <f>$C167*'[2]Bulletin 166 Demands'!$F$12</f>
        <v>5.3276353276353277</v>
      </c>
      <c r="O167">
        <f>$C167*'[2]Bulletin 166 Demands'!$F$13</f>
        <v>5.0142450142450139</v>
      </c>
      <c r="Q167" s="12">
        <f>[1]Nodes!H166</f>
        <v>0</v>
      </c>
      <c r="R167" s="1">
        <f t="shared" si="83"/>
        <v>0</v>
      </c>
      <c r="S167" s="1">
        <f t="shared" si="84"/>
        <v>0</v>
      </c>
      <c r="T167" s="1">
        <v>0</v>
      </c>
      <c r="U167" s="1">
        <f t="shared" si="88"/>
        <v>0</v>
      </c>
      <c r="V167">
        <f t="shared" si="89"/>
        <v>0</v>
      </c>
      <c r="W167">
        <f t="shared" si="90"/>
        <v>0</v>
      </c>
      <c r="X167">
        <f t="shared" si="91"/>
        <v>0</v>
      </c>
      <c r="Y167">
        <f t="shared" si="92"/>
        <v>0</v>
      </c>
      <c r="Z167">
        <f t="shared" si="93"/>
        <v>0</v>
      </c>
      <c r="AA167">
        <f t="shared" si="94"/>
        <v>0</v>
      </c>
      <c r="AB167">
        <f t="shared" si="95"/>
        <v>0</v>
      </c>
      <c r="AC167">
        <f t="shared" si="96"/>
        <v>0</v>
      </c>
      <c r="AD167">
        <f t="shared" si="97"/>
        <v>0</v>
      </c>
      <c r="AE167">
        <f t="shared" si="98"/>
        <v>0</v>
      </c>
      <c r="AF167">
        <f t="shared" si="99"/>
        <v>0</v>
      </c>
      <c r="AG167">
        <f t="shared" si="100"/>
        <v>0</v>
      </c>
      <c r="AH167" s="12">
        <f t="shared" si="103"/>
        <v>0</v>
      </c>
      <c r="AI167" s="12">
        <f t="shared" si="103"/>
        <v>0</v>
      </c>
      <c r="AJ167" s="12">
        <f t="shared" si="103"/>
        <v>0</v>
      </c>
      <c r="AK167" s="12">
        <f t="shared" si="103"/>
        <v>0</v>
      </c>
      <c r="AL167" s="12">
        <f t="shared" si="103"/>
        <v>0</v>
      </c>
      <c r="AM167" s="12">
        <f t="shared" si="103"/>
        <v>0</v>
      </c>
      <c r="AN167" s="12">
        <f t="shared" si="103"/>
        <v>0</v>
      </c>
      <c r="AO167" s="12">
        <f t="shared" si="103"/>
        <v>0</v>
      </c>
      <c r="AP167" s="12">
        <f t="shared" si="103"/>
        <v>0</v>
      </c>
      <c r="AQ167" s="12">
        <f t="shared" si="103"/>
        <v>0</v>
      </c>
      <c r="AR167" s="12">
        <f t="shared" si="103"/>
        <v>0</v>
      </c>
      <c r="AS167" s="12">
        <f t="shared" si="103"/>
        <v>0</v>
      </c>
      <c r="AT167" s="13">
        <f t="shared" si="85"/>
        <v>0</v>
      </c>
      <c r="AU167" t="e">
        <f t="shared" si="86"/>
        <v>#DIV/0!</v>
      </c>
      <c r="AV167" t="e">
        <v>#DIV/0!</v>
      </c>
      <c r="AW167" t="e">
        <f t="shared" si="87"/>
        <v>#DIV/0!</v>
      </c>
    </row>
    <row r="168" spans="1:49" x14ac:dyDescent="0.25">
      <c r="A168" s="18" t="str">
        <f>[1]Nodes!A167</f>
        <v>PRV_MOC</v>
      </c>
      <c r="B168" s="18" t="str">
        <f>[1]Nodes!B167</f>
        <v>MSG Basin Oil and Chemical Companies</v>
      </c>
      <c r="C168" s="19">
        <f>[1]Nodes!U167</f>
        <v>168</v>
      </c>
      <c r="D168">
        <f>$C168*'[2]Bulletin 166 Demands'!$F$2</f>
        <v>11.566951566951568</v>
      </c>
      <c r="E168">
        <f>$C168*'[2]Bulletin 166 Demands'!$F$3</f>
        <v>11.965811965811966</v>
      </c>
      <c r="F168">
        <f>$C168*'[2]Bulletin 166 Demands'!$F$4</f>
        <v>11.886039886039887</v>
      </c>
      <c r="G168">
        <f>$C168*'[2]Bulletin 166 Demands'!$F$5</f>
        <v>13.162393162393162</v>
      </c>
      <c r="H168">
        <f>$C168*'[2]Bulletin 166 Demands'!$F$6</f>
        <v>14.358974358974359</v>
      </c>
      <c r="I168">
        <f>$C168*'[2]Bulletin 166 Demands'!$F$7</f>
        <v>15.555555555555555</v>
      </c>
      <c r="J168">
        <f>$C168*'[2]Bulletin 166 Demands'!$F$8</f>
        <v>16.752136752136753</v>
      </c>
      <c r="K168">
        <f>$C168*'[2]Bulletin 166 Demands'!$F$9</f>
        <v>16.353276353276353</v>
      </c>
      <c r="L168">
        <f>$C168*'[2]Bulletin 166 Demands'!$F$10</f>
        <v>15.715099715099715</v>
      </c>
      <c r="M168">
        <f>$C168*'[2]Bulletin 166 Demands'!$F$11</f>
        <v>14.358974358974359</v>
      </c>
      <c r="N168">
        <f>$C168*'[2]Bulletin 166 Demands'!$F$12</f>
        <v>13.561253561253562</v>
      </c>
      <c r="O168">
        <f>$C168*'[2]Bulletin 166 Demands'!$F$13</f>
        <v>12.763532763532764</v>
      </c>
      <c r="Q168" s="12">
        <f>[1]Nodes!H167</f>
        <v>0</v>
      </c>
      <c r="R168" s="1">
        <f t="shared" si="83"/>
        <v>0</v>
      </c>
      <c r="S168" s="1">
        <f t="shared" si="84"/>
        <v>0</v>
      </c>
      <c r="T168" s="1">
        <v>0</v>
      </c>
      <c r="U168" s="1">
        <f t="shared" si="88"/>
        <v>0</v>
      </c>
      <c r="V168">
        <f t="shared" si="89"/>
        <v>0</v>
      </c>
      <c r="W168">
        <f t="shared" si="90"/>
        <v>0</v>
      </c>
      <c r="X168">
        <f t="shared" si="91"/>
        <v>0</v>
      </c>
      <c r="Y168">
        <f t="shared" si="92"/>
        <v>0</v>
      </c>
      <c r="Z168">
        <f t="shared" si="93"/>
        <v>0</v>
      </c>
      <c r="AA168">
        <f t="shared" si="94"/>
        <v>0</v>
      </c>
      <c r="AB168">
        <f t="shared" si="95"/>
        <v>0</v>
      </c>
      <c r="AC168">
        <f t="shared" si="96"/>
        <v>0</v>
      </c>
      <c r="AD168">
        <f t="shared" si="97"/>
        <v>0</v>
      </c>
      <c r="AE168">
        <f t="shared" si="98"/>
        <v>0</v>
      </c>
      <c r="AF168">
        <f t="shared" si="99"/>
        <v>0</v>
      </c>
      <c r="AG168">
        <f t="shared" si="100"/>
        <v>0</v>
      </c>
      <c r="AH168" s="12">
        <f t="shared" si="103"/>
        <v>0</v>
      </c>
      <c r="AI168" s="12">
        <f t="shared" si="103"/>
        <v>0</v>
      </c>
      <c r="AJ168" s="12">
        <f t="shared" si="103"/>
        <v>0</v>
      </c>
      <c r="AK168" s="12">
        <f t="shared" si="103"/>
        <v>0</v>
      </c>
      <c r="AL168" s="12">
        <f t="shared" si="103"/>
        <v>0</v>
      </c>
      <c r="AM168" s="12">
        <f t="shared" si="103"/>
        <v>0</v>
      </c>
      <c r="AN168" s="12">
        <f t="shared" si="103"/>
        <v>0</v>
      </c>
      <c r="AO168" s="12">
        <f t="shared" si="103"/>
        <v>0</v>
      </c>
      <c r="AP168" s="12">
        <f t="shared" si="103"/>
        <v>0</v>
      </c>
      <c r="AQ168" s="12">
        <f t="shared" si="103"/>
        <v>0</v>
      </c>
      <c r="AR168" s="12">
        <f t="shared" si="103"/>
        <v>0</v>
      </c>
      <c r="AS168" s="12">
        <f t="shared" si="103"/>
        <v>0</v>
      </c>
      <c r="AT168" s="13">
        <f t="shared" si="85"/>
        <v>0</v>
      </c>
      <c r="AU168" t="e">
        <f t="shared" si="86"/>
        <v>#DIV/0!</v>
      </c>
      <c r="AV168" t="e">
        <v>#DIV/0!</v>
      </c>
      <c r="AW168" t="e">
        <f t="shared" si="87"/>
        <v>#DIV/0!</v>
      </c>
    </row>
    <row r="169" spans="1:49" x14ac:dyDescent="0.25">
      <c r="A169" s="18" t="str">
        <f>[1]Nodes!A168</f>
        <v>PRV_MSG</v>
      </c>
      <c r="B169" s="18" t="str">
        <f>[1]Nodes!B168</f>
        <v>Man San Gabriel Private Pumpers</v>
      </c>
      <c r="C169" s="19">
        <f>[1]Nodes!U168</f>
        <v>13355</v>
      </c>
      <c r="D169">
        <f>$C169*'[2]Bulletin 166 Demands'!$F$2</f>
        <v>919.50379867046536</v>
      </c>
      <c r="E169">
        <f>$C169*'[2]Bulletin 166 Demands'!$F$3</f>
        <v>951.21082621082621</v>
      </c>
      <c r="F169">
        <f>$C169*'[2]Bulletin 166 Demands'!$F$4</f>
        <v>944.86942070275404</v>
      </c>
      <c r="G169">
        <f>$C169*'[2]Bulletin 166 Demands'!$F$5</f>
        <v>1046.3319088319088</v>
      </c>
      <c r="H169">
        <f>$C169*'[2]Bulletin 166 Demands'!$F$6</f>
        <v>1141.4529914529915</v>
      </c>
      <c r="I169">
        <f>$C169*'[2]Bulletin 166 Demands'!$F$7</f>
        <v>1236.5740740740739</v>
      </c>
      <c r="J169">
        <f>$C169*'[2]Bulletin 166 Demands'!$F$8</f>
        <v>1331.6951566951568</v>
      </c>
      <c r="K169">
        <f>$C169*'[2]Bulletin 166 Demands'!$F$9</f>
        <v>1299.9881291547958</v>
      </c>
      <c r="L169">
        <f>$C169*'[2]Bulletin 166 Demands'!$F$10</f>
        <v>1249.2568850902185</v>
      </c>
      <c r="M169">
        <f>$C169*'[2]Bulletin 166 Demands'!$F$11</f>
        <v>1141.4529914529915</v>
      </c>
      <c r="N169">
        <f>$C169*'[2]Bulletin 166 Demands'!$F$12</f>
        <v>1078.0389363722697</v>
      </c>
      <c r="O169">
        <f>$C169*'[2]Bulletin 166 Demands'!$F$13</f>
        <v>1014.6248812915479</v>
      </c>
      <c r="Q169" s="12">
        <f>[1]Nodes!H168</f>
        <v>0</v>
      </c>
      <c r="R169" s="1">
        <f t="shared" si="83"/>
        <v>0</v>
      </c>
      <c r="S169" s="1">
        <f t="shared" si="84"/>
        <v>0</v>
      </c>
      <c r="T169" s="1">
        <v>0</v>
      </c>
      <c r="U169" s="1">
        <f t="shared" si="88"/>
        <v>0</v>
      </c>
      <c r="V169">
        <f t="shared" si="89"/>
        <v>0</v>
      </c>
      <c r="W169">
        <f t="shared" si="90"/>
        <v>0</v>
      </c>
      <c r="X169">
        <f t="shared" si="91"/>
        <v>0</v>
      </c>
      <c r="Y169">
        <f t="shared" si="92"/>
        <v>0</v>
      </c>
      <c r="Z169">
        <f t="shared" si="93"/>
        <v>0</v>
      </c>
      <c r="AA169">
        <f t="shared" si="94"/>
        <v>0</v>
      </c>
      <c r="AB169">
        <f t="shared" si="95"/>
        <v>0</v>
      </c>
      <c r="AC169">
        <f t="shared" si="96"/>
        <v>0</v>
      </c>
      <c r="AD169">
        <f t="shared" si="97"/>
        <v>0</v>
      </c>
      <c r="AE169">
        <f t="shared" si="98"/>
        <v>0</v>
      </c>
      <c r="AF169">
        <f t="shared" si="99"/>
        <v>0</v>
      </c>
      <c r="AG169">
        <f t="shared" si="100"/>
        <v>0</v>
      </c>
      <c r="AH169" s="12">
        <f t="shared" si="103"/>
        <v>0</v>
      </c>
      <c r="AI169" s="12">
        <f t="shared" si="103"/>
        <v>0</v>
      </c>
      <c r="AJ169" s="12">
        <f t="shared" si="103"/>
        <v>0</v>
      </c>
      <c r="AK169" s="12">
        <f t="shared" si="103"/>
        <v>0</v>
      </c>
      <c r="AL169" s="12">
        <f t="shared" si="103"/>
        <v>0</v>
      </c>
      <c r="AM169" s="12">
        <f t="shared" si="103"/>
        <v>0</v>
      </c>
      <c r="AN169" s="12">
        <f t="shared" si="103"/>
        <v>0</v>
      </c>
      <c r="AO169" s="12">
        <f t="shared" si="103"/>
        <v>0</v>
      </c>
      <c r="AP169" s="12">
        <f t="shared" si="103"/>
        <v>0</v>
      </c>
      <c r="AQ169" s="12">
        <f t="shared" si="103"/>
        <v>0</v>
      </c>
      <c r="AR169" s="12">
        <f t="shared" si="103"/>
        <v>0</v>
      </c>
      <c r="AS169" s="12">
        <f t="shared" si="103"/>
        <v>0</v>
      </c>
      <c r="AT169" s="13">
        <f t="shared" si="85"/>
        <v>0</v>
      </c>
      <c r="AU169" t="e">
        <f t="shared" si="86"/>
        <v>#DIV/0!</v>
      </c>
      <c r="AV169" t="e">
        <v>#DIV/0!</v>
      </c>
      <c r="AW169" t="e">
        <f t="shared" si="87"/>
        <v>#DIV/0!</v>
      </c>
    </row>
    <row r="170" spans="1:49" x14ac:dyDescent="0.25">
      <c r="A170" s="18" t="str">
        <f>[1]Nodes!A169</f>
        <v>PRV_RAY</v>
      </c>
      <c r="B170" s="18" t="str">
        <f>[1]Nodes!B169</f>
        <v>Raymond Basin Private Pumpers</v>
      </c>
      <c r="C170" s="19">
        <f>[1]Nodes!U169</f>
        <v>558</v>
      </c>
      <c r="D170">
        <f>$C170*'[2]Bulletin 166 Demands'!$F$2</f>
        <v>38.418803418803421</v>
      </c>
      <c r="E170">
        <f>$C170*'[2]Bulletin 166 Demands'!$F$3</f>
        <v>39.743589743589745</v>
      </c>
      <c r="F170">
        <f>$C170*'[2]Bulletin 166 Demands'!$F$4</f>
        <v>39.478632478632484</v>
      </c>
      <c r="G170">
        <f>$C170*'[2]Bulletin 166 Demands'!$F$5</f>
        <v>43.717948717948715</v>
      </c>
      <c r="H170">
        <f>$C170*'[2]Bulletin 166 Demands'!$F$6</f>
        <v>47.692307692307693</v>
      </c>
      <c r="I170">
        <f>$C170*'[2]Bulletin 166 Demands'!$F$7</f>
        <v>51.666666666666664</v>
      </c>
      <c r="J170">
        <f>$C170*'[2]Bulletin 166 Demands'!$F$8</f>
        <v>55.641025641025642</v>
      </c>
      <c r="K170">
        <f>$C170*'[2]Bulletin 166 Demands'!$F$9</f>
        <v>54.316239316239319</v>
      </c>
      <c r="L170">
        <f>$C170*'[2]Bulletin 166 Demands'!$F$10</f>
        <v>52.196581196581199</v>
      </c>
      <c r="M170">
        <f>$C170*'[2]Bulletin 166 Demands'!$F$11</f>
        <v>47.692307692307693</v>
      </c>
      <c r="N170">
        <f>$C170*'[2]Bulletin 166 Demands'!$F$12</f>
        <v>45.042735042735046</v>
      </c>
      <c r="O170">
        <f>$C170*'[2]Bulletin 166 Demands'!$F$13</f>
        <v>42.393162393162392</v>
      </c>
      <c r="Q170" s="12">
        <f>[1]Nodes!H169</f>
        <v>0</v>
      </c>
      <c r="R170" s="1">
        <f t="shared" si="83"/>
        <v>0</v>
      </c>
      <c r="S170" s="1">
        <f t="shared" si="84"/>
        <v>0</v>
      </c>
      <c r="T170" s="1">
        <v>0</v>
      </c>
      <c r="U170" s="1">
        <f t="shared" si="88"/>
        <v>0</v>
      </c>
      <c r="V170">
        <f t="shared" si="89"/>
        <v>0</v>
      </c>
      <c r="W170">
        <f t="shared" si="90"/>
        <v>0</v>
      </c>
      <c r="X170">
        <f t="shared" si="91"/>
        <v>0</v>
      </c>
      <c r="Y170">
        <f t="shared" si="92"/>
        <v>0</v>
      </c>
      <c r="Z170">
        <f t="shared" si="93"/>
        <v>0</v>
      </c>
      <c r="AA170">
        <f t="shared" si="94"/>
        <v>0</v>
      </c>
      <c r="AB170">
        <f t="shared" si="95"/>
        <v>0</v>
      </c>
      <c r="AC170">
        <f t="shared" si="96"/>
        <v>0</v>
      </c>
      <c r="AD170">
        <f t="shared" si="97"/>
        <v>0</v>
      </c>
      <c r="AE170">
        <f t="shared" si="98"/>
        <v>0</v>
      </c>
      <c r="AF170">
        <f t="shared" si="99"/>
        <v>0</v>
      </c>
      <c r="AG170">
        <f t="shared" si="100"/>
        <v>0</v>
      </c>
      <c r="AH170" s="12">
        <f t="shared" si="103"/>
        <v>0</v>
      </c>
      <c r="AI170" s="12">
        <f t="shared" si="103"/>
        <v>0</v>
      </c>
      <c r="AJ170" s="12">
        <f t="shared" si="103"/>
        <v>0</v>
      </c>
      <c r="AK170" s="12">
        <f t="shared" si="103"/>
        <v>0</v>
      </c>
      <c r="AL170" s="12">
        <f t="shared" si="103"/>
        <v>0</v>
      </c>
      <c r="AM170" s="12">
        <f t="shared" si="103"/>
        <v>0</v>
      </c>
      <c r="AN170" s="12">
        <f t="shared" si="103"/>
        <v>0</v>
      </c>
      <c r="AO170" s="12">
        <f t="shared" si="103"/>
        <v>0</v>
      </c>
      <c r="AP170" s="12">
        <f t="shared" si="103"/>
        <v>0</v>
      </c>
      <c r="AQ170" s="12">
        <f t="shared" si="103"/>
        <v>0</v>
      </c>
      <c r="AR170" s="12">
        <f t="shared" si="103"/>
        <v>0</v>
      </c>
      <c r="AS170" s="12">
        <f t="shared" si="103"/>
        <v>0</v>
      </c>
      <c r="AT170" s="13">
        <f t="shared" si="85"/>
        <v>0</v>
      </c>
      <c r="AU170" t="e">
        <f t="shared" si="86"/>
        <v>#DIV/0!</v>
      </c>
      <c r="AV170" t="e">
        <v>#DIV/0!</v>
      </c>
      <c r="AW170" t="e">
        <f t="shared" si="87"/>
        <v>#DIV/0!</v>
      </c>
    </row>
    <row r="171" spans="1:49" x14ac:dyDescent="0.25">
      <c r="A171" s="18" t="str">
        <f>[1]Nodes!A170</f>
        <v>PRV_SGR</v>
      </c>
      <c r="B171" s="18" t="str">
        <f>[1]Nodes!B170</f>
        <v>San Gabriel River Water Commission</v>
      </c>
      <c r="C171" s="19">
        <f>[1]Nodes!U170</f>
        <v>4000</v>
      </c>
      <c r="D171">
        <f>$C171*'[2]Bulletin 166 Demands'!$F$2</f>
        <v>275.40360873694209</v>
      </c>
      <c r="E171">
        <f>$C171*'[2]Bulletin 166 Demands'!$F$3</f>
        <v>284.90028490028493</v>
      </c>
      <c r="F171">
        <f>$C171*'[2]Bulletin 166 Demands'!$F$4</f>
        <v>283.00094966761634</v>
      </c>
      <c r="G171">
        <f>$C171*'[2]Bulletin 166 Demands'!$F$5</f>
        <v>313.39031339031339</v>
      </c>
      <c r="H171">
        <f>$C171*'[2]Bulletin 166 Demands'!$F$6</f>
        <v>341.88034188034186</v>
      </c>
      <c r="I171">
        <f>$C171*'[2]Bulletin 166 Demands'!$F$7</f>
        <v>370.37037037037032</v>
      </c>
      <c r="J171">
        <f>$C171*'[2]Bulletin 166 Demands'!$F$8</f>
        <v>398.86039886039885</v>
      </c>
      <c r="K171">
        <f>$C171*'[2]Bulletin 166 Demands'!$F$9</f>
        <v>389.36372269705606</v>
      </c>
      <c r="L171">
        <f>$C171*'[2]Bulletin 166 Demands'!$F$10</f>
        <v>374.16904083570751</v>
      </c>
      <c r="M171">
        <f>$C171*'[2]Bulletin 166 Demands'!$F$11</f>
        <v>341.88034188034186</v>
      </c>
      <c r="N171">
        <f>$C171*'[2]Bulletin 166 Demands'!$F$12</f>
        <v>322.88698955365624</v>
      </c>
      <c r="O171">
        <f>$C171*'[2]Bulletin 166 Demands'!$F$13</f>
        <v>303.89363722697055</v>
      </c>
      <c r="Q171" s="12">
        <f>[1]Nodes!H170</f>
        <v>0</v>
      </c>
      <c r="R171" s="1">
        <f t="shared" si="83"/>
        <v>0</v>
      </c>
      <c r="S171" s="1">
        <f t="shared" si="84"/>
        <v>0</v>
      </c>
      <c r="T171" s="1">
        <v>0</v>
      </c>
      <c r="U171" s="1">
        <f t="shared" si="88"/>
        <v>0</v>
      </c>
      <c r="V171">
        <f t="shared" si="89"/>
        <v>0</v>
      </c>
      <c r="W171">
        <f t="shared" si="90"/>
        <v>0</v>
      </c>
      <c r="X171">
        <f t="shared" si="91"/>
        <v>0</v>
      </c>
      <c r="Y171">
        <f t="shared" si="92"/>
        <v>0</v>
      </c>
      <c r="Z171">
        <f t="shared" si="93"/>
        <v>0</v>
      </c>
      <c r="AA171">
        <f t="shared" si="94"/>
        <v>0</v>
      </c>
      <c r="AB171">
        <f t="shared" si="95"/>
        <v>0</v>
      </c>
      <c r="AC171">
        <f t="shared" si="96"/>
        <v>0</v>
      </c>
      <c r="AD171">
        <f t="shared" si="97"/>
        <v>0</v>
      </c>
      <c r="AE171">
        <f t="shared" si="98"/>
        <v>0</v>
      </c>
      <c r="AF171">
        <f t="shared" si="99"/>
        <v>0</v>
      </c>
      <c r="AG171">
        <f t="shared" si="100"/>
        <v>0</v>
      </c>
      <c r="AH171" s="12">
        <f t="shared" si="103"/>
        <v>0</v>
      </c>
      <c r="AI171" s="12">
        <f t="shared" si="103"/>
        <v>0</v>
      </c>
      <c r="AJ171" s="12">
        <f t="shared" si="103"/>
        <v>0</v>
      </c>
      <c r="AK171" s="12">
        <f t="shared" si="103"/>
        <v>0</v>
      </c>
      <c r="AL171" s="12">
        <f t="shared" si="103"/>
        <v>0</v>
      </c>
      <c r="AM171" s="12">
        <f t="shared" si="103"/>
        <v>0</v>
      </c>
      <c r="AN171" s="12">
        <f t="shared" si="103"/>
        <v>0</v>
      </c>
      <c r="AO171" s="12">
        <f t="shared" si="103"/>
        <v>0</v>
      </c>
      <c r="AP171" s="12">
        <f t="shared" si="103"/>
        <v>0</v>
      </c>
      <c r="AQ171" s="12">
        <f t="shared" si="103"/>
        <v>0</v>
      </c>
      <c r="AR171" s="12">
        <f t="shared" si="103"/>
        <v>0</v>
      </c>
      <c r="AS171" s="12">
        <f t="shared" si="103"/>
        <v>0</v>
      </c>
      <c r="AT171" s="13">
        <f t="shared" si="85"/>
        <v>0</v>
      </c>
      <c r="AU171" t="e">
        <f t="shared" si="86"/>
        <v>#DIV/0!</v>
      </c>
      <c r="AV171" t="e">
        <v>#DIV/0!</v>
      </c>
      <c r="AW171" t="e">
        <f t="shared" si="87"/>
        <v>#DIV/0!</v>
      </c>
    </row>
    <row r="172" spans="1:49" x14ac:dyDescent="0.25">
      <c r="A172" s="18" t="str">
        <f>[1]Nodes!A171</f>
        <v>PRV_SIX</v>
      </c>
      <c r="B172" s="18" t="str">
        <f>[1]Nodes!B171</f>
        <v>Six Basins Private Pumpers</v>
      </c>
      <c r="C172" s="19">
        <f>[1]Nodes!U171</f>
        <v>0</v>
      </c>
      <c r="D172">
        <f>$C172*'[2]Bulletin 166 Demands'!$F$2</f>
        <v>0</v>
      </c>
      <c r="E172">
        <f>$C172*'[2]Bulletin 166 Demands'!$F$3</f>
        <v>0</v>
      </c>
      <c r="F172">
        <f>$C172*'[2]Bulletin 166 Demands'!$F$4</f>
        <v>0</v>
      </c>
      <c r="G172">
        <f>$C172*'[2]Bulletin 166 Demands'!$F$5</f>
        <v>0</v>
      </c>
      <c r="H172">
        <f>$C172*'[2]Bulletin 166 Demands'!$F$6</f>
        <v>0</v>
      </c>
      <c r="I172">
        <f>$C172*'[2]Bulletin 166 Demands'!$F$7</f>
        <v>0</v>
      </c>
      <c r="J172">
        <f>$C172*'[2]Bulletin 166 Demands'!$F$8</f>
        <v>0</v>
      </c>
      <c r="K172">
        <f>$C172*'[2]Bulletin 166 Demands'!$F$9</f>
        <v>0</v>
      </c>
      <c r="L172">
        <f>$C172*'[2]Bulletin 166 Demands'!$F$10</f>
        <v>0</v>
      </c>
      <c r="M172">
        <f>$C172*'[2]Bulletin 166 Demands'!$F$11</f>
        <v>0</v>
      </c>
      <c r="N172">
        <f>$C172*'[2]Bulletin 166 Demands'!$F$12</f>
        <v>0</v>
      </c>
      <c r="O172">
        <f>$C172*'[2]Bulletin 166 Demands'!$F$13</f>
        <v>0</v>
      </c>
      <c r="Q172" s="12">
        <f>[1]Nodes!H171</f>
        <v>0</v>
      </c>
      <c r="R172" s="1">
        <f t="shared" si="83"/>
        <v>0</v>
      </c>
      <c r="S172" s="1">
        <f t="shared" si="84"/>
        <v>0</v>
      </c>
      <c r="T172" s="1">
        <v>0</v>
      </c>
      <c r="U172" s="1">
        <f t="shared" si="88"/>
        <v>0</v>
      </c>
      <c r="V172">
        <f t="shared" si="89"/>
        <v>0</v>
      </c>
      <c r="W172">
        <f t="shared" si="90"/>
        <v>0</v>
      </c>
      <c r="X172">
        <f t="shared" si="91"/>
        <v>0</v>
      </c>
      <c r="Y172">
        <f t="shared" si="92"/>
        <v>0</v>
      </c>
      <c r="Z172">
        <f t="shared" si="93"/>
        <v>0</v>
      </c>
      <c r="AA172">
        <f t="shared" si="94"/>
        <v>0</v>
      </c>
      <c r="AB172">
        <f t="shared" si="95"/>
        <v>0</v>
      </c>
      <c r="AC172">
        <f t="shared" si="96"/>
        <v>0</v>
      </c>
      <c r="AD172">
        <f t="shared" si="97"/>
        <v>0</v>
      </c>
      <c r="AE172">
        <f t="shared" si="98"/>
        <v>0</v>
      </c>
      <c r="AF172">
        <f t="shared" si="99"/>
        <v>0</v>
      </c>
      <c r="AG172">
        <f t="shared" si="100"/>
        <v>0</v>
      </c>
      <c r="AH172" s="12">
        <f t="shared" si="103"/>
        <v>0</v>
      </c>
      <c r="AI172" s="12">
        <f t="shared" si="103"/>
        <v>0</v>
      </c>
      <c r="AJ172" s="12">
        <f t="shared" si="103"/>
        <v>0</v>
      </c>
      <c r="AK172" s="12">
        <f t="shared" si="103"/>
        <v>0</v>
      </c>
      <c r="AL172" s="12">
        <f t="shared" si="103"/>
        <v>0</v>
      </c>
      <c r="AM172" s="12">
        <f t="shared" si="103"/>
        <v>0</v>
      </c>
      <c r="AN172" s="12">
        <f t="shared" si="103"/>
        <v>0</v>
      </c>
      <c r="AO172" s="12">
        <f t="shared" si="103"/>
        <v>0</v>
      </c>
      <c r="AP172" s="12">
        <f t="shared" si="103"/>
        <v>0</v>
      </c>
      <c r="AQ172" s="12">
        <f t="shared" si="103"/>
        <v>0</v>
      </c>
      <c r="AR172" s="12">
        <f t="shared" si="103"/>
        <v>0</v>
      </c>
      <c r="AS172" s="12">
        <f t="shared" si="103"/>
        <v>0</v>
      </c>
      <c r="AT172" s="13">
        <f t="shared" si="85"/>
        <v>0</v>
      </c>
      <c r="AU172" t="e">
        <f t="shared" si="86"/>
        <v>#DIV/0!</v>
      </c>
      <c r="AV172" t="e">
        <v>#DIV/0!</v>
      </c>
      <c r="AW172" t="e">
        <f t="shared" si="87"/>
        <v>#DIV/0!</v>
      </c>
    </row>
    <row r="173" spans="1:49" x14ac:dyDescent="0.25">
      <c r="A173" s="18" t="str">
        <f>[1]Nodes!A172</f>
        <v>PRV_WCS</v>
      </c>
      <c r="B173" s="18" t="str">
        <f>[1]Nodes!B172</f>
        <v>West Coast Basin Private Entities</v>
      </c>
      <c r="C173" s="19">
        <f>[1]Nodes!U172</f>
        <v>5482</v>
      </c>
      <c r="D173">
        <f>$C173*'[2]Bulletin 166 Demands'!$F$2</f>
        <v>377.4406457739791</v>
      </c>
      <c r="E173">
        <f>$C173*'[2]Bulletin 166 Demands'!$F$3</f>
        <v>390.45584045584047</v>
      </c>
      <c r="F173">
        <f>$C173*'[2]Bulletin 166 Demands'!$F$4</f>
        <v>387.85280151946819</v>
      </c>
      <c r="G173">
        <f>$C173*'[2]Bulletin 166 Demands'!$F$5</f>
        <v>429.50142450142448</v>
      </c>
      <c r="H173">
        <f>$C173*'[2]Bulletin 166 Demands'!$F$6</f>
        <v>468.54700854700855</v>
      </c>
      <c r="I173">
        <f>$C173*'[2]Bulletin 166 Demands'!$F$7</f>
        <v>507.59259259259255</v>
      </c>
      <c r="J173">
        <f>$C173*'[2]Bulletin 166 Demands'!$F$8</f>
        <v>546.63817663817667</v>
      </c>
      <c r="K173">
        <f>$C173*'[2]Bulletin 166 Demands'!$F$9</f>
        <v>533.62298195631536</v>
      </c>
      <c r="L173">
        <f>$C173*'[2]Bulletin 166 Demands'!$F$10</f>
        <v>512.79867046533718</v>
      </c>
      <c r="M173">
        <f>$C173*'[2]Bulletin 166 Demands'!$F$11</f>
        <v>468.54700854700855</v>
      </c>
      <c r="N173">
        <f>$C173*'[2]Bulletin 166 Demands'!$F$12</f>
        <v>442.51661918328591</v>
      </c>
      <c r="O173">
        <f>$C173*'[2]Bulletin 166 Demands'!$F$13</f>
        <v>416.48622981956316</v>
      </c>
      <c r="Q173" s="12">
        <f>[1]Nodes!H172</f>
        <v>0</v>
      </c>
      <c r="R173" s="1">
        <f t="shared" si="83"/>
        <v>0</v>
      </c>
      <c r="S173" s="1">
        <f t="shared" si="84"/>
        <v>0</v>
      </c>
      <c r="T173" s="1">
        <v>0</v>
      </c>
      <c r="U173" s="1">
        <f t="shared" si="88"/>
        <v>0</v>
      </c>
      <c r="V173">
        <f t="shared" si="89"/>
        <v>0</v>
      </c>
      <c r="W173">
        <f t="shared" si="90"/>
        <v>0</v>
      </c>
      <c r="X173">
        <f t="shared" si="91"/>
        <v>0</v>
      </c>
      <c r="Y173">
        <f t="shared" si="92"/>
        <v>0</v>
      </c>
      <c r="Z173">
        <f t="shared" si="93"/>
        <v>0</v>
      </c>
      <c r="AA173">
        <f t="shared" si="94"/>
        <v>0</v>
      </c>
      <c r="AB173">
        <f t="shared" si="95"/>
        <v>0</v>
      </c>
      <c r="AC173">
        <f t="shared" si="96"/>
        <v>0</v>
      </c>
      <c r="AD173">
        <f t="shared" si="97"/>
        <v>0</v>
      </c>
      <c r="AE173">
        <f t="shared" si="98"/>
        <v>0</v>
      </c>
      <c r="AF173">
        <f t="shared" si="99"/>
        <v>0</v>
      </c>
      <c r="AG173">
        <f t="shared" si="100"/>
        <v>0</v>
      </c>
      <c r="AH173" s="12">
        <f t="shared" si="103"/>
        <v>0</v>
      </c>
      <c r="AI173" s="12">
        <f t="shared" si="103"/>
        <v>0</v>
      </c>
      <c r="AJ173" s="12">
        <f t="shared" si="103"/>
        <v>0</v>
      </c>
      <c r="AK173" s="12">
        <f t="shared" si="103"/>
        <v>0</v>
      </c>
      <c r="AL173" s="12">
        <f t="shared" si="103"/>
        <v>0</v>
      </c>
      <c r="AM173" s="12">
        <f t="shared" si="103"/>
        <v>0</v>
      </c>
      <c r="AN173" s="12">
        <f t="shared" si="103"/>
        <v>0</v>
      </c>
      <c r="AO173" s="12">
        <f t="shared" si="103"/>
        <v>0</v>
      </c>
      <c r="AP173" s="12">
        <f t="shared" si="103"/>
        <v>0</v>
      </c>
      <c r="AQ173" s="12">
        <f t="shared" si="103"/>
        <v>0</v>
      </c>
      <c r="AR173" s="12">
        <f t="shared" si="103"/>
        <v>0</v>
      </c>
      <c r="AS173" s="12">
        <f t="shared" si="103"/>
        <v>0</v>
      </c>
      <c r="AT173" s="13">
        <f t="shared" si="85"/>
        <v>0</v>
      </c>
      <c r="AU173" t="e">
        <f t="shared" si="86"/>
        <v>#DIV/0!</v>
      </c>
      <c r="AV173" t="e">
        <v>#DIV/0!</v>
      </c>
      <c r="AW173" t="e">
        <f t="shared" si="87"/>
        <v>#DIV/0!</v>
      </c>
    </row>
    <row r="174" spans="1:49" x14ac:dyDescent="0.25">
      <c r="A174" s="18" t="str">
        <f>[1]Nodes!A173</f>
        <v>PRV_WMI</v>
      </c>
      <c r="B174" s="18" t="str">
        <f>[1]Nodes!B173</f>
        <v>WC Basin Municipal and Industrial</v>
      </c>
      <c r="C174" s="19">
        <f>[1]Nodes!U173</f>
        <v>15000</v>
      </c>
      <c r="D174">
        <f>$C174*'[2]Bulletin 166 Demands'!$F$2</f>
        <v>1032.7635327635328</v>
      </c>
      <c r="E174">
        <f>$C174*'[2]Bulletin 166 Demands'!$F$3</f>
        <v>1068.3760683760684</v>
      </c>
      <c r="F174">
        <f>$C174*'[2]Bulletin 166 Demands'!$F$4</f>
        <v>1061.2535612535614</v>
      </c>
      <c r="G174">
        <f>$C174*'[2]Bulletin 166 Demands'!$F$5</f>
        <v>1175.2136752136751</v>
      </c>
      <c r="H174">
        <f>$C174*'[2]Bulletin 166 Demands'!$F$6</f>
        <v>1282.051282051282</v>
      </c>
      <c r="I174">
        <f>$C174*'[2]Bulletin 166 Demands'!$F$7</f>
        <v>1388.8888888888889</v>
      </c>
      <c r="J174">
        <f>$C174*'[2]Bulletin 166 Demands'!$F$8</f>
        <v>1495.7264957264958</v>
      </c>
      <c r="K174">
        <f>$C174*'[2]Bulletin 166 Demands'!$F$9</f>
        <v>1460.1139601139603</v>
      </c>
      <c r="L174">
        <f>$C174*'[2]Bulletin 166 Demands'!$F$10</f>
        <v>1403.1339031339032</v>
      </c>
      <c r="M174">
        <f>$C174*'[2]Bulletin 166 Demands'!$F$11</f>
        <v>1282.051282051282</v>
      </c>
      <c r="N174">
        <f>$C174*'[2]Bulletin 166 Demands'!$F$12</f>
        <v>1210.8262108262109</v>
      </c>
      <c r="O174">
        <f>$C174*'[2]Bulletin 166 Demands'!$F$13</f>
        <v>1139.6011396011395</v>
      </c>
      <c r="Q174" s="12">
        <f>[1]Nodes!H173</f>
        <v>0</v>
      </c>
      <c r="R174" s="1">
        <f t="shared" si="83"/>
        <v>0</v>
      </c>
      <c r="S174" s="1">
        <f t="shared" si="84"/>
        <v>0</v>
      </c>
      <c r="T174" s="1">
        <v>0</v>
      </c>
      <c r="U174" s="1">
        <f t="shared" si="88"/>
        <v>0</v>
      </c>
      <c r="V174">
        <f t="shared" si="89"/>
        <v>0</v>
      </c>
      <c r="W174">
        <f t="shared" si="90"/>
        <v>0</v>
      </c>
      <c r="X174">
        <f t="shared" si="91"/>
        <v>0</v>
      </c>
      <c r="Y174">
        <f t="shared" si="92"/>
        <v>0</v>
      </c>
      <c r="Z174">
        <f t="shared" si="93"/>
        <v>0</v>
      </c>
      <c r="AA174">
        <f t="shared" si="94"/>
        <v>0</v>
      </c>
      <c r="AB174">
        <f t="shared" si="95"/>
        <v>0</v>
      </c>
      <c r="AC174">
        <f t="shared" si="96"/>
        <v>0</v>
      </c>
      <c r="AD174">
        <f t="shared" si="97"/>
        <v>0</v>
      </c>
      <c r="AE174">
        <f t="shared" si="98"/>
        <v>0</v>
      </c>
      <c r="AF174">
        <f t="shared" si="99"/>
        <v>0</v>
      </c>
      <c r="AG174">
        <f t="shared" si="100"/>
        <v>0</v>
      </c>
      <c r="AH174" s="12">
        <f t="shared" si="103"/>
        <v>0</v>
      </c>
      <c r="AI174" s="12">
        <f t="shared" si="103"/>
        <v>0</v>
      </c>
      <c r="AJ174" s="12">
        <f t="shared" si="103"/>
        <v>0</v>
      </c>
      <c r="AK174" s="12">
        <f t="shared" si="103"/>
        <v>0</v>
      </c>
      <c r="AL174" s="12">
        <f t="shared" si="103"/>
        <v>0</v>
      </c>
      <c r="AM174" s="12">
        <f t="shared" si="103"/>
        <v>0</v>
      </c>
      <c r="AN174" s="12">
        <f t="shared" si="103"/>
        <v>0</v>
      </c>
      <c r="AO174" s="12">
        <f t="shared" si="103"/>
        <v>0</v>
      </c>
      <c r="AP174" s="12">
        <f t="shared" si="103"/>
        <v>0</v>
      </c>
      <c r="AQ174" s="12">
        <f t="shared" si="103"/>
        <v>0</v>
      </c>
      <c r="AR174" s="12">
        <f t="shared" si="103"/>
        <v>0</v>
      </c>
      <c r="AS174" s="12">
        <f t="shared" si="103"/>
        <v>0</v>
      </c>
      <c r="AT174" s="13">
        <f t="shared" si="85"/>
        <v>0</v>
      </c>
      <c r="AU174" t="e">
        <f t="shared" si="86"/>
        <v>#DIV/0!</v>
      </c>
      <c r="AV174" t="e">
        <v>#DIV/0!</v>
      </c>
      <c r="AW174" t="e">
        <f t="shared" si="87"/>
        <v>#DIV/0!</v>
      </c>
    </row>
    <row r="175" spans="1:49" x14ac:dyDescent="0.25">
      <c r="A175" s="18" t="str">
        <f>[1]Nodes!A174</f>
        <v>PRV_WOC</v>
      </c>
      <c r="B175" s="18" t="str">
        <f>[1]Nodes!B174</f>
        <v>West Basin Oil and Chemical Companies</v>
      </c>
      <c r="C175" s="19">
        <f>[1]Nodes!U174</f>
        <v>8113</v>
      </c>
      <c r="D175">
        <f>$C175*'[2]Bulletin 166 Demands'!$F$2</f>
        <v>558.58736942070277</v>
      </c>
      <c r="E175">
        <f>$C175*'[2]Bulletin 166 Demands'!$F$3</f>
        <v>577.84900284900289</v>
      </c>
      <c r="F175">
        <f>$C175*'[2]Bulletin 166 Demands'!$F$4</f>
        <v>573.99667616334284</v>
      </c>
      <c r="G175">
        <f>$C175*'[2]Bulletin 166 Demands'!$F$5</f>
        <v>635.63390313390312</v>
      </c>
      <c r="H175">
        <f>$C175*'[2]Bulletin 166 Demands'!$F$6</f>
        <v>693.41880341880346</v>
      </c>
      <c r="I175">
        <f>$C175*'[2]Bulletin 166 Demands'!$F$7</f>
        <v>751.2037037037037</v>
      </c>
      <c r="J175">
        <f>$C175*'[2]Bulletin 166 Demands'!$F$8</f>
        <v>808.98860398860404</v>
      </c>
      <c r="K175">
        <f>$C175*'[2]Bulletin 166 Demands'!$F$9</f>
        <v>789.72697056030393</v>
      </c>
      <c r="L175">
        <f>$C175*'[2]Bulletin 166 Demands'!$F$10</f>
        <v>758.90835707502379</v>
      </c>
      <c r="M175">
        <f>$C175*'[2]Bulletin 166 Demands'!$F$11</f>
        <v>693.41880341880346</v>
      </c>
      <c r="N175">
        <f>$C175*'[2]Bulletin 166 Demands'!$F$12</f>
        <v>654.89553656220323</v>
      </c>
      <c r="O175">
        <f>$C175*'[2]Bulletin 166 Demands'!$F$13</f>
        <v>616.372269705603</v>
      </c>
      <c r="Q175" s="12">
        <f>[1]Nodes!H174</f>
        <v>0</v>
      </c>
      <c r="R175" s="1">
        <f t="shared" si="83"/>
        <v>0</v>
      </c>
      <c r="S175" s="1">
        <f t="shared" si="84"/>
        <v>0</v>
      </c>
      <c r="T175" s="1">
        <v>0</v>
      </c>
      <c r="U175" s="1">
        <f t="shared" si="88"/>
        <v>0</v>
      </c>
      <c r="V175">
        <f t="shared" si="89"/>
        <v>0</v>
      </c>
      <c r="W175">
        <f t="shared" si="90"/>
        <v>0</v>
      </c>
      <c r="X175">
        <f t="shared" si="91"/>
        <v>0</v>
      </c>
      <c r="Y175">
        <f t="shared" si="92"/>
        <v>0</v>
      </c>
      <c r="Z175">
        <f t="shared" si="93"/>
        <v>0</v>
      </c>
      <c r="AA175">
        <f t="shared" si="94"/>
        <v>0</v>
      </c>
      <c r="AB175">
        <f t="shared" si="95"/>
        <v>0</v>
      </c>
      <c r="AC175">
        <f t="shared" si="96"/>
        <v>0</v>
      </c>
      <c r="AD175">
        <f t="shared" si="97"/>
        <v>0</v>
      </c>
      <c r="AE175">
        <f t="shared" si="98"/>
        <v>0</v>
      </c>
      <c r="AF175">
        <f t="shared" si="99"/>
        <v>0</v>
      </c>
      <c r="AG175">
        <f t="shared" si="100"/>
        <v>0</v>
      </c>
      <c r="AH175" s="12">
        <f t="shared" si="103"/>
        <v>0</v>
      </c>
      <c r="AI175" s="12">
        <f t="shared" si="103"/>
        <v>0</v>
      </c>
      <c r="AJ175" s="12">
        <f t="shared" si="103"/>
        <v>0</v>
      </c>
      <c r="AK175" s="12">
        <f t="shared" si="103"/>
        <v>0</v>
      </c>
      <c r="AL175" s="12">
        <f t="shared" si="103"/>
        <v>0</v>
      </c>
      <c r="AM175" s="12">
        <f t="shared" si="103"/>
        <v>0</v>
      </c>
      <c r="AN175" s="12">
        <f t="shared" si="103"/>
        <v>0</v>
      </c>
      <c r="AO175" s="12">
        <f t="shared" si="103"/>
        <v>0</v>
      </c>
      <c r="AP175" s="12">
        <f t="shared" si="103"/>
        <v>0</v>
      </c>
      <c r="AQ175" s="12">
        <f t="shared" si="103"/>
        <v>0</v>
      </c>
      <c r="AR175" s="12">
        <f t="shared" si="103"/>
        <v>0</v>
      </c>
      <c r="AS175" s="12">
        <f t="shared" si="103"/>
        <v>0</v>
      </c>
      <c r="AT175" s="13">
        <f t="shared" si="85"/>
        <v>0</v>
      </c>
      <c r="AU175" t="e">
        <f t="shared" si="86"/>
        <v>#DIV/0!</v>
      </c>
      <c r="AV175" t="e">
        <v>#DIV/0!</v>
      </c>
      <c r="AW175" t="e">
        <f t="shared" si="87"/>
        <v>#DIV/0!</v>
      </c>
    </row>
    <row r="176" spans="1:49" x14ac:dyDescent="0.25">
      <c r="A176" s="18" t="str">
        <f>[1]Nodes!A175</f>
        <v>SPG_ANI</v>
      </c>
      <c r="B176" s="18" t="str">
        <f>[1]Nodes!B175</f>
        <v>Santa Anita sgpreading grounds</v>
      </c>
      <c r="C176" s="19">
        <f>[1]Nodes!U175</f>
        <v>0</v>
      </c>
      <c r="D176">
        <f>$C176*'[2]Bulletin 166 Demands'!$F$2</f>
        <v>0</v>
      </c>
      <c r="E176">
        <f>$C176*'[2]Bulletin 166 Demands'!$F$3</f>
        <v>0</v>
      </c>
      <c r="F176">
        <f>$C176*'[2]Bulletin 166 Demands'!$F$4</f>
        <v>0</v>
      </c>
      <c r="G176">
        <f>$C176*'[2]Bulletin 166 Demands'!$F$5</f>
        <v>0</v>
      </c>
      <c r="H176">
        <f>$C176*'[2]Bulletin 166 Demands'!$F$6</f>
        <v>0</v>
      </c>
      <c r="I176">
        <f>$C176*'[2]Bulletin 166 Demands'!$F$7</f>
        <v>0</v>
      </c>
      <c r="J176">
        <f>$C176*'[2]Bulletin 166 Demands'!$F$8</f>
        <v>0</v>
      </c>
      <c r="K176">
        <f>$C176*'[2]Bulletin 166 Demands'!$F$9</f>
        <v>0</v>
      </c>
      <c r="L176">
        <f>$C176*'[2]Bulletin 166 Demands'!$F$10</f>
        <v>0</v>
      </c>
      <c r="M176">
        <f>$C176*'[2]Bulletin 166 Demands'!$F$11</f>
        <v>0</v>
      </c>
      <c r="N176">
        <f>$C176*'[2]Bulletin 166 Demands'!$F$12</f>
        <v>0</v>
      </c>
      <c r="O176">
        <f>$C176*'[2]Bulletin 166 Demands'!$F$13</f>
        <v>0</v>
      </c>
      <c r="Q176" s="12">
        <f>[1]Nodes!H175</f>
        <v>0</v>
      </c>
      <c r="R176" s="1">
        <f t="shared" si="83"/>
        <v>0</v>
      </c>
      <c r="S176" s="1">
        <f t="shared" si="84"/>
        <v>0</v>
      </c>
      <c r="T176" s="1">
        <v>0</v>
      </c>
      <c r="U176" s="1">
        <f t="shared" si="88"/>
        <v>0</v>
      </c>
      <c r="V176">
        <f t="shared" si="89"/>
        <v>0</v>
      </c>
      <c r="W176">
        <f t="shared" si="90"/>
        <v>0</v>
      </c>
      <c r="X176">
        <f t="shared" si="91"/>
        <v>0</v>
      </c>
      <c r="Y176">
        <f t="shared" si="92"/>
        <v>0</v>
      </c>
      <c r="Z176">
        <f t="shared" si="93"/>
        <v>0</v>
      </c>
      <c r="AA176">
        <f t="shared" si="94"/>
        <v>0</v>
      </c>
      <c r="AB176">
        <f t="shared" si="95"/>
        <v>0</v>
      </c>
      <c r="AC176">
        <f t="shared" si="96"/>
        <v>0</v>
      </c>
      <c r="AD176">
        <f t="shared" si="97"/>
        <v>0</v>
      </c>
      <c r="AE176">
        <f t="shared" si="98"/>
        <v>0</v>
      </c>
      <c r="AF176">
        <f t="shared" si="99"/>
        <v>0</v>
      </c>
      <c r="AG176">
        <f t="shared" si="100"/>
        <v>0</v>
      </c>
      <c r="AH176" s="12">
        <f t="shared" si="103"/>
        <v>0</v>
      </c>
      <c r="AI176" s="12">
        <f t="shared" si="103"/>
        <v>0</v>
      </c>
      <c r="AJ176" s="12">
        <f t="shared" si="103"/>
        <v>0</v>
      </c>
      <c r="AK176" s="12">
        <f t="shared" si="103"/>
        <v>0</v>
      </c>
      <c r="AL176" s="12">
        <f t="shared" si="103"/>
        <v>0</v>
      </c>
      <c r="AM176" s="12">
        <f t="shared" si="103"/>
        <v>0</v>
      </c>
      <c r="AN176" s="12">
        <f t="shared" si="103"/>
        <v>0</v>
      </c>
      <c r="AO176" s="12">
        <f t="shared" si="103"/>
        <v>0</v>
      </c>
      <c r="AP176" s="12">
        <f t="shared" si="103"/>
        <v>0</v>
      </c>
      <c r="AQ176" s="12">
        <f t="shared" si="103"/>
        <v>0</v>
      </c>
      <c r="AR176" s="12">
        <f t="shared" si="103"/>
        <v>0</v>
      </c>
      <c r="AS176" s="12">
        <f t="shared" si="103"/>
        <v>0</v>
      </c>
      <c r="AT176" s="13">
        <f t="shared" si="85"/>
        <v>0</v>
      </c>
      <c r="AU176" t="e">
        <f t="shared" si="86"/>
        <v>#DIV/0!</v>
      </c>
      <c r="AV176" t="e">
        <v>#DIV/0!</v>
      </c>
      <c r="AW176" t="e">
        <f t="shared" si="87"/>
        <v>#DIV/0!</v>
      </c>
    </row>
    <row r="177" spans="1:49" x14ac:dyDescent="0.25">
      <c r="A177" s="18" t="str">
        <f>[1]Nodes!A176</f>
        <v>SPG_BDS</v>
      </c>
      <c r="B177" s="18" t="str">
        <f>[1]Nodes!B176</f>
        <v>Big Dalton Spreading Grounds</v>
      </c>
      <c r="C177" s="19">
        <f>[1]Nodes!U176</f>
        <v>0</v>
      </c>
      <c r="D177">
        <f>$C177*'[2]Bulletin 166 Demands'!$F$2</f>
        <v>0</v>
      </c>
      <c r="E177">
        <f>$C177*'[2]Bulletin 166 Demands'!$F$3</f>
        <v>0</v>
      </c>
      <c r="F177">
        <f>$C177*'[2]Bulletin 166 Demands'!$F$4</f>
        <v>0</v>
      </c>
      <c r="G177">
        <f>$C177*'[2]Bulletin 166 Demands'!$F$5</f>
        <v>0</v>
      </c>
      <c r="H177">
        <f>$C177*'[2]Bulletin 166 Demands'!$F$6</f>
        <v>0</v>
      </c>
      <c r="I177">
        <f>$C177*'[2]Bulletin 166 Demands'!$F$7</f>
        <v>0</v>
      </c>
      <c r="J177">
        <f>$C177*'[2]Bulletin 166 Demands'!$F$8</f>
        <v>0</v>
      </c>
      <c r="K177">
        <f>$C177*'[2]Bulletin 166 Demands'!$F$9</f>
        <v>0</v>
      </c>
      <c r="L177">
        <f>$C177*'[2]Bulletin 166 Demands'!$F$10</f>
        <v>0</v>
      </c>
      <c r="M177">
        <f>$C177*'[2]Bulletin 166 Demands'!$F$11</f>
        <v>0</v>
      </c>
      <c r="N177">
        <f>$C177*'[2]Bulletin 166 Demands'!$F$12</f>
        <v>0</v>
      </c>
      <c r="O177">
        <f>$C177*'[2]Bulletin 166 Demands'!$F$13</f>
        <v>0</v>
      </c>
      <c r="Q177" s="12">
        <f>[1]Nodes!H176</f>
        <v>0</v>
      </c>
      <c r="R177" s="1">
        <f t="shared" si="83"/>
        <v>0</v>
      </c>
      <c r="S177" s="1">
        <f t="shared" si="84"/>
        <v>0</v>
      </c>
      <c r="T177" s="1">
        <v>0</v>
      </c>
      <c r="U177" s="1">
        <f t="shared" si="88"/>
        <v>0</v>
      </c>
      <c r="V177">
        <f t="shared" si="89"/>
        <v>0</v>
      </c>
      <c r="W177">
        <f t="shared" si="90"/>
        <v>0</v>
      </c>
      <c r="X177">
        <f t="shared" si="91"/>
        <v>0</v>
      </c>
      <c r="Y177">
        <f t="shared" si="92"/>
        <v>0</v>
      </c>
      <c r="Z177">
        <f t="shared" si="93"/>
        <v>0</v>
      </c>
      <c r="AA177">
        <f t="shared" si="94"/>
        <v>0</v>
      </c>
      <c r="AB177">
        <f t="shared" si="95"/>
        <v>0</v>
      </c>
      <c r="AC177">
        <f t="shared" si="96"/>
        <v>0</v>
      </c>
      <c r="AD177">
        <f t="shared" si="97"/>
        <v>0</v>
      </c>
      <c r="AE177">
        <f t="shared" si="98"/>
        <v>0</v>
      </c>
      <c r="AF177">
        <f t="shared" si="99"/>
        <v>0</v>
      </c>
      <c r="AG177">
        <f t="shared" si="100"/>
        <v>0</v>
      </c>
      <c r="AH177" s="12">
        <f t="shared" si="103"/>
        <v>0</v>
      </c>
      <c r="AI177" s="12">
        <f t="shared" si="103"/>
        <v>0</v>
      </c>
      <c r="AJ177" s="12">
        <f t="shared" si="103"/>
        <v>0</v>
      </c>
      <c r="AK177" s="12">
        <f t="shared" si="103"/>
        <v>0</v>
      </c>
      <c r="AL177" s="12">
        <f t="shared" si="103"/>
        <v>0</v>
      </c>
      <c r="AM177" s="12">
        <f t="shared" si="103"/>
        <v>0</v>
      </c>
      <c r="AN177" s="12">
        <f t="shared" si="103"/>
        <v>0</v>
      </c>
      <c r="AO177" s="12">
        <f t="shared" si="103"/>
        <v>0</v>
      </c>
      <c r="AP177" s="12">
        <f t="shared" si="103"/>
        <v>0</v>
      </c>
      <c r="AQ177" s="12">
        <f t="shared" si="103"/>
        <v>0</v>
      </c>
      <c r="AR177" s="12">
        <f t="shared" si="103"/>
        <v>0</v>
      </c>
      <c r="AS177" s="12">
        <f t="shared" si="103"/>
        <v>0</v>
      </c>
      <c r="AT177" s="13">
        <f t="shared" si="85"/>
        <v>0</v>
      </c>
      <c r="AU177" t="e">
        <f t="shared" si="86"/>
        <v>#DIV/0!</v>
      </c>
      <c r="AV177" t="e">
        <v>#DIV/0!</v>
      </c>
      <c r="AW177" t="e">
        <f t="shared" si="87"/>
        <v>#DIV/0!</v>
      </c>
    </row>
    <row r="178" spans="1:49" x14ac:dyDescent="0.25">
      <c r="A178" s="18" t="str">
        <f>[1]Nodes!A177</f>
        <v>SPG_BEN</v>
      </c>
      <c r="B178" s="18" t="str">
        <f>[1]Nodes!B177</f>
        <v>Ben Lomond Spreading grounds</v>
      </c>
      <c r="C178" s="19">
        <f>[1]Nodes!U177</f>
        <v>0</v>
      </c>
      <c r="D178">
        <f>$C178*'[2]Bulletin 166 Demands'!$F$2</f>
        <v>0</v>
      </c>
      <c r="E178">
        <f>$C178*'[2]Bulletin 166 Demands'!$F$3</f>
        <v>0</v>
      </c>
      <c r="F178">
        <f>$C178*'[2]Bulletin 166 Demands'!$F$4</f>
        <v>0</v>
      </c>
      <c r="G178">
        <f>$C178*'[2]Bulletin 166 Demands'!$F$5</f>
        <v>0</v>
      </c>
      <c r="H178">
        <f>$C178*'[2]Bulletin 166 Demands'!$F$6</f>
        <v>0</v>
      </c>
      <c r="I178">
        <f>$C178*'[2]Bulletin 166 Demands'!$F$7</f>
        <v>0</v>
      </c>
      <c r="J178">
        <f>$C178*'[2]Bulletin 166 Demands'!$F$8</f>
        <v>0</v>
      </c>
      <c r="K178">
        <f>$C178*'[2]Bulletin 166 Demands'!$F$9</f>
        <v>0</v>
      </c>
      <c r="L178">
        <f>$C178*'[2]Bulletin 166 Demands'!$F$10</f>
        <v>0</v>
      </c>
      <c r="M178">
        <f>$C178*'[2]Bulletin 166 Demands'!$F$11</f>
        <v>0</v>
      </c>
      <c r="N178">
        <f>$C178*'[2]Bulletin 166 Demands'!$F$12</f>
        <v>0</v>
      </c>
      <c r="O178">
        <f>$C178*'[2]Bulletin 166 Demands'!$F$13</f>
        <v>0</v>
      </c>
      <c r="Q178" s="12">
        <f>[1]Nodes!H177</f>
        <v>0</v>
      </c>
      <c r="R178" s="1">
        <f t="shared" si="83"/>
        <v>0</v>
      </c>
      <c r="S178" s="1">
        <f t="shared" si="84"/>
        <v>0</v>
      </c>
      <c r="T178" s="1">
        <v>0</v>
      </c>
      <c r="U178" s="1">
        <f t="shared" si="88"/>
        <v>0</v>
      </c>
      <c r="V178">
        <f t="shared" si="89"/>
        <v>0</v>
      </c>
      <c r="W178">
        <f t="shared" si="90"/>
        <v>0</v>
      </c>
      <c r="X178">
        <f t="shared" si="91"/>
        <v>0</v>
      </c>
      <c r="Y178">
        <f t="shared" si="92"/>
        <v>0</v>
      </c>
      <c r="Z178">
        <f t="shared" si="93"/>
        <v>0</v>
      </c>
      <c r="AA178">
        <f t="shared" si="94"/>
        <v>0</v>
      </c>
      <c r="AB178">
        <f t="shared" si="95"/>
        <v>0</v>
      </c>
      <c r="AC178">
        <f t="shared" si="96"/>
        <v>0</v>
      </c>
      <c r="AD178">
        <f t="shared" si="97"/>
        <v>0</v>
      </c>
      <c r="AE178">
        <f t="shared" si="98"/>
        <v>0</v>
      </c>
      <c r="AF178">
        <f t="shared" si="99"/>
        <v>0</v>
      </c>
      <c r="AG178">
        <f t="shared" si="100"/>
        <v>0</v>
      </c>
      <c r="AH178" s="12">
        <f t="shared" si="103"/>
        <v>0</v>
      </c>
      <c r="AI178" s="12">
        <f t="shared" si="103"/>
        <v>0</v>
      </c>
      <c r="AJ178" s="12">
        <f t="shared" si="103"/>
        <v>0</v>
      </c>
      <c r="AK178" s="12">
        <f t="shared" si="103"/>
        <v>0</v>
      </c>
      <c r="AL178" s="12">
        <f t="shared" si="103"/>
        <v>0</v>
      </c>
      <c r="AM178" s="12">
        <f t="shared" si="103"/>
        <v>0</v>
      </c>
      <c r="AN178" s="12">
        <f t="shared" si="103"/>
        <v>0</v>
      </c>
      <c r="AO178" s="12">
        <f t="shared" si="103"/>
        <v>0</v>
      </c>
      <c r="AP178" s="12">
        <f t="shared" si="103"/>
        <v>0</v>
      </c>
      <c r="AQ178" s="12">
        <f t="shared" si="103"/>
        <v>0</v>
      </c>
      <c r="AR178" s="12">
        <f t="shared" si="103"/>
        <v>0</v>
      </c>
      <c r="AS178" s="12">
        <f t="shared" si="103"/>
        <v>0</v>
      </c>
      <c r="AT178" s="13">
        <f t="shared" si="85"/>
        <v>0</v>
      </c>
      <c r="AU178" t="e">
        <f t="shared" si="86"/>
        <v>#DIV/0!</v>
      </c>
      <c r="AV178" t="e">
        <v>#DIV/0!</v>
      </c>
      <c r="AW178" t="e">
        <f t="shared" si="87"/>
        <v>#DIV/0!</v>
      </c>
    </row>
    <row r="179" spans="1:49" x14ac:dyDescent="0.25">
      <c r="A179" s="18" t="str">
        <f>[1]Nodes!A178</f>
        <v>SPG_BRF</v>
      </c>
      <c r="B179" s="18" t="str">
        <f>[1]Nodes!B178</f>
        <v>Branford spreading grounds</v>
      </c>
      <c r="C179" s="19">
        <f>[1]Nodes!U178</f>
        <v>0</v>
      </c>
      <c r="D179">
        <f>$C179*'[2]Bulletin 166 Demands'!$F$2</f>
        <v>0</v>
      </c>
      <c r="E179">
        <f>$C179*'[2]Bulletin 166 Demands'!$F$3</f>
        <v>0</v>
      </c>
      <c r="F179">
        <f>$C179*'[2]Bulletin 166 Demands'!$F$4</f>
        <v>0</v>
      </c>
      <c r="G179">
        <f>$C179*'[2]Bulletin 166 Demands'!$F$5</f>
        <v>0</v>
      </c>
      <c r="H179">
        <f>$C179*'[2]Bulletin 166 Demands'!$F$6</f>
        <v>0</v>
      </c>
      <c r="I179">
        <f>$C179*'[2]Bulletin 166 Demands'!$F$7</f>
        <v>0</v>
      </c>
      <c r="J179">
        <f>$C179*'[2]Bulletin 166 Demands'!$F$8</f>
        <v>0</v>
      </c>
      <c r="K179">
        <f>$C179*'[2]Bulletin 166 Demands'!$F$9</f>
        <v>0</v>
      </c>
      <c r="L179">
        <f>$C179*'[2]Bulletin 166 Demands'!$F$10</f>
        <v>0</v>
      </c>
      <c r="M179">
        <f>$C179*'[2]Bulletin 166 Demands'!$F$11</f>
        <v>0</v>
      </c>
      <c r="N179">
        <f>$C179*'[2]Bulletin 166 Demands'!$F$12</f>
        <v>0</v>
      </c>
      <c r="O179">
        <f>$C179*'[2]Bulletin 166 Demands'!$F$13</f>
        <v>0</v>
      </c>
      <c r="Q179" s="12">
        <f>[1]Nodes!H178</f>
        <v>0</v>
      </c>
      <c r="R179" s="1">
        <f t="shared" si="83"/>
        <v>0</v>
      </c>
      <c r="S179" s="1">
        <f t="shared" si="84"/>
        <v>0</v>
      </c>
      <c r="T179" s="1">
        <v>0</v>
      </c>
      <c r="U179" s="1">
        <f t="shared" si="88"/>
        <v>0</v>
      </c>
      <c r="V179">
        <f t="shared" si="89"/>
        <v>0</v>
      </c>
      <c r="W179">
        <f t="shared" si="90"/>
        <v>0</v>
      </c>
      <c r="X179">
        <f t="shared" si="91"/>
        <v>0</v>
      </c>
      <c r="Y179">
        <f t="shared" si="92"/>
        <v>0</v>
      </c>
      <c r="Z179">
        <f t="shared" si="93"/>
        <v>0</v>
      </c>
      <c r="AA179">
        <f t="shared" si="94"/>
        <v>0</v>
      </c>
      <c r="AB179">
        <f t="shared" si="95"/>
        <v>0</v>
      </c>
      <c r="AC179">
        <f t="shared" si="96"/>
        <v>0</v>
      </c>
      <c r="AD179">
        <f t="shared" si="97"/>
        <v>0</v>
      </c>
      <c r="AE179">
        <f t="shared" si="98"/>
        <v>0</v>
      </c>
      <c r="AF179">
        <f t="shared" si="99"/>
        <v>0</v>
      </c>
      <c r="AG179">
        <f t="shared" si="100"/>
        <v>0</v>
      </c>
      <c r="AH179" s="12">
        <f t="shared" si="103"/>
        <v>0</v>
      </c>
      <c r="AI179" s="12">
        <f t="shared" si="103"/>
        <v>0</v>
      </c>
      <c r="AJ179" s="12">
        <f t="shared" si="103"/>
        <v>0</v>
      </c>
      <c r="AK179" s="12">
        <f t="shared" si="103"/>
        <v>0</v>
      </c>
      <c r="AL179" s="12">
        <f t="shared" si="103"/>
        <v>0</v>
      </c>
      <c r="AM179" s="12">
        <f t="shared" si="103"/>
        <v>0</v>
      </c>
      <c r="AN179" s="12">
        <f t="shared" si="103"/>
        <v>0</v>
      </c>
      <c r="AO179" s="12">
        <f t="shared" si="103"/>
        <v>0</v>
      </c>
      <c r="AP179" s="12">
        <f t="shared" si="103"/>
        <v>0</v>
      </c>
      <c r="AQ179" s="12">
        <f t="shared" si="103"/>
        <v>0</v>
      </c>
      <c r="AR179" s="12">
        <f t="shared" si="103"/>
        <v>0</v>
      </c>
      <c r="AS179" s="12">
        <f t="shared" si="103"/>
        <v>0</v>
      </c>
      <c r="AT179" s="13">
        <f t="shared" si="85"/>
        <v>0</v>
      </c>
      <c r="AU179" t="e">
        <f t="shared" si="86"/>
        <v>#DIV/0!</v>
      </c>
      <c r="AV179" t="e">
        <v>#DIV/0!</v>
      </c>
      <c r="AW179" t="e">
        <f t="shared" si="87"/>
        <v>#DIV/0!</v>
      </c>
    </row>
    <row r="180" spans="1:49" x14ac:dyDescent="0.25">
      <c r="A180" s="18" t="str">
        <f>[1]Nodes!A179</f>
        <v>SPG_BVS</v>
      </c>
      <c r="B180" s="18" t="str">
        <f>[1]Nodes!B179</f>
        <v>Buena Vista spreading grounds</v>
      </c>
      <c r="C180" s="19">
        <f>[1]Nodes!U179</f>
        <v>0</v>
      </c>
      <c r="D180">
        <f>$C180*'[2]Bulletin 166 Demands'!$F$2</f>
        <v>0</v>
      </c>
      <c r="E180">
        <f>$C180*'[2]Bulletin 166 Demands'!$F$3</f>
        <v>0</v>
      </c>
      <c r="F180">
        <f>$C180*'[2]Bulletin 166 Demands'!$F$4</f>
        <v>0</v>
      </c>
      <c r="G180">
        <f>$C180*'[2]Bulletin 166 Demands'!$F$5</f>
        <v>0</v>
      </c>
      <c r="H180">
        <f>$C180*'[2]Bulletin 166 Demands'!$F$6</f>
        <v>0</v>
      </c>
      <c r="I180">
        <f>$C180*'[2]Bulletin 166 Demands'!$F$7</f>
        <v>0</v>
      </c>
      <c r="J180">
        <f>$C180*'[2]Bulletin 166 Demands'!$F$8</f>
        <v>0</v>
      </c>
      <c r="K180">
        <f>$C180*'[2]Bulletin 166 Demands'!$F$9</f>
        <v>0</v>
      </c>
      <c r="L180">
        <f>$C180*'[2]Bulletin 166 Demands'!$F$10</f>
        <v>0</v>
      </c>
      <c r="M180">
        <f>$C180*'[2]Bulletin 166 Demands'!$F$11</f>
        <v>0</v>
      </c>
      <c r="N180">
        <f>$C180*'[2]Bulletin 166 Demands'!$F$12</f>
        <v>0</v>
      </c>
      <c r="O180">
        <f>$C180*'[2]Bulletin 166 Demands'!$F$13</f>
        <v>0</v>
      </c>
      <c r="Q180" s="12">
        <f>[1]Nodes!H179</f>
        <v>0</v>
      </c>
      <c r="R180" s="1">
        <f t="shared" si="83"/>
        <v>0</v>
      </c>
      <c r="S180" s="1">
        <f t="shared" si="84"/>
        <v>0</v>
      </c>
      <c r="T180" s="1">
        <v>0</v>
      </c>
      <c r="U180" s="1">
        <f t="shared" si="88"/>
        <v>0</v>
      </c>
      <c r="V180">
        <f t="shared" si="89"/>
        <v>0</v>
      </c>
      <c r="W180">
        <f t="shared" si="90"/>
        <v>0</v>
      </c>
      <c r="X180">
        <f t="shared" si="91"/>
        <v>0</v>
      </c>
      <c r="Y180">
        <f t="shared" si="92"/>
        <v>0</v>
      </c>
      <c r="Z180">
        <f t="shared" si="93"/>
        <v>0</v>
      </c>
      <c r="AA180">
        <f t="shared" si="94"/>
        <v>0</v>
      </c>
      <c r="AB180">
        <f t="shared" si="95"/>
        <v>0</v>
      </c>
      <c r="AC180">
        <f t="shared" si="96"/>
        <v>0</v>
      </c>
      <c r="AD180">
        <f t="shared" si="97"/>
        <v>0</v>
      </c>
      <c r="AE180">
        <f t="shared" si="98"/>
        <v>0</v>
      </c>
      <c r="AF180">
        <f t="shared" si="99"/>
        <v>0</v>
      </c>
      <c r="AG180">
        <f t="shared" si="100"/>
        <v>0</v>
      </c>
      <c r="AH180" s="12">
        <f t="shared" si="103"/>
        <v>0</v>
      </c>
      <c r="AI180" s="12">
        <f t="shared" si="103"/>
        <v>0</v>
      </c>
      <c r="AJ180" s="12">
        <f t="shared" si="103"/>
        <v>0</v>
      </c>
      <c r="AK180" s="12">
        <f t="shared" si="103"/>
        <v>0</v>
      </c>
      <c r="AL180" s="12">
        <f t="shared" si="103"/>
        <v>0</v>
      </c>
      <c r="AM180" s="12">
        <f t="shared" si="103"/>
        <v>0</v>
      </c>
      <c r="AN180" s="12">
        <f t="shared" si="103"/>
        <v>0</v>
      </c>
      <c r="AO180" s="12">
        <f t="shared" si="103"/>
        <v>0</v>
      </c>
      <c r="AP180" s="12">
        <f t="shared" si="103"/>
        <v>0</v>
      </c>
      <c r="AQ180" s="12">
        <f t="shared" si="103"/>
        <v>0</v>
      </c>
      <c r="AR180" s="12">
        <f t="shared" si="103"/>
        <v>0</v>
      </c>
      <c r="AS180" s="12">
        <f t="shared" si="103"/>
        <v>0</v>
      </c>
      <c r="AT180" s="13">
        <f t="shared" si="85"/>
        <v>0</v>
      </c>
      <c r="AU180" t="e">
        <f t="shared" si="86"/>
        <v>#DIV/0!</v>
      </c>
      <c r="AV180" t="e">
        <v>#DIV/0!</v>
      </c>
      <c r="AW180" t="e">
        <f t="shared" si="87"/>
        <v>#DIV/0!</v>
      </c>
    </row>
    <row r="181" spans="1:49" x14ac:dyDescent="0.25">
      <c r="A181" s="18" t="str">
        <f>[1]Nodes!A180</f>
        <v>SPG_CIT</v>
      </c>
      <c r="B181" s="18" t="str">
        <f>[1]Nodes!B180</f>
        <v>Citris Spreading Grounds</v>
      </c>
      <c r="C181" s="19">
        <f>[1]Nodes!U180</f>
        <v>0</v>
      </c>
      <c r="D181">
        <f>$C181*'[2]Bulletin 166 Demands'!$F$2</f>
        <v>0</v>
      </c>
      <c r="E181">
        <f>$C181*'[2]Bulletin 166 Demands'!$F$3</f>
        <v>0</v>
      </c>
      <c r="F181">
        <f>$C181*'[2]Bulletin 166 Demands'!$F$4</f>
        <v>0</v>
      </c>
      <c r="G181">
        <f>$C181*'[2]Bulletin 166 Demands'!$F$5</f>
        <v>0</v>
      </c>
      <c r="H181">
        <f>$C181*'[2]Bulletin 166 Demands'!$F$6</f>
        <v>0</v>
      </c>
      <c r="I181">
        <f>$C181*'[2]Bulletin 166 Demands'!$F$7</f>
        <v>0</v>
      </c>
      <c r="J181">
        <f>$C181*'[2]Bulletin 166 Demands'!$F$8</f>
        <v>0</v>
      </c>
      <c r="K181">
        <f>$C181*'[2]Bulletin 166 Demands'!$F$9</f>
        <v>0</v>
      </c>
      <c r="L181">
        <f>$C181*'[2]Bulletin 166 Demands'!$F$10</f>
        <v>0</v>
      </c>
      <c r="M181">
        <f>$C181*'[2]Bulletin 166 Demands'!$F$11</f>
        <v>0</v>
      </c>
      <c r="N181">
        <f>$C181*'[2]Bulletin 166 Demands'!$F$12</f>
        <v>0</v>
      </c>
      <c r="O181">
        <f>$C181*'[2]Bulletin 166 Demands'!$F$13</f>
        <v>0</v>
      </c>
      <c r="Q181" s="12">
        <f>[1]Nodes!H180</f>
        <v>0</v>
      </c>
      <c r="R181" s="1">
        <f t="shared" si="83"/>
        <v>0</v>
      </c>
      <c r="S181" s="1">
        <f t="shared" si="84"/>
        <v>0</v>
      </c>
      <c r="T181" s="1">
        <v>0</v>
      </c>
      <c r="U181" s="1">
        <f t="shared" si="88"/>
        <v>0</v>
      </c>
      <c r="V181">
        <f t="shared" si="89"/>
        <v>0</v>
      </c>
      <c r="W181">
        <f t="shared" si="90"/>
        <v>0</v>
      </c>
      <c r="X181">
        <f t="shared" si="91"/>
        <v>0</v>
      </c>
      <c r="Y181">
        <f t="shared" si="92"/>
        <v>0</v>
      </c>
      <c r="Z181">
        <f t="shared" si="93"/>
        <v>0</v>
      </c>
      <c r="AA181">
        <f t="shared" si="94"/>
        <v>0</v>
      </c>
      <c r="AB181">
        <f t="shared" si="95"/>
        <v>0</v>
      </c>
      <c r="AC181">
        <f t="shared" si="96"/>
        <v>0</v>
      </c>
      <c r="AD181">
        <f t="shared" si="97"/>
        <v>0</v>
      </c>
      <c r="AE181">
        <f t="shared" si="98"/>
        <v>0</v>
      </c>
      <c r="AF181">
        <f t="shared" si="99"/>
        <v>0</v>
      </c>
      <c r="AG181">
        <f t="shared" si="100"/>
        <v>0</v>
      </c>
      <c r="AH181" s="12">
        <f t="shared" si="103"/>
        <v>0</v>
      </c>
      <c r="AI181" s="12">
        <f t="shared" si="103"/>
        <v>0</v>
      </c>
      <c r="AJ181" s="12">
        <f t="shared" si="103"/>
        <v>0</v>
      </c>
      <c r="AK181" s="12">
        <f t="shared" si="103"/>
        <v>0</v>
      </c>
      <c r="AL181" s="12">
        <f t="shared" si="103"/>
        <v>0</v>
      </c>
      <c r="AM181" s="12">
        <f t="shared" si="103"/>
        <v>0</v>
      </c>
      <c r="AN181" s="12">
        <f t="shared" si="103"/>
        <v>0</v>
      </c>
      <c r="AO181" s="12">
        <f t="shared" si="103"/>
        <v>0</v>
      </c>
      <c r="AP181" s="12">
        <f t="shared" si="103"/>
        <v>0</v>
      </c>
      <c r="AQ181" s="12">
        <f t="shared" si="103"/>
        <v>0</v>
      </c>
      <c r="AR181" s="12">
        <f t="shared" si="103"/>
        <v>0</v>
      </c>
      <c r="AS181" s="12">
        <f t="shared" si="103"/>
        <v>0</v>
      </c>
      <c r="AT181" s="13">
        <f t="shared" si="85"/>
        <v>0</v>
      </c>
      <c r="AU181" t="e">
        <f t="shared" si="86"/>
        <v>#DIV/0!</v>
      </c>
      <c r="AV181" t="e">
        <v>#DIV/0!</v>
      </c>
      <c r="AW181" t="e">
        <f t="shared" si="87"/>
        <v>#DIV/0!</v>
      </c>
    </row>
    <row r="182" spans="1:49" x14ac:dyDescent="0.25">
      <c r="A182" s="18" t="str">
        <f>[1]Nodes!A181</f>
        <v>SPG_DOM</v>
      </c>
      <c r="B182" s="18" t="str">
        <f>[1]Nodes!B181</f>
        <v>Dominguez Gap spreading grounds (west and east)</v>
      </c>
      <c r="C182" s="19">
        <f>[1]Nodes!U181</f>
        <v>0</v>
      </c>
      <c r="D182">
        <f>$C182*'[2]Bulletin 166 Demands'!$F$2</f>
        <v>0</v>
      </c>
      <c r="E182">
        <f>$C182*'[2]Bulletin 166 Demands'!$F$3</f>
        <v>0</v>
      </c>
      <c r="F182">
        <f>$C182*'[2]Bulletin 166 Demands'!$F$4</f>
        <v>0</v>
      </c>
      <c r="G182">
        <f>$C182*'[2]Bulletin 166 Demands'!$F$5</f>
        <v>0</v>
      </c>
      <c r="H182">
        <f>$C182*'[2]Bulletin 166 Demands'!$F$6</f>
        <v>0</v>
      </c>
      <c r="I182">
        <f>$C182*'[2]Bulletin 166 Demands'!$F$7</f>
        <v>0</v>
      </c>
      <c r="J182">
        <f>$C182*'[2]Bulletin 166 Demands'!$F$8</f>
        <v>0</v>
      </c>
      <c r="K182">
        <f>$C182*'[2]Bulletin 166 Demands'!$F$9</f>
        <v>0</v>
      </c>
      <c r="L182">
        <f>$C182*'[2]Bulletin 166 Demands'!$F$10</f>
        <v>0</v>
      </c>
      <c r="M182">
        <f>$C182*'[2]Bulletin 166 Demands'!$F$11</f>
        <v>0</v>
      </c>
      <c r="N182">
        <f>$C182*'[2]Bulletin 166 Demands'!$F$12</f>
        <v>0</v>
      </c>
      <c r="O182">
        <f>$C182*'[2]Bulletin 166 Demands'!$F$13</f>
        <v>0</v>
      </c>
      <c r="Q182" s="12">
        <f>[1]Nodes!H181</f>
        <v>0</v>
      </c>
      <c r="R182" s="1">
        <f t="shared" si="83"/>
        <v>0</v>
      </c>
      <c r="S182" s="1">
        <f t="shared" si="84"/>
        <v>0</v>
      </c>
      <c r="T182" s="1">
        <v>0</v>
      </c>
      <c r="U182" s="1">
        <f t="shared" si="88"/>
        <v>0</v>
      </c>
      <c r="V182">
        <f t="shared" si="89"/>
        <v>0</v>
      </c>
      <c r="W182">
        <f t="shared" si="90"/>
        <v>0</v>
      </c>
      <c r="X182">
        <f t="shared" si="91"/>
        <v>0</v>
      </c>
      <c r="Y182">
        <f t="shared" si="92"/>
        <v>0</v>
      </c>
      <c r="Z182">
        <f t="shared" si="93"/>
        <v>0</v>
      </c>
      <c r="AA182">
        <f t="shared" si="94"/>
        <v>0</v>
      </c>
      <c r="AB182">
        <f t="shared" si="95"/>
        <v>0</v>
      </c>
      <c r="AC182">
        <f t="shared" si="96"/>
        <v>0</v>
      </c>
      <c r="AD182">
        <f t="shared" si="97"/>
        <v>0</v>
      </c>
      <c r="AE182">
        <f t="shared" si="98"/>
        <v>0</v>
      </c>
      <c r="AF182">
        <f t="shared" si="99"/>
        <v>0</v>
      </c>
      <c r="AG182">
        <f t="shared" si="100"/>
        <v>0</v>
      </c>
      <c r="AH182" s="12">
        <f t="shared" si="103"/>
        <v>0</v>
      </c>
      <c r="AI182" s="12">
        <f t="shared" si="103"/>
        <v>0</v>
      </c>
      <c r="AJ182" s="12">
        <f t="shared" si="103"/>
        <v>0</v>
      </c>
      <c r="AK182" s="12">
        <f t="shared" si="103"/>
        <v>0</v>
      </c>
      <c r="AL182" s="12">
        <f t="shared" si="103"/>
        <v>0</v>
      </c>
      <c r="AM182" s="12">
        <f t="shared" si="103"/>
        <v>0</v>
      </c>
      <c r="AN182" s="12">
        <f t="shared" si="103"/>
        <v>0</v>
      </c>
      <c r="AO182" s="12">
        <f t="shared" si="103"/>
        <v>0</v>
      </c>
      <c r="AP182" s="12">
        <f t="shared" si="103"/>
        <v>0</v>
      </c>
      <c r="AQ182" s="12">
        <f t="shared" si="103"/>
        <v>0</v>
      </c>
      <c r="AR182" s="12">
        <f t="shared" si="103"/>
        <v>0</v>
      </c>
      <c r="AS182" s="12">
        <f t="shared" si="103"/>
        <v>0</v>
      </c>
      <c r="AT182" s="13">
        <f t="shared" si="85"/>
        <v>0</v>
      </c>
      <c r="AU182" t="e">
        <f t="shared" si="86"/>
        <v>#DIV/0!</v>
      </c>
      <c r="AV182" t="e">
        <v>#DIV/0!</v>
      </c>
      <c r="AW182" t="e">
        <f t="shared" si="87"/>
        <v>#DIV/0!</v>
      </c>
    </row>
    <row r="183" spans="1:49" x14ac:dyDescent="0.25">
      <c r="A183" s="18" t="str">
        <f>[1]Nodes!A182</f>
        <v>SPG_EAB</v>
      </c>
      <c r="B183" s="18" t="str">
        <f>[1]Nodes!B182</f>
        <v>Eaton Basin</v>
      </c>
      <c r="C183" s="19">
        <f>[1]Nodes!U182</f>
        <v>0</v>
      </c>
      <c r="D183">
        <f>$C183*'[2]Bulletin 166 Demands'!$F$2</f>
        <v>0</v>
      </c>
      <c r="E183">
        <f>$C183*'[2]Bulletin 166 Demands'!$F$3</f>
        <v>0</v>
      </c>
      <c r="F183">
        <f>$C183*'[2]Bulletin 166 Demands'!$F$4</f>
        <v>0</v>
      </c>
      <c r="G183">
        <f>$C183*'[2]Bulletin 166 Demands'!$F$5</f>
        <v>0</v>
      </c>
      <c r="H183">
        <f>$C183*'[2]Bulletin 166 Demands'!$F$6</f>
        <v>0</v>
      </c>
      <c r="I183">
        <f>$C183*'[2]Bulletin 166 Demands'!$F$7</f>
        <v>0</v>
      </c>
      <c r="J183">
        <f>$C183*'[2]Bulletin 166 Demands'!$F$8</f>
        <v>0</v>
      </c>
      <c r="K183">
        <f>$C183*'[2]Bulletin 166 Demands'!$F$9</f>
        <v>0</v>
      </c>
      <c r="L183">
        <f>$C183*'[2]Bulletin 166 Demands'!$F$10</f>
        <v>0</v>
      </c>
      <c r="M183">
        <f>$C183*'[2]Bulletin 166 Demands'!$F$11</f>
        <v>0</v>
      </c>
      <c r="N183">
        <f>$C183*'[2]Bulletin 166 Demands'!$F$12</f>
        <v>0</v>
      </c>
      <c r="O183">
        <f>$C183*'[2]Bulletin 166 Demands'!$F$13</f>
        <v>0</v>
      </c>
      <c r="Q183" s="12">
        <f>[1]Nodes!H182</f>
        <v>0</v>
      </c>
      <c r="R183" s="1">
        <f t="shared" si="83"/>
        <v>0</v>
      </c>
      <c r="S183" s="1">
        <f t="shared" si="84"/>
        <v>0</v>
      </c>
      <c r="T183" s="1">
        <v>0</v>
      </c>
      <c r="U183" s="1">
        <f t="shared" si="88"/>
        <v>0</v>
      </c>
      <c r="V183">
        <f t="shared" si="89"/>
        <v>0</v>
      </c>
      <c r="W183">
        <f t="shared" si="90"/>
        <v>0</v>
      </c>
      <c r="X183">
        <f t="shared" si="91"/>
        <v>0</v>
      </c>
      <c r="Y183">
        <f t="shared" si="92"/>
        <v>0</v>
      </c>
      <c r="Z183">
        <f t="shared" si="93"/>
        <v>0</v>
      </c>
      <c r="AA183">
        <f t="shared" si="94"/>
        <v>0</v>
      </c>
      <c r="AB183">
        <f t="shared" si="95"/>
        <v>0</v>
      </c>
      <c r="AC183">
        <f t="shared" si="96"/>
        <v>0</v>
      </c>
      <c r="AD183">
        <f t="shared" si="97"/>
        <v>0</v>
      </c>
      <c r="AE183">
        <f t="shared" si="98"/>
        <v>0</v>
      </c>
      <c r="AF183">
        <f t="shared" si="99"/>
        <v>0</v>
      </c>
      <c r="AG183">
        <f t="shared" si="100"/>
        <v>0</v>
      </c>
      <c r="AH183" s="12">
        <f t="shared" si="103"/>
        <v>0</v>
      </c>
      <c r="AI183" s="12">
        <f t="shared" si="103"/>
        <v>0</v>
      </c>
      <c r="AJ183" s="12">
        <f t="shared" si="103"/>
        <v>0</v>
      </c>
      <c r="AK183" s="12">
        <f t="shared" si="103"/>
        <v>0</v>
      </c>
      <c r="AL183" s="12">
        <f t="shared" si="103"/>
        <v>0</v>
      </c>
      <c r="AM183" s="12">
        <f t="shared" si="103"/>
        <v>0</v>
      </c>
      <c r="AN183" s="12">
        <f t="shared" si="103"/>
        <v>0</v>
      </c>
      <c r="AO183" s="12">
        <f t="shared" si="103"/>
        <v>0</v>
      </c>
      <c r="AP183" s="12">
        <f t="shared" si="103"/>
        <v>0</v>
      </c>
      <c r="AQ183" s="12">
        <f t="shared" si="103"/>
        <v>0</v>
      </c>
      <c r="AR183" s="12">
        <f t="shared" si="103"/>
        <v>0</v>
      </c>
      <c r="AS183" s="12">
        <f t="shared" si="103"/>
        <v>0</v>
      </c>
      <c r="AT183" s="13">
        <f t="shared" si="85"/>
        <v>0</v>
      </c>
      <c r="AU183" t="e">
        <f t="shared" si="86"/>
        <v>#DIV/0!</v>
      </c>
      <c r="AV183" t="e">
        <v>#DIV/0!</v>
      </c>
      <c r="AW183" t="e">
        <f t="shared" si="87"/>
        <v>#DIV/0!</v>
      </c>
    </row>
    <row r="184" spans="1:49" x14ac:dyDescent="0.25">
      <c r="A184" s="18" t="str">
        <f>[1]Nodes!A183</f>
        <v>SPG_ESG</v>
      </c>
      <c r="B184" s="18" t="str">
        <f>[1]Nodes!B183</f>
        <v>Eaton Spreading Grounds</v>
      </c>
      <c r="C184" s="19">
        <f>[1]Nodes!U183</f>
        <v>0</v>
      </c>
      <c r="D184">
        <f>$C184*'[2]Bulletin 166 Demands'!$F$2</f>
        <v>0</v>
      </c>
      <c r="E184">
        <f>$C184*'[2]Bulletin 166 Demands'!$F$3</f>
        <v>0</v>
      </c>
      <c r="F184">
        <f>$C184*'[2]Bulletin 166 Demands'!$F$4</f>
        <v>0</v>
      </c>
      <c r="G184">
        <f>$C184*'[2]Bulletin 166 Demands'!$F$5</f>
        <v>0</v>
      </c>
      <c r="H184">
        <f>$C184*'[2]Bulletin 166 Demands'!$F$6</f>
        <v>0</v>
      </c>
      <c r="I184">
        <f>$C184*'[2]Bulletin 166 Demands'!$F$7</f>
        <v>0</v>
      </c>
      <c r="J184">
        <f>$C184*'[2]Bulletin 166 Demands'!$F$8</f>
        <v>0</v>
      </c>
      <c r="K184">
        <f>$C184*'[2]Bulletin 166 Demands'!$F$9</f>
        <v>0</v>
      </c>
      <c r="L184">
        <f>$C184*'[2]Bulletin 166 Demands'!$F$10</f>
        <v>0</v>
      </c>
      <c r="M184">
        <f>$C184*'[2]Bulletin 166 Demands'!$F$11</f>
        <v>0</v>
      </c>
      <c r="N184">
        <f>$C184*'[2]Bulletin 166 Demands'!$F$12</f>
        <v>0</v>
      </c>
      <c r="O184">
        <f>$C184*'[2]Bulletin 166 Demands'!$F$13</f>
        <v>0</v>
      </c>
      <c r="Q184" s="12">
        <f>[1]Nodes!H183</f>
        <v>0</v>
      </c>
      <c r="R184" s="1">
        <f t="shared" si="83"/>
        <v>0</v>
      </c>
      <c r="S184" s="1">
        <f t="shared" si="84"/>
        <v>0</v>
      </c>
      <c r="T184" s="1">
        <v>0</v>
      </c>
      <c r="U184" s="1">
        <f t="shared" si="88"/>
        <v>0</v>
      </c>
      <c r="V184">
        <f t="shared" si="89"/>
        <v>0</v>
      </c>
      <c r="W184">
        <f t="shared" si="90"/>
        <v>0</v>
      </c>
      <c r="X184">
        <f t="shared" si="91"/>
        <v>0</v>
      </c>
      <c r="Y184">
        <f t="shared" si="92"/>
        <v>0</v>
      </c>
      <c r="Z184">
        <f t="shared" si="93"/>
        <v>0</v>
      </c>
      <c r="AA184">
        <f t="shared" si="94"/>
        <v>0</v>
      </c>
      <c r="AB184">
        <f t="shared" si="95"/>
        <v>0</v>
      </c>
      <c r="AC184">
        <f t="shared" si="96"/>
        <v>0</v>
      </c>
      <c r="AD184">
        <f t="shared" si="97"/>
        <v>0</v>
      </c>
      <c r="AE184">
        <f t="shared" si="98"/>
        <v>0</v>
      </c>
      <c r="AF184">
        <f t="shared" si="99"/>
        <v>0</v>
      </c>
      <c r="AG184">
        <f t="shared" si="100"/>
        <v>0</v>
      </c>
      <c r="AH184" s="12">
        <f t="shared" si="103"/>
        <v>0</v>
      </c>
      <c r="AI184" s="12">
        <f t="shared" si="103"/>
        <v>0</v>
      </c>
      <c r="AJ184" s="12">
        <f t="shared" si="103"/>
        <v>0</v>
      </c>
      <c r="AK184" s="12">
        <f t="shared" si="103"/>
        <v>0</v>
      </c>
      <c r="AL184" s="12">
        <f t="shared" si="103"/>
        <v>0</v>
      </c>
      <c r="AM184" s="12">
        <f t="shared" si="103"/>
        <v>0</v>
      </c>
      <c r="AN184" s="12">
        <f t="shared" si="103"/>
        <v>0</v>
      </c>
      <c r="AO184" s="12">
        <f t="shared" si="103"/>
        <v>0</v>
      </c>
      <c r="AP184" s="12">
        <f t="shared" si="103"/>
        <v>0</v>
      </c>
      <c r="AQ184" s="12">
        <f t="shared" si="103"/>
        <v>0</v>
      </c>
      <c r="AR184" s="12">
        <f t="shared" si="103"/>
        <v>0</v>
      </c>
      <c r="AS184" s="12">
        <f t="shared" si="103"/>
        <v>0</v>
      </c>
      <c r="AT184" s="13">
        <f t="shared" si="85"/>
        <v>0</v>
      </c>
      <c r="AU184" t="e">
        <f t="shared" si="86"/>
        <v>#DIV/0!</v>
      </c>
      <c r="AV184" t="e">
        <v>#DIV/0!</v>
      </c>
      <c r="AW184" t="e">
        <f t="shared" si="87"/>
        <v>#DIV/0!</v>
      </c>
    </row>
    <row r="185" spans="1:49" x14ac:dyDescent="0.25">
      <c r="A185" s="18" t="str">
        <f>[1]Nodes!A184</f>
        <v>SPG_FOR</v>
      </c>
      <c r="B185" s="18" t="str">
        <f>[1]Nodes!B184</f>
        <v>Forbes Spreading Grounds</v>
      </c>
      <c r="C185" s="19">
        <f>[1]Nodes!U184</f>
        <v>0</v>
      </c>
      <c r="D185">
        <f>$C185*'[2]Bulletin 166 Demands'!$F$2</f>
        <v>0</v>
      </c>
      <c r="E185">
        <f>$C185*'[2]Bulletin 166 Demands'!$F$3</f>
        <v>0</v>
      </c>
      <c r="F185">
        <f>$C185*'[2]Bulletin 166 Demands'!$F$4</f>
        <v>0</v>
      </c>
      <c r="G185">
        <f>$C185*'[2]Bulletin 166 Demands'!$F$5</f>
        <v>0</v>
      </c>
      <c r="H185">
        <f>$C185*'[2]Bulletin 166 Demands'!$F$6</f>
        <v>0</v>
      </c>
      <c r="I185">
        <f>$C185*'[2]Bulletin 166 Demands'!$F$7</f>
        <v>0</v>
      </c>
      <c r="J185">
        <f>$C185*'[2]Bulletin 166 Demands'!$F$8</f>
        <v>0</v>
      </c>
      <c r="K185">
        <f>$C185*'[2]Bulletin 166 Demands'!$F$9</f>
        <v>0</v>
      </c>
      <c r="L185">
        <f>$C185*'[2]Bulletin 166 Demands'!$F$10</f>
        <v>0</v>
      </c>
      <c r="M185">
        <f>$C185*'[2]Bulletin 166 Demands'!$F$11</f>
        <v>0</v>
      </c>
      <c r="N185">
        <f>$C185*'[2]Bulletin 166 Demands'!$F$12</f>
        <v>0</v>
      </c>
      <c r="O185">
        <f>$C185*'[2]Bulletin 166 Demands'!$F$13</f>
        <v>0</v>
      </c>
      <c r="Q185" s="12">
        <f>[1]Nodes!H184</f>
        <v>0</v>
      </c>
      <c r="R185" s="1">
        <f t="shared" si="83"/>
        <v>0</v>
      </c>
      <c r="S185" s="1">
        <f t="shared" si="84"/>
        <v>0</v>
      </c>
      <c r="T185" s="1">
        <v>0</v>
      </c>
      <c r="U185" s="1">
        <f t="shared" si="88"/>
        <v>0</v>
      </c>
      <c r="V185">
        <f t="shared" si="89"/>
        <v>0</v>
      </c>
      <c r="W185">
        <f t="shared" si="90"/>
        <v>0</v>
      </c>
      <c r="X185">
        <f t="shared" si="91"/>
        <v>0</v>
      </c>
      <c r="Y185">
        <f t="shared" si="92"/>
        <v>0</v>
      </c>
      <c r="Z185">
        <f t="shared" si="93"/>
        <v>0</v>
      </c>
      <c r="AA185">
        <f t="shared" si="94"/>
        <v>0</v>
      </c>
      <c r="AB185">
        <f t="shared" si="95"/>
        <v>0</v>
      </c>
      <c r="AC185">
        <f t="shared" si="96"/>
        <v>0</v>
      </c>
      <c r="AD185">
        <f t="shared" si="97"/>
        <v>0</v>
      </c>
      <c r="AE185">
        <f t="shared" si="98"/>
        <v>0</v>
      </c>
      <c r="AF185">
        <f t="shared" si="99"/>
        <v>0</v>
      </c>
      <c r="AG185">
        <f t="shared" si="100"/>
        <v>0</v>
      </c>
      <c r="AH185" s="12">
        <f t="shared" si="103"/>
        <v>0</v>
      </c>
      <c r="AI185" s="12">
        <f t="shared" si="103"/>
        <v>0</v>
      </c>
      <c r="AJ185" s="12">
        <f t="shared" si="103"/>
        <v>0</v>
      </c>
      <c r="AK185" s="12">
        <f t="shared" si="103"/>
        <v>0</v>
      </c>
      <c r="AL185" s="12">
        <f t="shared" si="103"/>
        <v>0</v>
      </c>
      <c r="AM185" s="12">
        <f t="shared" si="103"/>
        <v>0</v>
      </c>
      <c r="AN185" s="12">
        <f t="shared" si="103"/>
        <v>0</v>
      </c>
      <c r="AO185" s="12">
        <f t="shared" si="103"/>
        <v>0</v>
      </c>
      <c r="AP185" s="12">
        <f t="shared" si="103"/>
        <v>0</v>
      </c>
      <c r="AQ185" s="12">
        <f t="shared" si="103"/>
        <v>0</v>
      </c>
      <c r="AR185" s="12">
        <f t="shared" si="103"/>
        <v>0</v>
      </c>
      <c r="AS185" s="12">
        <f t="shared" si="103"/>
        <v>0</v>
      </c>
      <c r="AT185" s="13">
        <f t="shared" si="85"/>
        <v>0</v>
      </c>
      <c r="AU185" t="e">
        <f t="shared" si="86"/>
        <v>#DIV/0!</v>
      </c>
      <c r="AV185" t="e">
        <v>#DIV/0!</v>
      </c>
      <c r="AW185" t="e">
        <f t="shared" si="87"/>
        <v>#DIV/0!</v>
      </c>
    </row>
    <row r="186" spans="1:49" x14ac:dyDescent="0.25">
      <c r="A186" s="18" t="str">
        <f>[1]Nodes!A185</f>
        <v>SPG_HSG</v>
      </c>
      <c r="B186" s="18" t="str">
        <f>[1]Nodes!B185</f>
        <v>Hansen Spreading Grounds</v>
      </c>
      <c r="C186" s="19">
        <f>[1]Nodes!U185</f>
        <v>0</v>
      </c>
      <c r="D186">
        <f>$C186*'[2]Bulletin 166 Demands'!$F$2</f>
        <v>0</v>
      </c>
      <c r="E186">
        <f>$C186*'[2]Bulletin 166 Demands'!$F$3</f>
        <v>0</v>
      </c>
      <c r="F186">
        <f>$C186*'[2]Bulletin 166 Demands'!$F$4</f>
        <v>0</v>
      </c>
      <c r="G186">
        <f>$C186*'[2]Bulletin 166 Demands'!$F$5</f>
        <v>0</v>
      </c>
      <c r="H186">
        <f>$C186*'[2]Bulletin 166 Demands'!$F$6</f>
        <v>0</v>
      </c>
      <c r="I186">
        <f>$C186*'[2]Bulletin 166 Demands'!$F$7</f>
        <v>0</v>
      </c>
      <c r="J186">
        <f>$C186*'[2]Bulletin 166 Demands'!$F$8</f>
        <v>0</v>
      </c>
      <c r="K186">
        <f>$C186*'[2]Bulletin 166 Demands'!$F$9</f>
        <v>0</v>
      </c>
      <c r="L186">
        <f>$C186*'[2]Bulletin 166 Demands'!$F$10</f>
        <v>0</v>
      </c>
      <c r="M186">
        <f>$C186*'[2]Bulletin 166 Demands'!$F$11</f>
        <v>0</v>
      </c>
      <c r="N186">
        <f>$C186*'[2]Bulletin 166 Demands'!$F$12</f>
        <v>0</v>
      </c>
      <c r="O186">
        <f>$C186*'[2]Bulletin 166 Demands'!$F$13</f>
        <v>0</v>
      </c>
      <c r="Q186" s="12">
        <f>[1]Nodes!H185</f>
        <v>0</v>
      </c>
      <c r="R186" s="1">
        <f t="shared" si="83"/>
        <v>0</v>
      </c>
      <c r="S186" s="1">
        <f t="shared" si="84"/>
        <v>0</v>
      </c>
      <c r="T186" s="1">
        <v>0</v>
      </c>
      <c r="U186" s="1">
        <f t="shared" si="88"/>
        <v>0</v>
      </c>
      <c r="V186">
        <f t="shared" si="89"/>
        <v>0</v>
      </c>
      <c r="W186">
        <f t="shared" si="90"/>
        <v>0</v>
      </c>
      <c r="X186">
        <f t="shared" si="91"/>
        <v>0</v>
      </c>
      <c r="Y186">
        <f t="shared" si="92"/>
        <v>0</v>
      </c>
      <c r="Z186">
        <f t="shared" si="93"/>
        <v>0</v>
      </c>
      <c r="AA186">
        <f t="shared" si="94"/>
        <v>0</v>
      </c>
      <c r="AB186">
        <f t="shared" si="95"/>
        <v>0</v>
      </c>
      <c r="AC186">
        <f t="shared" si="96"/>
        <v>0</v>
      </c>
      <c r="AD186">
        <f t="shared" si="97"/>
        <v>0</v>
      </c>
      <c r="AE186">
        <f t="shared" si="98"/>
        <v>0</v>
      </c>
      <c r="AF186">
        <f t="shared" si="99"/>
        <v>0</v>
      </c>
      <c r="AG186">
        <f t="shared" si="100"/>
        <v>0</v>
      </c>
      <c r="AH186" s="12">
        <f t="shared" si="103"/>
        <v>0</v>
      </c>
      <c r="AI186" s="12">
        <f t="shared" si="103"/>
        <v>0</v>
      </c>
      <c r="AJ186" s="12">
        <f t="shared" si="103"/>
        <v>0</v>
      </c>
      <c r="AK186" s="12">
        <f t="shared" ref="AI186:AS209" si="104">($S186*31)+($U186*0.2)</f>
        <v>0</v>
      </c>
      <c r="AL186" s="12">
        <f t="shared" si="104"/>
        <v>0</v>
      </c>
      <c r="AM186" s="12">
        <f t="shared" si="104"/>
        <v>0</v>
      </c>
      <c r="AN186" s="12">
        <f t="shared" si="104"/>
        <v>0</v>
      </c>
      <c r="AO186" s="12">
        <f t="shared" si="104"/>
        <v>0</v>
      </c>
      <c r="AP186" s="12">
        <f t="shared" si="104"/>
        <v>0</v>
      </c>
      <c r="AQ186" s="12">
        <f t="shared" si="104"/>
        <v>0</v>
      </c>
      <c r="AR186" s="12">
        <f t="shared" si="104"/>
        <v>0</v>
      </c>
      <c r="AS186" s="12">
        <f t="shared" si="104"/>
        <v>0</v>
      </c>
      <c r="AT186" s="13">
        <f t="shared" si="85"/>
        <v>0</v>
      </c>
      <c r="AU186" t="e">
        <f t="shared" si="86"/>
        <v>#DIV/0!</v>
      </c>
      <c r="AV186" t="e">
        <v>#DIV/0!</v>
      </c>
      <c r="AW186" t="e">
        <f t="shared" si="87"/>
        <v>#DIV/0!</v>
      </c>
    </row>
    <row r="187" spans="1:49" x14ac:dyDescent="0.25">
      <c r="A187" s="18" t="str">
        <f>[1]Nodes!A186</f>
        <v>SPG_IRW</v>
      </c>
      <c r="B187" s="18" t="str">
        <f>[1]Nodes!B186</f>
        <v>Irwindale spreading grounds</v>
      </c>
      <c r="C187" s="19">
        <f>[1]Nodes!U186</f>
        <v>0</v>
      </c>
      <c r="D187">
        <f>$C187*'[2]Bulletin 166 Demands'!$F$2</f>
        <v>0</v>
      </c>
      <c r="E187">
        <f>$C187*'[2]Bulletin 166 Demands'!$F$3</f>
        <v>0</v>
      </c>
      <c r="F187">
        <f>$C187*'[2]Bulletin 166 Demands'!$F$4</f>
        <v>0</v>
      </c>
      <c r="G187">
        <f>$C187*'[2]Bulletin 166 Demands'!$F$5</f>
        <v>0</v>
      </c>
      <c r="H187">
        <f>$C187*'[2]Bulletin 166 Demands'!$F$6</f>
        <v>0</v>
      </c>
      <c r="I187">
        <f>$C187*'[2]Bulletin 166 Demands'!$F$7</f>
        <v>0</v>
      </c>
      <c r="J187">
        <f>$C187*'[2]Bulletin 166 Demands'!$F$8</f>
        <v>0</v>
      </c>
      <c r="K187">
        <f>$C187*'[2]Bulletin 166 Demands'!$F$9</f>
        <v>0</v>
      </c>
      <c r="L187">
        <f>$C187*'[2]Bulletin 166 Demands'!$F$10</f>
        <v>0</v>
      </c>
      <c r="M187">
        <f>$C187*'[2]Bulletin 166 Demands'!$F$11</f>
        <v>0</v>
      </c>
      <c r="N187">
        <f>$C187*'[2]Bulletin 166 Demands'!$F$12</f>
        <v>0</v>
      </c>
      <c r="O187">
        <f>$C187*'[2]Bulletin 166 Demands'!$F$13</f>
        <v>0</v>
      </c>
      <c r="Q187" s="12">
        <f>[1]Nodes!H186</f>
        <v>0</v>
      </c>
      <c r="R187" s="1">
        <f t="shared" si="83"/>
        <v>0</v>
      </c>
      <c r="S187" s="1">
        <f t="shared" si="84"/>
        <v>0</v>
      </c>
      <c r="T187" s="1">
        <v>0</v>
      </c>
      <c r="U187" s="1">
        <f t="shared" si="88"/>
        <v>0</v>
      </c>
      <c r="V187">
        <f t="shared" si="89"/>
        <v>0</v>
      </c>
      <c r="W187">
        <f t="shared" si="90"/>
        <v>0</v>
      </c>
      <c r="X187">
        <f t="shared" si="91"/>
        <v>0</v>
      </c>
      <c r="Y187">
        <f t="shared" si="92"/>
        <v>0</v>
      </c>
      <c r="Z187">
        <f t="shared" si="93"/>
        <v>0</v>
      </c>
      <c r="AA187">
        <f t="shared" si="94"/>
        <v>0</v>
      </c>
      <c r="AB187">
        <f t="shared" si="95"/>
        <v>0</v>
      </c>
      <c r="AC187">
        <f t="shared" si="96"/>
        <v>0</v>
      </c>
      <c r="AD187">
        <f t="shared" si="97"/>
        <v>0</v>
      </c>
      <c r="AE187">
        <f t="shared" si="98"/>
        <v>0</v>
      </c>
      <c r="AF187">
        <f t="shared" si="99"/>
        <v>0</v>
      </c>
      <c r="AG187">
        <f t="shared" si="100"/>
        <v>0</v>
      </c>
      <c r="AH187" s="12">
        <f t="shared" ref="AH187:AS233" si="105">($S187*31)+($U187*0.2)</f>
        <v>0</v>
      </c>
      <c r="AI187" s="12">
        <f t="shared" si="104"/>
        <v>0</v>
      </c>
      <c r="AJ187" s="12">
        <f t="shared" si="104"/>
        <v>0</v>
      </c>
      <c r="AK187" s="12">
        <f t="shared" si="104"/>
        <v>0</v>
      </c>
      <c r="AL187" s="12">
        <f t="shared" si="104"/>
        <v>0</v>
      </c>
      <c r="AM187" s="12">
        <f t="shared" si="104"/>
        <v>0</v>
      </c>
      <c r="AN187" s="12">
        <f t="shared" si="104"/>
        <v>0</v>
      </c>
      <c r="AO187" s="12">
        <f t="shared" si="104"/>
        <v>0</v>
      </c>
      <c r="AP187" s="12">
        <f t="shared" si="104"/>
        <v>0</v>
      </c>
      <c r="AQ187" s="12">
        <f t="shared" si="104"/>
        <v>0</v>
      </c>
      <c r="AR187" s="12">
        <f t="shared" si="104"/>
        <v>0</v>
      </c>
      <c r="AS187" s="12">
        <f t="shared" si="104"/>
        <v>0</v>
      </c>
      <c r="AT187" s="13">
        <f t="shared" si="85"/>
        <v>0</v>
      </c>
      <c r="AU187" t="e">
        <f t="shared" si="86"/>
        <v>#DIV/0!</v>
      </c>
      <c r="AV187" t="e">
        <v>#DIV/0!</v>
      </c>
      <c r="AW187" t="e">
        <f t="shared" si="87"/>
        <v>#DIV/0!</v>
      </c>
    </row>
    <row r="188" spans="1:49" x14ac:dyDescent="0.25">
      <c r="A188" s="18" t="str">
        <f>[1]Nodes!A187</f>
        <v>SPG_LIT</v>
      </c>
      <c r="B188" s="18" t="str">
        <f>[1]Nodes!B187</f>
        <v>Little Dalton spreading grounds</v>
      </c>
      <c r="C188" s="19">
        <f>[1]Nodes!U187</f>
        <v>0</v>
      </c>
      <c r="D188">
        <f>$C188*'[2]Bulletin 166 Demands'!$F$2</f>
        <v>0</v>
      </c>
      <c r="E188">
        <f>$C188*'[2]Bulletin 166 Demands'!$F$3</f>
        <v>0</v>
      </c>
      <c r="F188">
        <f>$C188*'[2]Bulletin 166 Demands'!$F$4</f>
        <v>0</v>
      </c>
      <c r="G188">
        <f>$C188*'[2]Bulletin 166 Demands'!$F$5</f>
        <v>0</v>
      </c>
      <c r="H188">
        <f>$C188*'[2]Bulletin 166 Demands'!$F$6</f>
        <v>0</v>
      </c>
      <c r="I188">
        <f>$C188*'[2]Bulletin 166 Demands'!$F$7</f>
        <v>0</v>
      </c>
      <c r="J188">
        <f>$C188*'[2]Bulletin 166 Demands'!$F$8</f>
        <v>0</v>
      </c>
      <c r="K188">
        <f>$C188*'[2]Bulletin 166 Demands'!$F$9</f>
        <v>0</v>
      </c>
      <c r="L188">
        <f>$C188*'[2]Bulletin 166 Demands'!$F$10</f>
        <v>0</v>
      </c>
      <c r="M188">
        <f>$C188*'[2]Bulletin 166 Demands'!$F$11</f>
        <v>0</v>
      </c>
      <c r="N188">
        <f>$C188*'[2]Bulletin 166 Demands'!$F$12</f>
        <v>0</v>
      </c>
      <c r="O188">
        <f>$C188*'[2]Bulletin 166 Demands'!$F$13</f>
        <v>0</v>
      </c>
      <c r="Q188" s="12">
        <f>[1]Nodes!H187</f>
        <v>0</v>
      </c>
      <c r="R188" s="1">
        <f t="shared" si="83"/>
        <v>0</v>
      </c>
      <c r="S188" s="1">
        <f t="shared" si="84"/>
        <v>0</v>
      </c>
      <c r="T188" s="1">
        <v>0</v>
      </c>
      <c r="U188" s="1">
        <f t="shared" si="88"/>
        <v>0</v>
      </c>
      <c r="V188">
        <f t="shared" si="89"/>
        <v>0</v>
      </c>
      <c r="W188">
        <f t="shared" si="90"/>
        <v>0</v>
      </c>
      <c r="X188">
        <f t="shared" si="91"/>
        <v>0</v>
      </c>
      <c r="Y188">
        <f t="shared" si="92"/>
        <v>0</v>
      </c>
      <c r="Z188">
        <f t="shared" si="93"/>
        <v>0</v>
      </c>
      <c r="AA188">
        <f t="shared" si="94"/>
        <v>0</v>
      </c>
      <c r="AB188">
        <f t="shared" si="95"/>
        <v>0</v>
      </c>
      <c r="AC188">
        <f t="shared" si="96"/>
        <v>0</v>
      </c>
      <c r="AD188">
        <f t="shared" si="97"/>
        <v>0</v>
      </c>
      <c r="AE188">
        <f t="shared" si="98"/>
        <v>0</v>
      </c>
      <c r="AF188">
        <f t="shared" si="99"/>
        <v>0</v>
      </c>
      <c r="AG188">
        <f t="shared" si="100"/>
        <v>0</v>
      </c>
      <c r="AH188" s="12">
        <f t="shared" si="105"/>
        <v>0</v>
      </c>
      <c r="AI188" s="12">
        <f t="shared" si="104"/>
        <v>0</v>
      </c>
      <c r="AJ188" s="12">
        <f t="shared" si="104"/>
        <v>0</v>
      </c>
      <c r="AK188" s="12">
        <f t="shared" si="104"/>
        <v>0</v>
      </c>
      <c r="AL188" s="12">
        <f t="shared" si="104"/>
        <v>0</v>
      </c>
      <c r="AM188" s="12">
        <f t="shared" si="104"/>
        <v>0</v>
      </c>
      <c r="AN188" s="12">
        <f t="shared" si="104"/>
        <v>0</v>
      </c>
      <c r="AO188" s="12">
        <f t="shared" si="104"/>
        <v>0</v>
      </c>
      <c r="AP188" s="12">
        <f t="shared" si="104"/>
        <v>0</v>
      </c>
      <c r="AQ188" s="12">
        <f t="shared" si="104"/>
        <v>0</v>
      </c>
      <c r="AR188" s="12">
        <f t="shared" si="104"/>
        <v>0</v>
      </c>
      <c r="AS188" s="12">
        <f t="shared" si="104"/>
        <v>0</v>
      </c>
      <c r="AT188" s="13">
        <f t="shared" si="85"/>
        <v>0</v>
      </c>
      <c r="AU188" t="e">
        <f t="shared" si="86"/>
        <v>#DIV/0!</v>
      </c>
      <c r="AV188" t="e">
        <v>#DIV/0!</v>
      </c>
      <c r="AW188" t="e">
        <f t="shared" si="87"/>
        <v>#DIV/0!</v>
      </c>
    </row>
    <row r="189" spans="1:49" x14ac:dyDescent="0.25">
      <c r="A189" s="18" t="str">
        <f>[1]Nodes!A188</f>
        <v>SPG_LOP</v>
      </c>
      <c r="B189" s="18" t="str">
        <f>[1]Nodes!B188</f>
        <v>Lopez spreading grounds</v>
      </c>
      <c r="C189" s="19">
        <f>[1]Nodes!U188</f>
        <v>0</v>
      </c>
      <c r="D189">
        <f>$C189*'[2]Bulletin 166 Demands'!$F$2</f>
        <v>0</v>
      </c>
      <c r="E189">
        <f>$C189*'[2]Bulletin 166 Demands'!$F$3</f>
        <v>0</v>
      </c>
      <c r="F189">
        <f>$C189*'[2]Bulletin 166 Demands'!$F$4</f>
        <v>0</v>
      </c>
      <c r="G189">
        <f>$C189*'[2]Bulletin 166 Demands'!$F$5</f>
        <v>0</v>
      </c>
      <c r="H189">
        <f>$C189*'[2]Bulletin 166 Demands'!$F$6</f>
        <v>0</v>
      </c>
      <c r="I189">
        <f>$C189*'[2]Bulletin 166 Demands'!$F$7</f>
        <v>0</v>
      </c>
      <c r="J189">
        <f>$C189*'[2]Bulletin 166 Demands'!$F$8</f>
        <v>0</v>
      </c>
      <c r="K189">
        <f>$C189*'[2]Bulletin 166 Demands'!$F$9</f>
        <v>0</v>
      </c>
      <c r="L189">
        <f>$C189*'[2]Bulletin 166 Demands'!$F$10</f>
        <v>0</v>
      </c>
      <c r="M189">
        <f>$C189*'[2]Bulletin 166 Demands'!$F$11</f>
        <v>0</v>
      </c>
      <c r="N189">
        <f>$C189*'[2]Bulletin 166 Demands'!$F$12</f>
        <v>0</v>
      </c>
      <c r="O189">
        <f>$C189*'[2]Bulletin 166 Demands'!$F$13</f>
        <v>0</v>
      </c>
      <c r="Q189" s="12">
        <f>[1]Nodes!H188</f>
        <v>0</v>
      </c>
      <c r="R189" s="1">
        <f t="shared" si="83"/>
        <v>0</v>
      </c>
      <c r="S189" s="1">
        <f t="shared" si="84"/>
        <v>0</v>
      </c>
      <c r="T189" s="1">
        <v>0</v>
      </c>
      <c r="U189" s="1">
        <f t="shared" si="88"/>
        <v>0</v>
      </c>
      <c r="V189">
        <f t="shared" si="89"/>
        <v>0</v>
      </c>
      <c r="W189">
        <f t="shared" si="90"/>
        <v>0</v>
      </c>
      <c r="X189">
        <f t="shared" si="91"/>
        <v>0</v>
      </c>
      <c r="Y189">
        <f t="shared" si="92"/>
        <v>0</v>
      </c>
      <c r="Z189">
        <f t="shared" si="93"/>
        <v>0</v>
      </c>
      <c r="AA189">
        <f t="shared" si="94"/>
        <v>0</v>
      </c>
      <c r="AB189">
        <f t="shared" si="95"/>
        <v>0</v>
      </c>
      <c r="AC189">
        <f t="shared" si="96"/>
        <v>0</v>
      </c>
      <c r="AD189">
        <f t="shared" si="97"/>
        <v>0</v>
      </c>
      <c r="AE189">
        <f t="shared" si="98"/>
        <v>0</v>
      </c>
      <c r="AF189">
        <f t="shared" si="99"/>
        <v>0</v>
      </c>
      <c r="AG189">
        <f t="shared" si="100"/>
        <v>0</v>
      </c>
      <c r="AH189" s="12">
        <f t="shared" si="105"/>
        <v>0</v>
      </c>
      <c r="AI189" s="12">
        <f t="shared" si="104"/>
        <v>0</v>
      </c>
      <c r="AJ189" s="12">
        <f t="shared" si="104"/>
        <v>0</v>
      </c>
      <c r="AK189" s="12">
        <f t="shared" si="104"/>
        <v>0</v>
      </c>
      <c r="AL189" s="12">
        <f t="shared" si="104"/>
        <v>0</v>
      </c>
      <c r="AM189" s="12">
        <f t="shared" si="104"/>
        <v>0</v>
      </c>
      <c r="AN189" s="12">
        <f t="shared" si="104"/>
        <v>0</v>
      </c>
      <c r="AO189" s="12">
        <f t="shared" si="104"/>
        <v>0</v>
      </c>
      <c r="AP189" s="12">
        <f t="shared" si="104"/>
        <v>0</v>
      </c>
      <c r="AQ189" s="12">
        <f t="shared" si="104"/>
        <v>0</v>
      </c>
      <c r="AR189" s="12">
        <f t="shared" si="104"/>
        <v>0</v>
      </c>
      <c r="AS189" s="12">
        <f t="shared" si="104"/>
        <v>0</v>
      </c>
      <c r="AT189" s="13">
        <f t="shared" si="85"/>
        <v>0</v>
      </c>
      <c r="AU189" t="e">
        <f t="shared" si="86"/>
        <v>#DIV/0!</v>
      </c>
      <c r="AV189" t="e">
        <v>#DIV/0!</v>
      </c>
      <c r="AW189" t="e">
        <f t="shared" si="87"/>
        <v>#DIV/0!</v>
      </c>
    </row>
    <row r="190" spans="1:49" x14ac:dyDescent="0.25">
      <c r="A190" s="18" t="str">
        <f>[1]Nodes!A189</f>
        <v>SPG_LOS</v>
      </c>
      <c r="B190" s="18" t="str">
        <f>[1]Nodes!B189</f>
        <v>Live Oak spreading grounds</v>
      </c>
      <c r="C190" s="19">
        <f>[1]Nodes!U189</f>
        <v>0</v>
      </c>
      <c r="D190">
        <f>$C190*'[2]Bulletin 166 Demands'!$F$2</f>
        <v>0</v>
      </c>
      <c r="E190">
        <f>$C190*'[2]Bulletin 166 Demands'!$F$3</f>
        <v>0</v>
      </c>
      <c r="F190">
        <f>$C190*'[2]Bulletin 166 Demands'!$F$4</f>
        <v>0</v>
      </c>
      <c r="G190">
        <f>$C190*'[2]Bulletin 166 Demands'!$F$5</f>
        <v>0</v>
      </c>
      <c r="H190">
        <f>$C190*'[2]Bulletin 166 Demands'!$F$6</f>
        <v>0</v>
      </c>
      <c r="I190">
        <f>$C190*'[2]Bulletin 166 Demands'!$F$7</f>
        <v>0</v>
      </c>
      <c r="J190">
        <f>$C190*'[2]Bulletin 166 Demands'!$F$8</f>
        <v>0</v>
      </c>
      <c r="K190">
        <f>$C190*'[2]Bulletin 166 Demands'!$F$9</f>
        <v>0</v>
      </c>
      <c r="L190">
        <f>$C190*'[2]Bulletin 166 Demands'!$F$10</f>
        <v>0</v>
      </c>
      <c r="M190">
        <f>$C190*'[2]Bulletin 166 Demands'!$F$11</f>
        <v>0</v>
      </c>
      <c r="N190">
        <f>$C190*'[2]Bulletin 166 Demands'!$F$12</f>
        <v>0</v>
      </c>
      <c r="O190">
        <f>$C190*'[2]Bulletin 166 Demands'!$F$13</f>
        <v>0</v>
      </c>
      <c r="Q190" s="12">
        <f>[1]Nodes!H189</f>
        <v>0</v>
      </c>
      <c r="R190" s="1">
        <f t="shared" si="83"/>
        <v>0</v>
      </c>
      <c r="S190" s="1">
        <f t="shared" si="84"/>
        <v>0</v>
      </c>
      <c r="T190" s="1">
        <v>0</v>
      </c>
      <c r="U190" s="1">
        <f t="shared" si="88"/>
        <v>0</v>
      </c>
      <c r="V190">
        <f t="shared" si="89"/>
        <v>0</v>
      </c>
      <c r="W190">
        <f t="shared" si="90"/>
        <v>0</v>
      </c>
      <c r="X190">
        <f t="shared" si="91"/>
        <v>0</v>
      </c>
      <c r="Y190">
        <f t="shared" si="92"/>
        <v>0</v>
      </c>
      <c r="Z190">
        <f t="shared" si="93"/>
        <v>0</v>
      </c>
      <c r="AA190">
        <f t="shared" si="94"/>
        <v>0</v>
      </c>
      <c r="AB190">
        <f t="shared" si="95"/>
        <v>0</v>
      </c>
      <c r="AC190">
        <f t="shared" si="96"/>
        <v>0</v>
      </c>
      <c r="AD190">
        <f t="shared" si="97"/>
        <v>0</v>
      </c>
      <c r="AE190">
        <f t="shared" si="98"/>
        <v>0</v>
      </c>
      <c r="AF190">
        <f t="shared" si="99"/>
        <v>0</v>
      </c>
      <c r="AG190">
        <f t="shared" si="100"/>
        <v>0</v>
      </c>
      <c r="AH190" s="12">
        <f t="shared" si="105"/>
        <v>0</v>
      </c>
      <c r="AI190" s="12">
        <f t="shared" si="104"/>
        <v>0</v>
      </c>
      <c r="AJ190" s="12">
        <f t="shared" si="104"/>
        <v>0</v>
      </c>
      <c r="AK190" s="12">
        <f t="shared" si="104"/>
        <v>0</v>
      </c>
      <c r="AL190" s="12">
        <f t="shared" si="104"/>
        <v>0</v>
      </c>
      <c r="AM190" s="12">
        <f t="shared" si="104"/>
        <v>0</v>
      </c>
      <c r="AN190" s="12">
        <f t="shared" si="104"/>
        <v>0</v>
      </c>
      <c r="AO190" s="12">
        <f t="shared" si="104"/>
        <v>0</v>
      </c>
      <c r="AP190" s="12">
        <f t="shared" si="104"/>
        <v>0</v>
      </c>
      <c r="AQ190" s="12">
        <f t="shared" si="104"/>
        <v>0</v>
      </c>
      <c r="AR190" s="12">
        <f t="shared" si="104"/>
        <v>0</v>
      </c>
      <c r="AS190" s="12">
        <f t="shared" si="104"/>
        <v>0</v>
      </c>
      <c r="AT190" s="13">
        <f t="shared" si="85"/>
        <v>0</v>
      </c>
      <c r="AU190" t="e">
        <f t="shared" si="86"/>
        <v>#DIV/0!</v>
      </c>
      <c r="AV190" t="e">
        <v>#DIV/0!</v>
      </c>
      <c r="AW190" t="e">
        <f t="shared" si="87"/>
        <v>#DIV/0!</v>
      </c>
    </row>
    <row r="191" spans="1:49" x14ac:dyDescent="0.25">
      <c r="A191" s="18" t="str">
        <f>[1]Nodes!A190</f>
        <v>SPG_PCS</v>
      </c>
      <c r="B191" s="18" t="str">
        <f>[1]Nodes!B190</f>
        <v>Pacoima spreading grounds</v>
      </c>
      <c r="C191" s="19">
        <f>[1]Nodes!U190</f>
        <v>0</v>
      </c>
      <c r="D191">
        <f>$C191*'[2]Bulletin 166 Demands'!$F$2</f>
        <v>0</v>
      </c>
      <c r="E191">
        <f>$C191*'[2]Bulletin 166 Demands'!$F$3</f>
        <v>0</v>
      </c>
      <c r="F191">
        <f>$C191*'[2]Bulletin 166 Demands'!$F$4</f>
        <v>0</v>
      </c>
      <c r="G191">
        <f>$C191*'[2]Bulletin 166 Demands'!$F$5</f>
        <v>0</v>
      </c>
      <c r="H191">
        <f>$C191*'[2]Bulletin 166 Demands'!$F$6</f>
        <v>0</v>
      </c>
      <c r="I191">
        <f>$C191*'[2]Bulletin 166 Demands'!$F$7</f>
        <v>0</v>
      </c>
      <c r="J191">
        <f>$C191*'[2]Bulletin 166 Demands'!$F$8</f>
        <v>0</v>
      </c>
      <c r="K191">
        <f>$C191*'[2]Bulletin 166 Demands'!$F$9</f>
        <v>0</v>
      </c>
      <c r="L191">
        <f>$C191*'[2]Bulletin 166 Demands'!$F$10</f>
        <v>0</v>
      </c>
      <c r="M191">
        <f>$C191*'[2]Bulletin 166 Demands'!$F$11</f>
        <v>0</v>
      </c>
      <c r="N191">
        <f>$C191*'[2]Bulletin 166 Demands'!$F$12</f>
        <v>0</v>
      </c>
      <c r="O191">
        <f>$C191*'[2]Bulletin 166 Demands'!$F$13</f>
        <v>0</v>
      </c>
      <c r="Q191" s="12">
        <f>[1]Nodes!H190</f>
        <v>0</v>
      </c>
      <c r="R191" s="1">
        <f t="shared" si="83"/>
        <v>0</v>
      </c>
      <c r="S191" s="1">
        <f t="shared" si="84"/>
        <v>0</v>
      </c>
      <c r="T191" s="1">
        <v>0</v>
      </c>
      <c r="U191" s="1">
        <f t="shared" si="88"/>
        <v>0</v>
      </c>
      <c r="V191">
        <f t="shared" si="89"/>
        <v>0</v>
      </c>
      <c r="W191">
        <f t="shared" si="90"/>
        <v>0</v>
      </c>
      <c r="X191">
        <f t="shared" si="91"/>
        <v>0</v>
      </c>
      <c r="Y191">
        <f t="shared" si="92"/>
        <v>0</v>
      </c>
      <c r="Z191">
        <f t="shared" si="93"/>
        <v>0</v>
      </c>
      <c r="AA191">
        <f t="shared" si="94"/>
        <v>0</v>
      </c>
      <c r="AB191">
        <f t="shared" si="95"/>
        <v>0</v>
      </c>
      <c r="AC191">
        <f t="shared" si="96"/>
        <v>0</v>
      </c>
      <c r="AD191">
        <f t="shared" si="97"/>
        <v>0</v>
      </c>
      <c r="AE191">
        <f t="shared" si="98"/>
        <v>0</v>
      </c>
      <c r="AF191">
        <f t="shared" si="99"/>
        <v>0</v>
      </c>
      <c r="AG191">
        <f t="shared" si="100"/>
        <v>0</v>
      </c>
      <c r="AH191" s="12">
        <f t="shared" si="105"/>
        <v>0</v>
      </c>
      <c r="AI191" s="12">
        <f t="shared" si="104"/>
        <v>0</v>
      </c>
      <c r="AJ191" s="12">
        <f t="shared" si="104"/>
        <v>0</v>
      </c>
      <c r="AK191" s="12">
        <f t="shared" si="104"/>
        <v>0</v>
      </c>
      <c r="AL191" s="12">
        <f t="shared" si="104"/>
        <v>0</v>
      </c>
      <c r="AM191" s="12">
        <f t="shared" si="104"/>
        <v>0</v>
      </c>
      <c r="AN191" s="12">
        <f t="shared" si="104"/>
        <v>0</v>
      </c>
      <c r="AO191" s="12">
        <f t="shared" si="104"/>
        <v>0</v>
      </c>
      <c r="AP191" s="12">
        <f t="shared" si="104"/>
        <v>0</v>
      </c>
      <c r="AQ191" s="12">
        <f t="shared" si="104"/>
        <v>0</v>
      </c>
      <c r="AR191" s="12">
        <f t="shared" si="104"/>
        <v>0</v>
      </c>
      <c r="AS191" s="12">
        <f t="shared" si="104"/>
        <v>0</v>
      </c>
      <c r="AT191" s="13">
        <f t="shared" si="85"/>
        <v>0</v>
      </c>
      <c r="AU191" t="e">
        <f t="shared" si="86"/>
        <v>#DIV/0!</v>
      </c>
      <c r="AV191" t="e">
        <v>#DIV/0!</v>
      </c>
      <c r="AW191" t="e">
        <f t="shared" si="87"/>
        <v>#DIV/0!</v>
      </c>
    </row>
    <row r="192" spans="1:49" x14ac:dyDescent="0.25">
      <c r="A192" s="18" t="str">
        <f>[1]Nodes!A191</f>
        <v>SPG_PEC</v>
      </c>
      <c r="B192" s="18" t="str">
        <f>[1]Nodes!B191</f>
        <v>Peck Road spreading basin</v>
      </c>
      <c r="C192" s="19">
        <f>[1]Nodes!U191</f>
        <v>0</v>
      </c>
      <c r="D192">
        <f>$C192*'[2]Bulletin 166 Demands'!$F$2</f>
        <v>0</v>
      </c>
      <c r="E192">
        <f>$C192*'[2]Bulletin 166 Demands'!$F$3</f>
        <v>0</v>
      </c>
      <c r="F192">
        <f>$C192*'[2]Bulletin 166 Demands'!$F$4</f>
        <v>0</v>
      </c>
      <c r="G192">
        <f>$C192*'[2]Bulletin 166 Demands'!$F$5</f>
        <v>0</v>
      </c>
      <c r="H192">
        <f>$C192*'[2]Bulletin 166 Demands'!$F$6</f>
        <v>0</v>
      </c>
      <c r="I192">
        <f>$C192*'[2]Bulletin 166 Demands'!$F$7</f>
        <v>0</v>
      </c>
      <c r="J192">
        <f>$C192*'[2]Bulletin 166 Demands'!$F$8</f>
        <v>0</v>
      </c>
      <c r="K192">
        <f>$C192*'[2]Bulletin 166 Demands'!$F$9</f>
        <v>0</v>
      </c>
      <c r="L192">
        <f>$C192*'[2]Bulletin 166 Demands'!$F$10</f>
        <v>0</v>
      </c>
      <c r="M192">
        <f>$C192*'[2]Bulletin 166 Demands'!$F$11</f>
        <v>0</v>
      </c>
      <c r="N192">
        <f>$C192*'[2]Bulletin 166 Demands'!$F$12</f>
        <v>0</v>
      </c>
      <c r="O192">
        <f>$C192*'[2]Bulletin 166 Demands'!$F$13</f>
        <v>0</v>
      </c>
      <c r="Q192" s="12">
        <f>[1]Nodes!H191</f>
        <v>0</v>
      </c>
      <c r="R192" s="1">
        <f t="shared" si="83"/>
        <v>0</v>
      </c>
      <c r="S192" s="1">
        <f t="shared" si="84"/>
        <v>0</v>
      </c>
      <c r="T192" s="1">
        <v>0</v>
      </c>
      <c r="U192" s="1">
        <f t="shared" si="88"/>
        <v>0</v>
      </c>
      <c r="V192">
        <f t="shared" si="89"/>
        <v>0</v>
      </c>
      <c r="W192">
        <f t="shared" si="90"/>
        <v>0</v>
      </c>
      <c r="X192">
        <f t="shared" si="91"/>
        <v>0</v>
      </c>
      <c r="Y192">
        <f t="shared" si="92"/>
        <v>0</v>
      </c>
      <c r="Z192">
        <f t="shared" si="93"/>
        <v>0</v>
      </c>
      <c r="AA192">
        <f t="shared" si="94"/>
        <v>0</v>
      </c>
      <c r="AB192">
        <f t="shared" si="95"/>
        <v>0</v>
      </c>
      <c r="AC192">
        <f t="shared" si="96"/>
        <v>0</v>
      </c>
      <c r="AD192">
        <f t="shared" si="97"/>
        <v>0</v>
      </c>
      <c r="AE192">
        <f t="shared" si="98"/>
        <v>0</v>
      </c>
      <c r="AF192">
        <f t="shared" si="99"/>
        <v>0</v>
      </c>
      <c r="AG192">
        <f t="shared" si="100"/>
        <v>0</v>
      </c>
      <c r="AH192" s="12">
        <f t="shared" si="105"/>
        <v>0</v>
      </c>
      <c r="AI192" s="12">
        <f t="shared" si="104"/>
        <v>0</v>
      </c>
      <c r="AJ192" s="12">
        <f t="shared" si="104"/>
        <v>0</v>
      </c>
      <c r="AK192" s="12">
        <f t="shared" si="104"/>
        <v>0</v>
      </c>
      <c r="AL192" s="12">
        <f t="shared" si="104"/>
        <v>0</v>
      </c>
      <c r="AM192" s="12">
        <f t="shared" si="104"/>
        <v>0</v>
      </c>
      <c r="AN192" s="12">
        <f t="shared" si="104"/>
        <v>0</v>
      </c>
      <c r="AO192" s="12">
        <f t="shared" si="104"/>
        <v>0</v>
      </c>
      <c r="AP192" s="12">
        <f t="shared" si="104"/>
        <v>0</v>
      </c>
      <c r="AQ192" s="12">
        <f t="shared" si="104"/>
        <v>0</v>
      </c>
      <c r="AR192" s="12">
        <f t="shared" si="104"/>
        <v>0</v>
      </c>
      <c r="AS192" s="12">
        <f t="shared" si="104"/>
        <v>0</v>
      </c>
      <c r="AT192" s="13">
        <f t="shared" si="85"/>
        <v>0</v>
      </c>
      <c r="AU192" t="e">
        <f t="shared" si="86"/>
        <v>#DIV/0!</v>
      </c>
      <c r="AV192" t="e">
        <v>#DIV/0!</v>
      </c>
      <c r="AW192" t="e">
        <f t="shared" si="87"/>
        <v>#DIV/0!</v>
      </c>
    </row>
    <row r="193" spans="1:49" x14ac:dyDescent="0.25">
      <c r="A193" s="18" t="str">
        <f>[1]Nodes!A192</f>
        <v>SPG_RSF</v>
      </c>
      <c r="B193" s="18" t="str">
        <f>[1]Nodes!B192</f>
        <v>Rio Hondo spreading grounds (west and east)</v>
      </c>
      <c r="C193" s="19">
        <f>[1]Nodes!U192</f>
        <v>0</v>
      </c>
      <c r="D193">
        <f>$C193*'[2]Bulletin 166 Demands'!$F$2</f>
        <v>0</v>
      </c>
      <c r="E193">
        <f>$C193*'[2]Bulletin 166 Demands'!$F$3</f>
        <v>0</v>
      </c>
      <c r="F193">
        <f>$C193*'[2]Bulletin 166 Demands'!$F$4</f>
        <v>0</v>
      </c>
      <c r="G193">
        <f>$C193*'[2]Bulletin 166 Demands'!$F$5</f>
        <v>0</v>
      </c>
      <c r="H193">
        <f>$C193*'[2]Bulletin 166 Demands'!$F$6</f>
        <v>0</v>
      </c>
      <c r="I193">
        <f>$C193*'[2]Bulletin 166 Demands'!$F$7</f>
        <v>0</v>
      </c>
      <c r="J193">
        <f>$C193*'[2]Bulletin 166 Demands'!$F$8</f>
        <v>0</v>
      </c>
      <c r="K193">
        <f>$C193*'[2]Bulletin 166 Demands'!$F$9</f>
        <v>0</v>
      </c>
      <c r="L193">
        <f>$C193*'[2]Bulletin 166 Demands'!$F$10</f>
        <v>0</v>
      </c>
      <c r="M193">
        <f>$C193*'[2]Bulletin 166 Demands'!$F$11</f>
        <v>0</v>
      </c>
      <c r="N193">
        <f>$C193*'[2]Bulletin 166 Demands'!$F$12</f>
        <v>0</v>
      </c>
      <c r="O193">
        <f>$C193*'[2]Bulletin 166 Demands'!$F$13</f>
        <v>0</v>
      </c>
      <c r="Q193" s="12">
        <f>[1]Nodes!H192</f>
        <v>0</v>
      </c>
      <c r="R193" s="1">
        <f t="shared" si="83"/>
        <v>0</v>
      </c>
      <c r="S193" s="1">
        <f t="shared" si="84"/>
        <v>0</v>
      </c>
      <c r="T193" s="1">
        <v>0</v>
      </c>
      <c r="U193" s="1">
        <f t="shared" si="88"/>
        <v>0</v>
      </c>
      <c r="V193">
        <f t="shared" si="89"/>
        <v>0</v>
      </c>
      <c r="W193">
        <f t="shared" si="90"/>
        <v>0</v>
      </c>
      <c r="X193">
        <f t="shared" si="91"/>
        <v>0</v>
      </c>
      <c r="Y193">
        <f t="shared" si="92"/>
        <v>0</v>
      </c>
      <c r="Z193">
        <f t="shared" si="93"/>
        <v>0</v>
      </c>
      <c r="AA193">
        <f t="shared" si="94"/>
        <v>0</v>
      </c>
      <c r="AB193">
        <f t="shared" si="95"/>
        <v>0</v>
      </c>
      <c r="AC193">
        <f t="shared" si="96"/>
        <v>0</v>
      </c>
      <c r="AD193">
        <f t="shared" si="97"/>
        <v>0</v>
      </c>
      <c r="AE193">
        <f t="shared" si="98"/>
        <v>0</v>
      </c>
      <c r="AF193">
        <f t="shared" si="99"/>
        <v>0</v>
      </c>
      <c r="AG193">
        <f t="shared" si="100"/>
        <v>0</v>
      </c>
      <c r="AH193" s="12">
        <f t="shared" si="105"/>
        <v>0</v>
      </c>
      <c r="AI193" s="12">
        <f t="shared" si="104"/>
        <v>0</v>
      </c>
      <c r="AJ193" s="12">
        <f t="shared" si="104"/>
        <v>0</v>
      </c>
      <c r="AK193" s="12">
        <f t="shared" si="104"/>
        <v>0</v>
      </c>
      <c r="AL193" s="12">
        <f t="shared" si="104"/>
        <v>0</v>
      </c>
      <c r="AM193" s="12">
        <f t="shared" si="104"/>
        <v>0</v>
      </c>
      <c r="AN193" s="12">
        <f t="shared" si="104"/>
        <v>0</v>
      </c>
      <c r="AO193" s="12">
        <f t="shared" si="104"/>
        <v>0</v>
      </c>
      <c r="AP193" s="12">
        <f t="shared" si="104"/>
        <v>0</v>
      </c>
      <c r="AQ193" s="12">
        <f t="shared" si="104"/>
        <v>0</v>
      </c>
      <c r="AR193" s="12">
        <f t="shared" si="104"/>
        <v>0</v>
      </c>
      <c r="AS193" s="12">
        <f t="shared" si="104"/>
        <v>0</v>
      </c>
      <c r="AT193" s="13">
        <f t="shared" si="85"/>
        <v>0</v>
      </c>
      <c r="AU193" t="e">
        <f t="shared" si="86"/>
        <v>#DIV/0!</v>
      </c>
      <c r="AV193" t="e">
        <v>#DIV/0!</v>
      </c>
      <c r="AW193" t="e">
        <f t="shared" si="87"/>
        <v>#DIV/0!</v>
      </c>
    </row>
    <row r="194" spans="1:49" x14ac:dyDescent="0.25">
      <c r="A194" s="18" t="str">
        <f>[1]Nodes!A193</f>
        <v>SPG_SAW</v>
      </c>
      <c r="B194" s="18" t="str">
        <f>[1]Nodes!B193</f>
        <v>Sawpit spreading grounds</v>
      </c>
      <c r="C194" s="19">
        <f>[1]Nodes!U193</f>
        <v>0</v>
      </c>
      <c r="D194">
        <f>$C194*'[2]Bulletin 166 Demands'!$F$2</f>
        <v>0</v>
      </c>
      <c r="E194">
        <f>$C194*'[2]Bulletin 166 Demands'!$F$3</f>
        <v>0</v>
      </c>
      <c r="F194">
        <f>$C194*'[2]Bulletin 166 Demands'!$F$4</f>
        <v>0</v>
      </c>
      <c r="G194">
        <f>$C194*'[2]Bulletin 166 Demands'!$F$5</f>
        <v>0</v>
      </c>
      <c r="H194">
        <f>$C194*'[2]Bulletin 166 Demands'!$F$6</f>
        <v>0</v>
      </c>
      <c r="I194">
        <f>$C194*'[2]Bulletin 166 Demands'!$F$7</f>
        <v>0</v>
      </c>
      <c r="J194">
        <f>$C194*'[2]Bulletin 166 Demands'!$F$8</f>
        <v>0</v>
      </c>
      <c r="K194">
        <f>$C194*'[2]Bulletin 166 Demands'!$F$9</f>
        <v>0</v>
      </c>
      <c r="L194">
        <f>$C194*'[2]Bulletin 166 Demands'!$F$10</f>
        <v>0</v>
      </c>
      <c r="M194">
        <f>$C194*'[2]Bulletin 166 Demands'!$F$11</f>
        <v>0</v>
      </c>
      <c r="N194">
        <f>$C194*'[2]Bulletin 166 Demands'!$F$12</f>
        <v>0</v>
      </c>
      <c r="O194">
        <f>$C194*'[2]Bulletin 166 Demands'!$F$13</f>
        <v>0</v>
      </c>
      <c r="Q194" s="12">
        <f>[1]Nodes!H193</f>
        <v>0</v>
      </c>
      <c r="R194" s="1">
        <f t="shared" si="83"/>
        <v>0</v>
      </c>
      <c r="S194" s="1">
        <f t="shared" si="84"/>
        <v>0</v>
      </c>
      <c r="T194" s="1">
        <v>0</v>
      </c>
      <c r="U194" s="1">
        <f t="shared" si="88"/>
        <v>0</v>
      </c>
      <c r="V194">
        <f t="shared" si="89"/>
        <v>0</v>
      </c>
      <c r="W194">
        <f t="shared" si="90"/>
        <v>0</v>
      </c>
      <c r="X194">
        <f t="shared" si="91"/>
        <v>0</v>
      </c>
      <c r="Y194">
        <f t="shared" si="92"/>
        <v>0</v>
      </c>
      <c r="Z194">
        <f t="shared" si="93"/>
        <v>0</v>
      </c>
      <c r="AA194">
        <f t="shared" si="94"/>
        <v>0</v>
      </c>
      <c r="AB194">
        <f t="shared" si="95"/>
        <v>0</v>
      </c>
      <c r="AC194">
        <f t="shared" si="96"/>
        <v>0</v>
      </c>
      <c r="AD194">
        <f t="shared" si="97"/>
        <v>0</v>
      </c>
      <c r="AE194">
        <f t="shared" si="98"/>
        <v>0</v>
      </c>
      <c r="AF194">
        <f t="shared" si="99"/>
        <v>0</v>
      </c>
      <c r="AG194">
        <f t="shared" si="100"/>
        <v>0</v>
      </c>
      <c r="AH194" s="12">
        <f t="shared" si="105"/>
        <v>0</v>
      </c>
      <c r="AI194" s="12">
        <f t="shared" si="104"/>
        <v>0</v>
      </c>
      <c r="AJ194" s="12">
        <f t="shared" si="104"/>
        <v>0</v>
      </c>
      <c r="AK194" s="12">
        <f t="shared" si="104"/>
        <v>0</v>
      </c>
      <c r="AL194" s="12">
        <f t="shared" si="104"/>
        <v>0</v>
      </c>
      <c r="AM194" s="12">
        <f t="shared" si="104"/>
        <v>0</v>
      </c>
      <c r="AN194" s="12">
        <f t="shared" si="104"/>
        <v>0</v>
      </c>
      <c r="AO194" s="12">
        <f t="shared" si="104"/>
        <v>0</v>
      </c>
      <c r="AP194" s="12">
        <f t="shared" si="104"/>
        <v>0</v>
      </c>
      <c r="AQ194" s="12">
        <f t="shared" si="104"/>
        <v>0</v>
      </c>
      <c r="AR194" s="12">
        <f t="shared" si="104"/>
        <v>0</v>
      </c>
      <c r="AS194" s="12">
        <f t="shared" si="104"/>
        <v>0</v>
      </c>
      <c r="AT194" s="13">
        <f t="shared" si="85"/>
        <v>0</v>
      </c>
      <c r="AU194" t="e">
        <f t="shared" si="86"/>
        <v>#DIV/0!</v>
      </c>
      <c r="AV194" t="e">
        <v>#DIV/0!</v>
      </c>
      <c r="AW194" t="e">
        <f t="shared" si="87"/>
        <v>#DIV/0!</v>
      </c>
    </row>
    <row r="195" spans="1:49" x14ac:dyDescent="0.25">
      <c r="A195" s="18" t="str">
        <f>[1]Nodes!A194</f>
        <v>SPG_SFG</v>
      </c>
      <c r="B195" s="18" t="str">
        <f>[1]Nodes!B194</f>
        <v>Santa Fe spreading grounds</v>
      </c>
      <c r="C195" s="19">
        <f>[1]Nodes!U194</f>
        <v>0</v>
      </c>
      <c r="D195">
        <f>$C195*'[2]Bulletin 166 Demands'!$F$2</f>
        <v>0</v>
      </c>
      <c r="E195">
        <f>$C195*'[2]Bulletin 166 Demands'!$F$3</f>
        <v>0</v>
      </c>
      <c r="F195">
        <f>$C195*'[2]Bulletin 166 Demands'!$F$4</f>
        <v>0</v>
      </c>
      <c r="G195">
        <f>$C195*'[2]Bulletin 166 Demands'!$F$5</f>
        <v>0</v>
      </c>
      <c r="H195">
        <f>$C195*'[2]Bulletin 166 Demands'!$F$6</f>
        <v>0</v>
      </c>
      <c r="I195">
        <f>$C195*'[2]Bulletin 166 Demands'!$F$7</f>
        <v>0</v>
      </c>
      <c r="J195">
        <f>$C195*'[2]Bulletin 166 Demands'!$F$8</f>
        <v>0</v>
      </c>
      <c r="K195">
        <f>$C195*'[2]Bulletin 166 Demands'!$F$9</f>
        <v>0</v>
      </c>
      <c r="L195">
        <f>$C195*'[2]Bulletin 166 Demands'!$F$10</f>
        <v>0</v>
      </c>
      <c r="M195">
        <f>$C195*'[2]Bulletin 166 Demands'!$F$11</f>
        <v>0</v>
      </c>
      <c r="N195">
        <f>$C195*'[2]Bulletin 166 Demands'!$F$12</f>
        <v>0</v>
      </c>
      <c r="O195">
        <f>$C195*'[2]Bulletin 166 Demands'!$F$13</f>
        <v>0</v>
      </c>
      <c r="Q195" s="12">
        <f>[1]Nodes!H194</f>
        <v>0</v>
      </c>
      <c r="R195" s="1">
        <f t="shared" si="83"/>
        <v>0</v>
      </c>
      <c r="S195" s="1">
        <f t="shared" si="84"/>
        <v>0</v>
      </c>
      <c r="T195" s="1">
        <v>0</v>
      </c>
      <c r="U195" s="1">
        <f t="shared" si="88"/>
        <v>0</v>
      </c>
      <c r="V195">
        <f t="shared" si="89"/>
        <v>0</v>
      </c>
      <c r="W195">
        <f t="shared" si="90"/>
        <v>0</v>
      </c>
      <c r="X195">
        <f t="shared" si="91"/>
        <v>0</v>
      </c>
      <c r="Y195">
        <f t="shared" si="92"/>
        <v>0</v>
      </c>
      <c r="Z195">
        <f t="shared" si="93"/>
        <v>0</v>
      </c>
      <c r="AA195">
        <f t="shared" si="94"/>
        <v>0</v>
      </c>
      <c r="AB195">
        <f t="shared" si="95"/>
        <v>0</v>
      </c>
      <c r="AC195">
        <f t="shared" si="96"/>
        <v>0</v>
      </c>
      <c r="AD195">
        <f t="shared" si="97"/>
        <v>0</v>
      </c>
      <c r="AE195">
        <f t="shared" si="98"/>
        <v>0</v>
      </c>
      <c r="AF195">
        <f t="shared" si="99"/>
        <v>0</v>
      </c>
      <c r="AG195">
        <f t="shared" si="100"/>
        <v>0</v>
      </c>
      <c r="AH195" s="12">
        <f t="shared" si="105"/>
        <v>0</v>
      </c>
      <c r="AI195" s="12">
        <f t="shared" si="104"/>
        <v>0</v>
      </c>
      <c r="AJ195" s="12">
        <f t="shared" si="104"/>
        <v>0</v>
      </c>
      <c r="AK195" s="12">
        <f t="shared" si="104"/>
        <v>0</v>
      </c>
      <c r="AL195" s="12">
        <f t="shared" si="104"/>
        <v>0</v>
      </c>
      <c r="AM195" s="12">
        <f t="shared" si="104"/>
        <v>0</v>
      </c>
      <c r="AN195" s="12">
        <f t="shared" si="104"/>
        <v>0</v>
      </c>
      <c r="AO195" s="12">
        <f t="shared" si="104"/>
        <v>0</v>
      </c>
      <c r="AP195" s="12">
        <f t="shared" si="104"/>
        <v>0</v>
      </c>
      <c r="AQ195" s="12">
        <f t="shared" si="104"/>
        <v>0</v>
      </c>
      <c r="AR195" s="12">
        <f t="shared" si="104"/>
        <v>0</v>
      </c>
      <c r="AS195" s="12">
        <f t="shared" si="104"/>
        <v>0</v>
      </c>
      <c r="AT195" s="13">
        <f t="shared" si="85"/>
        <v>0</v>
      </c>
      <c r="AU195" t="e">
        <f t="shared" si="86"/>
        <v>#DIV/0!</v>
      </c>
      <c r="AV195" t="e">
        <v>#DIV/0!</v>
      </c>
      <c r="AW195" t="e">
        <f t="shared" si="87"/>
        <v>#DIV/0!</v>
      </c>
    </row>
    <row r="196" spans="1:49" x14ac:dyDescent="0.25">
      <c r="A196" s="18" t="str">
        <f>[1]Nodes!A195</f>
        <v>SPG_SGC</v>
      </c>
      <c r="B196" s="18" t="str">
        <f>[1]Nodes!B195</f>
        <v>San Gabriel Coastal Spreading Grounds</v>
      </c>
      <c r="C196" s="19">
        <f>[1]Nodes!U195</f>
        <v>0</v>
      </c>
      <c r="D196">
        <f>$C196*'[2]Bulletin 166 Demands'!$F$2</f>
        <v>0</v>
      </c>
      <c r="E196">
        <f>$C196*'[2]Bulletin 166 Demands'!$F$3</f>
        <v>0</v>
      </c>
      <c r="F196">
        <f>$C196*'[2]Bulletin 166 Demands'!$F$4</f>
        <v>0</v>
      </c>
      <c r="G196">
        <f>$C196*'[2]Bulletin 166 Demands'!$F$5</f>
        <v>0</v>
      </c>
      <c r="H196">
        <f>$C196*'[2]Bulletin 166 Demands'!$F$6</f>
        <v>0</v>
      </c>
      <c r="I196">
        <f>$C196*'[2]Bulletin 166 Demands'!$F$7</f>
        <v>0</v>
      </c>
      <c r="J196">
        <f>$C196*'[2]Bulletin 166 Demands'!$F$8</f>
        <v>0</v>
      </c>
      <c r="K196">
        <f>$C196*'[2]Bulletin 166 Demands'!$F$9</f>
        <v>0</v>
      </c>
      <c r="L196">
        <f>$C196*'[2]Bulletin 166 Demands'!$F$10</f>
        <v>0</v>
      </c>
      <c r="M196">
        <f>$C196*'[2]Bulletin 166 Demands'!$F$11</f>
        <v>0</v>
      </c>
      <c r="N196">
        <f>$C196*'[2]Bulletin 166 Demands'!$F$12</f>
        <v>0</v>
      </c>
      <c r="O196">
        <f>$C196*'[2]Bulletin 166 Demands'!$F$13</f>
        <v>0</v>
      </c>
      <c r="Q196" s="12">
        <f>[1]Nodes!H195</f>
        <v>0</v>
      </c>
      <c r="R196" s="1">
        <f t="shared" ref="R196:R259" si="106">Q196*50</f>
        <v>0</v>
      </c>
      <c r="S196" s="1">
        <f t="shared" ref="S196:S259" si="107">R196/325851</f>
        <v>0</v>
      </c>
      <c r="T196" s="1">
        <v>0</v>
      </c>
      <c r="U196" s="1">
        <f t="shared" si="88"/>
        <v>0</v>
      </c>
      <c r="V196">
        <f t="shared" si="89"/>
        <v>0</v>
      </c>
      <c r="W196">
        <f t="shared" si="90"/>
        <v>0</v>
      </c>
      <c r="X196">
        <f t="shared" si="91"/>
        <v>0</v>
      </c>
      <c r="Y196">
        <f t="shared" si="92"/>
        <v>0</v>
      </c>
      <c r="Z196">
        <f t="shared" si="93"/>
        <v>0</v>
      </c>
      <c r="AA196">
        <f t="shared" si="94"/>
        <v>0</v>
      </c>
      <c r="AB196">
        <f t="shared" si="95"/>
        <v>0</v>
      </c>
      <c r="AC196">
        <f t="shared" si="96"/>
        <v>0</v>
      </c>
      <c r="AD196">
        <f t="shared" si="97"/>
        <v>0</v>
      </c>
      <c r="AE196">
        <f t="shared" si="98"/>
        <v>0</v>
      </c>
      <c r="AF196">
        <f t="shared" si="99"/>
        <v>0</v>
      </c>
      <c r="AG196">
        <f t="shared" si="100"/>
        <v>0</v>
      </c>
      <c r="AH196" s="12">
        <f t="shared" si="105"/>
        <v>0</v>
      </c>
      <c r="AI196" s="12">
        <f t="shared" si="104"/>
        <v>0</v>
      </c>
      <c r="AJ196" s="12">
        <f t="shared" si="104"/>
        <v>0</v>
      </c>
      <c r="AK196" s="12">
        <f t="shared" si="104"/>
        <v>0</v>
      </c>
      <c r="AL196" s="12">
        <f t="shared" si="104"/>
        <v>0</v>
      </c>
      <c r="AM196" s="12">
        <f t="shared" si="104"/>
        <v>0</v>
      </c>
      <c r="AN196" s="12">
        <f t="shared" si="104"/>
        <v>0</v>
      </c>
      <c r="AO196" s="12">
        <f t="shared" si="104"/>
        <v>0</v>
      </c>
      <c r="AP196" s="12">
        <f t="shared" si="104"/>
        <v>0</v>
      </c>
      <c r="AQ196" s="12">
        <f t="shared" si="104"/>
        <v>0</v>
      </c>
      <c r="AR196" s="12">
        <f t="shared" si="104"/>
        <v>0</v>
      </c>
      <c r="AS196" s="12">
        <f t="shared" si="104"/>
        <v>0</v>
      </c>
      <c r="AT196" s="13">
        <f t="shared" ref="AT196:AT259" si="108">SUM(AH196:AS196)</f>
        <v>0</v>
      </c>
      <c r="AU196" t="e">
        <f t="shared" ref="AU196:AU259" si="109">AT196*325851*(1/365)*(1/Q196)</f>
        <v>#DIV/0!</v>
      </c>
      <c r="AV196" t="e">
        <v>#DIV/0!</v>
      </c>
      <c r="AW196" t="e">
        <f t="shared" ref="AW196:AW259" si="110">(R196+(SUM(V196:AG196)/365)*(1/Q196))</f>
        <v>#DIV/0!</v>
      </c>
    </row>
    <row r="197" spans="1:49" x14ac:dyDescent="0.25">
      <c r="A197" s="18" t="str">
        <f>[1]Nodes!A196</f>
        <v>SPG_SGY</v>
      </c>
      <c r="B197" s="18" t="str">
        <f>[1]Nodes!B196</f>
        <v>San Gabriel Canyon Spreading Grounds</v>
      </c>
      <c r="C197" s="19">
        <f>[1]Nodes!U196</f>
        <v>0</v>
      </c>
      <c r="D197">
        <f>$C197*'[2]Bulletin 166 Demands'!$F$2</f>
        <v>0</v>
      </c>
      <c r="E197">
        <f>$C197*'[2]Bulletin 166 Demands'!$F$3</f>
        <v>0</v>
      </c>
      <c r="F197">
        <f>$C197*'[2]Bulletin 166 Demands'!$F$4</f>
        <v>0</v>
      </c>
      <c r="G197">
        <f>$C197*'[2]Bulletin 166 Demands'!$F$5</f>
        <v>0</v>
      </c>
      <c r="H197">
        <f>$C197*'[2]Bulletin 166 Demands'!$F$6</f>
        <v>0</v>
      </c>
      <c r="I197">
        <f>$C197*'[2]Bulletin 166 Demands'!$F$7</f>
        <v>0</v>
      </c>
      <c r="J197">
        <f>$C197*'[2]Bulletin 166 Demands'!$F$8</f>
        <v>0</v>
      </c>
      <c r="K197">
        <f>$C197*'[2]Bulletin 166 Demands'!$F$9</f>
        <v>0</v>
      </c>
      <c r="L197">
        <f>$C197*'[2]Bulletin 166 Demands'!$F$10</f>
        <v>0</v>
      </c>
      <c r="M197">
        <f>$C197*'[2]Bulletin 166 Demands'!$F$11</f>
        <v>0</v>
      </c>
      <c r="N197">
        <f>$C197*'[2]Bulletin 166 Demands'!$F$12</f>
        <v>0</v>
      </c>
      <c r="O197">
        <f>$C197*'[2]Bulletin 166 Demands'!$F$13</f>
        <v>0</v>
      </c>
      <c r="Q197" s="12">
        <f>[1]Nodes!H196</f>
        <v>0</v>
      </c>
      <c r="R197" s="1">
        <f t="shared" si="106"/>
        <v>0</v>
      </c>
      <c r="S197" s="1">
        <f t="shared" si="107"/>
        <v>0</v>
      </c>
      <c r="T197" s="1">
        <v>0</v>
      </c>
      <c r="U197" s="1">
        <f t="shared" si="88"/>
        <v>0</v>
      </c>
      <c r="V197">
        <f t="shared" si="89"/>
        <v>0</v>
      </c>
      <c r="W197">
        <f t="shared" si="90"/>
        <v>0</v>
      </c>
      <c r="X197">
        <f t="shared" si="91"/>
        <v>0</v>
      </c>
      <c r="Y197">
        <f t="shared" si="92"/>
        <v>0</v>
      </c>
      <c r="Z197">
        <f t="shared" si="93"/>
        <v>0</v>
      </c>
      <c r="AA197">
        <f t="shared" si="94"/>
        <v>0</v>
      </c>
      <c r="AB197">
        <f t="shared" si="95"/>
        <v>0</v>
      </c>
      <c r="AC197">
        <f t="shared" si="96"/>
        <v>0</v>
      </c>
      <c r="AD197">
        <f t="shared" si="97"/>
        <v>0</v>
      </c>
      <c r="AE197">
        <f t="shared" si="98"/>
        <v>0</v>
      </c>
      <c r="AF197">
        <f t="shared" si="99"/>
        <v>0</v>
      </c>
      <c r="AG197">
        <f t="shared" si="100"/>
        <v>0</v>
      </c>
      <c r="AH197" s="12">
        <f t="shared" si="105"/>
        <v>0</v>
      </c>
      <c r="AI197" s="12">
        <f t="shared" si="104"/>
        <v>0</v>
      </c>
      <c r="AJ197" s="12">
        <f t="shared" si="104"/>
        <v>0</v>
      </c>
      <c r="AK197" s="12">
        <f t="shared" si="104"/>
        <v>0</v>
      </c>
      <c r="AL197" s="12">
        <f t="shared" si="104"/>
        <v>0</v>
      </c>
      <c r="AM197" s="12">
        <f t="shared" si="104"/>
        <v>0</v>
      </c>
      <c r="AN197" s="12">
        <f t="shared" si="104"/>
        <v>0</v>
      </c>
      <c r="AO197" s="12">
        <f t="shared" si="104"/>
        <v>0</v>
      </c>
      <c r="AP197" s="12">
        <f t="shared" si="104"/>
        <v>0</v>
      </c>
      <c r="AQ197" s="12">
        <f t="shared" si="104"/>
        <v>0</v>
      </c>
      <c r="AR197" s="12">
        <f t="shared" si="104"/>
        <v>0</v>
      </c>
      <c r="AS197" s="12">
        <f t="shared" si="104"/>
        <v>0</v>
      </c>
      <c r="AT197" s="13">
        <f t="shared" si="108"/>
        <v>0</v>
      </c>
      <c r="AU197" t="e">
        <f t="shared" si="109"/>
        <v>#DIV/0!</v>
      </c>
      <c r="AV197" t="e">
        <v>#DIV/0!</v>
      </c>
      <c r="AW197" t="e">
        <f t="shared" si="110"/>
        <v>#DIV/0!</v>
      </c>
    </row>
    <row r="198" spans="1:49" x14ac:dyDescent="0.25">
      <c r="A198" s="18" t="str">
        <f>[1]Nodes!A197</f>
        <v>SPG_SMD</v>
      </c>
      <c r="B198" s="18" t="str">
        <f>[1]Nodes!B197</f>
        <v>Sierra Madre spreading grounds</v>
      </c>
      <c r="C198" s="19">
        <f>[1]Nodes!U197</f>
        <v>0</v>
      </c>
      <c r="D198">
        <f>$C198*'[2]Bulletin 166 Demands'!$F$2</f>
        <v>0</v>
      </c>
      <c r="E198">
        <f>$C198*'[2]Bulletin 166 Demands'!$F$3</f>
        <v>0</v>
      </c>
      <c r="F198">
        <f>$C198*'[2]Bulletin 166 Demands'!$F$4</f>
        <v>0</v>
      </c>
      <c r="G198">
        <f>$C198*'[2]Bulletin 166 Demands'!$F$5</f>
        <v>0</v>
      </c>
      <c r="H198">
        <f>$C198*'[2]Bulletin 166 Demands'!$F$6</f>
        <v>0</v>
      </c>
      <c r="I198">
        <f>$C198*'[2]Bulletin 166 Demands'!$F$7</f>
        <v>0</v>
      </c>
      <c r="J198">
        <f>$C198*'[2]Bulletin 166 Demands'!$F$8</f>
        <v>0</v>
      </c>
      <c r="K198">
        <f>$C198*'[2]Bulletin 166 Demands'!$F$9</f>
        <v>0</v>
      </c>
      <c r="L198">
        <f>$C198*'[2]Bulletin 166 Demands'!$F$10</f>
        <v>0</v>
      </c>
      <c r="M198">
        <f>$C198*'[2]Bulletin 166 Demands'!$F$11</f>
        <v>0</v>
      </c>
      <c r="N198">
        <f>$C198*'[2]Bulletin 166 Demands'!$F$12</f>
        <v>0</v>
      </c>
      <c r="O198">
        <f>$C198*'[2]Bulletin 166 Demands'!$F$13</f>
        <v>0</v>
      </c>
      <c r="Q198" s="12">
        <f>[1]Nodes!H197</f>
        <v>0</v>
      </c>
      <c r="R198" s="1">
        <f t="shared" si="106"/>
        <v>0</v>
      </c>
      <c r="S198" s="1">
        <f t="shared" si="107"/>
        <v>0</v>
      </c>
      <c r="T198" s="1">
        <v>0</v>
      </c>
      <c r="U198" s="1">
        <f t="shared" si="88"/>
        <v>0</v>
      </c>
      <c r="V198">
        <f t="shared" si="89"/>
        <v>0</v>
      </c>
      <c r="W198">
        <f t="shared" si="90"/>
        <v>0</v>
      </c>
      <c r="X198">
        <f t="shared" si="91"/>
        <v>0</v>
      </c>
      <c r="Y198">
        <f t="shared" si="92"/>
        <v>0</v>
      </c>
      <c r="Z198">
        <f t="shared" si="93"/>
        <v>0</v>
      </c>
      <c r="AA198">
        <f t="shared" si="94"/>
        <v>0</v>
      </c>
      <c r="AB198">
        <f t="shared" si="95"/>
        <v>0</v>
      </c>
      <c r="AC198">
        <f t="shared" si="96"/>
        <v>0</v>
      </c>
      <c r="AD198">
        <f t="shared" si="97"/>
        <v>0</v>
      </c>
      <c r="AE198">
        <f t="shared" si="98"/>
        <v>0</v>
      </c>
      <c r="AF198">
        <f t="shared" si="99"/>
        <v>0</v>
      </c>
      <c r="AG198">
        <f t="shared" si="100"/>
        <v>0</v>
      </c>
      <c r="AH198" s="12">
        <f t="shared" si="105"/>
        <v>0</v>
      </c>
      <c r="AI198" s="12">
        <f t="shared" si="104"/>
        <v>0</v>
      </c>
      <c r="AJ198" s="12">
        <f t="shared" si="104"/>
        <v>0</v>
      </c>
      <c r="AK198" s="12">
        <f t="shared" si="104"/>
        <v>0</v>
      </c>
      <c r="AL198" s="12">
        <f t="shared" si="104"/>
        <v>0</v>
      </c>
      <c r="AM198" s="12">
        <f t="shared" si="104"/>
        <v>0</v>
      </c>
      <c r="AN198" s="12">
        <f t="shared" si="104"/>
        <v>0</v>
      </c>
      <c r="AO198" s="12">
        <f t="shared" si="104"/>
        <v>0</v>
      </c>
      <c r="AP198" s="12">
        <f t="shared" si="104"/>
        <v>0</v>
      </c>
      <c r="AQ198" s="12">
        <f t="shared" si="104"/>
        <v>0</v>
      </c>
      <c r="AR198" s="12">
        <f t="shared" si="104"/>
        <v>0</v>
      </c>
      <c r="AS198" s="12">
        <f t="shared" si="104"/>
        <v>0</v>
      </c>
      <c r="AT198" s="13">
        <f t="shared" si="108"/>
        <v>0</v>
      </c>
      <c r="AU198" t="e">
        <f t="shared" si="109"/>
        <v>#DIV/0!</v>
      </c>
      <c r="AV198" t="e">
        <v>#DIV/0!</v>
      </c>
      <c r="AW198" t="e">
        <f t="shared" si="110"/>
        <v>#DIV/0!</v>
      </c>
    </row>
    <row r="199" spans="1:49" x14ac:dyDescent="0.25">
      <c r="A199" s="18" t="str">
        <f>[1]Nodes!A198</f>
        <v>SPG_SND</v>
      </c>
      <c r="B199" s="18" t="str">
        <f>[1]Nodes!B198</f>
        <v>San Dimas Spreading Basin</v>
      </c>
      <c r="C199" s="19">
        <f>[1]Nodes!U198</f>
        <v>0</v>
      </c>
      <c r="D199">
        <f>$C199*'[2]Bulletin 166 Demands'!$F$2</f>
        <v>0</v>
      </c>
      <c r="E199">
        <f>$C199*'[2]Bulletin 166 Demands'!$F$3</f>
        <v>0</v>
      </c>
      <c r="F199">
        <f>$C199*'[2]Bulletin 166 Demands'!$F$4</f>
        <v>0</v>
      </c>
      <c r="G199">
        <f>$C199*'[2]Bulletin 166 Demands'!$F$5</f>
        <v>0</v>
      </c>
      <c r="H199">
        <f>$C199*'[2]Bulletin 166 Demands'!$F$6</f>
        <v>0</v>
      </c>
      <c r="I199">
        <f>$C199*'[2]Bulletin 166 Demands'!$F$7</f>
        <v>0</v>
      </c>
      <c r="J199">
        <f>$C199*'[2]Bulletin 166 Demands'!$F$8</f>
        <v>0</v>
      </c>
      <c r="K199">
        <f>$C199*'[2]Bulletin 166 Demands'!$F$9</f>
        <v>0</v>
      </c>
      <c r="L199">
        <f>$C199*'[2]Bulletin 166 Demands'!$F$10</f>
        <v>0</v>
      </c>
      <c r="M199">
        <f>$C199*'[2]Bulletin 166 Demands'!$F$11</f>
        <v>0</v>
      </c>
      <c r="N199">
        <f>$C199*'[2]Bulletin 166 Demands'!$F$12</f>
        <v>0</v>
      </c>
      <c r="O199">
        <f>$C199*'[2]Bulletin 166 Demands'!$F$13</f>
        <v>0</v>
      </c>
      <c r="Q199" s="12">
        <f>[1]Nodes!H198</f>
        <v>0</v>
      </c>
      <c r="R199" s="1">
        <f t="shared" si="106"/>
        <v>0</v>
      </c>
      <c r="S199" s="1">
        <f t="shared" si="107"/>
        <v>0</v>
      </c>
      <c r="T199" s="1">
        <v>0</v>
      </c>
      <c r="U199" s="1">
        <f t="shared" si="88"/>
        <v>0</v>
      </c>
      <c r="V199">
        <f t="shared" si="89"/>
        <v>0</v>
      </c>
      <c r="W199">
        <f t="shared" si="90"/>
        <v>0</v>
      </c>
      <c r="X199">
        <f t="shared" si="91"/>
        <v>0</v>
      </c>
      <c r="Y199">
        <f t="shared" si="92"/>
        <v>0</v>
      </c>
      <c r="Z199">
        <f t="shared" si="93"/>
        <v>0</v>
      </c>
      <c r="AA199">
        <f t="shared" si="94"/>
        <v>0</v>
      </c>
      <c r="AB199">
        <f t="shared" si="95"/>
        <v>0</v>
      </c>
      <c r="AC199">
        <f t="shared" si="96"/>
        <v>0</v>
      </c>
      <c r="AD199">
        <f t="shared" si="97"/>
        <v>0</v>
      </c>
      <c r="AE199">
        <f t="shared" si="98"/>
        <v>0</v>
      </c>
      <c r="AF199">
        <f t="shared" si="99"/>
        <v>0</v>
      </c>
      <c r="AG199">
        <f t="shared" si="100"/>
        <v>0</v>
      </c>
      <c r="AH199" s="12">
        <f t="shared" si="105"/>
        <v>0</v>
      </c>
      <c r="AI199" s="12">
        <f t="shared" si="104"/>
        <v>0</v>
      </c>
      <c r="AJ199" s="12">
        <f t="shared" si="104"/>
        <v>0</v>
      </c>
      <c r="AK199" s="12">
        <f t="shared" si="104"/>
        <v>0</v>
      </c>
      <c r="AL199" s="12">
        <f t="shared" si="104"/>
        <v>0</v>
      </c>
      <c r="AM199" s="12">
        <f t="shared" si="104"/>
        <v>0</v>
      </c>
      <c r="AN199" s="12">
        <f t="shared" si="104"/>
        <v>0</v>
      </c>
      <c r="AO199" s="12">
        <f t="shared" si="104"/>
        <v>0</v>
      </c>
      <c r="AP199" s="12">
        <f t="shared" si="104"/>
        <v>0</v>
      </c>
      <c r="AQ199" s="12">
        <f t="shared" si="104"/>
        <v>0</v>
      </c>
      <c r="AR199" s="12">
        <f t="shared" si="104"/>
        <v>0</v>
      </c>
      <c r="AS199" s="12">
        <f t="shared" si="104"/>
        <v>0</v>
      </c>
      <c r="AT199" s="13">
        <f t="shared" si="108"/>
        <v>0</v>
      </c>
      <c r="AU199" t="e">
        <f t="shared" si="109"/>
        <v>#DIV/0!</v>
      </c>
      <c r="AV199" t="e">
        <v>#DIV/0!</v>
      </c>
      <c r="AW199" t="e">
        <f t="shared" si="110"/>
        <v>#DIV/0!</v>
      </c>
    </row>
    <row r="200" spans="1:49" x14ac:dyDescent="0.25">
      <c r="A200" s="18" t="str">
        <f>[1]Nodes!A199</f>
        <v>SPG_TUJ</v>
      </c>
      <c r="B200" s="18" t="str">
        <f>[1]Nodes!B199</f>
        <v>Tujunga spreading grounds</v>
      </c>
      <c r="C200" s="19">
        <f>[1]Nodes!U199</f>
        <v>0</v>
      </c>
      <c r="D200">
        <f>$C200*'[2]Bulletin 166 Demands'!$F$2</f>
        <v>0</v>
      </c>
      <c r="E200">
        <f>$C200*'[2]Bulletin 166 Demands'!$F$3</f>
        <v>0</v>
      </c>
      <c r="F200">
        <f>$C200*'[2]Bulletin 166 Demands'!$F$4</f>
        <v>0</v>
      </c>
      <c r="G200">
        <f>$C200*'[2]Bulletin 166 Demands'!$F$5</f>
        <v>0</v>
      </c>
      <c r="H200">
        <f>$C200*'[2]Bulletin 166 Demands'!$F$6</f>
        <v>0</v>
      </c>
      <c r="I200">
        <f>$C200*'[2]Bulletin 166 Demands'!$F$7</f>
        <v>0</v>
      </c>
      <c r="J200">
        <f>$C200*'[2]Bulletin 166 Demands'!$F$8</f>
        <v>0</v>
      </c>
      <c r="K200">
        <f>$C200*'[2]Bulletin 166 Demands'!$F$9</f>
        <v>0</v>
      </c>
      <c r="L200">
        <f>$C200*'[2]Bulletin 166 Demands'!$F$10</f>
        <v>0</v>
      </c>
      <c r="M200">
        <f>$C200*'[2]Bulletin 166 Demands'!$F$11</f>
        <v>0</v>
      </c>
      <c r="N200">
        <f>$C200*'[2]Bulletin 166 Demands'!$F$12</f>
        <v>0</v>
      </c>
      <c r="O200">
        <f>$C200*'[2]Bulletin 166 Demands'!$F$13</f>
        <v>0</v>
      </c>
      <c r="Q200" s="12">
        <f>[1]Nodes!H199</f>
        <v>0</v>
      </c>
      <c r="R200" s="1">
        <f t="shared" si="106"/>
        <v>0</v>
      </c>
      <c r="S200" s="1">
        <f t="shared" si="107"/>
        <v>0</v>
      </c>
      <c r="T200" s="1">
        <v>0</v>
      </c>
      <c r="U200" s="1">
        <f t="shared" si="88"/>
        <v>0</v>
      </c>
      <c r="V200">
        <f t="shared" si="89"/>
        <v>0</v>
      </c>
      <c r="W200">
        <f t="shared" si="90"/>
        <v>0</v>
      </c>
      <c r="X200">
        <f t="shared" si="91"/>
        <v>0</v>
      </c>
      <c r="Y200">
        <f t="shared" si="92"/>
        <v>0</v>
      </c>
      <c r="Z200">
        <f t="shared" si="93"/>
        <v>0</v>
      </c>
      <c r="AA200">
        <f t="shared" si="94"/>
        <v>0</v>
      </c>
      <c r="AB200">
        <f t="shared" si="95"/>
        <v>0</v>
      </c>
      <c r="AC200">
        <f t="shared" si="96"/>
        <v>0</v>
      </c>
      <c r="AD200">
        <f t="shared" si="97"/>
        <v>0</v>
      </c>
      <c r="AE200">
        <f t="shared" si="98"/>
        <v>0</v>
      </c>
      <c r="AF200">
        <f t="shared" si="99"/>
        <v>0</v>
      </c>
      <c r="AG200">
        <f t="shared" si="100"/>
        <v>0</v>
      </c>
      <c r="AH200" s="12">
        <f t="shared" si="105"/>
        <v>0</v>
      </c>
      <c r="AI200" s="12">
        <f t="shared" si="104"/>
        <v>0</v>
      </c>
      <c r="AJ200" s="12">
        <f t="shared" si="104"/>
        <v>0</v>
      </c>
      <c r="AK200" s="12">
        <f t="shared" si="104"/>
        <v>0</v>
      </c>
      <c r="AL200" s="12">
        <f t="shared" si="104"/>
        <v>0</v>
      </c>
      <c r="AM200" s="12">
        <f t="shared" si="104"/>
        <v>0</v>
      </c>
      <c r="AN200" s="12">
        <f t="shared" si="104"/>
        <v>0</v>
      </c>
      <c r="AO200" s="12">
        <f t="shared" si="104"/>
        <v>0</v>
      </c>
      <c r="AP200" s="12">
        <f t="shared" si="104"/>
        <v>0</v>
      </c>
      <c r="AQ200" s="12">
        <f t="shared" si="104"/>
        <v>0</v>
      </c>
      <c r="AR200" s="12">
        <f t="shared" si="104"/>
        <v>0</v>
      </c>
      <c r="AS200" s="12">
        <f t="shared" si="104"/>
        <v>0</v>
      </c>
      <c r="AT200" s="13">
        <f t="shared" si="108"/>
        <v>0</v>
      </c>
      <c r="AU200" t="e">
        <f t="shared" si="109"/>
        <v>#DIV/0!</v>
      </c>
      <c r="AV200" t="e">
        <v>#DIV/0!</v>
      </c>
      <c r="AW200" t="e">
        <f t="shared" si="110"/>
        <v>#DIV/0!</v>
      </c>
    </row>
    <row r="201" spans="1:49" x14ac:dyDescent="0.25">
      <c r="A201" s="18" t="str">
        <f>[1]Nodes!A200</f>
        <v>SPG_WAL</v>
      </c>
      <c r="B201" s="18" t="str">
        <f>[1]Nodes!B200</f>
        <v>Walnut Spreading Basin</v>
      </c>
      <c r="C201" s="19">
        <f>[1]Nodes!U200</f>
        <v>0</v>
      </c>
      <c r="D201">
        <f>$C201*'[2]Bulletin 166 Demands'!$F$2</f>
        <v>0</v>
      </c>
      <c r="E201">
        <f>$C201*'[2]Bulletin 166 Demands'!$F$3</f>
        <v>0</v>
      </c>
      <c r="F201">
        <f>$C201*'[2]Bulletin 166 Demands'!$F$4</f>
        <v>0</v>
      </c>
      <c r="G201">
        <f>$C201*'[2]Bulletin 166 Demands'!$F$5</f>
        <v>0</v>
      </c>
      <c r="H201">
        <f>$C201*'[2]Bulletin 166 Demands'!$F$6</f>
        <v>0</v>
      </c>
      <c r="I201">
        <f>$C201*'[2]Bulletin 166 Demands'!$F$7</f>
        <v>0</v>
      </c>
      <c r="J201">
        <f>$C201*'[2]Bulletin 166 Demands'!$F$8</f>
        <v>0</v>
      </c>
      <c r="K201">
        <f>$C201*'[2]Bulletin 166 Demands'!$F$9</f>
        <v>0</v>
      </c>
      <c r="L201">
        <f>$C201*'[2]Bulletin 166 Demands'!$F$10</f>
        <v>0</v>
      </c>
      <c r="M201">
        <f>$C201*'[2]Bulletin 166 Demands'!$F$11</f>
        <v>0</v>
      </c>
      <c r="N201">
        <f>$C201*'[2]Bulletin 166 Demands'!$F$12</f>
        <v>0</v>
      </c>
      <c r="O201">
        <f>$C201*'[2]Bulletin 166 Demands'!$F$13</f>
        <v>0</v>
      </c>
      <c r="Q201" s="12">
        <f>[1]Nodes!H200</f>
        <v>0</v>
      </c>
      <c r="R201" s="1">
        <f t="shared" si="106"/>
        <v>0</v>
      </c>
      <c r="S201" s="1">
        <f t="shared" si="107"/>
        <v>0</v>
      </c>
      <c r="T201" s="1">
        <v>0</v>
      </c>
      <c r="U201" s="1">
        <f t="shared" si="88"/>
        <v>0</v>
      </c>
      <c r="V201">
        <f t="shared" si="89"/>
        <v>0</v>
      </c>
      <c r="W201">
        <f t="shared" si="90"/>
        <v>0</v>
      </c>
      <c r="X201">
        <f t="shared" si="91"/>
        <v>0</v>
      </c>
      <c r="Y201">
        <f t="shared" si="92"/>
        <v>0</v>
      </c>
      <c r="Z201">
        <f t="shared" si="93"/>
        <v>0</v>
      </c>
      <c r="AA201">
        <f t="shared" si="94"/>
        <v>0</v>
      </c>
      <c r="AB201">
        <f t="shared" si="95"/>
        <v>0</v>
      </c>
      <c r="AC201">
        <f t="shared" si="96"/>
        <v>0</v>
      </c>
      <c r="AD201">
        <f t="shared" si="97"/>
        <v>0</v>
      </c>
      <c r="AE201">
        <f t="shared" si="98"/>
        <v>0</v>
      </c>
      <c r="AF201">
        <f t="shared" si="99"/>
        <v>0</v>
      </c>
      <c r="AG201">
        <f t="shared" si="100"/>
        <v>0</v>
      </c>
      <c r="AH201" s="12">
        <f t="shared" si="105"/>
        <v>0</v>
      </c>
      <c r="AI201" s="12">
        <f t="shared" si="104"/>
        <v>0</v>
      </c>
      <c r="AJ201" s="12">
        <f t="shared" si="104"/>
        <v>0</v>
      </c>
      <c r="AK201" s="12">
        <f t="shared" si="104"/>
        <v>0</v>
      </c>
      <c r="AL201" s="12">
        <f t="shared" si="104"/>
        <v>0</v>
      </c>
      <c r="AM201" s="12">
        <f t="shared" si="104"/>
        <v>0</v>
      </c>
      <c r="AN201" s="12">
        <f t="shared" si="104"/>
        <v>0</v>
      </c>
      <c r="AO201" s="12">
        <f t="shared" si="104"/>
        <v>0</v>
      </c>
      <c r="AP201" s="12">
        <f t="shared" si="104"/>
        <v>0</v>
      </c>
      <c r="AQ201" s="12">
        <f t="shared" si="104"/>
        <v>0</v>
      </c>
      <c r="AR201" s="12">
        <f t="shared" si="104"/>
        <v>0</v>
      </c>
      <c r="AS201" s="12">
        <f t="shared" si="104"/>
        <v>0</v>
      </c>
      <c r="AT201" s="13">
        <f t="shared" si="108"/>
        <v>0</v>
      </c>
      <c r="AU201" t="e">
        <f t="shared" si="109"/>
        <v>#DIV/0!</v>
      </c>
      <c r="AV201" t="e">
        <v>#DIV/0!</v>
      </c>
      <c r="AW201" t="e">
        <f t="shared" si="110"/>
        <v>#DIV/0!</v>
      </c>
    </row>
    <row r="202" spans="1:49" x14ac:dyDescent="0.25">
      <c r="A202" s="18" t="str">
        <f>[1]Nodes!A201</f>
        <v>SUR_ASE</v>
      </c>
      <c r="B202" s="18" t="str">
        <f>[1]Nodes!B201</f>
        <v>Arroyo Seco Channel outflows (Gauge F277-R)</v>
      </c>
      <c r="C202" s="19">
        <f>[1]Nodes!U201</f>
        <v>0</v>
      </c>
      <c r="D202">
        <f>$C202*'[2]Bulletin 166 Demands'!$F$2</f>
        <v>0</v>
      </c>
      <c r="E202">
        <f>$C202*'[2]Bulletin 166 Demands'!$F$3</f>
        <v>0</v>
      </c>
      <c r="F202">
        <f>$C202*'[2]Bulletin 166 Demands'!$F$4</f>
        <v>0</v>
      </c>
      <c r="G202">
        <f>$C202*'[2]Bulletin 166 Demands'!$F$5</f>
        <v>0</v>
      </c>
      <c r="H202">
        <f>$C202*'[2]Bulletin 166 Demands'!$F$6</f>
        <v>0</v>
      </c>
      <c r="I202">
        <f>$C202*'[2]Bulletin 166 Demands'!$F$7</f>
        <v>0</v>
      </c>
      <c r="J202">
        <f>$C202*'[2]Bulletin 166 Demands'!$F$8</f>
        <v>0</v>
      </c>
      <c r="K202">
        <f>$C202*'[2]Bulletin 166 Demands'!$F$9</f>
        <v>0</v>
      </c>
      <c r="L202">
        <f>$C202*'[2]Bulletin 166 Demands'!$F$10</f>
        <v>0</v>
      </c>
      <c r="M202">
        <f>$C202*'[2]Bulletin 166 Demands'!$F$11</f>
        <v>0</v>
      </c>
      <c r="N202">
        <f>$C202*'[2]Bulletin 166 Demands'!$F$12</f>
        <v>0</v>
      </c>
      <c r="O202">
        <f>$C202*'[2]Bulletin 166 Demands'!$F$13</f>
        <v>0</v>
      </c>
      <c r="Q202" s="12">
        <f>[1]Nodes!H201</f>
        <v>0</v>
      </c>
      <c r="R202" s="1">
        <f t="shared" si="106"/>
        <v>0</v>
      </c>
      <c r="S202" s="1">
        <f t="shared" si="107"/>
        <v>0</v>
      </c>
      <c r="T202" s="1">
        <v>0</v>
      </c>
      <c r="U202" s="1">
        <f t="shared" si="88"/>
        <v>0</v>
      </c>
      <c r="V202">
        <f t="shared" si="89"/>
        <v>0</v>
      </c>
      <c r="W202">
        <f t="shared" si="90"/>
        <v>0</v>
      </c>
      <c r="X202">
        <f t="shared" si="91"/>
        <v>0</v>
      </c>
      <c r="Y202">
        <f t="shared" si="92"/>
        <v>0</v>
      </c>
      <c r="Z202">
        <f t="shared" si="93"/>
        <v>0</v>
      </c>
      <c r="AA202">
        <f t="shared" si="94"/>
        <v>0</v>
      </c>
      <c r="AB202">
        <f t="shared" si="95"/>
        <v>0</v>
      </c>
      <c r="AC202">
        <f t="shared" si="96"/>
        <v>0</v>
      </c>
      <c r="AD202">
        <f t="shared" si="97"/>
        <v>0</v>
      </c>
      <c r="AE202">
        <f t="shared" si="98"/>
        <v>0</v>
      </c>
      <c r="AF202">
        <f t="shared" si="99"/>
        <v>0</v>
      </c>
      <c r="AG202">
        <f t="shared" si="100"/>
        <v>0</v>
      </c>
      <c r="AH202" s="12">
        <f t="shared" si="105"/>
        <v>0</v>
      </c>
      <c r="AI202" s="12">
        <f t="shared" si="104"/>
        <v>0</v>
      </c>
      <c r="AJ202" s="12">
        <f t="shared" si="104"/>
        <v>0</v>
      </c>
      <c r="AK202" s="12">
        <f t="shared" si="104"/>
        <v>0</v>
      </c>
      <c r="AL202" s="12">
        <f t="shared" si="104"/>
        <v>0</v>
      </c>
      <c r="AM202" s="12">
        <f t="shared" si="104"/>
        <v>0</v>
      </c>
      <c r="AN202" s="12">
        <f t="shared" si="104"/>
        <v>0</v>
      </c>
      <c r="AO202" s="12">
        <f t="shared" si="104"/>
        <v>0</v>
      </c>
      <c r="AP202" s="12">
        <f t="shared" si="104"/>
        <v>0</v>
      </c>
      <c r="AQ202" s="12">
        <f t="shared" si="104"/>
        <v>0</v>
      </c>
      <c r="AR202" s="12">
        <f t="shared" si="104"/>
        <v>0</v>
      </c>
      <c r="AS202" s="12">
        <f t="shared" si="104"/>
        <v>0</v>
      </c>
      <c r="AT202" s="13">
        <f t="shared" si="108"/>
        <v>0</v>
      </c>
      <c r="AU202" t="e">
        <f t="shared" si="109"/>
        <v>#DIV/0!</v>
      </c>
      <c r="AV202" t="e">
        <v>#DIV/0!</v>
      </c>
      <c r="AW202" t="e">
        <f t="shared" si="110"/>
        <v>#DIV/0!</v>
      </c>
    </row>
    <row r="203" spans="1:49" x14ac:dyDescent="0.25">
      <c r="A203" s="18" t="str">
        <f>[1]Nodes!A202</f>
        <v>SUR_BAL</v>
      </c>
      <c r="B203" s="18" t="str">
        <f>[1]Nodes!B202</f>
        <v>Ballona Creek Runoff above gauge</v>
      </c>
      <c r="C203" s="19">
        <f>[1]Nodes!U202</f>
        <v>0</v>
      </c>
      <c r="D203">
        <f>$C203*'[2]Bulletin 166 Demands'!$F$2</f>
        <v>0</v>
      </c>
      <c r="E203">
        <f>$C203*'[2]Bulletin 166 Demands'!$F$3</f>
        <v>0</v>
      </c>
      <c r="F203">
        <f>$C203*'[2]Bulletin 166 Demands'!$F$4</f>
        <v>0</v>
      </c>
      <c r="G203">
        <f>$C203*'[2]Bulletin 166 Demands'!$F$5</f>
        <v>0</v>
      </c>
      <c r="H203">
        <f>$C203*'[2]Bulletin 166 Demands'!$F$6</f>
        <v>0</v>
      </c>
      <c r="I203">
        <f>$C203*'[2]Bulletin 166 Demands'!$F$7</f>
        <v>0</v>
      </c>
      <c r="J203">
        <f>$C203*'[2]Bulletin 166 Demands'!$F$8</f>
        <v>0</v>
      </c>
      <c r="K203">
        <f>$C203*'[2]Bulletin 166 Demands'!$F$9</f>
        <v>0</v>
      </c>
      <c r="L203">
        <f>$C203*'[2]Bulletin 166 Demands'!$F$10</f>
        <v>0</v>
      </c>
      <c r="M203">
        <f>$C203*'[2]Bulletin 166 Demands'!$F$11</f>
        <v>0</v>
      </c>
      <c r="N203">
        <f>$C203*'[2]Bulletin 166 Demands'!$F$12</f>
        <v>0</v>
      </c>
      <c r="O203">
        <f>$C203*'[2]Bulletin 166 Demands'!$F$13</f>
        <v>0</v>
      </c>
      <c r="Q203" s="12">
        <f>[1]Nodes!H202</f>
        <v>0</v>
      </c>
      <c r="R203" s="1">
        <f t="shared" si="106"/>
        <v>0</v>
      </c>
      <c r="S203" s="1">
        <f t="shared" si="107"/>
        <v>0</v>
      </c>
      <c r="T203" s="1">
        <v>0</v>
      </c>
      <c r="U203" s="1">
        <f t="shared" si="88"/>
        <v>0</v>
      </c>
      <c r="V203">
        <f t="shared" si="89"/>
        <v>0</v>
      </c>
      <c r="W203">
        <f t="shared" si="90"/>
        <v>0</v>
      </c>
      <c r="X203">
        <f t="shared" si="91"/>
        <v>0</v>
      </c>
      <c r="Y203">
        <f t="shared" si="92"/>
        <v>0</v>
      </c>
      <c r="Z203">
        <f t="shared" si="93"/>
        <v>0</v>
      </c>
      <c r="AA203">
        <f t="shared" si="94"/>
        <v>0</v>
      </c>
      <c r="AB203">
        <f t="shared" si="95"/>
        <v>0</v>
      </c>
      <c r="AC203">
        <f t="shared" si="96"/>
        <v>0</v>
      </c>
      <c r="AD203">
        <f t="shared" si="97"/>
        <v>0</v>
      </c>
      <c r="AE203">
        <f t="shared" si="98"/>
        <v>0</v>
      </c>
      <c r="AF203">
        <f t="shared" si="99"/>
        <v>0</v>
      </c>
      <c r="AG203">
        <f t="shared" si="100"/>
        <v>0</v>
      </c>
      <c r="AH203" s="12">
        <f t="shared" si="105"/>
        <v>0</v>
      </c>
      <c r="AI203" s="12">
        <f t="shared" si="104"/>
        <v>0</v>
      </c>
      <c r="AJ203" s="12">
        <f t="shared" si="104"/>
        <v>0</v>
      </c>
      <c r="AK203" s="12">
        <f t="shared" si="104"/>
        <v>0</v>
      </c>
      <c r="AL203" s="12">
        <f t="shared" si="104"/>
        <v>0</v>
      </c>
      <c r="AM203" s="12">
        <f t="shared" si="104"/>
        <v>0</v>
      </c>
      <c r="AN203" s="12">
        <f t="shared" si="104"/>
        <v>0</v>
      </c>
      <c r="AO203" s="12">
        <f t="shared" si="104"/>
        <v>0</v>
      </c>
      <c r="AP203" s="12">
        <f t="shared" si="104"/>
        <v>0</v>
      </c>
      <c r="AQ203" s="12">
        <f t="shared" si="104"/>
        <v>0</v>
      </c>
      <c r="AR203" s="12">
        <f t="shared" si="104"/>
        <v>0</v>
      </c>
      <c r="AS203" s="12">
        <f t="shared" si="104"/>
        <v>0</v>
      </c>
      <c r="AT203" s="13">
        <f t="shared" si="108"/>
        <v>0</v>
      </c>
      <c r="AU203" t="e">
        <f t="shared" si="109"/>
        <v>#DIV/0!</v>
      </c>
      <c r="AV203" t="e">
        <v>#DIV/0!</v>
      </c>
      <c r="AW203" t="e">
        <f t="shared" si="110"/>
        <v>#DIV/0!</v>
      </c>
    </row>
    <row r="204" spans="1:49" x14ac:dyDescent="0.25">
      <c r="A204" s="18" t="str">
        <f>[1]Nodes!A203</f>
        <v>SUR_BAC</v>
      </c>
      <c r="B204" s="18" t="str">
        <f>[1]Nodes!B203</f>
        <v>Ballona Creek Coastal Runoff</v>
      </c>
      <c r="C204" s="19">
        <f>[1]Nodes!U203</f>
        <v>0</v>
      </c>
      <c r="D204">
        <f>$C204*'[2]Bulletin 166 Demands'!$F$2</f>
        <v>0</v>
      </c>
      <c r="E204">
        <f>$C204*'[2]Bulletin 166 Demands'!$F$3</f>
        <v>0</v>
      </c>
      <c r="F204">
        <f>$C204*'[2]Bulletin 166 Demands'!$F$4</f>
        <v>0</v>
      </c>
      <c r="G204">
        <f>$C204*'[2]Bulletin 166 Demands'!$F$5</f>
        <v>0</v>
      </c>
      <c r="H204">
        <f>$C204*'[2]Bulletin 166 Demands'!$F$6</f>
        <v>0</v>
      </c>
      <c r="I204">
        <f>$C204*'[2]Bulletin 166 Demands'!$F$7</f>
        <v>0</v>
      </c>
      <c r="J204">
        <f>$C204*'[2]Bulletin 166 Demands'!$F$8</f>
        <v>0</v>
      </c>
      <c r="K204">
        <f>$C204*'[2]Bulletin 166 Demands'!$F$9</f>
        <v>0</v>
      </c>
      <c r="L204">
        <f>$C204*'[2]Bulletin 166 Demands'!$F$10</f>
        <v>0</v>
      </c>
      <c r="M204">
        <f>$C204*'[2]Bulletin 166 Demands'!$F$11</f>
        <v>0</v>
      </c>
      <c r="N204">
        <f>$C204*'[2]Bulletin 166 Demands'!$F$12</f>
        <v>0</v>
      </c>
      <c r="O204">
        <f>$C204*'[2]Bulletin 166 Demands'!$F$13</f>
        <v>0</v>
      </c>
      <c r="Q204" s="12">
        <f>[1]Nodes!H203</f>
        <v>0</v>
      </c>
      <c r="R204" s="1">
        <f t="shared" si="106"/>
        <v>0</v>
      </c>
      <c r="S204" s="1">
        <f t="shared" si="107"/>
        <v>0</v>
      </c>
      <c r="T204" s="1">
        <v>0</v>
      </c>
      <c r="U204" s="1">
        <f t="shared" si="88"/>
        <v>0</v>
      </c>
      <c r="V204">
        <f t="shared" si="89"/>
        <v>0</v>
      </c>
      <c r="W204">
        <f t="shared" si="90"/>
        <v>0</v>
      </c>
      <c r="X204">
        <f t="shared" si="91"/>
        <v>0</v>
      </c>
      <c r="Y204">
        <f t="shared" si="92"/>
        <v>0</v>
      </c>
      <c r="Z204">
        <f t="shared" si="93"/>
        <v>0</v>
      </c>
      <c r="AA204">
        <f t="shared" si="94"/>
        <v>0</v>
      </c>
      <c r="AB204">
        <f t="shared" si="95"/>
        <v>0</v>
      </c>
      <c r="AC204">
        <f t="shared" si="96"/>
        <v>0</v>
      </c>
      <c r="AD204">
        <f t="shared" si="97"/>
        <v>0</v>
      </c>
      <c r="AE204">
        <f t="shared" si="98"/>
        <v>0</v>
      </c>
      <c r="AF204">
        <f t="shared" si="99"/>
        <v>0</v>
      </c>
      <c r="AG204">
        <f t="shared" si="100"/>
        <v>0</v>
      </c>
      <c r="AH204" s="12">
        <f t="shared" si="105"/>
        <v>0</v>
      </c>
      <c r="AI204" s="12">
        <f t="shared" si="104"/>
        <v>0</v>
      </c>
      <c r="AJ204" s="12">
        <f t="shared" si="104"/>
        <v>0</v>
      </c>
      <c r="AK204" s="12">
        <f t="shared" si="104"/>
        <v>0</v>
      </c>
      <c r="AL204" s="12">
        <f t="shared" si="104"/>
        <v>0</v>
      </c>
      <c r="AM204" s="12">
        <f t="shared" si="104"/>
        <v>0</v>
      </c>
      <c r="AN204" s="12">
        <f t="shared" si="104"/>
        <v>0</v>
      </c>
      <c r="AO204" s="12">
        <f t="shared" si="104"/>
        <v>0</v>
      </c>
      <c r="AP204" s="12">
        <f t="shared" si="104"/>
        <v>0</v>
      </c>
      <c r="AQ204" s="12">
        <f t="shared" si="104"/>
        <v>0</v>
      </c>
      <c r="AR204" s="12">
        <f t="shared" si="104"/>
        <v>0</v>
      </c>
      <c r="AS204" s="12">
        <f t="shared" si="104"/>
        <v>0</v>
      </c>
      <c r="AT204" s="13">
        <f t="shared" si="108"/>
        <v>0</v>
      </c>
      <c r="AU204" t="e">
        <f t="shared" si="109"/>
        <v>#DIV/0!</v>
      </c>
      <c r="AV204" t="e">
        <v>#DIV/0!</v>
      </c>
      <c r="AW204" t="e">
        <f t="shared" si="110"/>
        <v>#DIV/0!</v>
      </c>
    </row>
    <row r="205" spans="1:49" x14ac:dyDescent="0.25">
      <c r="A205" s="18" t="str">
        <f>[1]Nodes!A204</f>
        <v>SUR_SDL</v>
      </c>
      <c r="B205" s="18" t="str">
        <f>[1]Nodes!B204</f>
        <v>San Dimas Wash Lower</v>
      </c>
      <c r="C205" s="19">
        <f>[1]Nodes!U204</f>
        <v>0</v>
      </c>
      <c r="D205">
        <f>$C205*'[2]Bulletin 166 Demands'!$F$2</f>
        <v>0</v>
      </c>
      <c r="E205">
        <f>$C205*'[2]Bulletin 166 Demands'!$F$3</f>
        <v>0</v>
      </c>
      <c r="F205">
        <f>$C205*'[2]Bulletin 166 Demands'!$F$4</f>
        <v>0</v>
      </c>
      <c r="G205">
        <f>$C205*'[2]Bulletin 166 Demands'!$F$5</f>
        <v>0</v>
      </c>
      <c r="H205">
        <f>$C205*'[2]Bulletin 166 Demands'!$F$6</f>
        <v>0</v>
      </c>
      <c r="I205">
        <f>$C205*'[2]Bulletin 166 Demands'!$F$7</f>
        <v>0</v>
      </c>
      <c r="J205">
        <f>$C205*'[2]Bulletin 166 Demands'!$F$8</f>
        <v>0</v>
      </c>
      <c r="K205">
        <f>$C205*'[2]Bulletin 166 Demands'!$F$9</f>
        <v>0</v>
      </c>
      <c r="L205">
        <f>$C205*'[2]Bulletin 166 Demands'!$F$10</f>
        <v>0</v>
      </c>
      <c r="M205">
        <f>$C205*'[2]Bulletin 166 Demands'!$F$11</f>
        <v>0</v>
      </c>
      <c r="N205">
        <f>$C205*'[2]Bulletin 166 Demands'!$F$12</f>
        <v>0</v>
      </c>
      <c r="O205">
        <f>$C205*'[2]Bulletin 166 Demands'!$F$13</f>
        <v>0</v>
      </c>
      <c r="Q205" s="12">
        <f>[1]Nodes!H204</f>
        <v>0</v>
      </c>
      <c r="R205" s="1">
        <f t="shared" si="106"/>
        <v>0</v>
      </c>
      <c r="S205" s="1">
        <f t="shared" si="107"/>
        <v>0</v>
      </c>
      <c r="T205" s="1">
        <v>0</v>
      </c>
      <c r="U205" s="1">
        <f t="shared" si="88"/>
        <v>0</v>
      </c>
      <c r="V205">
        <f t="shared" si="89"/>
        <v>0</v>
      </c>
      <c r="W205">
        <f t="shared" si="90"/>
        <v>0</v>
      </c>
      <c r="X205">
        <f t="shared" si="91"/>
        <v>0</v>
      </c>
      <c r="Y205">
        <f t="shared" si="92"/>
        <v>0</v>
      </c>
      <c r="Z205">
        <f t="shared" si="93"/>
        <v>0</v>
      </c>
      <c r="AA205">
        <f t="shared" si="94"/>
        <v>0</v>
      </c>
      <c r="AB205">
        <f t="shared" si="95"/>
        <v>0</v>
      </c>
      <c r="AC205">
        <f t="shared" si="96"/>
        <v>0</v>
      </c>
      <c r="AD205">
        <f t="shared" si="97"/>
        <v>0</v>
      </c>
      <c r="AE205">
        <f t="shared" si="98"/>
        <v>0</v>
      </c>
      <c r="AF205">
        <f t="shared" si="99"/>
        <v>0</v>
      </c>
      <c r="AG205">
        <f t="shared" si="100"/>
        <v>0</v>
      </c>
      <c r="AH205" s="12">
        <f t="shared" si="105"/>
        <v>0</v>
      </c>
      <c r="AI205" s="12">
        <f t="shared" si="104"/>
        <v>0</v>
      </c>
      <c r="AJ205" s="12">
        <f t="shared" si="104"/>
        <v>0</v>
      </c>
      <c r="AK205" s="12">
        <f t="shared" si="104"/>
        <v>0</v>
      </c>
      <c r="AL205" s="12">
        <f t="shared" si="104"/>
        <v>0</v>
      </c>
      <c r="AM205" s="12">
        <f t="shared" si="104"/>
        <v>0</v>
      </c>
      <c r="AN205" s="12">
        <f t="shared" si="104"/>
        <v>0</v>
      </c>
      <c r="AO205" s="12">
        <f t="shared" si="104"/>
        <v>0</v>
      </c>
      <c r="AP205" s="12">
        <f t="shared" si="104"/>
        <v>0</v>
      </c>
      <c r="AQ205" s="12">
        <f t="shared" si="104"/>
        <v>0</v>
      </c>
      <c r="AR205" s="12">
        <f t="shared" si="104"/>
        <v>0</v>
      </c>
      <c r="AS205" s="12">
        <f t="shared" si="104"/>
        <v>0</v>
      </c>
      <c r="AT205" s="13">
        <f t="shared" si="108"/>
        <v>0</v>
      </c>
      <c r="AU205" t="e">
        <f t="shared" si="109"/>
        <v>#DIV/0!</v>
      </c>
      <c r="AV205" t="e">
        <v>#DIV/0!</v>
      </c>
      <c r="AW205" t="e">
        <f t="shared" si="110"/>
        <v>#DIV/0!</v>
      </c>
    </row>
    <row r="206" spans="1:49" x14ac:dyDescent="0.25">
      <c r="A206" s="18" t="str">
        <f>[1]Nodes!A205</f>
        <v>SUR_BDU</v>
      </c>
      <c r="B206" s="18" t="str">
        <f>[1]Nodes!B205</f>
        <v>Upper Big Dalton Wash (Inflows from F120B-R)</v>
      </c>
      <c r="C206" s="19">
        <f>[1]Nodes!U205</f>
        <v>0</v>
      </c>
      <c r="D206">
        <f>$C206*'[2]Bulletin 166 Demands'!$F$2</f>
        <v>0</v>
      </c>
      <c r="E206">
        <f>$C206*'[2]Bulletin 166 Demands'!$F$3</f>
        <v>0</v>
      </c>
      <c r="F206">
        <f>$C206*'[2]Bulletin 166 Demands'!$F$4</f>
        <v>0</v>
      </c>
      <c r="G206">
        <f>$C206*'[2]Bulletin 166 Demands'!$F$5</f>
        <v>0</v>
      </c>
      <c r="H206">
        <f>$C206*'[2]Bulletin 166 Demands'!$F$6</f>
        <v>0</v>
      </c>
      <c r="I206">
        <f>$C206*'[2]Bulletin 166 Demands'!$F$7</f>
        <v>0</v>
      </c>
      <c r="J206">
        <f>$C206*'[2]Bulletin 166 Demands'!$F$8</f>
        <v>0</v>
      </c>
      <c r="K206">
        <f>$C206*'[2]Bulletin 166 Demands'!$F$9</f>
        <v>0</v>
      </c>
      <c r="L206">
        <f>$C206*'[2]Bulletin 166 Demands'!$F$10</f>
        <v>0</v>
      </c>
      <c r="M206">
        <f>$C206*'[2]Bulletin 166 Demands'!$F$11</f>
        <v>0</v>
      </c>
      <c r="N206">
        <f>$C206*'[2]Bulletin 166 Demands'!$F$12</f>
        <v>0</v>
      </c>
      <c r="O206">
        <f>$C206*'[2]Bulletin 166 Demands'!$F$13</f>
        <v>0</v>
      </c>
      <c r="Q206" s="12">
        <f>[1]Nodes!H205</f>
        <v>0</v>
      </c>
      <c r="R206" s="1">
        <f t="shared" si="106"/>
        <v>0</v>
      </c>
      <c r="S206" s="1">
        <f t="shared" si="107"/>
        <v>0</v>
      </c>
      <c r="T206" s="1">
        <v>0</v>
      </c>
      <c r="U206" s="1">
        <f t="shared" si="88"/>
        <v>0</v>
      </c>
      <c r="V206">
        <f t="shared" si="89"/>
        <v>0</v>
      </c>
      <c r="W206">
        <f t="shared" si="90"/>
        <v>0</v>
      </c>
      <c r="X206">
        <f t="shared" si="91"/>
        <v>0</v>
      </c>
      <c r="Y206">
        <f t="shared" si="92"/>
        <v>0</v>
      </c>
      <c r="Z206">
        <f t="shared" si="93"/>
        <v>0</v>
      </c>
      <c r="AA206">
        <f t="shared" si="94"/>
        <v>0</v>
      </c>
      <c r="AB206">
        <f t="shared" si="95"/>
        <v>0</v>
      </c>
      <c r="AC206">
        <f t="shared" si="96"/>
        <v>0</v>
      </c>
      <c r="AD206">
        <f t="shared" si="97"/>
        <v>0</v>
      </c>
      <c r="AE206">
        <f t="shared" si="98"/>
        <v>0</v>
      </c>
      <c r="AF206">
        <f t="shared" si="99"/>
        <v>0</v>
      </c>
      <c r="AG206">
        <f t="shared" si="100"/>
        <v>0</v>
      </c>
      <c r="AH206" s="12">
        <f t="shared" si="105"/>
        <v>0</v>
      </c>
      <c r="AI206" s="12">
        <f t="shared" si="104"/>
        <v>0</v>
      </c>
      <c r="AJ206" s="12">
        <f t="shared" si="104"/>
        <v>0</v>
      </c>
      <c r="AK206" s="12">
        <f t="shared" si="104"/>
        <v>0</v>
      </c>
      <c r="AL206" s="12">
        <f t="shared" si="104"/>
        <v>0</v>
      </c>
      <c r="AM206" s="12">
        <f t="shared" si="104"/>
        <v>0</v>
      </c>
      <c r="AN206" s="12">
        <f t="shared" si="104"/>
        <v>0</v>
      </c>
      <c r="AO206" s="12">
        <f t="shared" si="104"/>
        <v>0</v>
      </c>
      <c r="AP206" s="12">
        <f t="shared" si="104"/>
        <v>0</v>
      </c>
      <c r="AQ206" s="12">
        <f t="shared" si="104"/>
        <v>0</v>
      </c>
      <c r="AR206" s="12">
        <f t="shared" si="104"/>
        <v>0</v>
      </c>
      <c r="AS206" s="12">
        <f t="shared" si="104"/>
        <v>0</v>
      </c>
      <c r="AT206" s="13">
        <f t="shared" si="108"/>
        <v>0</v>
      </c>
      <c r="AU206" t="e">
        <f t="shared" si="109"/>
        <v>#DIV/0!</v>
      </c>
      <c r="AV206" t="e">
        <v>#DIV/0!</v>
      </c>
      <c r="AW206" t="e">
        <f t="shared" si="110"/>
        <v>#DIV/0!</v>
      </c>
    </row>
    <row r="207" spans="1:49" x14ac:dyDescent="0.25">
      <c r="A207" s="18" t="str">
        <f>[1]Nodes!A206</f>
        <v>SUR_BDS</v>
      </c>
      <c r="B207" s="18" t="str">
        <f>[1]Nodes!B206</f>
        <v>Big Dalton Wash surface runoff below BD Dam, above SG</v>
      </c>
      <c r="C207" s="19">
        <f>[1]Nodes!U206</f>
        <v>0</v>
      </c>
      <c r="D207">
        <f>$C207*'[2]Bulletin 166 Demands'!$F$2</f>
        <v>0</v>
      </c>
      <c r="E207">
        <f>$C207*'[2]Bulletin 166 Demands'!$F$3</f>
        <v>0</v>
      </c>
      <c r="F207">
        <f>$C207*'[2]Bulletin 166 Demands'!$F$4</f>
        <v>0</v>
      </c>
      <c r="G207">
        <f>$C207*'[2]Bulletin 166 Demands'!$F$5</f>
        <v>0</v>
      </c>
      <c r="H207">
        <f>$C207*'[2]Bulletin 166 Demands'!$F$6</f>
        <v>0</v>
      </c>
      <c r="I207">
        <f>$C207*'[2]Bulletin 166 Demands'!$F$7</f>
        <v>0</v>
      </c>
      <c r="J207">
        <f>$C207*'[2]Bulletin 166 Demands'!$F$8</f>
        <v>0</v>
      </c>
      <c r="K207">
        <f>$C207*'[2]Bulletin 166 Demands'!$F$9</f>
        <v>0</v>
      </c>
      <c r="L207">
        <f>$C207*'[2]Bulletin 166 Demands'!$F$10</f>
        <v>0</v>
      </c>
      <c r="M207">
        <f>$C207*'[2]Bulletin 166 Demands'!$F$11</f>
        <v>0</v>
      </c>
      <c r="N207">
        <f>$C207*'[2]Bulletin 166 Demands'!$F$12</f>
        <v>0</v>
      </c>
      <c r="O207">
        <f>$C207*'[2]Bulletin 166 Demands'!$F$13</f>
        <v>0</v>
      </c>
      <c r="Q207" s="12">
        <f>[1]Nodes!H206</f>
        <v>0</v>
      </c>
      <c r="R207" s="1">
        <f t="shared" si="106"/>
        <v>0</v>
      </c>
      <c r="S207" s="1">
        <f t="shared" si="107"/>
        <v>0</v>
      </c>
      <c r="T207" s="1">
        <v>0</v>
      </c>
      <c r="U207" s="1">
        <f t="shared" ref="U207:U270" si="111">(0.75*T207)/12</f>
        <v>0</v>
      </c>
      <c r="V207">
        <f t="shared" ref="V207:V270" si="112">Q207*(0.938+0.237*2)*31</f>
        <v>0</v>
      </c>
      <c r="W207">
        <f t="shared" ref="W207:W270" si="113">Q207*(1.568+0.289*2)*28</f>
        <v>0</v>
      </c>
      <c r="X207">
        <f t="shared" ref="X207:X270" si="114">Q207*(1.973+0.469*2)*31</f>
        <v>0</v>
      </c>
      <c r="Y207">
        <f t="shared" ref="Y207:Y270" si="115">Q207*(2.112+0.573*2)*30</f>
        <v>0</v>
      </c>
      <c r="Z207">
        <f t="shared" ref="Z207:Z270" si="116">Q207*(2.047+0.584*2)*31</f>
        <v>0</v>
      </c>
      <c r="AA207">
        <f t="shared" ref="AA207:AA270" si="117">Q207*(2.358+0.726*2)*30</f>
        <v>0</v>
      </c>
      <c r="AB207">
        <f t="shared" ref="AB207:AB270" si="118">Q207*(2.322+0.72*2)*31</f>
        <v>0</v>
      </c>
      <c r="AC207">
        <f t="shared" ref="AC207:AC270" si="119">Q207*(2.32+0.68*2)*31</f>
        <v>0</v>
      </c>
      <c r="AD207">
        <f t="shared" ref="AD207:AD270" si="120">Q207*(2.125+0.56*2)*30</f>
        <v>0</v>
      </c>
      <c r="AE207">
        <f t="shared" ref="AE207:AE270" si="121">Q207*(2.126+0.478*2)*31</f>
        <v>0</v>
      </c>
      <c r="AF207">
        <f t="shared" ref="AF207:AF270" si="122">Q207*(1.596+0.288*2)*30</f>
        <v>0</v>
      </c>
      <c r="AG207">
        <f t="shared" ref="AG207:AG270" si="123">Q207*(0.899+0.23*2)*31</f>
        <v>0</v>
      </c>
      <c r="AH207" s="12">
        <f t="shared" si="105"/>
        <v>0</v>
      </c>
      <c r="AI207" s="12">
        <f t="shared" si="104"/>
        <v>0</v>
      </c>
      <c r="AJ207" s="12">
        <f t="shared" si="104"/>
        <v>0</v>
      </c>
      <c r="AK207" s="12">
        <f t="shared" si="104"/>
        <v>0</v>
      </c>
      <c r="AL207" s="12">
        <f t="shared" si="104"/>
        <v>0</v>
      </c>
      <c r="AM207" s="12">
        <f t="shared" si="104"/>
        <v>0</v>
      </c>
      <c r="AN207" s="12">
        <f t="shared" si="104"/>
        <v>0</v>
      </c>
      <c r="AO207" s="12">
        <f t="shared" si="104"/>
        <v>0</v>
      </c>
      <c r="AP207" s="12">
        <f t="shared" si="104"/>
        <v>0</v>
      </c>
      <c r="AQ207" s="12">
        <f t="shared" si="104"/>
        <v>0</v>
      </c>
      <c r="AR207" s="12">
        <f t="shared" si="104"/>
        <v>0</v>
      </c>
      <c r="AS207" s="12">
        <f t="shared" si="104"/>
        <v>0</v>
      </c>
      <c r="AT207" s="13">
        <f t="shared" si="108"/>
        <v>0</v>
      </c>
      <c r="AU207" t="e">
        <f t="shared" si="109"/>
        <v>#DIV/0!</v>
      </c>
      <c r="AV207" t="e">
        <v>#DIV/0!</v>
      </c>
      <c r="AW207" t="e">
        <f t="shared" si="110"/>
        <v>#DIV/0!</v>
      </c>
    </row>
    <row r="208" spans="1:49" x14ac:dyDescent="0.25">
      <c r="A208" s="18" t="str">
        <f>[1]Nodes!A207</f>
        <v>SUR_BTD</v>
      </c>
      <c r="B208" s="18" t="str">
        <f>[1]Nodes!B207</f>
        <v>Big Tujunga Dam watershed runoff</v>
      </c>
      <c r="C208" s="19">
        <f>[1]Nodes!U207</f>
        <v>0</v>
      </c>
      <c r="D208">
        <f>$C208*'[2]Bulletin 166 Demands'!$F$2</f>
        <v>0</v>
      </c>
      <c r="E208">
        <f>$C208*'[2]Bulletin 166 Demands'!$F$3</f>
        <v>0</v>
      </c>
      <c r="F208">
        <f>$C208*'[2]Bulletin 166 Demands'!$F$4</f>
        <v>0</v>
      </c>
      <c r="G208">
        <f>$C208*'[2]Bulletin 166 Demands'!$F$5</f>
        <v>0</v>
      </c>
      <c r="H208">
        <f>$C208*'[2]Bulletin 166 Demands'!$F$6</f>
        <v>0</v>
      </c>
      <c r="I208">
        <f>$C208*'[2]Bulletin 166 Demands'!$F$7</f>
        <v>0</v>
      </c>
      <c r="J208">
        <f>$C208*'[2]Bulletin 166 Demands'!$F$8</f>
        <v>0</v>
      </c>
      <c r="K208">
        <f>$C208*'[2]Bulletin 166 Demands'!$F$9</f>
        <v>0</v>
      </c>
      <c r="L208">
        <f>$C208*'[2]Bulletin 166 Demands'!$F$10</f>
        <v>0</v>
      </c>
      <c r="M208">
        <f>$C208*'[2]Bulletin 166 Demands'!$F$11</f>
        <v>0</v>
      </c>
      <c r="N208">
        <f>$C208*'[2]Bulletin 166 Demands'!$F$12</f>
        <v>0</v>
      </c>
      <c r="O208">
        <f>$C208*'[2]Bulletin 166 Demands'!$F$13</f>
        <v>0</v>
      </c>
      <c r="Q208" s="12">
        <f>[1]Nodes!H207</f>
        <v>0</v>
      </c>
      <c r="R208" s="1">
        <f t="shared" si="106"/>
        <v>0</v>
      </c>
      <c r="S208" s="1">
        <f t="shared" si="107"/>
        <v>0</v>
      </c>
      <c r="T208" s="1">
        <v>0</v>
      </c>
      <c r="U208" s="1">
        <f t="shared" si="111"/>
        <v>0</v>
      </c>
      <c r="V208">
        <f t="shared" si="112"/>
        <v>0</v>
      </c>
      <c r="W208">
        <f t="shared" si="113"/>
        <v>0</v>
      </c>
      <c r="X208">
        <f t="shared" si="114"/>
        <v>0</v>
      </c>
      <c r="Y208">
        <f t="shared" si="115"/>
        <v>0</v>
      </c>
      <c r="Z208">
        <f t="shared" si="116"/>
        <v>0</v>
      </c>
      <c r="AA208">
        <f t="shared" si="117"/>
        <v>0</v>
      </c>
      <c r="AB208">
        <f t="shared" si="118"/>
        <v>0</v>
      </c>
      <c r="AC208">
        <f t="shared" si="119"/>
        <v>0</v>
      </c>
      <c r="AD208">
        <f t="shared" si="120"/>
        <v>0</v>
      </c>
      <c r="AE208">
        <f t="shared" si="121"/>
        <v>0</v>
      </c>
      <c r="AF208">
        <f t="shared" si="122"/>
        <v>0</v>
      </c>
      <c r="AG208">
        <f t="shared" si="123"/>
        <v>0</v>
      </c>
      <c r="AH208" s="12">
        <f t="shared" si="105"/>
        <v>0</v>
      </c>
      <c r="AI208" s="12">
        <f t="shared" si="104"/>
        <v>0</v>
      </c>
      <c r="AJ208" s="12">
        <f t="shared" si="104"/>
        <v>0</v>
      </c>
      <c r="AK208" s="12">
        <f t="shared" si="104"/>
        <v>0</v>
      </c>
      <c r="AL208" s="12">
        <f t="shared" si="104"/>
        <v>0</v>
      </c>
      <c r="AM208" s="12">
        <f t="shared" si="104"/>
        <v>0</v>
      </c>
      <c r="AN208" s="12">
        <f t="shared" si="104"/>
        <v>0</v>
      </c>
      <c r="AO208" s="12">
        <f t="shared" si="104"/>
        <v>0</v>
      </c>
      <c r="AP208" s="12">
        <f t="shared" si="104"/>
        <v>0</v>
      </c>
      <c r="AQ208" s="12">
        <f t="shared" si="104"/>
        <v>0</v>
      </c>
      <c r="AR208" s="12">
        <f t="shared" si="104"/>
        <v>0</v>
      </c>
      <c r="AS208" s="12">
        <f t="shared" si="104"/>
        <v>0</v>
      </c>
      <c r="AT208" s="13">
        <f t="shared" si="108"/>
        <v>0</v>
      </c>
      <c r="AU208" t="e">
        <f t="shared" si="109"/>
        <v>#DIV/0!</v>
      </c>
      <c r="AV208" t="e">
        <v>#DIV/0!</v>
      </c>
      <c r="AW208" t="e">
        <f t="shared" si="110"/>
        <v>#DIV/0!</v>
      </c>
    </row>
    <row r="209" spans="1:49" x14ac:dyDescent="0.25">
      <c r="A209" s="18" t="str">
        <f>[1]Nodes!A208</f>
        <v>SUR_BRF</v>
      </c>
      <c r="B209" s="18" t="str">
        <f>[1]Nodes!B208</f>
        <v>Branford system runoff</v>
      </c>
      <c r="C209" s="19">
        <f>[1]Nodes!U208</f>
        <v>0</v>
      </c>
      <c r="D209">
        <f>$C209*'[2]Bulletin 166 Demands'!$F$2</f>
        <v>0</v>
      </c>
      <c r="E209">
        <f>$C209*'[2]Bulletin 166 Demands'!$F$3</f>
        <v>0</v>
      </c>
      <c r="F209">
        <f>$C209*'[2]Bulletin 166 Demands'!$F$4</f>
        <v>0</v>
      </c>
      <c r="G209">
        <f>$C209*'[2]Bulletin 166 Demands'!$F$5</f>
        <v>0</v>
      </c>
      <c r="H209">
        <f>$C209*'[2]Bulletin 166 Demands'!$F$6</f>
        <v>0</v>
      </c>
      <c r="I209">
        <f>$C209*'[2]Bulletin 166 Demands'!$F$7</f>
        <v>0</v>
      </c>
      <c r="J209">
        <f>$C209*'[2]Bulletin 166 Demands'!$F$8</f>
        <v>0</v>
      </c>
      <c r="K209">
        <f>$C209*'[2]Bulletin 166 Demands'!$F$9</f>
        <v>0</v>
      </c>
      <c r="L209">
        <f>$C209*'[2]Bulletin 166 Demands'!$F$10</f>
        <v>0</v>
      </c>
      <c r="M209">
        <f>$C209*'[2]Bulletin 166 Demands'!$F$11</f>
        <v>0</v>
      </c>
      <c r="N209">
        <f>$C209*'[2]Bulletin 166 Demands'!$F$12</f>
        <v>0</v>
      </c>
      <c r="O209">
        <f>$C209*'[2]Bulletin 166 Demands'!$F$13</f>
        <v>0</v>
      </c>
      <c r="Q209" s="12">
        <f>[1]Nodes!H208</f>
        <v>0</v>
      </c>
      <c r="R209" s="1">
        <f t="shared" si="106"/>
        <v>0</v>
      </c>
      <c r="S209" s="1">
        <f t="shared" si="107"/>
        <v>0</v>
      </c>
      <c r="T209" s="1">
        <v>0</v>
      </c>
      <c r="U209" s="1">
        <f t="shared" si="111"/>
        <v>0</v>
      </c>
      <c r="V209">
        <f t="shared" si="112"/>
        <v>0</v>
      </c>
      <c r="W209">
        <f t="shared" si="113"/>
        <v>0</v>
      </c>
      <c r="X209">
        <f t="shared" si="114"/>
        <v>0</v>
      </c>
      <c r="Y209">
        <f t="shared" si="115"/>
        <v>0</v>
      </c>
      <c r="Z209">
        <f t="shared" si="116"/>
        <v>0</v>
      </c>
      <c r="AA209">
        <f t="shared" si="117"/>
        <v>0</v>
      </c>
      <c r="AB209">
        <f t="shared" si="118"/>
        <v>0</v>
      </c>
      <c r="AC209">
        <f t="shared" si="119"/>
        <v>0</v>
      </c>
      <c r="AD209">
        <f t="shared" si="120"/>
        <v>0</v>
      </c>
      <c r="AE209">
        <f t="shared" si="121"/>
        <v>0</v>
      </c>
      <c r="AF209">
        <f t="shared" si="122"/>
        <v>0</v>
      </c>
      <c r="AG209">
        <f t="shared" si="123"/>
        <v>0</v>
      </c>
      <c r="AH209" s="12">
        <f t="shared" si="105"/>
        <v>0</v>
      </c>
      <c r="AI209" s="12">
        <f t="shared" si="104"/>
        <v>0</v>
      </c>
      <c r="AJ209" s="12">
        <f t="shared" si="104"/>
        <v>0</v>
      </c>
      <c r="AK209" s="12">
        <f t="shared" si="104"/>
        <v>0</v>
      </c>
      <c r="AL209" s="12">
        <f t="shared" si="104"/>
        <v>0</v>
      </c>
      <c r="AM209" s="12">
        <f t="shared" ref="AI209:AS232" si="124">($S209*31)+($U209*0.2)</f>
        <v>0</v>
      </c>
      <c r="AN209" s="12">
        <f t="shared" si="124"/>
        <v>0</v>
      </c>
      <c r="AO209" s="12">
        <f t="shared" si="124"/>
        <v>0</v>
      </c>
      <c r="AP209" s="12">
        <f t="shared" si="124"/>
        <v>0</v>
      </c>
      <c r="AQ209" s="12">
        <f t="shared" si="124"/>
        <v>0</v>
      </c>
      <c r="AR209" s="12">
        <f t="shared" si="124"/>
        <v>0</v>
      </c>
      <c r="AS209" s="12">
        <f t="shared" si="124"/>
        <v>0</v>
      </c>
      <c r="AT209" s="13">
        <f t="shared" si="108"/>
        <v>0</v>
      </c>
      <c r="AU209" t="e">
        <f t="shared" si="109"/>
        <v>#DIV/0!</v>
      </c>
      <c r="AV209" t="e">
        <v>#DIV/0!</v>
      </c>
      <c r="AW209" t="e">
        <f t="shared" si="110"/>
        <v>#DIV/0!</v>
      </c>
    </row>
    <row r="210" spans="1:49" x14ac:dyDescent="0.25">
      <c r="A210" s="18" t="str">
        <f>[1]Nodes!A209</f>
        <v>SUR_BVS</v>
      </c>
      <c r="B210" s="18" t="str">
        <f>[1]Nodes!B209</f>
        <v>Buena Vista System runoff</v>
      </c>
      <c r="C210" s="19">
        <f>[1]Nodes!U209</f>
        <v>0</v>
      </c>
      <c r="D210">
        <f>$C210*'[2]Bulletin 166 Demands'!$F$2</f>
        <v>0</v>
      </c>
      <c r="E210">
        <f>$C210*'[2]Bulletin 166 Demands'!$F$3</f>
        <v>0</v>
      </c>
      <c r="F210">
        <f>$C210*'[2]Bulletin 166 Demands'!$F$4</f>
        <v>0</v>
      </c>
      <c r="G210">
        <f>$C210*'[2]Bulletin 166 Demands'!$F$5</f>
        <v>0</v>
      </c>
      <c r="H210">
        <f>$C210*'[2]Bulletin 166 Demands'!$F$6</f>
        <v>0</v>
      </c>
      <c r="I210">
        <f>$C210*'[2]Bulletin 166 Demands'!$F$7</f>
        <v>0</v>
      </c>
      <c r="J210">
        <f>$C210*'[2]Bulletin 166 Demands'!$F$8</f>
        <v>0</v>
      </c>
      <c r="K210">
        <f>$C210*'[2]Bulletin 166 Demands'!$F$9</f>
        <v>0</v>
      </c>
      <c r="L210">
        <f>$C210*'[2]Bulletin 166 Demands'!$F$10</f>
        <v>0</v>
      </c>
      <c r="M210">
        <f>$C210*'[2]Bulletin 166 Demands'!$F$11</f>
        <v>0</v>
      </c>
      <c r="N210">
        <f>$C210*'[2]Bulletin 166 Demands'!$F$12</f>
        <v>0</v>
      </c>
      <c r="O210">
        <f>$C210*'[2]Bulletin 166 Demands'!$F$13</f>
        <v>0</v>
      </c>
      <c r="Q210" s="12">
        <f>[1]Nodes!H209</f>
        <v>0</v>
      </c>
      <c r="R210" s="1">
        <f t="shared" si="106"/>
        <v>0</v>
      </c>
      <c r="S210" s="1">
        <f t="shared" si="107"/>
        <v>0</v>
      </c>
      <c r="T210" s="1">
        <v>0</v>
      </c>
      <c r="U210" s="1">
        <f t="shared" si="111"/>
        <v>0</v>
      </c>
      <c r="V210">
        <f t="shared" si="112"/>
        <v>0</v>
      </c>
      <c r="W210">
        <f t="shared" si="113"/>
        <v>0</v>
      </c>
      <c r="X210">
        <f t="shared" si="114"/>
        <v>0</v>
      </c>
      <c r="Y210">
        <f t="shared" si="115"/>
        <v>0</v>
      </c>
      <c r="Z210">
        <f t="shared" si="116"/>
        <v>0</v>
      </c>
      <c r="AA210">
        <f t="shared" si="117"/>
        <v>0</v>
      </c>
      <c r="AB210">
        <f t="shared" si="118"/>
        <v>0</v>
      </c>
      <c r="AC210">
        <f t="shared" si="119"/>
        <v>0</v>
      </c>
      <c r="AD210">
        <f t="shared" si="120"/>
        <v>0</v>
      </c>
      <c r="AE210">
        <f t="shared" si="121"/>
        <v>0</v>
      </c>
      <c r="AF210">
        <f t="shared" si="122"/>
        <v>0</v>
      </c>
      <c r="AG210">
        <f t="shared" si="123"/>
        <v>0</v>
      </c>
      <c r="AH210" s="12">
        <f t="shared" si="105"/>
        <v>0</v>
      </c>
      <c r="AI210" s="12">
        <f t="shared" si="124"/>
        <v>0</v>
      </c>
      <c r="AJ210" s="12">
        <f t="shared" si="124"/>
        <v>0</v>
      </c>
      <c r="AK210" s="12">
        <f t="shared" si="124"/>
        <v>0</v>
      </c>
      <c r="AL210" s="12">
        <f t="shared" si="124"/>
        <v>0</v>
      </c>
      <c r="AM210" s="12">
        <f t="shared" si="124"/>
        <v>0</v>
      </c>
      <c r="AN210" s="12">
        <f t="shared" si="124"/>
        <v>0</v>
      </c>
      <c r="AO210" s="12">
        <f t="shared" si="124"/>
        <v>0</v>
      </c>
      <c r="AP210" s="12">
        <f t="shared" si="124"/>
        <v>0</v>
      </c>
      <c r="AQ210" s="12">
        <f t="shared" si="124"/>
        <v>0</v>
      </c>
      <c r="AR210" s="12">
        <f t="shared" si="124"/>
        <v>0</v>
      </c>
      <c r="AS210" s="12">
        <f t="shared" si="124"/>
        <v>0</v>
      </c>
      <c r="AT210" s="13">
        <f t="shared" si="108"/>
        <v>0</v>
      </c>
      <c r="AU210" t="e">
        <f t="shared" si="109"/>
        <v>#DIV/0!</v>
      </c>
      <c r="AV210" t="e">
        <v>#DIV/0!</v>
      </c>
      <c r="AW210" t="e">
        <f t="shared" si="110"/>
        <v>#DIV/0!</v>
      </c>
    </row>
    <row r="211" spans="1:49" x14ac:dyDescent="0.25">
      <c r="A211" s="18" t="str">
        <f>[1]Nodes!A210</f>
        <v>SUR_BDM</v>
      </c>
      <c r="B211" s="18" t="str">
        <f>[1]Nodes!B210</f>
        <v>Big Dalton Wash Middle Reach</v>
      </c>
      <c r="C211" s="19">
        <f>[1]Nodes!U210</f>
        <v>0</v>
      </c>
      <c r="D211">
        <f>$C211*'[2]Bulletin 166 Demands'!$F$2</f>
        <v>0</v>
      </c>
      <c r="E211">
        <f>$C211*'[2]Bulletin 166 Demands'!$F$3</f>
        <v>0</v>
      </c>
      <c r="F211">
        <f>$C211*'[2]Bulletin 166 Demands'!$F$4</f>
        <v>0</v>
      </c>
      <c r="G211">
        <f>$C211*'[2]Bulletin 166 Demands'!$F$5</f>
        <v>0</v>
      </c>
      <c r="H211">
        <f>$C211*'[2]Bulletin 166 Demands'!$F$6</f>
        <v>0</v>
      </c>
      <c r="I211">
        <f>$C211*'[2]Bulletin 166 Demands'!$F$7</f>
        <v>0</v>
      </c>
      <c r="J211">
        <f>$C211*'[2]Bulletin 166 Demands'!$F$8</f>
        <v>0</v>
      </c>
      <c r="K211">
        <f>$C211*'[2]Bulletin 166 Demands'!$F$9</f>
        <v>0</v>
      </c>
      <c r="L211">
        <f>$C211*'[2]Bulletin 166 Demands'!$F$10</f>
        <v>0</v>
      </c>
      <c r="M211">
        <f>$C211*'[2]Bulletin 166 Demands'!$F$11</f>
        <v>0</v>
      </c>
      <c r="N211">
        <f>$C211*'[2]Bulletin 166 Demands'!$F$12</f>
        <v>0</v>
      </c>
      <c r="O211">
        <f>$C211*'[2]Bulletin 166 Demands'!$F$13</f>
        <v>0</v>
      </c>
      <c r="Q211" s="12">
        <f>[1]Nodes!H210</f>
        <v>0</v>
      </c>
      <c r="R211" s="1">
        <f t="shared" si="106"/>
        <v>0</v>
      </c>
      <c r="S211" s="1">
        <f t="shared" si="107"/>
        <v>0</v>
      </c>
      <c r="T211" s="1">
        <v>0</v>
      </c>
      <c r="U211" s="1">
        <f t="shared" si="111"/>
        <v>0</v>
      </c>
      <c r="V211">
        <f t="shared" si="112"/>
        <v>0</v>
      </c>
      <c r="W211">
        <f t="shared" si="113"/>
        <v>0</v>
      </c>
      <c r="X211">
        <f t="shared" si="114"/>
        <v>0</v>
      </c>
      <c r="Y211">
        <f t="shared" si="115"/>
        <v>0</v>
      </c>
      <c r="Z211">
        <f t="shared" si="116"/>
        <v>0</v>
      </c>
      <c r="AA211">
        <f t="shared" si="117"/>
        <v>0</v>
      </c>
      <c r="AB211">
        <f t="shared" si="118"/>
        <v>0</v>
      </c>
      <c r="AC211">
        <f t="shared" si="119"/>
        <v>0</v>
      </c>
      <c r="AD211">
        <f t="shared" si="120"/>
        <v>0</v>
      </c>
      <c r="AE211">
        <f t="shared" si="121"/>
        <v>0</v>
      </c>
      <c r="AF211">
        <f t="shared" si="122"/>
        <v>0</v>
      </c>
      <c r="AG211">
        <f t="shared" si="123"/>
        <v>0</v>
      </c>
      <c r="AH211" s="12">
        <f t="shared" si="105"/>
        <v>0</v>
      </c>
      <c r="AI211" s="12">
        <f t="shared" si="124"/>
        <v>0</v>
      </c>
      <c r="AJ211" s="12">
        <f t="shared" si="124"/>
        <v>0</v>
      </c>
      <c r="AK211" s="12">
        <f t="shared" si="124"/>
        <v>0</v>
      </c>
      <c r="AL211" s="12">
        <f t="shared" si="124"/>
        <v>0</v>
      </c>
      <c r="AM211" s="12">
        <f t="shared" si="124"/>
        <v>0</v>
      </c>
      <c r="AN211" s="12">
        <f t="shared" si="124"/>
        <v>0</v>
      </c>
      <c r="AO211" s="12">
        <f t="shared" si="124"/>
        <v>0</v>
      </c>
      <c r="AP211" s="12">
        <f t="shared" si="124"/>
        <v>0</v>
      </c>
      <c r="AQ211" s="12">
        <f t="shared" si="124"/>
        <v>0</v>
      </c>
      <c r="AR211" s="12">
        <f t="shared" si="124"/>
        <v>0</v>
      </c>
      <c r="AS211" s="12">
        <f t="shared" si="124"/>
        <v>0</v>
      </c>
      <c r="AT211" s="13">
        <f t="shared" si="108"/>
        <v>0</v>
      </c>
      <c r="AU211" t="e">
        <f t="shared" si="109"/>
        <v>#DIV/0!</v>
      </c>
      <c r="AV211" t="e">
        <v>#DIV/0!</v>
      </c>
      <c r="AW211" t="e">
        <f t="shared" si="110"/>
        <v>#DIV/0!</v>
      </c>
    </row>
    <row r="212" spans="1:49" x14ac:dyDescent="0.25">
      <c r="A212" s="18" t="str">
        <f>[1]Nodes!A211</f>
        <v>SUR_COY</v>
      </c>
      <c r="B212" s="18" t="str">
        <f>[1]Nodes!B211</f>
        <v>Coyote Creek flows (F354-R)</v>
      </c>
      <c r="C212" s="19">
        <f>[1]Nodes!U211</f>
        <v>0</v>
      </c>
      <c r="D212">
        <f>$C212*'[2]Bulletin 166 Demands'!$F$2</f>
        <v>0</v>
      </c>
      <c r="E212">
        <f>$C212*'[2]Bulletin 166 Demands'!$F$3</f>
        <v>0</v>
      </c>
      <c r="F212">
        <f>$C212*'[2]Bulletin 166 Demands'!$F$4</f>
        <v>0</v>
      </c>
      <c r="G212">
        <f>$C212*'[2]Bulletin 166 Demands'!$F$5</f>
        <v>0</v>
      </c>
      <c r="H212">
        <f>$C212*'[2]Bulletin 166 Demands'!$F$6</f>
        <v>0</v>
      </c>
      <c r="I212">
        <f>$C212*'[2]Bulletin 166 Demands'!$F$7</f>
        <v>0</v>
      </c>
      <c r="J212">
        <f>$C212*'[2]Bulletin 166 Demands'!$F$8</f>
        <v>0</v>
      </c>
      <c r="K212">
        <f>$C212*'[2]Bulletin 166 Demands'!$F$9</f>
        <v>0</v>
      </c>
      <c r="L212">
        <f>$C212*'[2]Bulletin 166 Demands'!$F$10</f>
        <v>0</v>
      </c>
      <c r="M212">
        <f>$C212*'[2]Bulletin 166 Demands'!$F$11</f>
        <v>0</v>
      </c>
      <c r="N212">
        <f>$C212*'[2]Bulletin 166 Demands'!$F$12</f>
        <v>0</v>
      </c>
      <c r="O212">
        <f>$C212*'[2]Bulletin 166 Demands'!$F$13</f>
        <v>0</v>
      </c>
      <c r="Q212" s="12">
        <f>[1]Nodes!H211</f>
        <v>0</v>
      </c>
      <c r="R212" s="1">
        <f t="shared" si="106"/>
        <v>0</v>
      </c>
      <c r="S212" s="1">
        <f t="shared" si="107"/>
        <v>0</v>
      </c>
      <c r="T212" s="1">
        <v>0</v>
      </c>
      <c r="U212" s="1">
        <f t="shared" si="111"/>
        <v>0</v>
      </c>
      <c r="V212">
        <f t="shared" si="112"/>
        <v>0</v>
      </c>
      <c r="W212">
        <f t="shared" si="113"/>
        <v>0</v>
      </c>
      <c r="X212">
        <f t="shared" si="114"/>
        <v>0</v>
      </c>
      <c r="Y212">
        <f t="shared" si="115"/>
        <v>0</v>
      </c>
      <c r="Z212">
        <f t="shared" si="116"/>
        <v>0</v>
      </c>
      <c r="AA212">
        <f t="shared" si="117"/>
        <v>0</v>
      </c>
      <c r="AB212">
        <f t="shared" si="118"/>
        <v>0</v>
      </c>
      <c r="AC212">
        <f t="shared" si="119"/>
        <v>0</v>
      </c>
      <c r="AD212">
        <f t="shared" si="120"/>
        <v>0</v>
      </c>
      <c r="AE212">
        <f t="shared" si="121"/>
        <v>0</v>
      </c>
      <c r="AF212">
        <f t="shared" si="122"/>
        <v>0</v>
      </c>
      <c r="AG212">
        <f t="shared" si="123"/>
        <v>0</v>
      </c>
      <c r="AH212" s="12">
        <f t="shared" si="105"/>
        <v>0</v>
      </c>
      <c r="AI212" s="12">
        <f t="shared" si="124"/>
        <v>0</v>
      </c>
      <c r="AJ212" s="12">
        <f t="shared" si="124"/>
        <v>0</v>
      </c>
      <c r="AK212" s="12">
        <f t="shared" si="124"/>
        <v>0</v>
      </c>
      <c r="AL212" s="12">
        <f t="shared" si="124"/>
        <v>0</v>
      </c>
      <c r="AM212" s="12">
        <f t="shared" si="124"/>
        <v>0</v>
      </c>
      <c r="AN212" s="12">
        <f t="shared" si="124"/>
        <v>0</v>
      </c>
      <c r="AO212" s="12">
        <f t="shared" si="124"/>
        <v>0</v>
      </c>
      <c r="AP212" s="12">
        <f t="shared" si="124"/>
        <v>0</v>
      </c>
      <c r="AQ212" s="12">
        <f t="shared" si="124"/>
        <v>0</v>
      </c>
      <c r="AR212" s="12">
        <f t="shared" si="124"/>
        <v>0</v>
      </c>
      <c r="AS212" s="12">
        <f t="shared" si="124"/>
        <v>0</v>
      </c>
      <c r="AT212" s="13">
        <f t="shared" si="108"/>
        <v>0</v>
      </c>
      <c r="AU212" t="e">
        <f t="shared" si="109"/>
        <v>#DIV/0!</v>
      </c>
      <c r="AV212" t="e">
        <v>#DIV/0!</v>
      </c>
      <c r="AW212" t="e">
        <f t="shared" si="110"/>
        <v>#DIV/0!</v>
      </c>
    </row>
    <row r="213" spans="1:49" x14ac:dyDescent="0.25">
      <c r="A213" s="18" t="str">
        <f>[1]Nodes!A212</f>
        <v>SUR_DOM</v>
      </c>
      <c r="B213" s="18" t="str">
        <f>[1]Nodes!B212</f>
        <v>Dominguez Channel watershed runoff</v>
      </c>
      <c r="C213" s="19">
        <f>[1]Nodes!U212</f>
        <v>0</v>
      </c>
      <c r="D213">
        <f>$C213*'[2]Bulletin 166 Demands'!$F$2</f>
        <v>0</v>
      </c>
      <c r="E213">
        <f>$C213*'[2]Bulletin 166 Demands'!$F$3</f>
        <v>0</v>
      </c>
      <c r="F213">
        <f>$C213*'[2]Bulletin 166 Demands'!$F$4</f>
        <v>0</v>
      </c>
      <c r="G213">
        <f>$C213*'[2]Bulletin 166 Demands'!$F$5</f>
        <v>0</v>
      </c>
      <c r="H213">
        <f>$C213*'[2]Bulletin 166 Demands'!$F$6</f>
        <v>0</v>
      </c>
      <c r="I213">
        <f>$C213*'[2]Bulletin 166 Demands'!$F$7</f>
        <v>0</v>
      </c>
      <c r="J213">
        <f>$C213*'[2]Bulletin 166 Demands'!$F$8</f>
        <v>0</v>
      </c>
      <c r="K213">
        <f>$C213*'[2]Bulletin 166 Demands'!$F$9</f>
        <v>0</v>
      </c>
      <c r="L213">
        <f>$C213*'[2]Bulletin 166 Demands'!$F$10</f>
        <v>0</v>
      </c>
      <c r="M213">
        <f>$C213*'[2]Bulletin 166 Demands'!$F$11</f>
        <v>0</v>
      </c>
      <c r="N213">
        <f>$C213*'[2]Bulletin 166 Demands'!$F$12</f>
        <v>0</v>
      </c>
      <c r="O213">
        <f>$C213*'[2]Bulletin 166 Demands'!$F$13</f>
        <v>0</v>
      </c>
      <c r="Q213" s="12">
        <f>[1]Nodes!H212</f>
        <v>0</v>
      </c>
      <c r="R213" s="1">
        <f t="shared" si="106"/>
        <v>0</v>
      </c>
      <c r="S213" s="1">
        <f t="shared" si="107"/>
        <v>0</v>
      </c>
      <c r="T213" s="1">
        <v>0</v>
      </c>
      <c r="U213" s="1">
        <f t="shared" si="111"/>
        <v>0</v>
      </c>
      <c r="V213">
        <f t="shared" si="112"/>
        <v>0</v>
      </c>
      <c r="W213">
        <f t="shared" si="113"/>
        <v>0</v>
      </c>
      <c r="X213">
        <f t="shared" si="114"/>
        <v>0</v>
      </c>
      <c r="Y213">
        <f t="shared" si="115"/>
        <v>0</v>
      </c>
      <c r="Z213">
        <f t="shared" si="116"/>
        <v>0</v>
      </c>
      <c r="AA213">
        <f t="shared" si="117"/>
        <v>0</v>
      </c>
      <c r="AB213">
        <f t="shared" si="118"/>
        <v>0</v>
      </c>
      <c r="AC213">
        <f t="shared" si="119"/>
        <v>0</v>
      </c>
      <c r="AD213">
        <f t="shared" si="120"/>
        <v>0</v>
      </c>
      <c r="AE213">
        <f t="shared" si="121"/>
        <v>0</v>
      </c>
      <c r="AF213">
        <f t="shared" si="122"/>
        <v>0</v>
      </c>
      <c r="AG213">
        <f t="shared" si="123"/>
        <v>0</v>
      </c>
      <c r="AH213" s="12">
        <f t="shared" si="105"/>
        <v>0</v>
      </c>
      <c r="AI213" s="12">
        <f t="shared" si="124"/>
        <v>0</v>
      </c>
      <c r="AJ213" s="12">
        <f t="shared" si="124"/>
        <v>0</v>
      </c>
      <c r="AK213" s="12">
        <f t="shared" si="124"/>
        <v>0</v>
      </c>
      <c r="AL213" s="12">
        <f t="shared" si="124"/>
        <v>0</v>
      </c>
      <c r="AM213" s="12">
        <f t="shared" si="124"/>
        <v>0</v>
      </c>
      <c r="AN213" s="12">
        <f t="shared" si="124"/>
        <v>0</v>
      </c>
      <c r="AO213" s="12">
        <f t="shared" si="124"/>
        <v>0</v>
      </c>
      <c r="AP213" s="12">
        <f t="shared" si="124"/>
        <v>0</v>
      </c>
      <c r="AQ213" s="12">
        <f t="shared" si="124"/>
        <v>0</v>
      </c>
      <c r="AR213" s="12">
        <f t="shared" si="124"/>
        <v>0</v>
      </c>
      <c r="AS213" s="12">
        <f t="shared" si="124"/>
        <v>0</v>
      </c>
      <c r="AT213" s="13">
        <f t="shared" si="108"/>
        <v>0</v>
      </c>
      <c r="AU213" t="e">
        <f t="shared" si="109"/>
        <v>#DIV/0!</v>
      </c>
      <c r="AV213" t="e">
        <v>#DIV/0!</v>
      </c>
      <c r="AW213" t="e">
        <f t="shared" si="110"/>
        <v>#DIV/0!</v>
      </c>
    </row>
    <row r="214" spans="1:49" x14ac:dyDescent="0.25">
      <c r="A214" s="18" t="str">
        <f>[1]Nodes!A213</f>
        <v>SUR_EAB</v>
      </c>
      <c r="B214" s="18" t="str">
        <f>[1]Nodes!B213</f>
        <v>Eaton Basin</v>
      </c>
      <c r="C214" s="19">
        <f>[1]Nodes!U213</f>
        <v>0</v>
      </c>
      <c r="D214">
        <f>$C214*'[2]Bulletin 166 Demands'!$F$2</f>
        <v>0</v>
      </c>
      <c r="E214">
        <f>$C214*'[2]Bulletin 166 Demands'!$F$3</f>
        <v>0</v>
      </c>
      <c r="F214">
        <f>$C214*'[2]Bulletin 166 Demands'!$F$4</f>
        <v>0</v>
      </c>
      <c r="G214">
        <f>$C214*'[2]Bulletin 166 Demands'!$F$5</f>
        <v>0</v>
      </c>
      <c r="H214">
        <f>$C214*'[2]Bulletin 166 Demands'!$F$6</f>
        <v>0</v>
      </c>
      <c r="I214">
        <f>$C214*'[2]Bulletin 166 Demands'!$F$7</f>
        <v>0</v>
      </c>
      <c r="J214">
        <f>$C214*'[2]Bulletin 166 Demands'!$F$8</f>
        <v>0</v>
      </c>
      <c r="K214">
        <f>$C214*'[2]Bulletin 166 Demands'!$F$9</f>
        <v>0</v>
      </c>
      <c r="L214">
        <f>$C214*'[2]Bulletin 166 Demands'!$F$10</f>
        <v>0</v>
      </c>
      <c r="M214">
        <f>$C214*'[2]Bulletin 166 Demands'!$F$11</f>
        <v>0</v>
      </c>
      <c r="N214">
        <f>$C214*'[2]Bulletin 166 Demands'!$F$12</f>
        <v>0</v>
      </c>
      <c r="O214">
        <f>$C214*'[2]Bulletin 166 Demands'!$F$13</f>
        <v>0</v>
      </c>
      <c r="Q214" s="12">
        <f>[1]Nodes!H213</f>
        <v>0</v>
      </c>
      <c r="R214" s="1">
        <f t="shared" si="106"/>
        <v>0</v>
      </c>
      <c r="S214" s="1">
        <f t="shared" si="107"/>
        <v>0</v>
      </c>
      <c r="T214" s="1">
        <v>0</v>
      </c>
      <c r="U214" s="1">
        <f t="shared" si="111"/>
        <v>0</v>
      </c>
      <c r="V214">
        <f t="shared" si="112"/>
        <v>0</v>
      </c>
      <c r="W214">
        <f t="shared" si="113"/>
        <v>0</v>
      </c>
      <c r="X214">
        <f t="shared" si="114"/>
        <v>0</v>
      </c>
      <c r="Y214">
        <f t="shared" si="115"/>
        <v>0</v>
      </c>
      <c r="Z214">
        <f t="shared" si="116"/>
        <v>0</v>
      </c>
      <c r="AA214">
        <f t="shared" si="117"/>
        <v>0</v>
      </c>
      <c r="AB214">
        <f t="shared" si="118"/>
        <v>0</v>
      </c>
      <c r="AC214">
        <f t="shared" si="119"/>
        <v>0</v>
      </c>
      <c r="AD214">
        <f t="shared" si="120"/>
        <v>0</v>
      </c>
      <c r="AE214">
        <f t="shared" si="121"/>
        <v>0</v>
      </c>
      <c r="AF214">
        <f t="shared" si="122"/>
        <v>0</v>
      </c>
      <c r="AG214">
        <f t="shared" si="123"/>
        <v>0</v>
      </c>
      <c r="AH214" s="12">
        <f t="shared" si="105"/>
        <v>0</v>
      </c>
      <c r="AI214" s="12">
        <f t="shared" si="124"/>
        <v>0</v>
      </c>
      <c r="AJ214" s="12">
        <f t="shared" si="124"/>
        <v>0</v>
      </c>
      <c r="AK214" s="12">
        <f t="shared" si="124"/>
        <v>0</v>
      </c>
      <c r="AL214" s="12">
        <f t="shared" si="124"/>
        <v>0</v>
      </c>
      <c r="AM214" s="12">
        <f t="shared" si="124"/>
        <v>0</v>
      </c>
      <c r="AN214" s="12">
        <f t="shared" si="124"/>
        <v>0</v>
      </c>
      <c r="AO214" s="12">
        <f t="shared" si="124"/>
        <v>0</v>
      </c>
      <c r="AP214" s="12">
        <f t="shared" si="124"/>
        <v>0</v>
      </c>
      <c r="AQ214" s="12">
        <f t="shared" si="124"/>
        <v>0</v>
      </c>
      <c r="AR214" s="12">
        <f t="shared" si="124"/>
        <v>0</v>
      </c>
      <c r="AS214" s="12">
        <f t="shared" si="124"/>
        <v>0</v>
      </c>
      <c r="AT214" s="13">
        <f t="shared" si="108"/>
        <v>0</v>
      </c>
      <c r="AU214" t="e">
        <f t="shared" si="109"/>
        <v>#DIV/0!</v>
      </c>
      <c r="AV214" t="e">
        <v>#DIV/0!</v>
      </c>
      <c r="AW214" t="e">
        <f t="shared" si="110"/>
        <v>#DIV/0!</v>
      </c>
    </row>
    <row r="215" spans="1:49" x14ac:dyDescent="0.25">
      <c r="A215" s="18" t="str">
        <f>[1]Nodes!A214</f>
        <v>SUR_EAT</v>
      </c>
      <c r="B215" s="18" t="str">
        <f>[1]Nodes!B214</f>
        <v>Eaton Wash (Inflows from F271-R)</v>
      </c>
      <c r="C215" s="19">
        <f>[1]Nodes!U214</f>
        <v>0</v>
      </c>
      <c r="D215">
        <f>$C215*'[2]Bulletin 166 Demands'!$F$2</f>
        <v>0</v>
      </c>
      <c r="E215">
        <f>$C215*'[2]Bulletin 166 Demands'!$F$3</f>
        <v>0</v>
      </c>
      <c r="F215">
        <f>$C215*'[2]Bulletin 166 Demands'!$F$4</f>
        <v>0</v>
      </c>
      <c r="G215">
        <f>$C215*'[2]Bulletin 166 Demands'!$F$5</f>
        <v>0</v>
      </c>
      <c r="H215">
        <f>$C215*'[2]Bulletin 166 Demands'!$F$6</f>
        <v>0</v>
      </c>
      <c r="I215">
        <f>$C215*'[2]Bulletin 166 Demands'!$F$7</f>
        <v>0</v>
      </c>
      <c r="J215">
        <f>$C215*'[2]Bulletin 166 Demands'!$F$8</f>
        <v>0</v>
      </c>
      <c r="K215">
        <f>$C215*'[2]Bulletin 166 Demands'!$F$9</f>
        <v>0</v>
      </c>
      <c r="L215">
        <f>$C215*'[2]Bulletin 166 Demands'!$F$10</f>
        <v>0</v>
      </c>
      <c r="M215">
        <f>$C215*'[2]Bulletin 166 Demands'!$F$11</f>
        <v>0</v>
      </c>
      <c r="N215">
        <f>$C215*'[2]Bulletin 166 Demands'!$F$12</f>
        <v>0</v>
      </c>
      <c r="O215">
        <f>$C215*'[2]Bulletin 166 Demands'!$F$13</f>
        <v>0</v>
      </c>
      <c r="Q215" s="12">
        <f>[1]Nodes!H214</f>
        <v>0</v>
      </c>
      <c r="R215" s="1">
        <f t="shared" si="106"/>
        <v>0</v>
      </c>
      <c r="S215" s="1">
        <f t="shared" si="107"/>
        <v>0</v>
      </c>
      <c r="T215" s="1">
        <v>0</v>
      </c>
      <c r="U215" s="1">
        <f t="shared" si="111"/>
        <v>0</v>
      </c>
      <c r="V215">
        <f t="shared" si="112"/>
        <v>0</v>
      </c>
      <c r="W215">
        <f t="shared" si="113"/>
        <v>0</v>
      </c>
      <c r="X215">
        <f t="shared" si="114"/>
        <v>0</v>
      </c>
      <c r="Y215">
        <f t="shared" si="115"/>
        <v>0</v>
      </c>
      <c r="Z215">
        <f t="shared" si="116"/>
        <v>0</v>
      </c>
      <c r="AA215">
        <f t="shared" si="117"/>
        <v>0</v>
      </c>
      <c r="AB215">
        <f t="shared" si="118"/>
        <v>0</v>
      </c>
      <c r="AC215">
        <f t="shared" si="119"/>
        <v>0</v>
      </c>
      <c r="AD215">
        <f t="shared" si="120"/>
        <v>0</v>
      </c>
      <c r="AE215">
        <f t="shared" si="121"/>
        <v>0</v>
      </c>
      <c r="AF215">
        <f t="shared" si="122"/>
        <v>0</v>
      </c>
      <c r="AG215">
        <f t="shared" si="123"/>
        <v>0</v>
      </c>
      <c r="AH215" s="12">
        <f t="shared" si="105"/>
        <v>0</v>
      </c>
      <c r="AI215" s="12">
        <f t="shared" si="124"/>
        <v>0</v>
      </c>
      <c r="AJ215" s="12">
        <f t="shared" si="124"/>
        <v>0</v>
      </c>
      <c r="AK215" s="12">
        <f t="shared" si="124"/>
        <v>0</v>
      </c>
      <c r="AL215" s="12">
        <f t="shared" si="124"/>
        <v>0</v>
      </c>
      <c r="AM215" s="12">
        <f t="shared" si="124"/>
        <v>0</v>
      </c>
      <c r="AN215" s="12">
        <f t="shared" si="124"/>
        <v>0</v>
      </c>
      <c r="AO215" s="12">
        <f t="shared" si="124"/>
        <v>0</v>
      </c>
      <c r="AP215" s="12">
        <f t="shared" si="124"/>
        <v>0</v>
      </c>
      <c r="AQ215" s="12">
        <f t="shared" si="124"/>
        <v>0</v>
      </c>
      <c r="AR215" s="12">
        <f t="shared" si="124"/>
        <v>0</v>
      </c>
      <c r="AS215" s="12">
        <f t="shared" si="124"/>
        <v>0</v>
      </c>
      <c r="AT215" s="13">
        <f t="shared" si="108"/>
        <v>0</v>
      </c>
      <c r="AU215" t="e">
        <f t="shared" si="109"/>
        <v>#DIV/0!</v>
      </c>
      <c r="AV215" t="e">
        <v>#DIV/0!</v>
      </c>
      <c r="AW215" t="e">
        <f t="shared" si="110"/>
        <v>#DIV/0!</v>
      </c>
    </row>
    <row r="216" spans="1:49" x14ac:dyDescent="0.25">
      <c r="A216" s="18" t="str">
        <f>[1]Nodes!A215</f>
        <v>SUR_SDM</v>
      </c>
      <c r="B216" s="18" t="str">
        <f>[1]Nodes!B215</f>
        <v>San Dimas Wash Middle</v>
      </c>
      <c r="C216" s="19">
        <f>[1]Nodes!U215</f>
        <v>0</v>
      </c>
      <c r="D216">
        <f>$C216*'[2]Bulletin 166 Demands'!$F$2</f>
        <v>0</v>
      </c>
      <c r="E216">
        <f>$C216*'[2]Bulletin 166 Demands'!$F$3</f>
        <v>0</v>
      </c>
      <c r="F216">
        <f>$C216*'[2]Bulletin 166 Demands'!$F$4</f>
        <v>0</v>
      </c>
      <c r="G216">
        <f>$C216*'[2]Bulletin 166 Demands'!$F$5</f>
        <v>0</v>
      </c>
      <c r="H216">
        <f>$C216*'[2]Bulletin 166 Demands'!$F$6</f>
        <v>0</v>
      </c>
      <c r="I216">
        <f>$C216*'[2]Bulletin 166 Demands'!$F$7</f>
        <v>0</v>
      </c>
      <c r="J216">
        <f>$C216*'[2]Bulletin 166 Demands'!$F$8</f>
        <v>0</v>
      </c>
      <c r="K216">
        <f>$C216*'[2]Bulletin 166 Demands'!$F$9</f>
        <v>0</v>
      </c>
      <c r="L216">
        <f>$C216*'[2]Bulletin 166 Demands'!$F$10</f>
        <v>0</v>
      </c>
      <c r="M216">
        <f>$C216*'[2]Bulletin 166 Demands'!$F$11</f>
        <v>0</v>
      </c>
      <c r="N216">
        <f>$C216*'[2]Bulletin 166 Demands'!$F$12</f>
        <v>0</v>
      </c>
      <c r="O216">
        <f>$C216*'[2]Bulletin 166 Demands'!$F$13</f>
        <v>0</v>
      </c>
      <c r="Q216" s="12">
        <f>[1]Nodes!H215</f>
        <v>0</v>
      </c>
      <c r="R216" s="1">
        <f t="shared" si="106"/>
        <v>0</v>
      </c>
      <c r="S216" s="1">
        <f t="shared" si="107"/>
        <v>0</v>
      </c>
      <c r="T216" s="1">
        <v>0</v>
      </c>
      <c r="U216" s="1">
        <f t="shared" si="111"/>
        <v>0</v>
      </c>
      <c r="V216">
        <f t="shared" si="112"/>
        <v>0</v>
      </c>
      <c r="W216">
        <f t="shared" si="113"/>
        <v>0</v>
      </c>
      <c r="X216">
        <f t="shared" si="114"/>
        <v>0</v>
      </c>
      <c r="Y216">
        <f t="shared" si="115"/>
        <v>0</v>
      </c>
      <c r="Z216">
        <f t="shared" si="116"/>
        <v>0</v>
      </c>
      <c r="AA216">
        <f t="shared" si="117"/>
        <v>0</v>
      </c>
      <c r="AB216">
        <f t="shared" si="118"/>
        <v>0</v>
      </c>
      <c r="AC216">
        <f t="shared" si="119"/>
        <v>0</v>
      </c>
      <c r="AD216">
        <f t="shared" si="120"/>
        <v>0</v>
      </c>
      <c r="AE216">
        <f t="shared" si="121"/>
        <v>0</v>
      </c>
      <c r="AF216">
        <f t="shared" si="122"/>
        <v>0</v>
      </c>
      <c r="AG216">
        <f t="shared" si="123"/>
        <v>0</v>
      </c>
      <c r="AH216" s="12">
        <f t="shared" si="105"/>
        <v>0</v>
      </c>
      <c r="AI216" s="12">
        <f t="shared" si="124"/>
        <v>0</v>
      </c>
      <c r="AJ216" s="12">
        <f t="shared" si="124"/>
        <v>0</v>
      </c>
      <c r="AK216" s="12">
        <f t="shared" si="124"/>
        <v>0</v>
      </c>
      <c r="AL216" s="12">
        <f t="shared" si="124"/>
        <v>0</v>
      </c>
      <c r="AM216" s="12">
        <f t="shared" si="124"/>
        <v>0</v>
      </c>
      <c r="AN216" s="12">
        <f t="shared" si="124"/>
        <v>0</v>
      </c>
      <c r="AO216" s="12">
        <f t="shared" si="124"/>
        <v>0</v>
      </c>
      <c r="AP216" s="12">
        <f t="shared" si="124"/>
        <v>0</v>
      </c>
      <c r="AQ216" s="12">
        <f t="shared" si="124"/>
        <v>0</v>
      </c>
      <c r="AR216" s="12">
        <f t="shared" si="124"/>
        <v>0</v>
      </c>
      <c r="AS216" s="12">
        <f t="shared" si="124"/>
        <v>0</v>
      </c>
      <c r="AT216" s="13">
        <f t="shared" si="108"/>
        <v>0</v>
      </c>
      <c r="AU216" t="e">
        <f t="shared" si="109"/>
        <v>#DIV/0!</v>
      </c>
      <c r="AV216" t="e">
        <v>#DIV/0!</v>
      </c>
      <c r="AW216" t="e">
        <f t="shared" si="110"/>
        <v>#DIV/0!</v>
      </c>
    </row>
    <row r="217" spans="1:49" x14ac:dyDescent="0.25">
      <c r="A217" s="18" t="str">
        <f>[1]Nodes!A216</f>
        <v>SUR_HAN</v>
      </c>
      <c r="B217" s="18" t="str">
        <f>[1]Nodes!B216</f>
        <v>Hansen Dam watershed runoff</v>
      </c>
      <c r="C217" s="19">
        <f>[1]Nodes!U216</f>
        <v>0</v>
      </c>
      <c r="D217">
        <f>$C217*'[2]Bulletin 166 Demands'!$F$2</f>
        <v>0</v>
      </c>
      <c r="E217">
        <f>$C217*'[2]Bulletin 166 Demands'!$F$3</f>
        <v>0</v>
      </c>
      <c r="F217">
        <f>$C217*'[2]Bulletin 166 Demands'!$F$4</f>
        <v>0</v>
      </c>
      <c r="G217">
        <f>$C217*'[2]Bulletin 166 Demands'!$F$5</f>
        <v>0</v>
      </c>
      <c r="H217">
        <f>$C217*'[2]Bulletin 166 Demands'!$F$6</f>
        <v>0</v>
      </c>
      <c r="I217">
        <f>$C217*'[2]Bulletin 166 Demands'!$F$7</f>
        <v>0</v>
      </c>
      <c r="J217">
        <f>$C217*'[2]Bulletin 166 Demands'!$F$8</f>
        <v>0</v>
      </c>
      <c r="K217">
        <f>$C217*'[2]Bulletin 166 Demands'!$F$9</f>
        <v>0</v>
      </c>
      <c r="L217">
        <f>$C217*'[2]Bulletin 166 Demands'!$F$10</f>
        <v>0</v>
      </c>
      <c r="M217">
        <f>$C217*'[2]Bulletin 166 Demands'!$F$11</f>
        <v>0</v>
      </c>
      <c r="N217">
        <f>$C217*'[2]Bulletin 166 Demands'!$F$12</f>
        <v>0</v>
      </c>
      <c r="O217">
        <f>$C217*'[2]Bulletin 166 Demands'!$F$13</f>
        <v>0</v>
      </c>
      <c r="Q217" s="12">
        <f>[1]Nodes!H216</f>
        <v>0</v>
      </c>
      <c r="R217" s="1">
        <f t="shared" si="106"/>
        <v>0</v>
      </c>
      <c r="S217" s="1">
        <f t="shared" si="107"/>
        <v>0</v>
      </c>
      <c r="T217" s="1">
        <v>0</v>
      </c>
      <c r="U217" s="1">
        <f t="shared" si="111"/>
        <v>0</v>
      </c>
      <c r="V217">
        <f t="shared" si="112"/>
        <v>0</v>
      </c>
      <c r="W217">
        <f t="shared" si="113"/>
        <v>0</v>
      </c>
      <c r="X217">
        <f t="shared" si="114"/>
        <v>0</v>
      </c>
      <c r="Y217">
        <f t="shared" si="115"/>
        <v>0</v>
      </c>
      <c r="Z217">
        <f t="shared" si="116"/>
        <v>0</v>
      </c>
      <c r="AA217">
        <f t="shared" si="117"/>
        <v>0</v>
      </c>
      <c r="AB217">
        <f t="shared" si="118"/>
        <v>0</v>
      </c>
      <c r="AC217">
        <f t="shared" si="119"/>
        <v>0</v>
      </c>
      <c r="AD217">
        <f t="shared" si="120"/>
        <v>0</v>
      </c>
      <c r="AE217">
        <f t="shared" si="121"/>
        <v>0</v>
      </c>
      <c r="AF217">
        <f t="shared" si="122"/>
        <v>0</v>
      </c>
      <c r="AG217">
        <f t="shared" si="123"/>
        <v>0</v>
      </c>
      <c r="AH217" s="12">
        <f t="shared" si="105"/>
        <v>0</v>
      </c>
      <c r="AI217" s="12">
        <f t="shared" si="124"/>
        <v>0</v>
      </c>
      <c r="AJ217" s="12">
        <f t="shared" si="124"/>
        <v>0</v>
      </c>
      <c r="AK217" s="12">
        <f t="shared" si="124"/>
        <v>0</v>
      </c>
      <c r="AL217" s="12">
        <f t="shared" si="124"/>
        <v>0</v>
      </c>
      <c r="AM217" s="12">
        <f t="shared" si="124"/>
        <v>0</v>
      </c>
      <c r="AN217" s="12">
        <f t="shared" si="124"/>
        <v>0</v>
      </c>
      <c r="AO217" s="12">
        <f t="shared" si="124"/>
        <v>0</v>
      </c>
      <c r="AP217" s="12">
        <f t="shared" si="124"/>
        <v>0</v>
      </c>
      <c r="AQ217" s="12">
        <f t="shared" si="124"/>
        <v>0</v>
      </c>
      <c r="AR217" s="12">
        <f t="shared" si="124"/>
        <v>0</v>
      </c>
      <c r="AS217" s="12">
        <f t="shared" si="124"/>
        <v>0</v>
      </c>
      <c r="AT217" s="13">
        <f t="shared" si="108"/>
        <v>0</v>
      </c>
      <c r="AU217" t="e">
        <f t="shared" si="109"/>
        <v>#DIV/0!</v>
      </c>
      <c r="AV217" t="e">
        <v>#DIV/0!</v>
      </c>
      <c r="AW217" t="e">
        <f t="shared" si="110"/>
        <v>#DIV/0!</v>
      </c>
    </row>
    <row r="218" spans="1:49" x14ac:dyDescent="0.25">
      <c r="A218" s="18" t="str">
        <f>[1]Nodes!A217</f>
        <v>SUR_BDL</v>
      </c>
      <c r="B218" s="18" t="str">
        <f>[1]Nodes!B217</f>
        <v>Big Dalton Wash Lower Reach</v>
      </c>
      <c r="C218" s="19">
        <f>[1]Nodes!U217</f>
        <v>0</v>
      </c>
      <c r="D218">
        <f>$C218*'[2]Bulletin 166 Demands'!$F$2</f>
        <v>0</v>
      </c>
      <c r="E218">
        <f>$C218*'[2]Bulletin 166 Demands'!$F$3</f>
        <v>0</v>
      </c>
      <c r="F218">
        <f>$C218*'[2]Bulletin 166 Demands'!$F$4</f>
        <v>0</v>
      </c>
      <c r="G218">
        <f>$C218*'[2]Bulletin 166 Demands'!$F$5</f>
        <v>0</v>
      </c>
      <c r="H218">
        <f>$C218*'[2]Bulletin 166 Demands'!$F$6</f>
        <v>0</v>
      </c>
      <c r="I218">
        <f>$C218*'[2]Bulletin 166 Demands'!$F$7</f>
        <v>0</v>
      </c>
      <c r="J218">
        <f>$C218*'[2]Bulletin 166 Demands'!$F$8</f>
        <v>0</v>
      </c>
      <c r="K218">
        <f>$C218*'[2]Bulletin 166 Demands'!$F$9</f>
        <v>0</v>
      </c>
      <c r="L218">
        <f>$C218*'[2]Bulletin 166 Demands'!$F$10</f>
        <v>0</v>
      </c>
      <c r="M218">
        <f>$C218*'[2]Bulletin 166 Demands'!$F$11</f>
        <v>0</v>
      </c>
      <c r="N218">
        <f>$C218*'[2]Bulletin 166 Demands'!$F$12</f>
        <v>0</v>
      </c>
      <c r="O218">
        <f>$C218*'[2]Bulletin 166 Demands'!$F$13</f>
        <v>0</v>
      </c>
      <c r="Q218" s="12">
        <f>[1]Nodes!H217</f>
        <v>0</v>
      </c>
      <c r="R218" s="1">
        <f t="shared" si="106"/>
        <v>0</v>
      </c>
      <c r="S218" s="1">
        <f t="shared" si="107"/>
        <v>0</v>
      </c>
      <c r="T218" s="1">
        <v>0</v>
      </c>
      <c r="U218" s="1">
        <f t="shared" si="111"/>
        <v>0</v>
      </c>
      <c r="V218">
        <f t="shared" si="112"/>
        <v>0</v>
      </c>
      <c r="W218">
        <f t="shared" si="113"/>
        <v>0</v>
      </c>
      <c r="X218">
        <f t="shared" si="114"/>
        <v>0</v>
      </c>
      <c r="Y218">
        <f t="shared" si="115"/>
        <v>0</v>
      </c>
      <c r="Z218">
        <f t="shared" si="116"/>
        <v>0</v>
      </c>
      <c r="AA218">
        <f t="shared" si="117"/>
        <v>0</v>
      </c>
      <c r="AB218">
        <f t="shared" si="118"/>
        <v>0</v>
      </c>
      <c r="AC218">
        <f t="shared" si="119"/>
        <v>0</v>
      </c>
      <c r="AD218">
        <f t="shared" si="120"/>
        <v>0</v>
      </c>
      <c r="AE218">
        <f t="shared" si="121"/>
        <v>0</v>
      </c>
      <c r="AF218">
        <f t="shared" si="122"/>
        <v>0</v>
      </c>
      <c r="AG218">
        <f t="shared" si="123"/>
        <v>0</v>
      </c>
      <c r="AH218" s="12">
        <f t="shared" si="105"/>
        <v>0</v>
      </c>
      <c r="AI218" s="12">
        <f t="shared" si="124"/>
        <v>0</v>
      </c>
      <c r="AJ218" s="12">
        <f t="shared" si="124"/>
        <v>0</v>
      </c>
      <c r="AK218" s="12">
        <f t="shared" si="124"/>
        <v>0</v>
      </c>
      <c r="AL218" s="12">
        <f t="shared" si="124"/>
        <v>0</v>
      </c>
      <c r="AM218" s="12">
        <f t="shared" si="124"/>
        <v>0</v>
      </c>
      <c r="AN218" s="12">
        <f t="shared" si="124"/>
        <v>0</v>
      </c>
      <c r="AO218" s="12">
        <f t="shared" si="124"/>
        <v>0</v>
      </c>
      <c r="AP218" s="12">
        <f t="shared" si="124"/>
        <v>0</v>
      </c>
      <c r="AQ218" s="12">
        <f t="shared" si="124"/>
        <v>0</v>
      </c>
      <c r="AR218" s="12">
        <f t="shared" si="124"/>
        <v>0</v>
      </c>
      <c r="AS218" s="12">
        <f t="shared" si="124"/>
        <v>0</v>
      </c>
      <c r="AT218" s="13">
        <f t="shared" si="108"/>
        <v>0</v>
      </c>
      <c r="AU218" t="e">
        <f t="shared" si="109"/>
        <v>#DIV/0!</v>
      </c>
      <c r="AV218" t="e">
        <v>#DIV/0!</v>
      </c>
      <c r="AW218" t="e">
        <f t="shared" si="110"/>
        <v>#DIV/0!</v>
      </c>
    </row>
    <row r="219" spans="1:49" x14ac:dyDescent="0.25">
      <c r="A219" s="18" t="str">
        <f>[1]Nodes!A218</f>
        <v>SUR_LIT</v>
      </c>
      <c r="B219" s="18" t="str">
        <f>[1]Nodes!B218</f>
        <v>Little Dalton watershed runoff</v>
      </c>
      <c r="C219" s="19">
        <f>[1]Nodes!U218</f>
        <v>0</v>
      </c>
      <c r="D219">
        <f>$C219*'[2]Bulletin 166 Demands'!$F$2</f>
        <v>0</v>
      </c>
      <c r="E219">
        <f>$C219*'[2]Bulletin 166 Demands'!$F$3</f>
        <v>0</v>
      </c>
      <c r="F219">
        <f>$C219*'[2]Bulletin 166 Demands'!$F$4</f>
        <v>0</v>
      </c>
      <c r="G219">
        <f>$C219*'[2]Bulletin 166 Demands'!$F$5</f>
        <v>0</v>
      </c>
      <c r="H219">
        <f>$C219*'[2]Bulletin 166 Demands'!$F$6</f>
        <v>0</v>
      </c>
      <c r="I219">
        <f>$C219*'[2]Bulletin 166 Demands'!$F$7</f>
        <v>0</v>
      </c>
      <c r="J219">
        <f>$C219*'[2]Bulletin 166 Demands'!$F$8</f>
        <v>0</v>
      </c>
      <c r="K219">
        <f>$C219*'[2]Bulletin 166 Demands'!$F$9</f>
        <v>0</v>
      </c>
      <c r="L219">
        <f>$C219*'[2]Bulletin 166 Demands'!$F$10</f>
        <v>0</v>
      </c>
      <c r="M219">
        <f>$C219*'[2]Bulletin 166 Demands'!$F$11</f>
        <v>0</v>
      </c>
      <c r="N219">
        <f>$C219*'[2]Bulletin 166 Demands'!$F$12</f>
        <v>0</v>
      </c>
      <c r="O219">
        <f>$C219*'[2]Bulletin 166 Demands'!$F$13</f>
        <v>0</v>
      </c>
      <c r="Q219" s="12">
        <f>[1]Nodes!H218</f>
        <v>0</v>
      </c>
      <c r="R219" s="1">
        <f t="shared" si="106"/>
        <v>0</v>
      </c>
      <c r="S219" s="1">
        <f t="shared" si="107"/>
        <v>0</v>
      </c>
      <c r="T219" s="1">
        <v>0</v>
      </c>
      <c r="U219" s="1">
        <f t="shared" si="111"/>
        <v>0</v>
      </c>
      <c r="V219">
        <f t="shared" si="112"/>
        <v>0</v>
      </c>
      <c r="W219">
        <f t="shared" si="113"/>
        <v>0</v>
      </c>
      <c r="X219">
        <f t="shared" si="114"/>
        <v>0</v>
      </c>
      <c r="Y219">
        <f t="shared" si="115"/>
        <v>0</v>
      </c>
      <c r="Z219">
        <f t="shared" si="116"/>
        <v>0</v>
      </c>
      <c r="AA219">
        <f t="shared" si="117"/>
        <v>0</v>
      </c>
      <c r="AB219">
        <f t="shared" si="118"/>
        <v>0</v>
      </c>
      <c r="AC219">
        <f t="shared" si="119"/>
        <v>0</v>
      </c>
      <c r="AD219">
        <f t="shared" si="120"/>
        <v>0</v>
      </c>
      <c r="AE219">
        <f t="shared" si="121"/>
        <v>0</v>
      </c>
      <c r="AF219">
        <f t="shared" si="122"/>
        <v>0</v>
      </c>
      <c r="AG219">
        <f t="shared" si="123"/>
        <v>0</v>
      </c>
      <c r="AH219" s="12">
        <f t="shared" si="105"/>
        <v>0</v>
      </c>
      <c r="AI219" s="12">
        <f t="shared" si="124"/>
        <v>0</v>
      </c>
      <c r="AJ219" s="12">
        <f t="shared" si="124"/>
        <v>0</v>
      </c>
      <c r="AK219" s="12">
        <f t="shared" si="124"/>
        <v>0</v>
      </c>
      <c r="AL219" s="12">
        <f t="shared" si="124"/>
        <v>0</v>
      </c>
      <c r="AM219" s="12">
        <f t="shared" si="124"/>
        <v>0</v>
      </c>
      <c r="AN219" s="12">
        <f t="shared" si="124"/>
        <v>0</v>
      </c>
      <c r="AO219" s="12">
        <f t="shared" si="124"/>
        <v>0</v>
      </c>
      <c r="AP219" s="12">
        <f t="shared" si="124"/>
        <v>0</v>
      </c>
      <c r="AQ219" s="12">
        <f t="shared" si="124"/>
        <v>0</v>
      </c>
      <c r="AR219" s="12">
        <f t="shared" si="124"/>
        <v>0</v>
      </c>
      <c r="AS219" s="12">
        <f t="shared" si="124"/>
        <v>0</v>
      </c>
      <c r="AT219" s="13">
        <f t="shared" si="108"/>
        <v>0</v>
      </c>
      <c r="AU219" t="e">
        <f t="shared" si="109"/>
        <v>#DIV/0!</v>
      </c>
      <c r="AV219" t="e">
        <v>#DIV/0!</v>
      </c>
      <c r="AW219" t="e">
        <f t="shared" si="110"/>
        <v>#DIV/0!</v>
      </c>
    </row>
    <row r="220" spans="1:49" x14ac:dyDescent="0.25">
      <c r="A220" s="18" t="str">
        <f>[1]Nodes!A219</f>
        <v>SUR_LOS</v>
      </c>
      <c r="B220" s="18" t="str">
        <f>[1]Nodes!B219</f>
        <v>Live Oak System</v>
      </c>
      <c r="C220" s="19">
        <f>[1]Nodes!U219</f>
        <v>0</v>
      </c>
      <c r="D220">
        <f>$C220*'[2]Bulletin 166 Demands'!$F$2</f>
        <v>0</v>
      </c>
      <c r="E220">
        <f>$C220*'[2]Bulletin 166 Demands'!$F$3</f>
        <v>0</v>
      </c>
      <c r="F220">
        <f>$C220*'[2]Bulletin 166 Demands'!$F$4</f>
        <v>0</v>
      </c>
      <c r="G220">
        <f>$C220*'[2]Bulletin 166 Demands'!$F$5</f>
        <v>0</v>
      </c>
      <c r="H220">
        <f>$C220*'[2]Bulletin 166 Demands'!$F$6</f>
        <v>0</v>
      </c>
      <c r="I220">
        <f>$C220*'[2]Bulletin 166 Demands'!$F$7</f>
        <v>0</v>
      </c>
      <c r="J220">
        <f>$C220*'[2]Bulletin 166 Demands'!$F$8</f>
        <v>0</v>
      </c>
      <c r="K220">
        <f>$C220*'[2]Bulletin 166 Demands'!$F$9</f>
        <v>0</v>
      </c>
      <c r="L220">
        <f>$C220*'[2]Bulletin 166 Demands'!$F$10</f>
        <v>0</v>
      </c>
      <c r="M220">
        <f>$C220*'[2]Bulletin 166 Demands'!$F$11</f>
        <v>0</v>
      </c>
      <c r="N220">
        <f>$C220*'[2]Bulletin 166 Demands'!$F$12</f>
        <v>0</v>
      </c>
      <c r="O220">
        <f>$C220*'[2]Bulletin 166 Demands'!$F$13</f>
        <v>0</v>
      </c>
      <c r="Q220" s="12">
        <f>[1]Nodes!H219</f>
        <v>0</v>
      </c>
      <c r="R220" s="1">
        <f t="shared" si="106"/>
        <v>0</v>
      </c>
      <c r="S220" s="1">
        <f t="shared" si="107"/>
        <v>0</v>
      </c>
      <c r="T220" s="1">
        <v>0</v>
      </c>
      <c r="U220" s="1">
        <f t="shared" si="111"/>
        <v>0</v>
      </c>
      <c r="V220">
        <f t="shared" si="112"/>
        <v>0</v>
      </c>
      <c r="W220">
        <f t="shared" si="113"/>
        <v>0</v>
      </c>
      <c r="X220">
        <f t="shared" si="114"/>
        <v>0</v>
      </c>
      <c r="Y220">
        <f t="shared" si="115"/>
        <v>0</v>
      </c>
      <c r="Z220">
        <f t="shared" si="116"/>
        <v>0</v>
      </c>
      <c r="AA220">
        <f t="shared" si="117"/>
        <v>0</v>
      </c>
      <c r="AB220">
        <f t="shared" si="118"/>
        <v>0</v>
      </c>
      <c r="AC220">
        <f t="shared" si="119"/>
        <v>0</v>
      </c>
      <c r="AD220">
        <f t="shared" si="120"/>
        <v>0</v>
      </c>
      <c r="AE220">
        <f t="shared" si="121"/>
        <v>0</v>
      </c>
      <c r="AF220">
        <f t="shared" si="122"/>
        <v>0</v>
      </c>
      <c r="AG220">
        <f t="shared" si="123"/>
        <v>0</v>
      </c>
      <c r="AH220" s="12">
        <f t="shared" si="105"/>
        <v>0</v>
      </c>
      <c r="AI220" s="12">
        <f t="shared" si="124"/>
        <v>0</v>
      </c>
      <c r="AJ220" s="12">
        <f t="shared" si="124"/>
        <v>0</v>
      </c>
      <c r="AK220" s="12">
        <f t="shared" si="124"/>
        <v>0</v>
      </c>
      <c r="AL220" s="12">
        <f t="shared" si="124"/>
        <v>0</v>
      </c>
      <c r="AM220" s="12">
        <f t="shared" si="124"/>
        <v>0</v>
      </c>
      <c r="AN220" s="12">
        <f t="shared" si="124"/>
        <v>0</v>
      </c>
      <c r="AO220" s="12">
        <f t="shared" si="124"/>
        <v>0</v>
      </c>
      <c r="AP220" s="12">
        <f t="shared" si="124"/>
        <v>0</v>
      </c>
      <c r="AQ220" s="12">
        <f t="shared" si="124"/>
        <v>0</v>
      </c>
      <c r="AR220" s="12">
        <f t="shared" si="124"/>
        <v>0</v>
      </c>
      <c r="AS220" s="12">
        <f t="shared" si="124"/>
        <v>0</v>
      </c>
      <c r="AT220" s="13">
        <f t="shared" si="108"/>
        <v>0</v>
      </c>
      <c r="AU220" t="e">
        <f t="shared" si="109"/>
        <v>#DIV/0!</v>
      </c>
      <c r="AV220" t="e">
        <v>#DIV/0!</v>
      </c>
      <c r="AW220" t="e">
        <f t="shared" si="110"/>
        <v>#DIV/0!</v>
      </c>
    </row>
    <row r="221" spans="1:49" x14ac:dyDescent="0.25">
      <c r="A221" s="18" t="str">
        <f>[1]Nodes!A220</f>
        <v>SUR_PCU</v>
      </c>
      <c r="B221" s="18" t="str">
        <f>[1]Nodes!B220</f>
        <v>Upper Pacoima Wash flows</v>
      </c>
      <c r="C221" s="19">
        <f>[1]Nodes!U220</f>
        <v>0</v>
      </c>
      <c r="D221">
        <f>$C221*'[2]Bulletin 166 Demands'!$F$2</f>
        <v>0</v>
      </c>
      <c r="E221">
        <f>$C221*'[2]Bulletin 166 Demands'!$F$3</f>
        <v>0</v>
      </c>
      <c r="F221">
        <f>$C221*'[2]Bulletin 166 Demands'!$F$4</f>
        <v>0</v>
      </c>
      <c r="G221">
        <f>$C221*'[2]Bulletin 166 Demands'!$F$5</f>
        <v>0</v>
      </c>
      <c r="H221">
        <f>$C221*'[2]Bulletin 166 Demands'!$F$6</f>
        <v>0</v>
      </c>
      <c r="I221">
        <f>$C221*'[2]Bulletin 166 Demands'!$F$7</f>
        <v>0</v>
      </c>
      <c r="J221">
        <f>$C221*'[2]Bulletin 166 Demands'!$F$8</f>
        <v>0</v>
      </c>
      <c r="K221">
        <f>$C221*'[2]Bulletin 166 Demands'!$F$9</f>
        <v>0</v>
      </c>
      <c r="L221">
        <f>$C221*'[2]Bulletin 166 Demands'!$F$10</f>
        <v>0</v>
      </c>
      <c r="M221">
        <f>$C221*'[2]Bulletin 166 Demands'!$F$11</f>
        <v>0</v>
      </c>
      <c r="N221">
        <f>$C221*'[2]Bulletin 166 Demands'!$F$12</f>
        <v>0</v>
      </c>
      <c r="O221">
        <f>$C221*'[2]Bulletin 166 Demands'!$F$13</f>
        <v>0</v>
      </c>
      <c r="Q221" s="12">
        <f>[1]Nodes!H220</f>
        <v>0</v>
      </c>
      <c r="R221" s="1">
        <f t="shared" si="106"/>
        <v>0</v>
      </c>
      <c r="S221" s="1">
        <f t="shared" si="107"/>
        <v>0</v>
      </c>
      <c r="T221" s="1">
        <v>0</v>
      </c>
      <c r="U221" s="1">
        <f t="shared" si="111"/>
        <v>0</v>
      </c>
      <c r="V221">
        <f t="shared" si="112"/>
        <v>0</v>
      </c>
      <c r="W221">
        <f t="shared" si="113"/>
        <v>0</v>
      </c>
      <c r="X221">
        <f t="shared" si="114"/>
        <v>0</v>
      </c>
      <c r="Y221">
        <f t="shared" si="115"/>
        <v>0</v>
      </c>
      <c r="Z221">
        <f t="shared" si="116"/>
        <v>0</v>
      </c>
      <c r="AA221">
        <f t="shared" si="117"/>
        <v>0</v>
      </c>
      <c r="AB221">
        <f t="shared" si="118"/>
        <v>0</v>
      </c>
      <c r="AC221">
        <f t="shared" si="119"/>
        <v>0</v>
      </c>
      <c r="AD221">
        <f t="shared" si="120"/>
        <v>0</v>
      </c>
      <c r="AE221">
        <f t="shared" si="121"/>
        <v>0</v>
      </c>
      <c r="AF221">
        <f t="shared" si="122"/>
        <v>0</v>
      </c>
      <c r="AG221">
        <f t="shared" si="123"/>
        <v>0</v>
      </c>
      <c r="AH221" s="12">
        <f t="shared" si="105"/>
        <v>0</v>
      </c>
      <c r="AI221" s="12">
        <f t="shared" si="124"/>
        <v>0</v>
      </c>
      <c r="AJ221" s="12">
        <f t="shared" si="124"/>
        <v>0</v>
      </c>
      <c r="AK221" s="12">
        <f t="shared" si="124"/>
        <v>0</v>
      </c>
      <c r="AL221" s="12">
        <f t="shared" si="124"/>
        <v>0</v>
      </c>
      <c r="AM221" s="12">
        <f t="shared" si="124"/>
        <v>0</v>
      </c>
      <c r="AN221" s="12">
        <f t="shared" si="124"/>
        <v>0</v>
      </c>
      <c r="AO221" s="12">
        <f t="shared" si="124"/>
        <v>0</v>
      </c>
      <c r="AP221" s="12">
        <f t="shared" si="124"/>
        <v>0</v>
      </c>
      <c r="AQ221" s="12">
        <f t="shared" si="124"/>
        <v>0</v>
      </c>
      <c r="AR221" s="12">
        <f t="shared" si="124"/>
        <v>0</v>
      </c>
      <c r="AS221" s="12">
        <f t="shared" si="124"/>
        <v>0</v>
      </c>
      <c r="AT221" s="13">
        <f t="shared" si="108"/>
        <v>0</v>
      </c>
      <c r="AU221" t="e">
        <f t="shared" si="109"/>
        <v>#DIV/0!</v>
      </c>
      <c r="AV221" t="e">
        <v>#DIV/0!</v>
      </c>
      <c r="AW221" t="e">
        <f t="shared" si="110"/>
        <v>#DIV/0!</v>
      </c>
    </row>
    <row r="222" spans="1:49" x14ac:dyDescent="0.25">
      <c r="A222" s="18" t="str">
        <f>[1]Nodes!A221</f>
        <v>SUR_LAL</v>
      </c>
      <c r="B222" s="18" t="str">
        <f>[1]Nodes!B221</f>
        <v>Lower LA River</v>
      </c>
      <c r="C222" s="19">
        <f>[1]Nodes!U221</f>
        <v>0</v>
      </c>
      <c r="D222">
        <f>$C222*'[2]Bulletin 166 Demands'!$F$2</f>
        <v>0</v>
      </c>
      <c r="E222">
        <f>$C222*'[2]Bulletin 166 Demands'!$F$3</f>
        <v>0</v>
      </c>
      <c r="F222">
        <f>$C222*'[2]Bulletin 166 Demands'!$F$4</f>
        <v>0</v>
      </c>
      <c r="G222">
        <f>$C222*'[2]Bulletin 166 Demands'!$F$5</f>
        <v>0</v>
      </c>
      <c r="H222">
        <f>$C222*'[2]Bulletin 166 Demands'!$F$6</f>
        <v>0</v>
      </c>
      <c r="I222">
        <f>$C222*'[2]Bulletin 166 Demands'!$F$7</f>
        <v>0</v>
      </c>
      <c r="J222">
        <f>$C222*'[2]Bulletin 166 Demands'!$F$8</f>
        <v>0</v>
      </c>
      <c r="K222">
        <f>$C222*'[2]Bulletin 166 Demands'!$F$9</f>
        <v>0</v>
      </c>
      <c r="L222">
        <f>$C222*'[2]Bulletin 166 Demands'!$F$10</f>
        <v>0</v>
      </c>
      <c r="M222">
        <f>$C222*'[2]Bulletin 166 Demands'!$F$11</f>
        <v>0</v>
      </c>
      <c r="N222">
        <f>$C222*'[2]Bulletin 166 Demands'!$F$12</f>
        <v>0</v>
      </c>
      <c r="O222">
        <f>$C222*'[2]Bulletin 166 Demands'!$F$13</f>
        <v>0</v>
      </c>
      <c r="Q222" s="12">
        <f>[1]Nodes!H221</f>
        <v>0</v>
      </c>
      <c r="R222" s="1">
        <f t="shared" si="106"/>
        <v>0</v>
      </c>
      <c r="S222" s="1">
        <f t="shared" si="107"/>
        <v>0</v>
      </c>
      <c r="T222" s="1">
        <v>0</v>
      </c>
      <c r="U222" s="1">
        <f t="shared" si="111"/>
        <v>0</v>
      </c>
      <c r="V222">
        <f t="shared" si="112"/>
        <v>0</v>
      </c>
      <c r="W222">
        <f t="shared" si="113"/>
        <v>0</v>
      </c>
      <c r="X222">
        <f t="shared" si="114"/>
        <v>0</v>
      </c>
      <c r="Y222">
        <f t="shared" si="115"/>
        <v>0</v>
      </c>
      <c r="Z222">
        <f t="shared" si="116"/>
        <v>0</v>
      </c>
      <c r="AA222">
        <f t="shared" si="117"/>
        <v>0</v>
      </c>
      <c r="AB222">
        <f t="shared" si="118"/>
        <v>0</v>
      </c>
      <c r="AC222">
        <f t="shared" si="119"/>
        <v>0</v>
      </c>
      <c r="AD222">
        <f t="shared" si="120"/>
        <v>0</v>
      </c>
      <c r="AE222">
        <f t="shared" si="121"/>
        <v>0</v>
      </c>
      <c r="AF222">
        <f t="shared" si="122"/>
        <v>0</v>
      </c>
      <c r="AG222">
        <f t="shared" si="123"/>
        <v>0</v>
      </c>
      <c r="AH222" s="12">
        <f t="shared" si="105"/>
        <v>0</v>
      </c>
      <c r="AI222" s="12">
        <f t="shared" si="124"/>
        <v>0</v>
      </c>
      <c r="AJ222" s="12">
        <f t="shared" si="124"/>
        <v>0</v>
      </c>
      <c r="AK222" s="12">
        <f t="shared" si="124"/>
        <v>0</v>
      </c>
      <c r="AL222" s="12">
        <f t="shared" si="124"/>
        <v>0</v>
      </c>
      <c r="AM222" s="12">
        <f t="shared" si="124"/>
        <v>0</v>
      </c>
      <c r="AN222" s="12">
        <f t="shared" si="124"/>
        <v>0</v>
      </c>
      <c r="AO222" s="12">
        <f t="shared" si="124"/>
        <v>0</v>
      </c>
      <c r="AP222" s="12">
        <f t="shared" si="124"/>
        <v>0</v>
      </c>
      <c r="AQ222" s="12">
        <f t="shared" si="124"/>
        <v>0</v>
      </c>
      <c r="AR222" s="12">
        <f t="shared" si="124"/>
        <v>0</v>
      </c>
      <c r="AS222" s="12">
        <f t="shared" si="124"/>
        <v>0</v>
      </c>
      <c r="AT222" s="13">
        <f t="shared" si="108"/>
        <v>0</v>
      </c>
      <c r="AU222" t="e">
        <f t="shared" si="109"/>
        <v>#DIV/0!</v>
      </c>
      <c r="AV222" t="e">
        <v>#DIV/0!</v>
      </c>
      <c r="AW222" t="e">
        <f t="shared" si="110"/>
        <v>#DIV/0!</v>
      </c>
    </row>
    <row r="223" spans="1:49" x14ac:dyDescent="0.25">
      <c r="A223" s="18" t="str">
        <f>[1]Nodes!A222</f>
        <v>SUR_SGL</v>
      </c>
      <c r="B223" s="18" t="str">
        <f>[1]Nodes!B222</f>
        <v>Lower San Gabriel River below Walnut Creek above Gauge 42B</v>
      </c>
      <c r="C223" s="19">
        <f>[1]Nodes!U222</f>
        <v>0</v>
      </c>
      <c r="D223">
        <f>$C223*'[2]Bulletin 166 Demands'!$F$2</f>
        <v>0</v>
      </c>
      <c r="E223">
        <f>$C223*'[2]Bulletin 166 Demands'!$F$3</f>
        <v>0</v>
      </c>
      <c r="F223">
        <f>$C223*'[2]Bulletin 166 Demands'!$F$4</f>
        <v>0</v>
      </c>
      <c r="G223">
        <f>$C223*'[2]Bulletin 166 Demands'!$F$5</f>
        <v>0</v>
      </c>
      <c r="H223">
        <f>$C223*'[2]Bulletin 166 Demands'!$F$6</f>
        <v>0</v>
      </c>
      <c r="I223">
        <f>$C223*'[2]Bulletin 166 Demands'!$F$7</f>
        <v>0</v>
      </c>
      <c r="J223">
        <f>$C223*'[2]Bulletin 166 Demands'!$F$8</f>
        <v>0</v>
      </c>
      <c r="K223">
        <f>$C223*'[2]Bulletin 166 Demands'!$F$9</f>
        <v>0</v>
      </c>
      <c r="L223">
        <f>$C223*'[2]Bulletin 166 Demands'!$F$10</f>
        <v>0</v>
      </c>
      <c r="M223">
        <f>$C223*'[2]Bulletin 166 Demands'!$F$11</f>
        <v>0</v>
      </c>
      <c r="N223">
        <f>$C223*'[2]Bulletin 166 Demands'!$F$12</f>
        <v>0</v>
      </c>
      <c r="O223">
        <f>$C223*'[2]Bulletin 166 Demands'!$F$13</f>
        <v>0</v>
      </c>
      <c r="Q223" s="12">
        <f>[1]Nodes!H222</f>
        <v>0</v>
      </c>
      <c r="R223" s="1">
        <f t="shared" si="106"/>
        <v>0</v>
      </c>
      <c r="S223" s="1">
        <f t="shared" si="107"/>
        <v>0</v>
      </c>
      <c r="T223" s="1">
        <v>0</v>
      </c>
      <c r="U223" s="1">
        <f t="shared" si="111"/>
        <v>0</v>
      </c>
      <c r="V223">
        <f t="shared" si="112"/>
        <v>0</v>
      </c>
      <c r="W223">
        <f t="shared" si="113"/>
        <v>0</v>
      </c>
      <c r="X223">
        <f t="shared" si="114"/>
        <v>0</v>
      </c>
      <c r="Y223">
        <f t="shared" si="115"/>
        <v>0</v>
      </c>
      <c r="Z223">
        <f t="shared" si="116"/>
        <v>0</v>
      </c>
      <c r="AA223">
        <f t="shared" si="117"/>
        <v>0</v>
      </c>
      <c r="AB223">
        <f t="shared" si="118"/>
        <v>0</v>
      </c>
      <c r="AC223">
        <f t="shared" si="119"/>
        <v>0</v>
      </c>
      <c r="AD223">
        <f t="shared" si="120"/>
        <v>0</v>
      </c>
      <c r="AE223">
        <f t="shared" si="121"/>
        <v>0</v>
      </c>
      <c r="AF223">
        <f t="shared" si="122"/>
        <v>0</v>
      </c>
      <c r="AG223">
        <f t="shared" si="123"/>
        <v>0</v>
      </c>
      <c r="AH223" s="12">
        <f t="shared" si="105"/>
        <v>0</v>
      </c>
      <c r="AI223" s="12">
        <f t="shared" si="124"/>
        <v>0</v>
      </c>
      <c r="AJ223" s="12">
        <f t="shared" si="124"/>
        <v>0</v>
      </c>
      <c r="AK223" s="12">
        <f t="shared" si="124"/>
        <v>0</v>
      </c>
      <c r="AL223" s="12">
        <f t="shared" si="124"/>
        <v>0</v>
      </c>
      <c r="AM223" s="12">
        <f t="shared" si="124"/>
        <v>0</v>
      </c>
      <c r="AN223" s="12">
        <f t="shared" si="124"/>
        <v>0</v>
      </c>
      <c r="AO223" s="12">
        <f t="shared" si="124"/>
        <v>0</v>
      </c>
      <c r="AP223" s="12">
        <f t="shared" si="124"/>
        <v>0</v>
      </c>
      <c r="AQ223" s="12">
        <f t="shared" si="124"/>
        <v>0</v>
      </c>
      <c r="AR223" s="12">
        <f t="shared" si="124"/>
        <v>0</v>
      </c>
      <c r="AS223" s="12">
        <f t="shared" si="124"/>
        <v>0</v>
      </c>
      <c r="AT223" s="13">
        <f t="shared" si="108"/>
        <v>0</v>
      </c>
      <c r="AU223" t="e">
        <f t="shared" si="109"/>
        <v>#DIV/0!</v>
      </c>
      <c r="AV223" t="e">
        <v>#DIV/0!</v>
      </c>
      <c r="AW223" t="e">
        <f t="shared" si="110"/>
        <v>#DIV/0!</v>
      </c>
    </row>
    <row r="224" spans="1:49" x14ac:dyDescent="0.25">
      <c r="A224" s="18" t="str">
        <f>[1]Nodes!A223</f>
        <v>SUR_MAL</v>
      </c>
      <c r="B224" s="18" t="str">
        <f>[1]Nodes!B223</f>
        <v xml:space="preserve">Malibu Coastal runoff </v>
      </c>
      <c r="C224" s="19">
        <f>[1]Nodes!U223</f>
        <v>0</v>
      </c>
      <c r="D224">
        <f>$C224*'[2]Bulletin 166 Demands'!$F$2</f>
        <v>0</v>
      </c>
      <c r="E224">
        <f>$C224*'[2]Bulletin 166 Demands'!$F$3</f>
        <v>0</v>
      </c>
      <c r="F224">
        <f>$C224*'[2]Bulletin 166 Demands'!$F$4</f>
        <v>0</v>
      </c>
      <c r="G224">
        <f>$C224*'[2]Bulletin 166 Demands'!$F$5</f>
        <v>0</v>
      </c>
      <c r="H224">
        <f>$C224*'[2]Bulletin 166 Demands'!$F$6</f>
        <v>0</v>
      </c>
      <c r="I224">
        <f>$C224*'[2]Bulletin 166 Demands'!$F$7</f>
        <v>0</v>
      </c>
      <c r="J224">
        <f>$C224*'[2]Bulletin 166 Demands'!$F$8</f>
        <v>0</v>
      </c>
      <c r="K224">
        <f>$C224*'[2]Bulletin 166 Demands'!$F$9</f>
        <v>0</v>
      </c>
      <c r="L224">
        <f>$C224*'[2]Bulletin 166 Demands'!$F$10</f>
        <v>0</v>
      </c>
      <c r="M224">
        <f>$C224*'[2]Bulletin 166 Demands'!$F$11</f>
        <v>0</v>
      </c>
      <c r="N224">
        <f>$C224*'[2]Bulletin 166 Demands'!$F$12</f>
        <v>0</v>
      </c>
      <c r="O224">
        <f>$C224*'[2]Bulletin 166 Demands'!$F$13</f>
        <v>0</v>
      </c>
      <c r="Q224" s="12">
        <f>[1]Nodes!H223</f>
        <v>0</v>
      </c>
      <c r="R224" s="1">
        <f t="shared" si="106"/>
        <v>0</v>
      </c>
      <c r="S224" s="1">
        <f t="shared" si="107"/>
        <v>0</v>
      </c>
      <c r="T224" s="1">
        <v>0</v>
      </c>
      <c r="U224" s="1">
        <f t="shared" si="111"/>
        <v>0</v>
      </c>
      <c r="V224">
        <f t="shared" si="112"/>
        <v>0</v>
      </c>
      <c r="W224">
        <f t="shared" si="113"/>
        <v>0</v>
      </c>
      <c r="X224">
        <f t="shared" si="114"/>
        <v>0</v>
      </c>
      <c r="Y224">
        <f t="shared" si="115"/>
        <v>0</v>
      </c>
      <c r="Z224">
        <f t="shared" si="116"/>
        <v>0</v>
      </c>
      <c r="AA224">
        <f t="shared" si="117"/>
        <v>0</v>
      </c>
      <c r="AB224">
        <f t="shared" si="118"/>
        <v>0</v>
      </c>
      <c r="AC224">
        <f t="shared" si="119"/>
        <v>0</v>
      </c>
      <c r="AD224">
        <f t="shared" si="120"/>
        <v>0</v>
      </c>
      <c r="AE224">
        <f t="shared" si="121"/>
        <v>0</v>
      </c>
      <c r="AF224">
        <f t="shared" si="122"/>
        <v>0</v>
      </c>
      <c r="AG224">
        <f t="shared" si="123"/>
        <v>0</v>
      </c>
      <c r="AH224" s="12">
        <f t="shared" si="105"/>
        <v>0</v>
      </c>
      <c r="AI224" s="12">
        <f t="shared" si="124"/>
        <v>0</v>
      </c>
      <c r="AJ224" s="12">
        <f t="shared" si="124"/>
        <v>0</v>
      </c>
      <c r="AK224" s="12">
        <f t="shared" si="124"/>
        <v>0</v>
      </c>
      <c r="AL224" s="12">
        <f t="shared" si="124"/>
        <v>0</v>
      </c>
      <c r="AM224" s="12">
        <f t="shared" si="124"/>
        <v>0</v>
      </c>
      <c r="AN224" s="12">
        <f t="shared" si="124"/>
        <v>0</v>
      </c>
      <c r="AO224" s="12">
        <f t="shared" si="124"/>
        <v>0</v>
      </c>
      <c r="AP224" s="12">
        <f t="shared" si="124"/>
        <v>0</v>
      </c>
      <c r="AQ224" s="12">
        <f t="shared" si="124"/>
        <v>0</v>
      </c>
      <c r="AR224" s="12">
        <f t="shared" si="124"/>
        <v>0</v>
      </c>
      <c r="AS224" s="12">
        <f t="shared" si="124"/>
        <v>0</v>
      </c>
      <c r="AT224" s="13">
        <f t="shared" si="108"/>
        <v>0</v>
      </c>
      <c r="AU224" t="e">
        <f t="shared" si="109"/>
        <v>#DIV/0!</v>
      </c>
      <c r="AV224" t="e">
        <v>#DIV/0!</v>
      </c>
      <c r="AW224" t="e">
        <f t="shared" si="110"/>
        <v>#DIV/0!</v>
      </c>
    </row>
    <row r="225" spans="1:49" x14ac:dyDescent="0.25">
      <c r="A225" s="18" t="str">
        <f>[1]Nodes!A224</f>
        <v>SUR_MAC</v>
      </c>
      <c r="B225" s="18" t="str">
        <f>[1]Nodes!B224</f>
        <v>Malibu Creek above runoff gauge</v>
      </c>
      <c r="C225" s="19">
        <f>[1]Nodes!U224</f>
        <v>0</v>
      </c>
      <c r="D225">
        <f>$C225*'[2]Bulletin 166 Demands'!$F$2</f>
        <v>0</v>
      </c>
      <c r="E225">
        <f>$C225*'[2]Bulletin 166 Demands'!$F$3</f>
        <v>0</v>
      </c>
      <c r="F225">
        <f>$C225*'[2]Bulletin 166 Demands'!$F$4</f>
        <v>0</v>
      </c>
      <c r="G225">
        <f>$C225*'[2]Bulletin 166 Demands'!$F$5</f>
        <v>0</v>
      </c>
      <c r="H225">
        <f>$C225*'[2]Bulletin 166 Demands'!$F$6</f>
        <v>0</v>
      </c>
      <c r="I225">
        <f>$C225*'[2]Bulletin 166 Demands'!$F$7</f>
        <v>0</v>
      </c>
      <c r="J225">
        <f>$C225*'[2]Bulletin 166 Demands'!$F$8</f>
        <v>0</v>
      </c>
      <c r="K225">
        <f>$C225*'[2]Bulletin 166 Demands'!$F$9</f>
        <v>0</v>
      </c>
      <c r="L225">
        <f>$C225*'[2]Bulletin 166 Demands'!$F$10</f>
        <v>0</v>
      </c>
      <c r="M225">
        <f>$C225*'[2]Bulletin 166 Demands'!$F$11</f>
        <v>0</v>
      </c>
      <c r="N225">
        <f>$C225*'[2]Bulletin 166 Demands'!$F$12</f>
        <v>0</v>
      </c>
      <c r="O225">
        <f>$C225*'[2]Bulletin 166 Demands'!$F$13</f>
        <v>0</v>
      </c>
      <c r="Q225" s="12">
        <f>[1]Nodes!H224</f>
        <v>0</v>
      </c>
      <c r="R225" s="1">
        <f t="shared" si="106"/>
        <v>0</v>
      </c>
      <c r="S225" s="1">
        <f t="shared" si="107"/>
        <v>0</v>
      </c>
      <c r="T225" s="1">
        <v>0</v>
      </c>
      <c r="U225" s="1">
        <f t="shared" si="111"/>
        <v>0</v>
      </c>
      <c r="V225">
        <f t="shared" si="112"/>
        <v>0</v>
      </c>
      <c r="W225">
        <f t="shared" si="113"/>
        <v>0</v>
      </c>
      <c r="X225">
        <f t="shared" si="114"/>
        <v>0</v>
      </c>
      <c r="Y225">
        <f t="shared" si="115"/>
        <v>0</v>
      </c>
      <c r="Z225">
        <f t="shared" si="116"/>
        <v>0</v>
      </c>
      <c r="AA225">
        <f t="shared" si="117"/>
        <v>0</v>
      </c>
      <c r="AB225">
        <f t="shared" si="118"/>
        <v>0</v>
      </c>
      <c r="AC225">
        <f t="shared" si="119"/>
        <v>0</v>
      </c>
      <c r="AD225">
        <f t="shared" si="120"/>
        <v>0</v>
      </c>
      <c r="AE225">
        <f t="shared" si="121"/>
        <v>0</v>
      </c>
      <c r="AF225">
        <f t="shared" si="122"/>
        <v>0</v>
      </c>
      <c r="AG225">
        <f t="shared" si="123"/>
        <v>0</v>
      </c>
      <c r="AH225" s="12">
        <f t="shared" si="105"/>
        <v>0</v>
      </c>
      <c r="AI225" s="12">
        <f t="shared" si="124"/>
        <v>0</v>
      </c>
      <c r="AJ225" s="12">
        <f t="shared" si="124"/>
        <v>0</v>
      </c>
      <c r="AK225" s="12">
        <f t="shared" si="124"/>
        <v>0</v>
      </c>
      <c r="AL225" s="12">
        <f t="shared" si="124"/>
        <v>0</v>
      </c>
      <c r="AM225" s="12">
        <f t="shared" si="124"/>
        <v>0</v>
      </c>
      <c r="AN225" s="12">
        <f t="shared" si="124"/>
        <v>0</v>
      </c>
      <c r="AO225" s="12">
        <f t="shared" si="124"/>
        <v>0</v>
      </c>
      <c r="AP225" s="12">
        <f t="shared" si="124"/>
        <v>0</v>
      </c>
      <c r="AQ225" s="12">
        <f t="shared" si="124"/>
        <v>0</v>
      </c>
      <c r="AR225" s="12">
        <f t="shared" si="124"/>
        <v>0</v>
      </c>
      <c r="AS225" s="12">
        <f t="shared" si="124"/>
        <v>0</v>
      </c>
      <c r="AT225" s="13">
        <f t="shared" si="108"/>
        <v>0</v>
      </c>
      <c r="AU225" t="e">
        <f t="shared" si="109"/>
        <v>#DIV/0!</v>
      </c>
      <c r="AV225" t="e">
        <v>#DIV/0!</v>
      </c>
      <c r="AW225" t="e">
        <f t="shared" si="110"/>
        <v>#DIV/0!</v>
      </c>
    </row>
    <row r="226" spans="1:49" x14ac:dyDescent="0.25">
      <c r="A226" s="18" t="str">
        <f>[1]Nodes!A225</f>
        <v>SUR_MOR</v>
      </c>
      <c r="B226" s="18" t="str">
        <f>[1]Nodes!B225</f>
        <v>Morris Dam watershed runoff</v>
      </c>
      <c r="C226" s="19">
        <f>[1]Nodes!U225</f>
        <v>0</v>
      </c>
      <c r="D226">
        <f>$C226*'[2]Bulletin 166 Demands'!$F$2</f>
        <v>0</v>
      </c>
      <c r="E226">
        <f>$C226*'[2]Bulletin 166 Demands'!$F$3</f>
        <v>0</v>
      </c>
      <c r="F226">
        <f>$C226*'[2]Bulletin 166 Demands'!$F$4</f>
        <v>0</v>
      </c>
      <c r="G226">
        <f>$C226*'[2]Bulletin 166 Demands'!$F$5</f>
        <v>0</v>
      </c>
      <c r="H226">
        <f>$C226*'[2]Bulletin 166 Demands'!$F$6</f>
        <v>0</v>
      </c>
      <c r="I226">
        <f>$C226*'[2]Bulletin 166 Demands'!$F$7</f>
        <v>0</v>
      </c>
      <c r="J226">
        <f>$C226*'[2]Bulletin 166 Demands'!$F$8</f>
        <v>0</v>
      </c>
      <c r="K226">
        <f>$C226*'[2]Bulletin 166 Demands'!$F$9</f>
        <v>0</v>
      </c>
      <c r="L226">
        <f>$C226*'[2]Bulletin 166 Demands'!$F$10</f>
        <v>0</v>
      </c>
      <c r="M226">
        <f>$C226*'[2]Bulletin 166 Demands'!$F$11</f>
        <v>0</v>
      </c>
      <c r="N226">
        <f>$C226*'[2]Bulletin 166 Demands'!$F$12</f>
        <v>0</v>
      </c>
      <c r="O226">
        <f>$C226*'[2]Bulletin 166 Demands'!$F$13</f>
        <v>0</v>
      </c>
      <c r="Q226" s="12">
        <f>[1]Nodes!H225</f>
        <v>0</v>
      </c>
      <c r="R226" s="1">
        <f t="shared" si="106"/>
        <v>0</v>
      </c>
      <c r="S226" s="1">
        <f t="shared" si="107"/>
        <v>0</v>
      </c>
      <c r="T226" s="1">
        <v>0</v>
      </c>
      <c r="U226" s="1">
        <f t="shared" si="111"/>
        <v>0</v>
      </c>
      <c r="V226">
        <f t="shared" si="112"/>
        <v>0</v>
      </c>
      <c r="W226">
        <f t="shared" si="113"/>
        <v>0</v>
      </c>
      <c r="X226">
        <f t="shared" si="114"/>
        <v>0</v>
      </c>
      <c r="Y226">
        <f t="shared" si="115"/>
        <v>0</v>
      </c>
      <c r="Z226">
        <f t="shared" si="116"/>
        <v>0</v>
      </c>
      <c r="AA226">
        <f t="shared" si="117"/>
        <v>0</v>
      </c>
      <c r="AB226">
        <f t="shared" si="118"/>
        <v>0</v>
      </c>
      <c r="AC226">
        <f t="shared" si="119"/>
        <v>0</v>
      </c>
      <c r="AD226">
        <f t="shared" si="120"/>
        <v>0</v>
      </c>
      <c r="AE226">
        <f t="shared" si="121"/>
        <v>0</v>
      </c>
      <c r="AF226">
        <f t="shared" si="122"/>
        <v>0</v>
      </c>
      <c r="AG226">
        <f t="shared" si="123"/>
        <v>0</v>
      </c>
      <c r="AH226" s="12">
        <f t="shared" si="105"/>
        <v>0</v>
      </c>
      <c r="AI226" s="12">
        <f t="shared" si="124"/>
        <v>0</v>
      </c>
      <c r="AJ226" s="12">
        <f t="shared" si="124"/>
        <v>0</v>
      </c>
      <c r="AK226" s="12">
        <f t="shared" si="124"/>
        <v>0</v>
      </c>
      <c r="AL226" s="12">
        <f t="shared" si="124"/>
        <v>0</v>
      </c>
      <c r="AM226" s="12">
        <f t="shared" si="124"/>
        <v>0</v>
      </c>
      <c r="AN226" s="12">
        <f t="shared" si="124"/>
        <v>0</v>
      </c>
      <c r="AO226" s="12">
        <f t="shared" si="124"/>
        <v>0</v>
      </c>
      <c r="AP226" s="12">
        <f t="shared" si="124"/>
        <v>0</v>
      </c>
      <c r="AQ226" s="12">
        <f t="shared" si="124"/>
        <v>0</v>
      </c>
      <c r="AR226" s="12">
        <f t="shared" si="124"/>
        <v>0</v>
      </c>
      <c r="AS226" s="12">
        <f t="shared" si="124"/>
        <v>0</v>
      </c>
      <c r="AT226" s="13">
        <f t="shared" si="108"/>
        <v>0</v>
      </c>
      <c r="AU226" t="e">
        <f t="shared" si="109"/>
        <v>#DIV/0!</v>
      </c>
      <c r="AV226" t="e">
        <v>#DIV/0!</v>
      </c>
      <c r="AW226" t="e">
        <f t="shared" si="110"/>
        <v>#DIV/0!</v>
      </c>
    </row>
    <row r="227" spans="1:49" x14ac:dyDescent="0.25">
      <c r="A227" s="18" t="str">
        <f>[1]Nodes!A226</f>
        <v>SUR_PCD</v>
      </c>
      <c r="B227" s="18" t="str">
        <f>[1]Nodes!B226</f>
        <v>Pacoima Wash Diversion flows</v>
      </c>
      <c r="C227" s="19">
        <f>[1]Nodes!U226</f>
        <v>0</v>
      </c>
      <c r="D227">
        <f>$C227*'[2]Bulletin 166 Demands'!$F$2</f>
        <v>0</v>
      </c>
      <c r="E227">
        <f>$C227*'[2]Bulletin 166 Demands'!$F$3</f>
        <v>0</v>
      </c>
      <c r="F227">
        <f>$C227*'[2]Bulletin 166 Demands'!$F$4</f>
        <v>0</v>
      </c>
      <c r="G227">
        <f>$C227*'[2]Bulletin 166 Demands'!$F$5</f>
        <v>0</v>
      </c>
      <c r="H227">
        <f>$C227*'[2]Bulletin 166 Demands'!$F$6</f>
        <v>0</v>
      </c>
      <c r="I227">
        <f>$C227*'[2]Bulletin 166 Demands'!$F$7</f>
        <v>0</v>
      </c>
      <c r="J227">
        <f>$C227*'[2]Bulletin 166 Demands'!$F$8</f>
        <v>0</v>
      </c>
      <c r="K227">
        <f>$C227*'[2]Bulletin 166 Demands'!$F$9</f>
        <v>0</v>
      </c>
      <c r="L227">
        <f>$C227*'[2]Bulletin 166 Demands'!$F$10</f>
        <v>0</v>
      </c>
      <c r="M227">
        <f>$C227*'[2]Bulletin 166 Demands'!$F$11</f>
        <v>0</v>
      </c>
      <c r="N227">
        <f>$C227*'[2]Bulletin 166 Demands'!$F$12</f>
        <v>0</v>
      </c>
      <c r="O227">
        <f>$C227*'[2]Bulletin 166 Demands'!$F$13</f>
        <v>0</v>
      </c>
      <c r="Q227" s="12">
        <f>[1]Nodes!H226</f>
        <v>0</v>
      </c>
      <c r="R227" s="1">
        <f t="shared" si="106"/>
        <v>0</v>
      </c>
      <c r="S227" s="1">
        <f t="shared" si="107"/>
        <v>0</v>
      </c>
      <c r="T227" s="1">
        <v>0</v>
      </c>
      <c r="U227" s="1">
        <f t="shared" si="111"/>
        <v>0</v>
      </c>
      <c r="V227">
        <f t="shared" si="112"/>
        <v>0</v>
      </c>
      <c r="W227">
        <f t="shared" si="113"/>
        <v>0</v>
      </c>
      <c r="X227">
        <f t="shared" si="114"/>
        <v>0</v>
      </c>
      <c r="Y227">
        <f t="shared" si="115"/>
        <v>0</v>
      </c>
      <c r="Z227">
        <f t="shared" si="116"/>
        <v>0</v>
      </c>
      <c r="AA227">
        <f t="shared" si="117"/>
        <v>0</v>
      </c>
      <c r="AB227">
        <f t="shared" si="118"/>
        <v>0</v>
      </c>
      <c r="AC227">
        <f t="shared" si="119"/>
        <v>0</v>
      </c>
      <c r="AD227">
        <f t="shared" si="120"/>
        <v>0</v>
      </c>
      <c r="AE227">
        <f t="shared" si="121"/>
        <v>0</v>
      </c>
      <c r="AF227">
        <f t="shared" si="122"/>
        <v>0</v>
      </c>
      <c r="AG227">
        <f t="shared" si="123"/>
        <v>0</v>
      </c>
      <c r="AH227" s="12">
        <f t="shared" si="105"/>
        <v>0</v>
      </c>
      <c r="AI227" s="12">
        <f t="shared" si="124"/>
        <v>0</v>
      </c>
      <c r="AJ227" s="12">
        <f t="shared" si="124"/>
        <v>0</v>
      </c>
      <c r="AK227" s="12">
        <f t="shared" si="124"/>
        <v>0</v>
      </c>
      <c r="AL227" s="12">
        <f t="shared" si="124"/>
        <v>0</v>
      </c>
      <c r="AM227" s="12">
        <f t="shared" si="124"/>
        <v>0</v>
      </c>
      <c r="AN227" s="12">
        <f t="shared" si="124"/>
        <v>0</v>
      </c>
      <c r="AO227" s="12">
        <f t="shared" si="124"/>
        <v>0</v>
      </c>
      <c r="AP227" s="12">
        <f t="shared" si="124"/>
        <v>0</v>
      </c>
      <c r="AQ227" s="12">
        <f t="shared" si="124"/>
        <v>0</v>
      </c>
      <c r="AR227" s="12">
        <f t="shared" si="124"/>
        <v>0</v>
      </c>
      <c r="AS227" s="12">
        <f t="shared" si="124"/>
        <v>0</v>
      </c>
      <c r="AT227" s="13">
        <f t="shared" si="108"/>
        <v>0</v>
      </c>
      <c r="AU227" t="e">
        <f t="shared" si="109"/>
        <v>#DIV/0!</v>
      </c>
      <c r="AV227" t="e">
        <v>#DIV/0!</v>
      </c>
      <c r="AW227" t="e">
        <f t="shared" si="110"/>
        <v>#DIV/0!</v>
      </c>
    </row>
    <row r="228" spans="1:49" x14ac:dyDescent="0.25">
      <c r="A228" s="18" t="str">
        <f>[1]Nodes!A227</f>
        <v>SUR_PCL</v>
      </c>
      <c r="B228" s="18" t="str">
        <f>[1]Nodes!B227</f>
        <v>Pacoima spreading grounds upstream runoff</v>
      </c>
      <c r="C228" s="19">
        <f>[1]Nodes!U227</f>
        <v>0</v>
      </c>
      <c r="D228">
        <f>$C228*'[2]Bulletin 166 Demands'!$F$2</f>
        <v>0</v>
      </c>
      <c r="E228">
        <f>$C228*'[2]Bulletin 166 Demands'!$F$3</f>
        <v>0</v>
      </c>
      <c r="F228">
        <f>$C228*'[2]Bulletin 166 Demands'!$F$4</f>
        <v>0</v>
      </c>
      <c r="G228">
        <f>$C228*'[2]Bulletin 166 Demands'!$F$5</f>
        <v>0</v>
      </c>
      <c r="H228">
        <f>$C228*'[2]Bulletin 166 Demands'!$F$6</f>
        <v>0</v>
      </c>
      <c r="I228">
        <f>$C228*'[2]Bulletin 166 Demands'!$F$7</f>
        <v>0</v>
      </c>
      <c r="J228">
        <f>$C228*'[2]Bulletin 166 Demands'!$F$8</f>
        <v>0</v>
      </c>
      <c r="K228">
        <f>$C228*'[2]Bulletin 166 Demands'!$F$9</f>
        <v>0</v>
      </c>
      <c r="L228">
        <f>$C228*'[2]Bulletin 166 Demands'!$F$10</f>
        <v>0</v>
      </c>
      <c r="M228">
        <f>$C228*'[2]Bulletin 166 Demands'!$F$11</f>
        <v>0</v>
      </c>
      <c r="N228">
        <f>$C228*'[2]Bulletin 166 Demands'!$F$12</f>
        <v>0</v>
      </c>
      <c r="O228">
        <f>$C228*'[2]Bulletin 166 Demands'!$F$13</f>
        <v>0</v>
      </c>
      <c r="Q228" s="12">
        <f>[1]Nodes!H227</f>
        <v>0</v>
      </c>
      <c r="R228" s="1">
        <f t="shared" si="106"/>
        <v>0</v>
      </c>
      <c r="S228" s="1">
        <f t="shared" si="107"/>
        <v>0</v>
      </c>
      <c r="T228" s="1">
        <v>0</v>
      </c>
      <c r="U228" s="1">
        <f t="shared" si="111"/>
        <v>0</v>
      </c>
      <c r="V228">
        <f t="shared" si="112"/>
        <v>0</v>
      </c>
      <c r="W228">
        <f t="shared" si="113"/>
        <v>0</v>
      </c>
      <c r="X228">
        <f t="shared" si="114"/>
        <v>0</v>
      </c>
      <c r="Y228">
        <f t="shared" si="115"/>
        <v>0</v>
      </c>
      <c r="Z228">
        <f t="shared" si="116"/>
        <v>0</v>
      </c>
      <c r="AA228">
        <f t="shared" si="117"/>
        <v>0</v>
      </c>
      <c r="AB228">
        <f t="shared" si="118"/>
        <v>0</v>
      </c>
      <c r="AC228">
        <f t="shared" si="119"/>
        <v>0</v>
      </c>
      <c r="AD228">
        <f t="shared" si="120"/>
        <v>0</v>
      </c>
      <c r="AE228">
        <f t="shared" si="121"/>
        <v>0</v>
      </c>
      <c r="AF228">
        <f t="shared" si="122"/>
        <v>0</v>
      </c>
      <c r="AG228">
        <f t="shared" si="123"/>
        <v>0</v>
      </c>
      <c r="AH228" s="12">
        <f t="shared" si="105"/>
        <v>0</v>
      </c>
      <c r="AI228" s="12">
        <f t="shared" si="124"/>
        <v>0</v>
      </c>
      <c r="AJ228" s="12">
        <f t="shared" si="124"/>
        <v>0</v>
      </c>
      <c r="AK228" s="12">
        <f t="shared" si="124"/>
        <v>0</v>
      </c>
      <c r="AL228" s="12">
        <f t="shared" si="124"/>
        <v>0</v>
      </c>
      <c r="AM228" s="12">
        <f t="shared" si="124"/>
        <v>0</v>
      </c>
      <c r="AN228" s="12">
        <f t="shared" si="124"/>
        <v>0</v>
      </c>
      <c r="AO228" s="12">
        <f t="shared" si="124"/>
        <v>0</v>
      </c>
      <c r="AP228" s="12">
        <f t="shared" si="124"/>
        <v>0</v>
      </c>
      <c r="AQ228" s="12">
        <f t="shared" si="124"/>
        <v>0</v>
      </c>
      <c r="AR228" s="12">
        <f t="shared" si="124"/>
        <v>0</v>
      </c>
      <c r="AS228" s="12">
        <f t="shared" si="124"/>
        <v>0</v>
      </c>
      <c r="AT228" s="13">
        <f t="shared" si="108"/>
        <v>0</v>
      </c>
      <c r="AU228" t="e">
        <f t="shared" si="109"/>
        <v>#DIV/0!</v>
      </c>
      <c r="AV228" t="e">
        <v>#DIV/0!</v>
      </c>
      <c r="AW228" t="e">
        <f t="shared" si="110"/>
        <v>#DIV/0!</v>
      </c>
    </row>
    <row r="229" spans="1:49" x14ac:dyDescent="0.25">
      <c r="A229" s="18" t="str">
        <f>[1]Nodes!A228</f>
        <v>SUR_SAL</v>
      </c>
      <c r="B229" s="18" t="str">
        <f>[1]Nodes!B228</f>
        <v>Santa Anita Wash- Lower (Gauge F119)</v>
      </c>
      <c r="C229" s="19">
        <f>[1]Nodes!U228</f>
        <v>0</v>
      </c>
      <c r="D229">
        <f>$C229*'[2]Bulletin 166 Demands'!$F$2</f>
        <v>0</v>
      </c>
      <c r="E229">
        <f>$C229*'[2]Bulletin 166 Demands'!$F$3</f>
        <v>0</v>
      </c>
      <c r="F229">
        <f>$C229*'[2]Bulletin 166 Demands'!$F$4</f>
        <v>0</v>
      </c>
      <c r="G229">
        <f>$C229*'[2]Bulletin 166 Demands'!$F$5</f>
        <v>0</v>
      </c>
      <c r="H229">
        <f>$C229*'[2]Bulletin 166 Demands'!$F$6</f>
        <v>0</v>
      </c>
      <c r="I229">
        <f>$C229*'[2]Bulletin 166 Demands'!$F$7</f>
        <v>0</v>
      </c>
      <c r="J229">
        <f>$C229*'[2]Bulletin 166 Demands'!$F$8</f>
        <v>0</v>
      </c>
      <c r="K229">
        <f>$C229*'[2]Bulletin 166 Demands'!$F$9</f>
        <v>0</v>
      </c>
      <c r="L229">
        <f>$C229*'[2]Bulletin 166 Demands'!$F$10</f>
        <v>0</v>
      </c>
      <c r="M229">
        <f>$C229*'[2]Bulletin 166 Demands'!$F$11</f>
        <v>0</v>
      </c>
      <c r="N229">
        <f>$C229*'[2]Bulletin 166 Demands'!$F$12</f>
        <v>0</v>
      </c>
      <c r="O229">
        <f>$C229*'[2]Bulletin 166 Demands'!$F$13</f>
        <v>0</v>
      </c>
      <c r="Q229" s="12">
        <f>[1]Nodes!H228</f>
        <v>0</v>
      </c>
      <c r="R229" s="1">
        <f t="shared" si="106"/>
        <v>0</v>
      </c>
      <c r="S229" s="1">
        <f t="shared" si="107"/>
        <v>0</v>
      </c>
      <c r="T229" s="1">
        <v>0</v>
      </c>
      <c r="U229" s="1">
        <f t="shared" si="111"/>
        <v>0</v>
      </c>
      <c r="V229">
        <f t="shared" si="112"/>
        <v>0</v>
      </c>
      <c r="W229">
        <f t="shared" si="113"/>
        <v>0</v>
      </c>
      <c r="X229">
        <f t="shared" si="114"/>
        <v>0</v>
      </c>
      <c r="Y229">
        <f t="shared" si="115"/>
        <v>0</v>
      </c>
      <c r="Z229">
        <f t="shared" si="116"/>
        <v>0</v>
      </c>
      <c r="AA229">
        <f t="shared" si="117"/>
        <v>0</v>
      </c>
      <c r="AB229">
        <f t="shared" si="118"/>
        <v>0</v>
      </c>
      <c r="AC229">
        <f t="shared" si="119"/>
        <v>0</v>
      </c>
      <c r="AD229">
        <f t="shared" si="120"/>
        <v>0</v>
      </c>
      <c r="AE229">
        <f t="shared" si="121"/>
        <v>0</v>
      </c>
      <c r="AF229">
        <f t="shared" si="122"/>
        <v>0</v>
      </c>
      <c r="AG229">
        <f t="shared" si="123"/>
        <v>0</v>
      </c>
      <c r="AH229" s="12">
        <f t="shared" si="105"/>
        <v>0</v>
      </c>
      <c r="AI229" s="12">
        <f t="shared" si="124"/>
        <v>0</v>
      </c>
      <c r="AJ229" s="12">
        <f t="shared" si="124"/>
        <v>0</v>
      </c>
      <c r="AK229" s="12">
        <f t="shared" si="124"/>
        <v>0</v>
      </c>
      <c r="AL229" s="12">
        <f t="shared" si="124"/>
        <v>0</v>
      </c>
      <c r="AM229" s="12">
        <f t="shared" si="124"/>
        <v>0</v>
      </c>
      <c r="AN229" s="12">
        <f t="shared" si="124"/>
        <v>0</v>
      </c>
      <c r="AO229" s="12">
        <f t="shared" si="124"/>
        <v>0</v>
      </c>
      <c r="AP229" s="12">
        <f t="shared" si="124"/>
        <v>0</v>
      </c>
      <c r="AQ229" s="12">
        <f t="shared" si="124"/>
        <v>0</v>
      </c>
      <c r="AR229" s="12">
        <f t="shared" si="124"/>
        <v>0</v>
      </c>
      <c r="AS229" s="12">
        <f t="shared" si="124"/>
        <v>0</v>
      </c>
      <c r="AT229" s="13">
        <f t="shared" si="108"/>
        <v>0</v>
      </c>
      <c r="AU229" t="e">
        <f t="shared" si="109"/>
        <v>#DIV/0!</v>
      </c>
      <c r="AV229" t="e">
        <v>#DIV/0!</v>
      </c>
      <c r="AW229" t="e">
        <f t="shared" si="110"/>
        <v>#DIV/0!</v>
      </c>
    </row>
    <row r="230" spans="1:49" x14ac:dyDescent="0.25">
      <c r="A230" s="18" t="str">
        <f>[1]Nodes!A229</f>
        <v>SUR_PUD</v>
      </c>
      <c r="B230" s="18" t="str">
        <f>[1]Nodes!B229</f>
        <v>Puddingstone Dam watershed runoff</v>
      </c>
      <c r="C230" s="19">
        <f>[1]Nodes!U229</f>
        <v>0</v>
      </c>
      <c r="D230">
        <f>$C230*'[2]Bulletin 166 Demands'!$F$2</f>
        <v>0</v>
      </c>
      <c r="E230">
        <f>$C230*'[2]Bulletin 166 Demands'!$F$3</f>
        <v>0</v>
      </c>
      <c r="F230">
        <f>$C230*'[2]Bulletin 166 Demands'!$F$4</f>
        <v>0</v>
      </c>
      <c r="G230">
        <f>$C230*'[2]Bulletin 166 Demands'!$F$5</f>
        <v>0</v>
      </c>
      <c r="H230">
        <f>$C230*'[2]Bulletin 166 Demands'!$F$6</f>
        <v>0</v>
      </c>
      <c r="I230">
        <f>$C230*'[2]Bulletin 166 Demands'!$F$7</f>
        <v>0</v>
      </c>
      <c r="J230">
        <f>$C230*'[2]Bulletin 166 Demands'!$F$8</f>
        <v>0</v>
      </c>
      <c r="K230">
        <f>$C230*'[2]Bulletin 166 Demands'!$F$9</f>
        <v>0</v>
      </c>
      <c r="L230">
        <f>$C230*'[2]Bulletin 166 Demands'!$F$10</f>
        <v>0</v>
      </c>
      <c r="M230">
        <f>$C230*'[2]Bulletin 166 Demands'!$F$11</f>
        <v>0</v>
      </c>
      <c r="N230">
        <f>$C230*'[2]Bulletin 166 Demands'!$F$12</f>
        <v>0</v>
      </c>
      <c r="O230">
        <f>$C230*'[2]Bulletin 166 Demands'!$F$13</f>
        <v>0</v>
      </c>
      <c r="Q230" s="12">
        <f>[1]Nodes!H229</f>
        <v>0</v>
      </c>
      <c r="R230" s="1">
        <f t="shared" si="106"/>
        <v>0</v>
      </c>
      <c r="S230" s="1">
        <f t="shared" si="107"/>
        <v>0</v>
      </c>
      <c r="T230" s="1">
        <v>0</v>
      </c>
      <c r="U230" s="1">
        <f t="shared" si="111"/>
        <v>0</v>
      </c>
      <c r="V230">
        <f t="shared" si="112"/>
        <v>0</v>
      </c>
      <c r="W230">
        <f t="shared" si="113"/>
        <v>0</v>
      </c>
      <c r="X230">
        <f t="shared" si="114"/>
        <v>0</v>
      </c>
      <c r="Y230">
        <f t="shared" si="115"/>
        <v>0</v>
      </c>
      <c r="Z230">
        <f t="shared" si="116"/>
        <v>0</v>
      </c>
      <c r="AA230">
        <f t="shared" si="117"/>
        <v>0</v>
      </c>
      <c r="AB230">
        <f t="shared" si="118"/>
        <v>0</v>
      </c>
      <c r="AC230">
        <f t="shared" si="119"/>
        <v>0</v>
      </c>
      <c r="AD230">
        <f t="shared" si="120"/>
        <v>0</v>
      </c>
      <c r="AE230">
        <f t="shared" si="121"/>
        <v>0</v>
      </c>
      <c r="AF230">
        <f t="shared" si="122"/>
        <v>0</v>
      </c>
      <c r="AG230">
        <f t="shared" si="123"/>
        <v>0</v>
      </c>
      <c r="AH230" s="12">
        <f t="shared" si="105"/>
        <v>0</v>
      </c>
      <c r="AI230" s="12">
        <f t="shared" si="124"/>
        <v>0</v>
      </c>
      <c r="AJ230" s="12">
        <f t="shared" si="124"/>
        <v>0</v>
      </c>
      <c r="AK230" s="12">
        <f t="shared" si="124"/>
        <v>0</v>
      </c>
      <c r="AL230" s="12">
        <f t="shared" si="124"/>
        <v>0</v>
      </c>
      <c r="AM230" s="12">
        <f t="shared" si="124"/>
        <v>0</v>
      </c>
      <c r="AN230" s="12">
        <f t="shared" si="124"/>
        <v>0</v>
      </c>
      <c r="AO230" s="12">
        <f t="shared" si="124"/>
        <v>0</v>
      </c>
      <c r="AP230" s="12">
        <f t="shared" si="124"/>
        <v>0</v>
      </c>
      <c r="AQ230" s="12">
        <f t="shared" si="124"/>
        <v>0</v>
      </c>
      <c r="AR230" s="12">
        <f t="shared" si="124"/>
        <v>0</v>
      </c>
      <c r="AS230" s="12">
        <f t="shared" si="124"/>
        <v>0</v>
      </c>
      <c r="AT230" s="13">
        <f t="shared" si="108"/>
        <v>0</v>
      </c>
      <c r="AU230" t="e">
        <f t="shared" si="109"/>
        <v>#DIV/0!</v>
      </c>
      <c r="AV230" t="e">
        <v>#DIV/0!</v>
      </c>
      <c r="AW230" t="e">
        <f t="shared" si="110"/>
        <v>#DIV/0!</v>
      </c>
    </row>
    <row r="231" spans="1:49" x14ac:dyDescent="0.25">
      <c r="A231" s="18" t="str">
        <f>[1]Nodes!A230</f>
        <v>SUR_RHU</v>
      </c>
      <c r="B231" s="18" t="str">
        <f>[1]Nodes!B230</f>
        <v>Upper Rio Hondo River</v>
      </c>
      <c r="C231" s="19">
        <f>[1]Nodes!U230</f>
        <v>0</v>
      </c>
      <c r="D231">
        <f>$C231*'[2]Bulletin 166 Demands'!$F$2</f>
        <v>0</v>
      </c>
      <c r="E231">
        <f>$C231*'[2]Bulletin 166 Demands'!$F$3</f>
        <v>0</v>
      </c>
      <c r="F231">
        <f>$C231*'[2]Bulletin 166 Demands'!$F$4</f>
        <v>0</v>
      </c>
      <c r="G231">
        <f>$C231*'[2]Bulletin 166 Demands'!$F$5</f>
        <v>0</v>
      </c>
      <c r="H231">
        <f>$C231*'[2]Bulletin 166 Demands'!$F$6</f>
        <v>0</v>
      </c>
      <c r="I231">
        <f>$C231*'[2]Bulletin 166 Demands'!$F$7</f>
        <v>0</v>
      </c>
      <c r="J231">
        <f>$C231*'[2]Bulletin 166 Demands'!$F$8</f>
        <v>0</v>
      </c>
      <c r="K231">
        <f>$C231*'[2]Bulletin 166 Demands'!$F$9</f>
        <v>0</v>
      </c>
      <c r="L231">
        <f>$C231*'[2]Bulletin 166 Demands'!$F$10</f>
        <v>0</v>
      </c>
      <c r="M231">
        <f>$C231*'[2]Bulletin 166 Demands'!$F$11</f>
        <v>0</v>
      </c>
      <c r="N231">
        <f>$C231*'[2]Bulletin 166 Demands'!$F$12</f>
        <v>0</v>
      </c>
      <c r="O231">
        <f>$C231*'[2]Bulletin 166 Demands'!$F$13</f>
        <v>0</v>
      </c>
      <c r="Q231" s="12">
        <f>[1]Nodes!H230</f>
        <v>0</v>
      </c>
      <c r="R231" s="1">
        <f t="shared" si="106"/>
        <v>0</v>
      </c>
      <c r="S231" s="1">
        <f t="shared" si="107"/>
        <v>0</v>
      </c>
      <c r="T231" s="1">
        <v>0</v>
      </c>
      <c r="U231" s="1">
        <f t="shared" si="111"/>
        <v>0</v>
      </c>
      <c r="V231">
        <f t="shared" si="112"/>
        <v>0</v>
      </c>
      <c r="W231">
        <f t="shared" si="113"/>
        <v>0</v>
      </c>
      <c r="X231">
        <f t="shared" si="114"/>
        <v>0</v>
      </c>
      <c r="Y231">
        <f t="shared" si="115"/>
        <v>0</v>
      </c>
      <c r="Z231">
        <f t="shared" si="116"/>
        <v>0</v>
      </c>
      <c r="AA231">
        <f t="shared" si="117"/>
        <v>0</v>
      </c>
      <c r="AB231">
        <f t="shared" si="118"/>
        <v>0</v>
      </c>
      <c r="AC231">
        <f t="shared" si="119"/>
        <v>0</v>
      </c>
      <c r="AD231">
        <f t="shared" si="120"/>
        <v>0</v>
      </c>
      <c r="AE231">
        <f t="shared" si="121"/>
        <v>0</v>
      </c>
      <c r="AF231">
        <f t="shared" si="122"/>
        <v>0</v>
      </c>
      <c r="AG231">
        <f t="shared" si="123"/>
        <v>0</v>
      </c>
      <c r="AH231" s="12">
        <f t="shared" si="105"/>
        <v>0</v>
      </c>
      <c r="AI231" s="12">
        <f t="shared" si="124"/>
        <v>0</v>
      </c>
      <c r="AJ231" s="12">
        <f t="shared" si="124"/>
        <v>0</v>
      </c>
      <c r="AK231" s="12">
        <f t="shared" si="124"/>
        <v>0</v>
      </c>
      <c r="AL231" s="12">
        <f t="shared" si="124"/>
        <v>0</v>
      </c>
      <c r="AM231" s="12">
        <f t="shared" si="124"/>
        <v>0</v>
      </c>
      <c r="AN231" s="12">
        <f t="shared" si="124"/>
        <v>0</v>
      </c>
      <c r="AO231" s="12">
        <f t="shared" si="124"/>
        <v>0</v>
      </c>
      <c r="AP231" s="12">
        <f t="shared" si="124"/>
        <v>0</v>
      </c>
      <c r="AQ231" s="12">
        <f t="shared" si="124"/>
        <v>0</v>
      </c>
      <c r="AR231" s="12">
        <f t="shared" si="124"/>
        <v>0</v>
      </c>
      <c r="AS231" s="12">
        <f t="shared" si="124"/>
        <v>0</v>
      </c>
      <c r="AT231" s="13">
        <f t="shared" si="108"/>
        <v>0</v>
      </c>
      <c r="AU231" t="e">
        <f t="shared" si="109"/>
        <v>#DIV/0!</v>
      </c>
      <c r="AV231" t="e">
        <v>#DIV/0!</v>
      </c>
      <c r="AW231" t="e">
        <f t="shared" si="110"/>
        <v>#DIV/0!</v>
      </c>
    </row>
    <row r="232" spans="1:49" x14ac:dyDescent="0.25">
      <c r="A232" s="18" t="str">
        <f>[1]Nodes!A231</f>
        <v>SUR_SND</v>
      </c>
      <c r="B232" s="18" t="str">
        <f>[1]Nodes!B231</f>
        <v>San Dimas Dam upstream watershed runoff</v>
      </c>
      <c r="C232" s="19">
        <f>[1]Nodes!U231</f>
        <v>0</v>
      </c>
      <c r="D232">
        <f>$C232*'[2]Bulletin 166 Demands'!$F$2</f>
        <v>0</v>
      </c>
      <c r="E232">
        <f>$C232*'[2]Bulletin 166 Demands'!$F$3</f>
        <v>0</v>
      </c>
      <c r="F232">
        <f>$C232*'[2]Bulletin 166 Demands'!$F$4</f>
        <v>0</v>
      </c>
      <c r="G232">
        <f>$C232*'[2]Bulletin 166 Demands'!$F$5</f>
        <v>0</v>
      </c>
      <c r="H232">
        <f>$C232*'[2]Bulletin 166 Demands'!$F$6</f>
        <v>0</v>
      </c>
      <c r="I232">
        <f>$C232*'[2]Bulletin 166 Demands'!$F$7</f>
        <v>0</v>
      </c>
      <c r="J232">
        <f>$C232*'[2]Bulletin 166 Demands'!$F$8</f>
        <v>0</v>
      </c>
      <c r="K232">
        <f>$C232*'[2]Bulletin 166 Demands'!$F$9</f>
        <v>0</v>
      </c>
      <c r="L232">
        <f>$C232*'[2]Bulletin 166 Demands'!$F$10</f>
        <v>0</v>
      </c>
      <c r="M232">
        <f>$C232*'[2]Bulletin 166 Demands'!$F$11</f>
        <v>0</v>
      </c>
      <c r="N232">
        <f>$C232*'[2]Bulletin 166 Demands'!$F$12</f>
        <v>0</v>
      </c>
      <c r="O232">
        <f>$C232*'[2]Bulletin 166 Demands'!$F$13</f>
        <v>0</v>
      </c>
      <c r="Q232" s="12">
        <f>[1]Nodes!H231</f>
        <v>0</v>
      </c>
      <c r="R232" s="1">
        <f t="shared" si="106"/>
        <v>0</v>
      </c>
      <c r="S232" s="1">
        <f t="shared" si="107"/>
        <v>0</v>
      </c>
      <c r="T232" s="1">
        <v>0</v>
      </c>
      <c r="U232" s="1">
        <f t="shared" si="111"/>
        <v>0</v>
      </c>
      <c r="V232">
        <f t="shared" si="112"/>
        <v>0</v>
      </c>
      <c r="W232">
        <f t="shared" si="113"/>
        <v>0</v>
      </c>
      <c r="X232">
        <f t="shared" si="114"/>
        <v>0</v>
      </c>
      <c r="Y232">
        <f t="shared" si="115"/>
        <v>0</v>
      </c>
      <c r="Z232">
        <f t="shared" si="116"/>
        <v>0</v>
      </c>
      <c r="AA232">
        <f t="shared" si="117"/>
        <v>0</v>
      </c>
      <c r="AB232">
        <f t="shared" si="118"/>
        <v>0</v>
      </c>
      <c r="AC232">
        <f t="shared" si="119"/>
        <v>0</v>
      </c>
      <c r="AD232">
        <f t="shared" si="120"/>
        <v>0</v>
      </c>
      <c r="AE232">
        <f t="shared" si="121"/>
        <v>0</v>
      </c>
      <c r="AF232">
        <f t="shared" si="122"/>
        <v>0</v>
      </c>
      <c r="AG232">
        <f t="shared" si="123"/>
        <v>0</v>
      </c>
      <c r="AH232" s="12">
        <f t="shared" si="105"/>
        <v>0</v>
      </c>
      <c r="AI232" s="12">
        <f t="shared" si="124"/>
        <v>0</v>
      </c>
      <c r="AJ232" s="12">
        <f t="shared" si="124"/>
        <v>0</v>
      </c>
      <c r="AK232" s="12">
        <f t="shared" si="124"/>
        <v>0</v>
      </c>
      <c r="AL232" s="12">
        <f t="shared" si="124"/>
        <v>0</v>
      </c>
      <c r="AM232" s="12">
        <f t="shared" si="124"/>
        <v>0</v>
      </c>
      <c r="AN232" s="12">
        <f t="shared" si="124"/>
        <v>0</v>
      </c>
      <c r="AO232" s="12">
        <f t="shared" ref="AO232:AS232" si="125">($S232*31)+($U232*0.2)</f>
        <v>0</v>
      </c>
      <c r="AP232" s="12">
        <f t="shared" si="125"/>
        <v>0</v>
      </c>
      <c r="AQ232" s="12">
        <f t="shared" si="125"/>
        <v>0</v>
      </c>
      <c r="AR232" s="12">
        <f t="shared" si="125"/>
        <v>0</v>
      </c>
      <c r="AS232" s="12">
        <f t="shared" si="125"/>
        <v>0</v>
      </c>
      <c r="AT232" s="13">
        <f t="shared" si="108"/>
        <v>0</v>
      </c>
      <c r="AU232" t="e">
        <f t="shared" si="109"/>
        <v>#DIV/0!</v>
      </c>
      <c r="AV232" t="e">
        <v>#DIV/0!</v>
      </c>
      <c r="AW232" t="e">
        <f t="shared" si="110"/>
        <v>#DIV/0!</v>
      </c>
    </row>
    <row r="233" spans="1:49" x14ac:dyDescent="0.25">
      <c r="A233" s="18" t="str">
        <f>[1]Nodes!A232</f>
        <v>SUR_SDU</v>
      </c>
      <c r="B233" s="18" t="str">
        <f>[1]Nodes!B232</f>
        <v>San Dimas Wash Upper</v>
      </c>
      <c r="C233" s="19">
        <f>[1]Nodes!U232</f>
        <v>0</v>
      </c>
      <c r="D233">
        <f>$C233*'[2]Bulletin 166 Demands'!$F$2</f>
        <v>0</v>
      </c>
      <c r="E233">
        <f>$C233*'[2]Bulletin 166 Demands'!$F$3</f>
        <v>0</v>
      </c>
      <c r="F233">
        <f>$C233*'[2]Bulletin 166 Demands'!$F$4</f>
        <v>0</v>
      </c>
      <c r="G233">
        <f>$C233*'[2]Bulletin 166 Demands'!$F$5</f>
        <v>0</v>
      </c>
      <c r="H233">
        <f>$C233*'[2]Bulletin 166 Demands'!$F$6</f>
        <v>0</v>
      </c>
      <c r="I233">
        <f>$C233*'[2]Bulletin 166 Demands'!$F$7</f>
        <v>0</v>
      </c>
      <c r="J233">
        <f>$C233*'[2]Bulletin 166 Demands'!$F$8</f>
        <v>0</v>
      </c>
      <c r="K233">
        <f>$C233*'[2]Bulletin 166 Demands'!$F$9</f>
        <v>0</v>
      </c>
      <c r="L233">
        <f>$C233*'[2]Bulletin 166 Demands'!$F$10</f>
        <v>0</v>
      </c>
      <c r="M233">
        <f>$C233*'[2]Bulletin 166 Demands'!$F$11</f>
        <v>0</v>
      </c>
      <c r="N233">
        <f>$C233*'[2]Bulletin 166 Demands'!$F$12</f>
        <v>0</v>
      </c>
      <c r="O233">
        <f>$C233*'[2]Bulletin 166 Demands'!$F$13</f>
        <v>0</v>
      </c>
      <c r="Q233" s="12">
        <f>[1]Nodes!H232</f>
        <v>0</v>
      </c>
      <c r="R233" s="1">
        <f t="shared" si="106"/>
        <v>0</v>
      </c>
      <c r="S233" s="1">
        <f t="shared" si="107"/>
        <v>0</v>
      </c>
      <c r="T233" s="1">
        <v>0</v>
      </c>
      <c r="U233" s="1">
        <f t="shared" si="111"/>
        <v>0</v>
      </c>
      <c r="V233">
        <f t="shared" si="112"/>
        <v>0</v>
      </c>
      <c r="W233">
        <f t="shared" si="113"/>
        <v>0</v>
      </c>
      <c r="X233">
        <f t="shared" si="114"/>
        <v>0</v>
      </c>
      <c r="Y233">
        <f t="shared" si="115"/>
        <v>0</v>
      </c>
      <c r="Z233">
        <f t="shared" si="116"/>
        <v>0</v>
      </c>
      <c r="AA233">
        <f t="shared" si="117"/>
        <v>0</v>
      </c>
      <c r="AB233">
        <f t="shared" si="118"/>
        <v>0</v>
      </c>
      <c r="AC233">
        <f t="shared" si="119"/>
        <v>0</v>
      </c>
      <c r="AD233">
        <f t="shared" si="120"/>
        <v>0</v>
      </c>
      <c r="AE233">
        <f t="shared" si="121"/>
        <v>0</v>
      </c>
      <c r="AF233">
        <f t="shared" si="122"/>
        <v>0</v>
      </c>
      <c r="AG233">
        <f t="shared" si="123"/>
        <v>0</v>
      </c>
      <c r="AH233" s="12">
        <f t="shared" si="105"/>
        <v>0</v>
      </c>
      <c r="AI233" s="12">
        <f t="shared" si="105"/>
        <v>0</v>
      </c>
      <c r="AJ233" s="12">
        <f t="shared" si="105"/>
        <v>0</v>
      </c>
      <c r="AK233" s="12">
        <f t="shared" si="105"/>
        <v>0</v>
      </c>
      <c r="AL233" s="12">
        <f t="shared" si="105"/>
        <v>0</v>
      </c>
      <c r="AM233" s="12">
        <f t="shared" si="105"/>
        <v>0</v>
      </c>
      <c r="AN233" s="12">
        <f t="shared" si="105"/>
        <v>0</v>
      </c>
      <c r="AO233" s="12">
        <f t="shared" si="105"/>
        <v>0</v>
      </c>
      <c r="AP233" s="12">
        <f t="shared" si="105"/>
        <v>0</v>
      </c>
      <c r="AQ233" s="12">
        <f t="shared" si="105"/>
        <v>0</v>
      </c>
      <c r="AR233" s="12">
        <f t="shared" si="105"/>
        <v>0</v>
      </c>
      <c r="AS233" s="12">
        <f t="shared" si="105"/>
        <v>0</v>
      </c>
      <c r="AT233" s="13">
        <f t="shared" si="108"/>
        <v>0</v>
      </c>
      <c r="AU233" t="e">
        <f t="shared" si="109"/>
        <v>#DIV/0!</v>
      </c>
      <c r="AV233" t="e">
        <v>#DIV/0!</v>
      </c>
      <c r="AW233" t="e">
        <f t="shared" si="110"/>
        <v>#DIV/0!</v>
      </c>
    </row>
    <row r="234" spans="1:49" x14ac:dyDescent="0.25">
      <c r="A234" s="18" t="str">
        <f>[1]Nodes!A233</f>
        <v>SUR_SGD</v>
      </c>
      <c r="B234" s="18" t="str">
        <f>[1]Nodes!B233</f>
        <v>San Gabriel Canyon Dam upstream watershed</v>
      </c>
      <c r="C234" s="19">
        <f>[1]Nodes!U233</f>
        <v>0</v>
      </c>
      <c r="D234">
        <f>$C234*'[2]Bulletin 166 Demands'!$F$2</f>
        <v>0</v>
      </c>
      <c r="E234">
        <f>$C234*'[2]Bulletin 166 Demands'!$F$3</f>
        <v>0</v>
      </c>
      <c r="F234">
        <f>$C234*'[2]Bulletin 166 Demands'!$F$4</f>
        <v>0</v>
      </c>
      <c r="G234">
        <f>$C234*'[2]Bulletin 166 Demands'!$F$5</f>
        <v>0</v>
      </c>
      <c r="H234">
        <f>$C234*'[2]Bulletin 166 Demands'!$F$6</f>
        <v>0</v>
      </c>
      <c r="I234">
        <f>$C234*'[2]Bulletin 166 Demands'!$F$7</f>
        <v>0</v>
      </c>
      <c r="J234">
        <f>$C234*'[2]Bulletin 166 Demands'!$F$8</f>
        <v>0</v>
      </c>
      <c r="K234">
        <f>$C234*'[2]Bulletin 166 Demands'!$F$9</f>
        <v>0</v>
      </c>
      <c r="L234">
        <f>$C234*'[2]Bulletin 166 Demands'!$F$10</f>
        <v>0</v>
      </c>
      <c r="M234">
        <f>$C234*'[2]Bulletin 166 Demands'!$F$11</f>
        <v>0</v>
      </c>
      <c r="N234">
        <f>$C234*'[2]Bulletin 166 Demands'!$F$12</f>
        <v>0</v>
      </c>
      <c r="O234">
        <f>$C234*'[2]Bulletin 166 Demands'!$F$13</f>
        <v>0</v>
      </c>
      <c r="Q234" s="12">
        <f>[1]Nodes!H233</f>
        <v>0</v>
      </c>
      <c r="R234" s="1">
        <f t="shared" si="106"/>
        <v>0</v>
      </c>
      <c r="S234" s="1">
        <f t="shared" si="107"/>
        <v>0</v>
      </c>
      <c r="T234" s="1">
        <v>0</v>
      </c>
      <c r="U234" s="1">
        <f t="shared" si="111"/>
        <v>0</v>
      </c>
      <c r="V234">
        <f t="shared" si="112"/>
        <v>0</v>
      </c>
      <c r="W234">
        <f t="shared" si="113"/>
        <v>0</v>
      </c>
      <c r="X234">
        <f t="shared" si="114"/>
        <v>0</v>
      </c>
      <c r="Y234">
        <f t="shared" si="115"/>
        <v>0</v>
      </c>
      <c r="Z234">
        <f t="shared" si="116"/>
        <v>0</v>
      </c>
      <c r="AA234">
        <f t="shared" si="117"/>
        <v>0</v>
      </c>
      <c r="AB234">
        <f t="shared" si="118"/>
        <v>0</v>
      </c>
      <c r="AC234">
        <f t="shared" si="119"/>
        <v>0</v>
      </c>
      <c r="AD234">
        <f t="shared" si="120"/>
        <v>0</v>
      </c>
      <c r="AE234">
        <f t="shared" si="121"/>
        <v>0</v>
      </c>
      <c r="AF234">
        <f t="shared" si="122"/>
        <v>0</v>
      </c>
      <c r="AG234">
        <f t="shared" si="123"/>
        <v>0</v>
      </c>
      <c r="AH234" s="12">
        <f t="shared" ref="AH234:AS255" si="126">($S234*31)+($U234*0.2)</f>
        <v>0</v>
      </c>
      <c r="AI234" s="12">
        <f t="shared" si="126"/>
        <v>0</v>
      </c>
      <c r="AJ234" s="12">
        <f t="shared" si="126"/>
        <v>0</v>
      </c>
      <c r="AK234" s="12">
        <f t="shared" si="126"/>
        <v>0</v>
      </c>
      <c r="AL234" s="12">
        <f t="shared" si="126"/>
        <v>0</v>
      </c>
      <c r="AM234" s="12">
        <f t="shared" si="126"/>
        <v>0</v>
      </c>
      <c r="AN234" s="12">
        <f t="shared" si="126"/>
        <v>0</v>
      </c>
      <c r="AO234" s="12">
        <f t="shared" si="126"/>
        <v>0</v>
      </c>
      <c r="AP234" s="12">
        <f t="shared" si="126"/>
        <v>0</v>
      </c>
      <c r="AQ234" s="12">
        <f t="shared" si="126"/>
        <v>0</v>
      </c>
      <c r="AR234" s="12">
        <f t="shared" si="126"/>
        <v>0</v>
      </c>
      <c r="AS234" s="12">
        <f t="shared" si="126"/>
        <v>0</v>
      </c>
      <c r="AT234" s="13">
        <f t="shared" si="108"/>
        <v>0</v>
      </c>
      <c r="AU234" t="e">
        <f t="shared" si="109"/>
        <v>#DIV/0!</v>
      </c>
      <c r="AV234" t="e">
        <v>#DIV/0!</v>
      </c>
      <c r="AW234" t="e">
        <f t="shared" si="110"/>
        <v>#DIV/0!</v>
      </c>
    </row>
    <row r="235" spans="1:49" x14ac:dyDescent="0.25">
      <c r="A235" s="18" t="str">
        <f>[1]Nodes!A234</f>
        <v>SUR_SGU</v>
      </c>
      <c r="B235" s="18" t="str">
        <f>[1]Nodes!B234</f>
        <v>Upper San Gabriel River above Santa Fe Dam</v>
      </c>
      <c r="C235" s="19">
        <f>[1]Nodes!U234</f>
        <v>0</v>
      </c>
      <c r="D235">
        <f>$C235*'[2]Bulletin 166 Demands'!$F$2</f>
        <v>0</v>
      </c>
      <c r="E235">
        <f>$C235*'[2]Bulletin 166 Demands'!$F$3</f>
        <v>0</v>
      </c>
      <c r="F235">
        <f>$C235*'[2]Bulletin 166 Demands'!$F$4</f>
        <v>0</v>
      </c>
      <c r="G235">
        <f>$C235*'[2]Bulletin 166 Demands'!$F$5</f>
        <v>0</v>
      </c>
      <c r="H235">
        <f>$C235*'[2]Bulletin 166 Demands'!$F$6</f>
        <v>0</v>
      </c>
      <c r="I235">
        <f>$C235*'[2]Bulletin 166 Demands'!$F$7</f>
        <v>0</v>
      </c>
      <c r="J235">
        <f>$C235*'[2]Bulletin 166 Demands'!$F$8</f>
        <v>0</v>
      </c>
      <c r="K235">
        <f>$C235*'[2]Bulletin 166 Demands'!$F$9</f>
        <v>0</v>
      </c>
      <c r="L235">
        <f>$C235*'[2]Bulletin 166 Demands'!$F$10</f>
        <v>0</v>
      </c>
      <c r="M235">
        <f>$C235*'[2]Bulletin 166 Demands'!$F$11</f>
        <v>0</v>
      </c>
      <c r="N235">
        <f>$C235*'[2]Bulletin 166 Demands'!$F$12</f>
        <v>0</v>
      </c>
      <c r="O235">
        <f>$C235*'[2]Bulletin 166 Demands'!$F$13</f>
        <v>0</v>
      </c>
      <c r="Q235" s="12">
        <f>[1]Nodes!H234</f>
        <v>0</v>
      </c>
      <c r="R235" s="1">
        <f t="shared" si="106"/>
        <v>0</v>
      </c>
      <c r="S235" s="1">
        <f t="shared" si="107"/>
        <v>0</v>
      </c>
      <c r="T235" s="1">
        <v>0</v>
      </c>
      <c r="U235" s="1">
        <f t="shared" si="111"/>
        <v>0</v>
      </c>
      <c r="V235">
        <f t="shared" si="112"/>
        <v>0</v>
      </c>
      <c r="W235">
        <f t="shared" si="113"/>
        <v>0</v>
      </c>
      <c r="X235">
        <f t="shared" si="114"/>
        <v>0</v>
      </c>
      <c r="Y235">
        <f t="shared" si="115"/>
        <v>0</v>
      </c>
      <c r="Z235">
        <f t="shared" si="116"/>
        <v>0</v>
      </c>
      <c r="AA235">
        <f t="shared" si="117"/>
        <v>0</v>
      </c>
      <c r="AB235">
        <f t="shared" si="118"/>
        <v>0</v>
      </c>
      <c r="AC235">
        <f t="shared" si="119"/>
        <v>0</v>
      </c>
      <c r="AD235">
        <f t="shared" si="120"/>
        <v>0</v>
      </c>
      <c r="AE235">
        <f t="shared" si="121"/>
        <v>0</v>
      </c>
      <c r="AF235">
        <f t="shared" si="122"/>
        <v>0</v>
      </c>
      <c r="AG235">
        <f t="shared" si="123"/>
        <v>0</v>
      </c>
      <c r="AH235" s="12">
        <f t="shared" si="126"/>
        <v>0</v>
      </c>
      <c r="AI235" s="12">
        <f t="shared" si="126"/>
        <v>0</v>
      </c>
      <c r="AJ235" s="12">
        <f t="shared" si="126"/>
        <v>0</v>
      </c>
      <c r="AK235" s="12">
        <f t="shared" si="126"/>
        <v>0</v>
      </c>
      <c r="AL235" s="12">
        <f t="shared" si="126"/>
        <v>0</v>
      </c>
      <c r="AM235" s="12">
        <f t="shared" si="126"/>
        <v>0</v>
      </c>
      <c r="AN235" s="12">
        <f t="shared" si="126"/>
        <v>0</v>
      </c>
      <c r="AO235" s="12">
        <f t="shared" si="126"/>
        <v>0</v>
      </c>
      <c r="AP235" s="12">
        <f t="shared" si="126"/>
        <v>0</v>
      </c>
      <c r="AQ235" s="12">
        <f t="shared" si="126"/>
        <v>0</v>
      </c>
      <c r="AR235" s="12">
        <f t="shared" si="126"/>
        <v>0</v>
      </c>
      <c r="AS235" s="12">
        <f t="shared" si="126"/>
        <v>0</v>
      </c>
      <c r="AT235" s="13">
        <f t="shared" si="108"/>
        <v>0</v>
      </c>
      <c r="AU235" t="e">
        <f t="shared" si="109"/>
        <v>#DIV/0!</v>
      </c>
      <c r="AV235" t="e">
        <v>#DIV/0!</v>
      </c>
      <c r="AW235" t="e">
        <f t="shared" si="110"/>
        <v>#DIV/0!</v>
      </c>
    </row>
    <row r="236" spans="1:49" x14ac:dyDescent="0.25">
      <c r="A236" s="18" t="str">
        <f>[1]Nodes!A235</f>
        <v>SUR_SGC</v>
      </c>
      <c r="B236" s="18" t="str">
        <f>[1]Nodes!B235</f>
        <v>San Gabriel Coastal Spreading Grounds Upstream to WN Dam</v>
      </c>
      <c r="C236" s="19">
        <f>[1]Nodes!U235</f>
        <v>0</v>
      </c>
      <c r="D236">
        <f>$C236*'[2]Bulletin 166 Demands'!$F$2</f>
        <v>0</v>
      </c>
      <c r="E236">
        <f>$C236*'[2]Bulletin 166 Demands'!$F$3</f>
        <v>0</v>
      </c>
      <c r="F236">
        <f>$C236*'[2]Bulletin 166 Demands'!$F$4</f>
        <v>0</v>
      </c>
      <c r="G236">
        <f>$C236*'[2]Bulletin 166 Demands'!$F$5</f>
        <v>0</v>
      </c>
      <c r="H236">
        <f>$C236*'[2]Bulletin 166 Demands'!$F$6</f>
        <v>0</v>
      </c>
      <c r="I236">
        <f>$C236*'[2]Bulletin 166 Demands'!$F$7</f>
        <v>0</v>
      </c>
      <c r="J236">
        <f>$C236*'[2]Bulletin 166 Demands'!$F$8</f>
        <v>0</v>
      </c>
      <c r="K236">
        <f>$C236*'[2]Bulletin 166 Demands'!$F$9</f>
        <v>0</v>
      </c>
      <c r="L236">
        <f>$C236*'[2]Bulletin 166 Demands'!$F$10</f>
        <v>0</v>
      </c>
      <c r="M236">
        <f>$C236*'[2]Bulletin 166 Demands'!$F$11</f>
        <v>0</v>
      </c>
      <c r="N236">
        <f>$C236*'[2]Bulletin 166 Demands'!$F$12</f>
        <v>0</v>
      </c>
      <c r="O236">
        <f>$C236*'[2]Bulletin 166 Demands'!$F$13</f>
        <v>0</v>
      </c>
      <c r="Q236" s="12">
        <f>[1]Nodes!H235</f>
        <v>0</v>
      </c>
      <c r="R236" s="1">
        <f t="shared" si="106"/>
        <v>0</v>
      </c>
      <c r="S236" s="1">
        <f t="shared" si="107"/>
        <v>0</v>
      </c>
      <c r="T236" s="1">
        <v>0</v>
      </c>
      <c r="U236" s="1">
        <f t="shared" si="111"/>
        <v>0</v>
      </c>
      <c r="V236">
        <f t="shared" si="112"/>
        <v>0</v>
      </c>
      <c r="W236">
        <f t="shared" si="113"/>
        <v>0</v>
      </c>
      <c r="X236">
        <f t="shared" si="114"/>
        <v>0</v>
      </c>
      <c r="Y236">
        <f t="shared" si="115"/>
        <v>0</v>
      </c>
      <c r="Z236">
        <f t="shared" si="116"/>
        <v>0</v>
      </c>
      <c r="AA236">
        <f t="shared" si="117"/>
        <v>0</v>
      </c>
      <c r="AB236">
        <f t="shared" si="118"/>
        <v>0</v>
      </c>
      <c r="AC236">
        <f t="shared" si="119"/>
        <v>0</v>
      </c>
      <c r="AD236">
        <f t="shared" si="120"/>
        <v>0</v>
      </c>
      <c r="AE236">
        <f t="shared" si="121"/>
        <v>0</v>
      </c>
      <c r="AF236">
        <f t="shared" si="122"/>
        <v>0</v>
      </c>
      <c r="AG236">
        <f t="shared" si="123"/>
        <v>0</v>
      </c>
      <c r="AH236" s="12">
        <f t="shared" si="126"/>
        <v>0</v>
      </c>
      <c r="AI236" s="12">
        <f t="shared" si="126"/>
        <v>0</v>
      </c>
      <c r="AJ236" s="12">
        <f t="shared" si="126"/>
        <v>0</v>
      </c>
      <c r="AK236" s="12">
        <f t="shared" si="126"/>
        <v>0</v>
      </c>
      <c r="AL236" s="12">
        <f t="shared" si="126"/>
        <v>0</v>
      </c>
      <c r="AM236" s="12">
        <f t="shared" si="126"/>
        <v>0</v>
      </c>
      <c r="AN236" s="12">
        <f t="shared" si="126"/>
        <v>0</v>
      </c>
      <c r="AO236" s="12">
        <f t="shared" si="126"/>
        <v>0</v>
      </c>
      <c r="AP236" s="12">
        <f t="shared" si="126"/>
        <v>0</v>
      </c>
      <c r="AQ236" s="12">
        <f t="shared" si="126"/>
        <v>0</v>
      </c>
      <c r="AR236" s="12">
        <f t="shared" si="126"/>
        <v>0</v>
      </c>
      <c r="AS236" s="12">
        <f t="shared" si="126"/>
        <v>0</v>
      </c>
      <c r="AT236" s="13">
        <f t="shared" si="108"/>
        <v>0</v>
      </c>
      <c r="AU236" t="e">
        <f t="shared" si="109"/>
        <v>#DIV/0!</v>
      </c>
      <c r="AV236" t="e">
        <v>#DIV/0!</v>
      </c>
      <c r="AW236" t="e">
        <f t="shared" si="110"/>
        <v>#DIV/0!</v>
      </c>
    </row>
    <row r="237" spans="1:49" x14ac:dyDescent="0.25">
      <c r="A237" s="18" t="str">
        <f>[1]Nodes!A236</f>
        <v>SUR_SGP</v>
      </c>
      <c r="B237" s="18" t="str">
        <f>[1]Nodes!B236</f>
        <v>San Gabriel River between Santa Fe and Whittier Narrows</v>
      </c>
      <c r="C237" s="19">
        <f>[1]Nodes!U236</f>
        <v>0</v>
      </c>
      <c r="D237">
        <f>$C237*'[2]Bulletin 166 Demands'!$F$2</f>
        <v>0</v>
      </c>
      <c r="E237">
        <f>$C237*'[2]Bulletin 166 Demands'!$F$3</f>
        <v>0</v>
      </c>
      <c r="F237">
        <f>$C237*'[2]Bulletin 166 Demands'!$F$4</f>
        <v>0</v>
      </c>
      <c r="G237">
        <f>$C237*'[2]Bulletin 166 Demands'!$F$5</f>
        <v>0</v>
      </c>
      <c r="H237">
        <f>$C237*'[2]Bulletin 166 Demands'!$F$6</f>
        <v>0</v>
      </c>
      <c r="I237">
        <f>$C237*'[2]Bulletin 166 Demands'!$F$7</f>
        <v>0</v>
      </c>
      <c r="J237">
        <f>$C237*'[2]Bulletin 166 Demands'!$F$8</f>
        <v>0</v>
      </c>
      <c r="K237">
        <f>$C237*'[2]Bulletin 166 Demands'!$F$9</f>
        <v>0</v>
      </c>
      <c r="L237">
        <f>$C237*'[2]Bulletin 166 Demands'!$F$10</f>
        <v>0</v>
      </c>
      <c r="M237">
        <f>$C237*'[2]Bulletin 166 Demands'!$F$11</f>
        <v>0</v>
      </c>
      <c r="N237">
        <f>$C237*'[2]Bulletin 166 Demands'!$F$12</f>
        <v>0</v>
      </c>
      <c r="O237">
        <f>$C237*'[2]Bulletin 166 Demands'!$F$13</f>
        <v>0</v>
      </c>
      <c r="Q237" s="12">
        <f>[1]Nodes!H236</f>
        <v>0</v>
      </c>
      <c r="R237" s="1">
        <f t="shared" si="106"/>
        <v>0</v>
      </c>
      <c r="S237" s="1">
        <f t="shared" si="107"/>
        <v>0</v>
      </c>
      <c r="T237" s="1">
        <v>0</v>
      </c>
      <c r="U237" s="1">
        <f t="shared" si="111"/>
        <v>0</v>
      </c>
      <c r="V237">
        <f t="shared" si="112"/>
        <v>0</v>
      </c>
      <c r="W237">
        <f t="shared" si="113"/>
        <v>0</v>
      </c>
      <c r="X237">
        <f t="shared" si="114"/>
        <v>0</v>
      </c>
      <c r="Y237">
        <f t="shared" si="115"/>
        <v>0</v>
      </c>
      <c r="Z237">
        <f t="shared" si="116"/>
        <v>0</v>
      </c>
      <c r="AA237">
        <f t="shared" si="117"/>
        <v>0</v>
      </c>
      <c r="AB237">
        <f t="shared" si="118"/>
        <v>0</v>
      </c>
      <c r="AC237">
        <f t="shared" si="119"/>
        <v>0</v>
      </c>
      <c r="AD237">
        <f t="shared" si="120"/>
        <v>0</v>
      </c>
      <c r="AE237">
        <f t="shared" si="121"/>
        <v>0</v>
      </c>
      <c r="AF237">
        <f t="shared" si="122"/>
        <v>0</v>
      </c>
      <c r="AG237">
        <f t="shared" si="123"/>
        <v>0</v>
      </c>
      <c r="AH237" s="12">
        <f t="shared" si="126"/>
        <v>0</v>
      </c>
      <c r="AI237" s="12">
        <f t="shared" si="126"/>
        <v>0</v>
      </c>
      <c r="AJ237" s="12">
        <f t="shared" si="126"/>
        <v>0</v>
      </c>
      <c r="AK237" s="12">
        <f t="shared" si="126"/>
        <v>0</v>
      </c>
      <c r="AL237" s="12">
        <f t="shared" si="126"/>
        <v>0</v>
      </c>
      <c r="AM237" s="12">
        <f t="shared" si="126"/>
        <v>0</v>
      </c>
      <c r="AN237" s="12">
        <f t="shared" si="126"/>
        <v>0</v>
      </c>
      <c r="AO237" s="12">
        <f t="shared" si="126"/>
        <v>0</v>
      </c>
      <c r="AP237" s="12">
        <f t="shared" si="126"/>
        <v>0</v>
      </c>
      <c r="AQ237" s="12">
        <f t="shared" si="126"/>
        <v>0</v>
      </c>
      <c r="AR237" s="12">
        <f t="shared" si="126"/>
        <v>0</v>
      </c>
      <c r="AS237" s="12">
        <f t="shared" si="126"/>
        <v>0</v>
      </c>
      <c r="AT237" s="13">
        <f t="shared" si="108"/>
        <v>0</v>
      </c>
      <c r="AU237" t="e">
        <f t="shared" si="109"/>
        <v>#DIV/0!</v>
      </c>
      <c r="AV237" t="e">
        <v>#DIV/0!</v>
      </c>
      <c r="AW237" t="e">
        <f t="shared" si="110"/>
        <v>#DIV/0!</v>
      </c>
    </row>
    <row r="238" spans="1:49" x14ac:dyDescent="0.25">
      <c r="A238" s="18" t="str">
        <f>[1]Nodes!A237</f>
        <v>SUR_SJC</v>
      </c>
      <c r="B238" s="18" t="str">
        <f>[1]Nodes!B237</f>
        <v>San Jose Creek flows (inflows from Gauge F32B-R)</v>
      </c>
      <c r="C238" s="19">
        <f>[1]Nodes!U237</f>
        <v>0</v>
      </c>
      <c r="D238">
        <f>$C238*'[2]Bulletin 166 Demands'!$F$2</f>
        <v>0</v>
      </c>
      <c r="E238">
        <f>$C238*'[2]Bulletin 166 Demands'!$F$3</f>
        <v>0</v>
      </c>
      <c r="F238">
        <f>$C238*'[2]Bulletin 166 Demands'!$F$4</f>
        <v>0</v>
      </c>
      <c r="G238">
        <f>$C238*'[2]Bulletin 166 Demands'!$F$5</f>
        <v>0</v>
      </c>
      <c r="H238">
        <f>$C238*'[2]Bulletin 166 Demands'!$F$6</f>
        <v>0</v>
      </c>
      <c r="I238">
        <f>$C238*'[2]Bulletin 166 Demands'!$F$7</f>
        <v>0</v>
      </c>
      <c r="J238">
        <f>$C238*'[2]Bulletin 166 Demands'!$F$8</f>
        <v>0</v>
      </c>
      <c r="K238">
        <f>$C238*'[2]Bulletin 166 Demands'!$F$9</f>
        <v>0</v>
      </c>
      <c r="L238">
        <f>$C238*'[2]Bulletin 166 Demands'!$F$10</f>
        <v>0</v>
      </c>
      <c r="M238">
        <f>$C238*'[2]Bulletin 166 Demands'!$F$11</f>
        <v>0</v>
      </c>
      <c r="N238">
        <f>$C238*'[2]Bulletin 166 Demands'!$F$12</f>
        <v>0</v>
      </c>
      <c r="O238">
        <f>$C238*'[2]Bulletin 166 Demands'!$F$13</f>
        <v>0</v>
      </c>
      <c r="Q238" s="12">
        <f>[1]Nodes!H237</f>
        <v>0</v>
      </c>
      <c r="R238" s="1">
        <f t="shared" si="106"/>
        <v>0</v>
      </c>
      <c r="S238" s="1">
        <f t="shared" si="107"/>
        <v>0</v>
      </c>
      <c r="T238" s="1">
        <v>0</v>
      </c>
      <c r="U238" s="1">
        <f t="shared" si="111"/>
        <v>0</v>
      </c>
      <c r="V238">
        <f t="shared" si="112"/>
        <v>0</v>
      </c>
      <c r="W238">
        <f t="shared" si="113"/>
        <v>0</v>
      </c>
      <c r="X238">
        <f t="shared" si="114"/>
        <v>0</v>
      </c>
      <c r="Y238">
        <f t="shared" si="115"/>
        <v>0</v>
      </c>
      <c r="Z238">
        <f t="shared" si="116"/>
        <v>0</v>
      </c>
      <c r="AA238">
        <f t="shared" si="117"/>
        <v>0</v>
      </c>
      <c r="AB238">
        <f t="shared" si="118"/>
        <v>0</v>
      </c>
      <c r="AC238">
        <f t="shared" si="119"/>
        <v>0</v>
      </c>
      <c r="AD238">
        <f t="shared" si="120"/>
        <v>0</v>
      </c>
      <c r="AE238">
        <f t="shared" si="121"/>
        <v>0</v>
      </c>
      <c r="AF238">
        <f t="shared" si="122"/>
        <v>0</v>
      </c>
      <c r="AG238">
        <f t="shared" si="123"/>
        <v>0</v>
      </c>
      <c r="AH238" s="12">
        <f t="shared" si="126"/>
        <v>0</v>
      </c>
      <c r="AI238" s="12">
        <f t="shared" si="126"/>
        <v>0</v>
      </c>
      <c r="AJ238" s="12">
        <f t="shared" si="126"/>
        <v>0</v>
      </c>
      <c r="AK238" s="12">
        <f t="shared" si="126"/>
        <v>0</v>
      </c>
      <c r="AL238" s="12">
        <f t="shared" si="126"/>
        <v>0</v>
      </c>
      <c r="AM238" s="12">
        <f t="shared" si="126"/>
        <v>0</v>
      </c>
      <c r="AN238" s="12">
        <f t="shared" si="126"/>
        <v>0</v>
      </c>
      <c r="AO238" s="12">
        <f t="shared" si="126"/>
        <v>0</v>
      </c>
      <c r="AP238" s="12">
        <f t="shared" si="126"/>
        <v>0</v>
      </c>
      <c r="AQ238" s="12">
        <f t="shared" si="126"/>
        <v>0</v>
      </c>
      <c r="AR238" s="12">
        <f t="shared" si="126"/>
        <v>0</v>
      </c>
      <c r="AS238" s="12">
        <f t="shared" si="126"/>
        <v>0</v>
      </c>
      <c r="AT238" s="13">
        <f t="shared" si="108"/>
        <v>0</v>
      </c>
      <c r="AU238" t="e">
        <f t="shared" si="109"/>
        <v>#DIV/0!</v>
      </c>
      <c r="AV238" t="e">
        <v>#DIV/0!</v>
      </c>
      <c r="AW238" t="e">
        <f t="shared" si="110"/>
        <v>#DIV/0!</v>
      </c>
    </row>
    <row r="239" spans="1:49" x14ac:dyDescent="0.25">
      <c r="A239" s="18" t="str">
        <f>[1]Nodes!A238</f>
        <v>SUR_SAC</v>
      </c>
      <c r="B239" s="18" t="str">
        <f>[1]Nodes!B238</f>
        <v>Santa Anita Canyon Runoff (above Santa Anita Dam)</v>
      </c>
      <c r="C239" s="19">
        <f>[1]Nodes!U238</f>
        <v>0</v>
      </c>
      <c r="D239">
        <f>$C239*'[2]Bulletin 166 Demands'!$F$2</f>
        <v>0</v>
      </c>
      <c r="E239">
        <f>$C239*'[2]Bulletin 166 Demands'!$F$3</f>
        <v>0</v>
      </c>
      <c r="F239">
        <f>$C239*'[2]Bulletin 166 Demands'!$F$4</f>
        <v>0</v>
      </c>
      <c r="G239">
        <f>$C239*'[2]Bulletin 166 Demands'!$F$5</f>
        <v>0</v>
      </c>
      <c r="H239">
        <f>$C239*'[2]Bulletin 166 Demands'!$F$6</f>
        <v>0</v>
      </c>
      <c r="I239">
        <f>$C239*'[2]Bulletin 166 Demands'!$F$7</f>
        <v>0</v>
      </c>
      <c r="J239">
        <f>$C239*'[2]Bulletin 166 Demands'!$F$8</f>
        <v>0</v>
      </c>
      <c r="K239">
        <f>$C239*'[2]Bulletin 166 Demands'!$F$9</f>
        <v>0</v>
      </c>
      <c r="L239">
        <f>$C239*'[2]Bulletin 166 Demands'!$F$10</f>
        <v>0</v>
      </c>
      <c r="M239">
        <f>$C239*'[2]Bulletin 166 Demands'!$F$11</f>
        <v>0</v>
      </c>
      <c r="N239">
        <f>$C239*'[2]Bulletin 166 Demands'!$F$12</f>
        <v>0</v>
      </c>
      <c r="O239">
        <f>$C239*'[2]Bulletin 166 Demands'!$F$13</f>
        <v>0</v>
      </c>
      <c r="Q239" s="12">
        <f>[1]Nodes!H238</f>
        <v>0</v>
      </c>
      <c r="R239" s="1">
        <f t="shared" si="106"/>
        <v>0</v>
      </c>
      <c r="S239" s="1">
        <f t="shared" si="107"/>
        <v>0</v>
      </c>
      <c r="T239" s="1">
        <v>0</v>
      </c>
      <c r="U239" s="1">
        <f t="shared" si="111"/>
        <v>0</v>
      </c>
      <c r="V239">
        <f t="shared" si="112"/>
        <v>0</v>
      </c>
      <c r="W239">
        <f t="shared" si="113"/>
        <v>0</v>
      </c>
      <c r="X239">
        <f t="shared" si="114"/>
        <v>0</v>
      </c>
      <c r="Y239">
        <f t="shared" si="115"/>
        <v>0</v>
      </c>
      <c r="Z239">
        <f t="shared" si="116"/>
        <v>0</v>
      </c>
      <c r="AA239">
        <f t="shared" si="117"/>
        <v>0</v>
      </c>
      <c r="AB239">
        <f t="shared" si="118"/>
        <v>0</v>
      </c>
      <c r="AC239">
        <f t="shared" si="119"/>
        <v>0</v>
      </c>
      <c r="AD239">
        <f t="shared" si="120"/>
        <v>0</v>
      </c>
      <c r="AE239">
        <f t="shared" si="121"/>
        <v>0</v>
      </c>
      <c r="AF239">
        <f t="shared" si="122"/>
        <v>0</v>
      </c>
      <c r="AG239">
        <f t="shared" si="123"/>
        <v>0</v>
      </c>
      <c r="AH239" s="12">
        <f t="shared" si="126"/>
        <v>0</v>
      </c>
      <c r="AI239" s="12">
        <f t="shared" si="126"/>
        <v>0</v>
      </c>
      <c r="AJ239" s="12">
        <f t="shared" si="126"/>
        <v>0</v>
      </c>
      <c r="AK239" s="12">
        <f t="shared" si="126"/>
        <v>0</v>
      </c>
      <c r="AL239" s="12">
        <f t="shared" si="126"/>
        <v>0</v>
      </c>
      <c r="AM239" s="12">
        <f t="shared" si="126"/>
        <v>0</v>
      </c>
      <c r="AN239" s="12">
        <f t="shared" si="126"/>
        <v>0</v>
      </c>
      <c r="AO239" s="12">
        <f t="shared" si="126"/>
        <v>0</v>
      </c>
      <c r="AP239" s="12">
        <f t="shared" si="126"/>
        <v>0</v>
      </c>
      <c r="AQ239" s="12">
        <f t="shared" si="126"/>
        <v>0</v>
      </c>
      <c r="AR239" s="12">
        <f t="shared" si="126"/>
        <v>0</v>
      </c>
      <c r="AS239" s="12">
        <f t="shared" si="126"/>
        <v>0</v>
      </c>
      <c r="AT239" s="13">
        <f t="shared" si="108"/>
        <v>0</v>
      </c>
      <c r="AU239" t="e">
        <f t="shared" si="109"/>
        <v>#DIV/0!</v>
      </c>
      <c r="AV239" t="e">
        <v>#DIV/0!</v>
      </c>
      <c r="AW239" t="e">
        <f t="shared" si="110"/>
        <v>#DIV/0!</v>
      </c>
    </row>
    <row r="240" spans="1:49" x14ac:dyDescent="0.25">
      <c r="A240" s="18" t="str">
        <f>[1]Nodes!A239</f>
        <v>SUR_SAU</v>
      </c>
      <c r="B240" s="18" t="str">
        <f>[1]Nodes!B239</f>
        <v>Santa Anita Wash- Upper (Gauge F119)</v>
      </c>
      <c r="C240" s="19">
        <f>[1]Nodes!U239</f>
        <v>0</v>
      </c>
      <c r="D240">
        <f>$C240*'[2]Bulletin 166 Demands'!$F$2</f>
        <v>0</v>
      </c>
      <c r="E240">
        <f>$C240*'[2]Bulletin 166 Demands'!$F$3</f>
        <v>0</v>
      </c>
      <c r="F240">
        <f>$C240*'[2]Bulletin 166 Demands'!$F$4</f>
        <v>0</v>
      </c>
      <c r="G240">
        <f>$C240*'[2]Bulletin 166 Demands'!$F$5</f>
        <v>0</v>
      </c>
      <c r="H240">
        <f>$C240*'[2]Bulletin 166 Demands'!$F$6</f>
        <v>0</v>
      </c>
      <c r="I240">
        <f>$C240*'[2]Bulletin 166 Demands'!$F$7</f>
        <v>0</v>
      </c>
      <c r="J240">
        <f>$C240*'[2]Bulletin 166 Demands'!$F$8</f>
        <v>0</v>
      </c>
      <c r="K240">
        <f>$C240*'[2]Bulletin 166 Demands'!$F$9</f>
        <v>0</v>
      </c>
      <c r="L240">
        <f>$C240*'[2]Bulletin 166 Demands'!$F$10</f>
        <v>0</v>
      </c>
      <c r="M240">
        <f>$C240*'[2]Bulletin 166 Demands'!$F$11</f>
        <v>0</v>
      </c>
      <c r="N240">
        <f>$C240*'[2]Bulletin 166 Demands'!$F$12</f>
        <v>0</v>
      </c>
      <c r="O240">
        <f>$C240*'[2]Bulletin 166 Demands'!$F$13</f>
        <v>0</v>
      </c>
      <c r="Q240" s="12">
        <f>[1]Nodes!H239</f>
        <v>0</v>
      </c>
      <c r="R240" s="1">
        <f t="shared" si="106"/>
        <v>0</v>
      </c>
      <c r="S240" s="1">
        <f t="shared" si="107"/>
        <v>0</v>
      </c>
      <c r="T240" s="1">
        <v>0</v>
      </c>
      <c r="U240" s="1">
        <f t="shared" si="111"/>
        <v>0</v>
      </c>
      <c r="V240">
        <f t="shared" si="112"/>
        <v>0</v>
      </c>
      <c r="W240">
        <f t="shared" si="113"/>
        <v>0</v>
      </c>
      <c r="X240">
        <f t="shared" si="114"/>
        <v>0</v>
      </c>
      <c r="Y240">
        <f t="shared" si="115"/>
        <v>0</v>
      </c>
      <c r="Z240">
        <f t="shared" si="116"/>
        <v>0</v>
      </c>
      <c r="AA240">
        <f t="shared" si="117"/>
        <v>0</v>
      </c>
      <c r="AB240">
        <f t="shared" si="118"/>
        <v>0</v>
      </c>
      <c r="AC240">
        <f t="shared" si="119"/>
        <v>0</v>
      </c>
      <c r="AD240">
        <f t="shared" si="120"/>
        <v>0</v>
      </c>
      <c r="AE240">
        <f t="shared" si="121"/>
        <v>0</v>
      </c>
      <c r="AF240">
        <f t="shared" si="122"/>
        <v>0</v>
      </c>
      <c r="AG240">
        <f t="shared" si="123"/>
        <v>0</v>
      </c>
      <c r="AH240" s="12">
        <f t="shared" si="126"/>
        <v>0</v>
      </c>
      <c r="AI240" s="12">
        <f t="shared" si="126"/>
        <v>0</v>
      </c>
      <c r="AJ240" s="12">
        <f t="shared" si="126"/>
        <v>0</v>
      </c>
      <c r="AK240" s="12">
        <f t="shared" si="126"/>
        <v>0</v>
      </c>
      <c r="AL240" s="12">
        <f t="shared" si="126"/>
        <v>0</v>
      </c>
      <c r="AM240" s="12">
        <f t="shared" si="126"/>
        <v>0</v>
      </c>
      <c r="AN240" s="12">
        <f t="shared" si="126"/>
        <v>0</v>
      </c>
      <c r="AO240" s="12">
        <f t="shared" si="126"/>
        <v>0</v>
      </c>
      <c r="AP240" s="12">
        <f t="shared" si="126"/>
        <v>0</v>
      </c>
      <c r="AQ240" s="12">
        <f t="shared" si="126"/>
        <v>0</v>
      </c>
      <c r="AR240" s="12">
        <f t="shared" si="126"/>
        <v>0</v>
      </c>
      <c r="AS240" s="12">
        <f t="shared" si="126"/>
        <v>0</v>
      </c>
      <c r="AT240" s="13">
        <f t="shared" si="108"/>
        <v>0</v>
      </c>
      <c r="AU240" t="e">
        <f t="shared" si="109"/>
        <v>#DIV/0!</v>
      </c>
      <c r="AV240" t="e">
        <v>#DIV/0!</v>
      </c>
      <c r="AW240" t="e">
        <f t="shared" si="110"/>
        <v>#DIV/0!</v>
      </c>
    </row>
    <row r="241" spans="1:49" x14ac:dyDescent="0.25">
      <c r="A241" s="18" t="str">
        <f>[1]Nodes!A240</f>
        <v>SUR_SAW</v>
      </c>
      <c r="B241" s="18" t="str">
        <f>[1]Nodes!B240</f>
        <v>Sawpit Wash Runoff</v>
      </c>
      <c r="C241" s="19">
        <f>[1]Nodes!U240</f>
        <v>0</v>
      </c>
      <c r="D241">
        <f>$C241*'[2]Bulletin 166 Demands'!$F$2</f>
        <v>0</v>
      </c>
      <c r="E241">
        <f>$C241*'[2]Bulletin 166 Demands'!$F$3</f>
        <v>0</v>
      </c>
      <c r="F241">
        <f>$C241*'[2]Bulletin 166 Demands'!$F$4</f>
        <v>0</v>
      </c>
      <c r="G241">
        <f>$C241*'[2]Bulletin 166 Demands'!$F$5</f>
        <v>0</v>
      </c>
      <c r="H241">
        <f>$C241*'[2]Bulletin 166 Demands'!$F$6</f>
        <v>0</v>
      </c>
      <c r="I241">
        <f>$C241*'[2]Bulletin 166 Demands'!$F$7</f>
        <v>0</v>
      </c>
      <c r="J241">
        <f>$C241*'[2]Bulletin 166 Demands'!$F$8</f>
        <v>0</v>
      </c>
      <c r="K241">
        <f>$C241*'[2]Bulletin 166 Demands'!$F$9</f>
        <v>0</v>
      </c>
      <c r="L241">
        <f>$C241*'[2]Bulletin 166 Demands'!$F$10</f>
        <v>0</v>
      </c>
      <c r="M241">
        <f>$C241*'[2]Bulletin 166 Demands'!$F$11</f>
        <v>0</v>
      </c>
      <c r="N241">
        <f>$C241*'[2]Bulletin 166 Demands'!$F$12</f>
        <v>0</v>
      </c>
      <c r="O241">
        <f>$C241*'[2]Bulletin 166 Demands'!$F$13</f>
        <v>0</v>
      </c>
      <c r="Q241" s="12">
        <f>[1]Nodes!H240</f>
        <v>0</v>
      </c>
      <c r="R241" s="1">
        <f t="shared" si="106"/>
        <v>0</v>
      </c>
      <c r="S241" s="1">
        <f t="shared" si="107"/>
        <v>0</v>
      </c>
      <c r="T241" s="1">
        <v>0</v>
      </c>
      <c r="U241" s="1">
        <f t="shared" si="111"/>
        <v>0</v>
      </c>
      <c r="V241">
        <f t="shared" si="112"/>
        <v>0</v>
      </c>
      <c r="W241">
        <f t="shared" si="113"/>
        <v>0</v>
      </c>
      <c r="X241">
        <f t="shared" si="114"/>
        <v>0</v>
      </c>
      <c r="Y241">
        <f t="shared" si="115"/>
        <v>0</v>
      </c>
      <c r="Z241">
        <f t="shared" si="116"/>
        <v>0</v>
      </c>
      <c r="AA241">
        <f t="shared" si="117"/>
        <v>0</v>
      </c>
      <c r="AB241">
        <f t="shared" si="118"/>
        <v>0</v>
      </c>
      <c r="AC241">
        <f t="shared" si="119"/>
        <v>0</v>
      </c>
      <c r="AD241">
        <f t="shared" si="120"/>
        <v>0</v>
      </c>
      <c r="AE241">
        <f t="shared" si="121"/>
        <v>0</v>
      </c>
      <c r="AF241">
        <f t="shared" si="122"/>
        <v>0</v>
      </c>
      <c r="AG241">
        <f t="shared" si="123"/>
        <v>0</v>
      </c>
      <c r="AH241" s="12">
        <f t="shared" si="126"/>
        <v>0</v>
      </c>
      <c r="AI241" s="12">
        <f t="shared" si="126"/>
        <v>0</v>
      </c>
      <c r="AJ241" s="12">
        <f t="shared" si="126"/>
        <v>0</v>
      </c>
      <c r="AK241" s="12">
        <f t="shared" si="126"/>
        <v>0</v>
      </c>
      <c r="AL241" s="12">
        <f t="shared" si="126"/>
        <v>0</v>
      </c>
      <c r="AM241" s="12">
        <f t="shared" si="126"/>
        <v>0</v>
      </c>
      <c r="AN241" s="12">
        <f t="shared" si="126"/>
        <v>0</v>
      </c>
      <c r="AO241" s="12">
        <f t="shared" si="126"/>
        <v>0</v>
      </c>
      <c r="AP241" s="12">
        <f t="shared" si="126"/>
        <v>0</v>
      </c>
      <c r="AQ241" s="12">
        <f t="shared" si="126"/>
        <v>0</v>
      </c>
      <c r="AR241" s="12">
        <f t="shared" si="126"/>
        <v>0</v>
      </c>
      <c r="AS241" s="12">
        <f t="shared" si="126"/>
        <v>0</v>
      </c>
      <c r="AT241" s="13">
        <f t="shared" si="108"/>
        <v>0</v>
      </c>
      <c r="AU241" t="e">
        <f t="shared" si="109"/>
        <v>#DIV/0!</v>
      </c>
      <c r="AV241" t="e">
        <v>#DIV/0!</v>
      </c>
      <c r="AW241" t="e">
        <f t="shared" si="110"/>
        <v>#DIV/0!</v>
      </c>
    </row>
    <row r="242" spans="1:49" x14ac:dyDescent="0.25">
      <c r="A242" s="18" t="str">
        <f>[1]Nodes!A241</f>
        <v>SUR_SMD</v>
      </c>
      <c r="B242" s="18" t="str">
        <f>[1]Nodes!B241</f>
        <v>Sierra Madre Wash</v>
      </c>
      <c r="C242" s="19">
        <f>[1]Nodes!U241</f>
        <v>0</v>
      </c>
      <c r="D242">
        <f>$C242*'[2]Bulletin 166 Demands'!$F$2</f>
        <v>0</v>
      </c>
      <c r="E242">
        <f>$C242*'[2]Bulletin 166 Demands'!$F$3</f>
        <v>0</v>
      </c>
      <c r="F242">
        <f>$C242*'[2]Bulletin 166 Demands'!$F$4</f>
        <v>0</v>
      </c>
      <c r="G242">
        <f>$C242*'[2]Bulletin 166 Demands'!$F$5</f>
        <v>0</v>
      </c>
      <c r="H242">
        <f>$C242*'[2]Bulletin 166 Demands'!$F$6</f>
        <v>0</v>
      </c>
      <c r="I242">
        <f>$C242*'[2]Bulletin 166 Demands'!$F$7</f>
        <v>0</v>
      </c>
      <c r="J242">
        <f>$C242*'[2]Bulletin 166 Demands'!$F$8</f>
        <v>0</v>
      </c>
      <c r="K242">
        <f>$C242*'[2]Bulletin 166 Demands'!$F$9</f>
        <v>0</v>
      </c>
      <c r="L242">
        <f>$C242*'[2]Bulletin 166 Demands'!$F$10</f>
        <v>0</v>
      </c>
      <c r="M242">
        <f>$C242*'[2]Bulletin 166 Demands'!$F$11</f>
        <v>0</v>
      </c>
      <c r="N242">
        <f>$C242*'[2]Bulletin 166 Demands'!$F$12</f>
        <v>0</v>
      </c>
      <c r="O242">
        <f>$C242*'[2]Bulletin 166 Demands'!$F$13</f>
        <v>0</v>
      </c>
      <c r="Q242" s="12">
        <f>[1]Nodes!H241</f>
        <v>0</v>
      </c>
      <c r="R242" s="1">
        <f t="shared" si="106"/>
        <v>0</v>
      </c>
      <c r="S242" s="1">
        <f t="shared" si="107"/>
        <v>0</v>
      </c>
      <c r="T242" s="1">
        <v>0</v>
      </c>
      <c r="U242" s="1">
        <f t="shared" si="111"/>
        <v>0</v>
      </c>
      <c r="V242">
        <f t="shared" si="112"/>
        <v>0</v>
      </c>
      <c r="W242">
        <f t="shared" si="113"/>
        <v>0</v>
      </c>
      <c r="X242">
        <f t="shared" si="114"/>
        <v>0</v>
      </c>
      <c r="Y242">
        <f t="shared" si="115"/>
        <v>0</v>
      </c>
      <c r="Z242">
        <f t="shared" si="116"/>
        <v>0</v>
      </c>
      <c r="AA242">
        <f t="shared" si="117"/>
        <v>0</v>
      </c>
      <c r="AB242">
        <f t="shared" si="118"/>
        <v>0</v>
      </c>
      <c r="AC242">
        <f t="shared" si="119"/>
        <v>0</v>
      </c>
      <c r="AD242">
        <f t="shared" si="120"/>
        <v>0</v>
      </c>
      <c r="AE242">
        <f t="shared" si="121"/>
        <v>0</v>
      </c>
      <c r="AF242">
        <f t="shared" si="122"/>
        <v>0</v>
      </c>
      <c r="AG242">
        <f t="shared" si="123"/>
        <v>0</v>
      </c>
      <c r="AH242" s="12">
        <f t="shared" si="126"/>
        <v>0</v>
      </c>
      <c r="AI242" s="12">
        <f t="shared" si="126"/>
        <v>0</v>
      </c>
      <c r="AJ242" s="12">
        <f t="shared" si="126"/>
        <v>0</v>
      </c>
      <c r="AK242" s="12">
        <f t="shared" si="126"/>
        <v>0</v>
      </c>
      <c r="AL242" s="12">
        <f t="shared" si="126"/>
        <v>0</v>
      </c>
      <c r="AM242" s="12">
        <f t="shared" si="126"/>
        <v>0</v>
      </c>
      <c r="AN242" s="12">
        <f t="shared" si="126"/>
        <v>0</v>
      </c>
      <c r="AO242" s="12">
        <f t="shared" si="126"/>
        <v>0</v>
      </c>
      <c r="AP242" s="12">
        <f t="shared" si="126"/>
        <v>0</v>
      </c>
      <c r="AQ242" s="12">
        <f t="shared" si="126"/>
        <v>0</v>
      </c>
      <c r="AR242" s="12">
        <f t="shared" si="126"/>
        <v>0</v>
      </c>
      <c r="AS242" s="12">
        <f t="shared" si="126"/>
        <v>0</v>
      </c>
      <c r="AT242" s="13">
        <f t="shared" si="108"/>
        <v>0</v>
      </c>
      <c r="AU242" t="e">
        <f t="shared" si="109"/>
        <v>#DIV/0!</v>
      </c>
      <c r="AV242" t="e">
        <v>#DIV/0!</v>
      </c>
      <c r="AW242" t="e">
        <f t="shared" si="110"/>
        <v>#DIV/0!</v>
      </c>
    </row>
    <row r="243" spans="1:49" x14ac:dyDescent="0.25">
      <c r="A243" s="18" t="str">
        <f>[1]Nodes!A242</f>
        <v>SUR_SPV</v>
      </c>
      <c r="B243" s="18" t="str">
        <f>[1]Nodes!B242</f>
        <v>Sepulveda Basin above Sepulveda Dam</v>
      </c>
      <c r="C243" s="19">
        <f>[1]Nodes!U242</f>
        <v>0</v>
      </c>
      <c r="D243">
        <f>$C243*'[2]Bulletin 166 Demands'!$F$2</f>
        <v>0</v>
      </c>
      <c r="E243">
        <f>$C243*'[2]Bulletin 166 Demands'!$F$3</f>
        <v>0</v>
      </c>
      <c r="F243">
        <f>$C243*'[2]Bulletin 166 Demands'!$F$4</f>
        <v>0</v>
      </c>
      <c r="G243">
        <f>$C243*'[2]Bulletin 166 Demands'!$F$5</f>
        <v>0</v>
      </c>
      <c r="H243">
        <f>$C243*'[2]Bulletin 166 Demands'!$F$6</f>
        <v>0</v>
      </c>
      <c r="I243">
        <f>$C243*'[2]Bulletin 166 Demands'!$F$7</f>
        <v>0</v>
      </c>
      <c r="J243">
        <f>$C243*'[2]Bulletin 166 Demands'!$F$8</f>
        <v>0</v>
      </c>
      <c r="K243">
        <f>$C243*'[2]Bulletin 166 Demands'!$F$9</f>
        <v>0</v>
      </c>
      <c r="L243">
        <f>$C243*'[2]Bulletin 166 Demands'!$F$10</f>
        <v>0</v>
      </c>
      <c r="M243">
        <f>$C243*'[2]Bulletin 166 Demands'!$F$11</f>
        <v>0</v>
      </c>
      <c r="N243">
        <f>$C243*'[2]Bulletin 166 Demands'!$F$12</f>
        <v>0</v>
      </c>
      <c r="O243">
        <f>$C243*'[2]Bulletin 166 Demands'!$F$13</f>
        <v>0</v>
      </c>
      <c r="Q243" s="12">
        <f>[1]Nodes!H242</f>
        <v>0</v>
      </c>
      <c r="R243" s="1">
        <f t="shared" si="106"/>
        <v>0</v>
      </c>
      <c r="S243" s="1">
        <f t="shared" si="107"/>
        <v>0</v>
      </c>
      <c r="T243" s="1">
        <v>0</v>
      </c>
      <c r="U243" s="1">
        <f t="shared" si="111"/>
        <v>0</v>
      </c>
      <c r="V243">
        <f t="shared" si="112"/>
        <v>0</v>
      </c>
      <c r="W243">
        <f t="shared" si="113"/>
        <v>0</v>
      </c>
      <c r="X243">
        <f t="shared" si="114"/>
        <v>0</v>
      </c>
      <c r="Y243">
        <f t="shared" si="115"/>
        <v>0</v>
      </c>
      <c r="Z243">
        <f t="shared" si="116"/>
        <v>0</v>
      </c>
      <c r="AA243">
        <f t="shared" si="117"/>
        <v>0</v>
      </c>
      <c r="AB243">
        <f t="shared" si="118"/>
        <v>0</v>
      </c>
      <c r="AC243">
        <f t="shared" si="119"/>
        <v>0</v>
      </c>
      <c r="AD243">
        <f t="shared" si="120"/>
        <v>0</v>
      </c>
      <c r="AE243">
        <f t="shared" si="121"/>
        <v>0</v>
      </c>
      <c r="AF243">
        <f t="shared" si="122"/>
        <v>0</v>
      </c>
      <c r="AG243">
        <f t="shared" si="123"/>
        <v>0</v>
      </c>
      <c r="AH243" s="12">
        <f t="shared" si="126"/>
        <v>0</v>
      </c>
      <c r="AI243" s="12">
        <f t="shared" si="126"/>
        <v>0</v>
      </c>
      <c r="AJ243" s="12">
        <f t="shared" si="126"/>
        <v>0</v>
      </c>
      <c r="AK243" s="12">
        <f t="shared" si="126"/>
        <v>0</v>
      </c>
      <c r="AL243" s="12">
        <f t="shared" si="126"/>
        <v>0</v>
      </c>
      <c r="AM243" s="12">
        <f t="shared" si="126"/>
        <v>0</v>
      </c>
      <c r="AN243" s="12">
        <f t="shared" si="126"/>
        <v>0</v>
      </c>
      <c r="AO243" s="12">
        <f t="shared" si="126"/>
        <v>0</v>
      </c>
      <c r="AP243" s="12">
        <f t="shared" si="126"/>
        <v>0</v>
      </c>
      <c r="AQ243" s="12">
        <f t="shared" si="126"/>
        <v>0</v>
      </c>
      <c r="AR243" s="12">
        <f t="shared" si="126"/>
        <v>0</v>
      </c>
      <c r="AS243" s="12">
        <f t="shared" si="126"/>
        <v>0</v>
      </c>
      <c r="AT243" s="13">
        <f t="shared" si="108"/>
        <v>0</v>
      </c>
      <c r="AU243" t="e">
        <f t="shared" si="109"/>
        <v>#DIV/0!</v>
      </c>
      <c r="AV243" t="e">
        <v>#DIV/0!</v>
      </c>
      <c r="AW243" t="e">
        <f t="shared" si="110"/>
        <v>#DIV/0!</v>
      </c>
    </row>
    <row r="244" spans="1:49" x14ac:dyDescent="0.25">
      <c r="A244" s="18" t="str">
        <f>[1]Nodes!A243</f>
        <v>SUR_THM</v>
      </c>
      <c r="B244" s="18" t="str">
        <f>[1]Nodes!B243</f>
        <v>Thompson Creek</v>
      </c>
      <c r="C244" s="19">
        <f>[1]Nodes!U243</f>
        <v>0</v>
      </c>
      <c r="D244">
        <f>$C244*'[2]Bulletin 166 Demands'!$F$2</f>
        <v>0</v>
      </c>
      <c r="E244">
        <f>$C244*'[2]Bulletin 166 Demands'!$F$3</f>
        <v>0</v>
      </c>
      <c r="F244">
        <f>$C244*'[2]Bulletin 166 Demands'!$F$4</f>
        <v>0</v>
      </c>
      <c r="G244">
        <f>$C244*'[2]Bulletin 166 Demands'!$F$5</f>
        <v>0</v>
      </c>
      <c r="H244">
        <f>$C244*'[2]Bulletin 166 Demands'!$F$6</f>
        <v>0</v>
      </c>
      <c r="I244">
        <f>$C244*'[2]Bulletin 166 Demands'!$F$7</f>
        <v>0</v>
      </c>
      <c r="J244">
        <f>$C244*'[2]Bulletin 166 Demands'!$F$8</f>
        <v>0</v>
      </c>
      <c r="K244">
        <f>$C244*'[2]Bulletin 166 Demands'!$F$9</f>
        <v>0</v>
      </c>
      <c r="L244">
        <f>$C244*'[2]Bulletin 166 Demands'!$F$10</f>
        <v>0</v>
      </c>
      <c r="M244">
        <f>$C244*'[2]Bulletin 166 Demands'!$F$11</f>
        <v>0</v>
      </c>
      <c r="N244">
        <f>$C244*'[2]Bulletin 166 Demands'!$F$12</f>
        <v>0</v>
      </c>
      <c r="O244">
        <f>$C244*'[2]Bulletin 166 Demands'!$F$13</f>
        <v>0</v>
      </c>
      <c r="Q244" s="12">
        <f>[1]Nodes!H243</f>
        <v>0</v>
      </c>
      <c r="R244" s="1">
        <f t="shared" si="106"/>
        <v>0</v>
      </c>
      <c r="S244" s="1">
        <f t="shared" si="107"/>
        <v>0</v>
      </c>
      <c r="T244" s="1">
        <v>0</v>
      </c>
      <c r="U244" s="1">
        <f t="shared" si="111"/>
        <v>0</v>
      </c>
      <c r="V244">
        <f t="shared" si="112"/>
        <v>0</v>
      </c>
      <c r="W244">
        <f t="shared" si="113"/>
        <v>0</v>
      </c>
      <c r="X244">
        <f t="shared" si="114"/>
        <v>0</v>
      </c>
      <c r="Y244">
        <f t="shared" si="115"/>
        <v>0</v>
      </c>
      <c r="Z244">
        <f t="shared" si="116"/>
        <v>0</v>
      </c>
      <c r="AA244">
        <f t="shared" si="117"/>
        <v>0</v>
      </c>
      <c r="AB244">
        <f t="shared" si="118"/>
        <v>0</v>
      </c>
      <c r="AC244">
        <f t="shared" si="119"/>
        <v>0</v>
      </c>
      <c r="AD244">
        <f t="shared" si="120"/>
        <v>0</v>
      </c>
      <c r="AE244">
        <f t="shared" si="121"/>
        <v>0</v>
      </c>
      <c r="AF244">
        <f t="shared" si="122"/>
        <v>0</v>
      </c>
      <c r="AG244">
        <f t="shared" si="123"/>
        <v>0</v>
      </c>
      <c r="AH244" s="12">
        <f t="shared" si="126"/>
        <v>0</v>
      </c>
      <c r="AI244" s="12">
        <f t="shared" si="126"/>
        <v>0</v>
      </c>
      <c r="AJ244" s="12">
        <f t="shared" si="126"/>
        <v>0</v>
      </c>
      <c r="AK244" s="12">
        <f t="shared" si="126"/>
        <v>0</v>
      </c>
      <c r="AL244" s="12">
        <f t="shared" si="126"/>
        <v>0</v>
      </c>
      <c r="AM244" s="12">
        <f t="shared" si="126"/>
        <v>0</v>
      </c>
      <c r="AN244" s="12">
        <f t="shared" si="126"/>
        <v>0</v>
      </c>
      <c r="AO244" s="12">
        <f t="shared" si="126"/>
        <v>0</v>
      </c>
      <c r="AP244" s="12">
        <f t="shared" si="126"/>
        <v>0</v>
      </c>
      <c r="AQ244" s="12">
        <f t="shared" si="126"/>
        <v>0</v>
      </c>
      <c r="AR244" s="12">
        <f t="shared" si="126"/>
        <v>0</v>
      </c>
      <c r="AS244" s="12">
        <f t="shared" si="126"/>
        <v>0</v>
      </c>
      <c r="AT244" s="13">
        <f t="shared" si="108"/>
        <v>0</v>
      </c>
      <c r="AU244" t="e">
        <f t="shared" si="109"/>
        <v>#DIV/0!</v>
      </c>
      <c r="AV244" t="e">
        <v>#DIV/0!</v>
      </c>
      <c r="AW244" t="e">
        <f t="shared" si="110"/>
        <v>#DIV/0!</v>
      </c>
    </row>
    <row r="245" spans="1:49" x14ac:dyDescent="0.25">
      <c r="A245" s="18" t="str">
        <f>[1]Nodes!A244</f>
        <v>SUR_LAU</v>
      </c>
      <c r="B245" s="18" t="str">
        <f>[1]Nodes!B244</f>
        <v>LA River Upper Channel (Above F57C-R)</v>
      </c>
      <c r="C245" s="19">
        <f>[1]Nodes!U244</f>
        <v>0</v>
      </c>
      <c r="D245">
        <f>$C245*'[2]Bulletin 166 Demands'!$F$2</f>
        <v>0</v>
      </c>
      <c r="E245">
        <f>$C245*'[2]Bulletin 166 Demands'!$F$3</f>
        <v>0</v>
      </c>
      <c r="F245">
        <f>$C245*'[2]Bulletin 166 Demands'!$F$4</f>
        <v>0</v>
      </c>
      <c r="G245">
        <f>$C245*'[2]Bulletin 166 Demands'!$F$5</f>
        <v>0</v>
      </c>
      <c r="H245">
        <f>$C245*'[2]Bulletin 166 Demands'!$F$6</f>
        <v>0</v>
      </c>
      <c r="I245">
        <f>$C245*'[2]Bulletin 166 Demands'!$F$7</f>
        <v>0</v>
      </c>
      <c r="J245">
        <f>$C245*'[2]Bulletin 166 Demands'!$F$8</f>
        <v>0</v>
      </c>
      <c r="K245">
        <f>$C245*'[2]Bulletin 166 Demands'!$F$9</f>
        <v>0</v>
      </c>
      <c r="L245">
        <f>$C245*'[2]Bulletin 166 Demands'!$F$10</f>
        <v>0</v>
      </c>
      <c r="M245">
        <f>$C245*'[2]Bulletin 166 Demands'!$F$11</f>
        <v>0</v>
      </c>
      <c r="N245">
        <f>$C245*'[2]Bulletin 166 Demands'!$F$12</f>
        <v>0</v>
      </c>
      <c r="O245">
        <f>$C245*'[2]Bulletin 166 Demands'!$F$13</f>
        <v>0</v>
      </c>
      <c r="Q245" s="12">
        <f>[1]Nodes!H244</f>
        <v>0</v>
      </c>
      <c r="R245" s="1">
        <f t="shared" si="106"/>
        <v>0</v>
      </c>
      <c r="S245" s="1">
        <f t="shared" si="107"/>
        <v>0</v>
      </c>
      <c r="T245" s="1">
        <v>0</v>
      </c>
      <c r="U245" s="1">
        <f t="shared" si="111"/>
        <v>0</v>
      </c>
      <c r="V245">
        <f t="shared" si="112"/>
        <v>0</v>
      </c>
      <c r="W245">
        <f t="shared" si="113"/>
        <v>0</v>
      </c>
      <c r="X245">
        <f t="shared" si="114"/>
        <v>0</v>
      </c>
      <c r="Y245">
        <f t="shared" si="115"/>
        <v>0</v>
      </c>
      <c r="Z245">
        <f t="shared" si="116"/>
        <v>0</v>
      </c>
      <c r="AA245">
        <f t="shared" si="117"/>
        <v>0</v>
      </c>
      <c r="AB245">
        <f t="shared" si="118"/>
        <v>0</v>
      </c>
      <c r="AC245">
        <f t="shared" si="119"/>
        <v>0</v>
      </c>
      <c r="AD245">
        <f t="shared" si="120"/>
        <v>0</v>
      </c>
      <c r="AE245">
        <f t="shared" si="121"/>
        <v>0</v>
      </c>
      <c r="AF245">
        <f t="shared" si="122"/>
        <v>0</v>
      </c>
      <c r="AG245">
        <f t="shared" si="123"/>
        <v>0</v>
      </c>
      <c r="AH245" s="12">
        <f t="shared" si="126"/>
        <v>0</v>
      </c>
      <c r="AI245" s="12">
        <f t="shared" si="126"/>
        <v>0</v>
      </c>
      <c r="AJ245" s="12">
        <f t="shared" si="126"/>
        <v>0</v>
      </c>
      <c r="AK245" s="12">
        <f t="shared" si="126"/>
        <v>0</v>
      </c>
      <c r="AL245" s="12">
        <f t="shared" si="126"/>
        <v>0</v>
      </c>
      <c r="AM245" s="12">
        <f t="shared" si="126"/>
        <v>0</v>
      </c>
      <c r="AN245" s="12">
        <f t="shared" si="126"/>
        <v>0</v>
      </c>
      <c r="AO245" s="12">
        <f t="shared" si="126"/>
        <v>0</v>
      </c>
      <c r="AP245" s="12">
        <f t="shared" si="126"/>
        <v>0</v>
      </c>
      <c r="AQ245" s="12">
        <f t="shared" si="126"/>
        <v>0</v>
      </c>
      <c r="AR245" s="12">
        <f t="shared" si="126"/>
        <v>0</v>
      </c>
      <c r="AS245" s="12">
        <f t="shared" si="126"/>
        <v>0</v>
      </c>
      <c r="AT245" s="13">
        <f t="shared" si="108"/>
        <v>0</v>
      </c>
      <c r="AU245" t="e">
        <f t="shared" si="109"/>
        <v>#DIV/0!</v>
      </c>
      <c r="AV245" t="e">
        <v>#DIV/0!</v>
      </c>
      <c r="AW245" t="e">
        <f t="shared" si="110"/>
        <v>#DIV/0!</v>
      </c>
    </row>
    <row r="246" spans="1:49" x14ac:dyDescent="0.25">
      <c r="A246" s="18" t="str">
        <f>[1]Nodes!A245</f>
        <v>SUR_VER</v>
      </c>
      <c r="B246" s="18" t="str">
        <f>[1]Nodes!B245</f>
        <v>Verdugo Wash (Gauge F252-R)</v>
      </c>
      <c r="C246" s="19">
        <f>[1]Nodes!U245</f>
        <v>0</v>
      </c>
      <c r="D246">
        <f>$C246*'[2]Bulletin 166 Demands'!$F$2</f>
        <v>0</v>
      </c>
      <c r="E246">
        <f>$C246*'[2]Bulletin 166 Demands'!$F$3</f>
        <v>0</v>
      </c>
      <c r="F246">
        <f>$C246*'[2]Bulletin 166 Demands'!$F$4</f>
        <v>0</v>
      </c>
      <c r="G246">
        <f>$C246*'[2]Bulletin 166 Demands'!$F$5</f>
        <v>0</v>
      </c>
      <c r="H246">
        <f>$C246*'[2]Bulletin 166 Demands'!$F$6</f>
        <v>0</v>
      </c>
      <c r="I246">
        <f>$C246*'[2]Bulletin 166 Demands'!$F$7</f>
        <v>0</v>
      </c>
      <c r="J246">
        <f>$C246*'[2]Bulletin 166 Demands'!$F$8</f>
        <v>0</v>
      </c>
      <c r="K246">
        <f>$C246*'[2]Bulletin 166 Demands'!$F$9</f>
        <v>0</v>
      </c>
      <c r="L246">
        <f>$C246*'[2]Bulletin 166 Demands'!$F$10</f>
        <v>0</v>
      </c>
      <c r="M246">
        <f>$C246*'[2]Bulletin 166 Demands'!$F$11</f>
        <v>0</v>
      </c>
      <c r="N246">
        <f>$C246*'[2]Bulletin 166 Demands'!$F$12</f>
        <v>0</v>
      </c>
      <c r="O246">
        <f>$C246*'[2]Bulletin 166 Demands'!$F$13</f>
        <v>0</v>
      </c>
      <c r="Q246" s="12">
        <f>[1]Nodes!H245</f>
        <v>0</v>
      </c>
      <c r="R246" s="1">
        <f t="shared" si="106"/>
        <v>0</v>
      </c>
      <c r="S246" s="1">
        <f t="shared" si="107"/>
        <v>0</v>
      </c>
      <c r="T246" s="1">
        <v>0</v>
      </c>
      <c r="U246" s="1">
        <f t="shared" si="111"/>
        <v>0</v>
      </c>
      <c r="V246">
        <f t="shared" si="112"/>
        <v>0</v>
      </c>
      <c r="W246">
        <f t="shared" si="113"/>
        <v>0</v>
      </c>
      <c r="X246">
        <f t="shared" si="114"/>
        <v>0</v>
      </c>
      <c r="Y246">
        <f t="shared" si="115"/>
        <v>0</v>
      </c>
      <c r="Z246">
        <f t="shared" si="116"/>
        <v>0</v>
      </c>
      <c r="AA246">
        <f t="shared" si="117"/>
        <v>0</v>
      </c>
      <c r="AB246">
        <f t="shared" si="118"/>
        <v>0</v>
      </c>
      <c r="AC246">
        <f t="shared" si="119"/>
        <v>0</v>
      </c>
      <c r="AD246">
        <f t="shared" si="120"/>
        <v>0</v>
      </c>
      <c r="AE246">
        <f t="shared" si="121"/>
        <v>0</v>
      </c>
      <c r="AF246">
        <f t="shared" si="122"/>
        <v>0</v>
      </c>
      <c r="AG246">
        <f t="shared" si="123"/>
        <v>0</v>
      </c>
      <c r="AH246" s="12">
        <f t="shared" si="126"/>
        <v>0</v>
      </c>
      <c r="AI246" s="12">
        <f t="shared" si="126"/>
        <v>0</v>
      </c>
      <c r="AJ246" s="12">
        <f t="shared" si="126"/>
        <v>0</v>
      </c>
      <c r="AK246" s="12">
        <f t="shared" si="126"/>
        <v>0</v>
      </c>
      <c r="AL246" s="12">
        <f t="shared" si="126"/>
        <v>0</v>
      </c>
      <c r="AM246" s="12">
        <f t="shared" si="126"/>
        <v>0</v>
      </c>
      <c r="AN246" s="12">
        <f t="shared" si="126"/>
        <v>0</v>
      </c>
      <c r="AO246" s="12">
        <f t="shared" si="126"/>
        <v>0</v>
      </c>
      <c r="AP246" s="12">
        <f t="shared" si="126"/>
        <v>0</v>
      </c>
      <c r="AQ246" s="12">
        <f t="shared" si="126"/>
        <v>0</v>
      </c>
      <c r="AR246" s="12">
        <f t="shared" si="126"/>
        <v>0</v>
      </c>
      <c r="AS246" s="12">
        <f t="shared" si="126"/>
        <v>0</v>
      </c>
      <c r="AT246" s="13">
        <f t="shared" si="108"/>
        <v>0</v>
      </c>
      <c r="AU246" t="e">
        <f t="shared" si="109"/>
        <v>#DIV/0!</v>
      </c>
      <c r="AV246" t="e">
        <v>#DIV/0!</v>
      </c>
      <c r="AW246" t="e">
        <f t="shared" si="110"/>
        <v>#DIV/0!</v>
      </c>
    </row>
    <row r="247" spans="1:49" x14ac:dyDescent="0.25">
      <c r="A247" s="18" t="str">
        <f>[1]Nodes!A246</f>
        <v>SUR_WLL</v>
      </c>
      <c r="B247" s="18" t="str">
        <f>[1]Nodes!B246</f>
        <v>Walnut Creek- Lower (after Walnut SG)</v>
      </c>
      <c r="C247" s="19">
        <f>[1]Nodes!U246</f>
        <v>0</v>
      </c>
      <c r="D247">
        <f>$C247*'[2]Bulletin 166 Demands'!$F$2</f>
        <v>0</v>
      </c>
      <c r="E247">
        <f>$C247*'[2]Bulletin 166 Demands'!$F$3</f>
        <v>0</v>
      </c>
      <c r="F247">
        <f>$C247*'[2]Bulletin 166 Demands'!$F$4</f>
        <v>0</v>
      </c>
      <c r="G247">
        <f>$C247*'[2]Bulletin 166 Demands'!$F$5</f>
        <v>0</v>
      </c>
      <c r="H247">
        <f>$C247*'[2]Bulletin 166 Demands'!$F$6</f>
        <v>0</v>
      </c>
      <c r="I247">
        <f>$C247*'[2]Bulletin 166 Demands'!$F$7</f>
        <v>0</v>
      </c>
      <c r="J247">
        <f>$C247*'[2]Bulletin 166 Demands'!$F$8</f>
        <v>0</v>
      </c>
      <c r="K247">
        <f>$C247*'[2]Bulletin 166 Demands'!$F$9</f>
        <v>0</v>
      </c>
      <c r="L247">
        <f>$C247*'[2]Bulletin 166 Demands'!$F$10</f>
        <v>0</v>
      </c>
      <c r="M247">
        <f>$C247*'[2]Bulletin 166 Demands'!$F$11</f>
        <v>0</v>
      </c>
      <c r="N247">
        <f>$C247*'[2]Bulletin 166 Demands'!$F$12</f>
        <v>0</v>
      </c>
      <c r="O247">
        <f>$C247*'[2]Bulletin 166 Demands'!$F$13</f>
        <v>0</v>
      </c>
      <c r="Q247" s="12">
        <f>[1]Nodes!H246</f>
        <v>0</v>
      </c>
      <c r="R247" s="1">
        <f t="shared" si="106"/>
        <v>0</v>
      </c>
      <c r="S247" s="1">
        <f t="shared" si="107"/>
        <v>0</v>
      </c>
      <c r="T247" s="1">
        <v>0</v>
      </c>
      <c r="U247" s="1">
        <f t="shared" si="111"/>
        <v>0</v>
      </c>
      <c r="V247">
        <f t="shared" si="112"/>
        <v>0</v>
      </c>
      <c r="W247">
        <f t="shared" si="113"/>
        <v>0</v>
      </c>
      <c r="X247">
        <f t="shared" si="114"/>
        <v>0</v>
      </c>
      <c r="Y247">
        <f t="shared" si="115"/>
        <v>0</v>
      </c>
      <c r="Z247">
        <f t="shared" si="116"/>
        <v>0</v>
      </c>
      <c r="AA247">
        <f t="shared" si="117"/>
        <v>0</v>
      </c>
      <c r="AB247">
        <f t="shared" si="118"/>
        <v>0</v>
      </c>
      <c r="AC247">
        <f t="shared" si="119"/>
        <v>0</v>
      </c>
      <c r="AD247">
        <f t="shared" si="120"/>
        <v>0</v>
      </c>
      <c r="AE247">
        <f t="shared" si="121"/>
        <v>0</v>
      </c>
      <c r="AF247">
        <f t="shared" si="122"/>
        <v>0</v>
      </c>
      <c r="AG247">
        <f t="shared" si="123"/>
        <v>0</v>
      </c>
      <c r="AH247" s="12">
        <f t="shared" si="126"/>
        <v>0</v>
      </c>
      <c r="AI247" s="12">
        <f t="shared" si="126"/>
        <v>0</v>
      </c>
      <c r="AJ247" s="12">
        <f t="shared" si="126"/>
        <v>0</v>
      </c>
      <c r="AK247" s="12">
        <f t="shared" si="126"/>
        <v>0</v>
      </c>
      <c r="AL247" s="12">
        <f t="shared" si="126"/>
        <v>0</v>
      </c>
      <c r="AM247" s="12">
        <f t="shared" si="126"/>
        <v>0</v>
      </c>
      <c r="AN247" s="12">
        <f t="shared" si="126"/>
        <v>0</v>
      </c>
      <c r="AO247" s="12">
        <f t="shared" si="126"/>
        <v>0</v>
      </c>
      <c r="AP247" s="12">
        <f t="shared" si="126"/>
        <v>0</v>
      </c>
      <c r="AQ247" s="12">
        <f t="shared" si="126"/>
        <v>0</v>
      </c>
      <c r="AR247" s="12">
        <f t="shared" si="126"/>
        <v>0</v>
      </c>
      <c r="AS247" s="12">
        <f t="shared" si="126"/>
        <v>0</v>
      </c>
      <c r="AT247" s="13">
        <f t="shared" si="108"/>
        <v>0</v>
      </c>
      <c r="AU247" t="e">
        <f t="shared" si="109"/>
        <v>#DIV/0!</v>
      </c>
      <c r="AV247" t="e">
        <v>#DIV/0!</v>
      </c>
      <c r="AW247" t="e">
        <f t="shared" si="110"/>
        <v>#DIV/0!</v>
      </c>
    </row>
    <row r="248" spans="1:49" x14ac:dyDescent="0.25">
      <c r="A248" s="18" t="str">
        <f>[1]Nodes!A247</f>
        <v>SUR_WLU</v>
      </c>
      <c r="B248" s="18" t="str">
        <f>[1]Nodes!B247</f>
        <v>Walnut Creek- Upper (compare to inflows from F40-R)</v>
      </c>
      <c r="C248" s="19">
        <f>[1]Nodes!U247</f>
        <v>0</v>
      </c>
      <c r="D248">
        <f>$C248*'[2]Bulletin 166 Demands'!$F$2</f>
        <v>0</v>
      </c>
      <c r="E248">
        <f>$C248*'[2]Bulletin 166 Demands'!$F$3</f>
        <v>0</v>
      </c>
      <c r="F248">
        <f>$C248*'[2]Bulletin 166 Demands'!$F$4</f>
        <v>0</v>
      </c>
      <c r="G248">
        <f>$C248*'[2]Bulletin 166 Demands'!$F$5</f>
        <v>0</v>
      </c>
      <c r="H248">
        <f>$C248*'[2]Bulletin 166 Demands'!$F$6</f>
        <v>0</v>
      </c>
      <c r="I248">
        <f>$C248*'[2]Bulletin 166 Demands'!$F$7</f>
        <v>0</v>
      </c>
      <c r="J248">
        <f>$C248*'[2]Bulletin 166 Demands'!$F$8</f>
        <v>0</v>
      </c>
      <c r="K248">
        <f>$C248*'[2]Bulletin 166 Demands'!$F$9</f>
        <v>0</v>
      </c>
      <c r="L248">
        <f>$C248*'[2]Bulletin 166 Demands'!$F$10</f>
        <v>0</v>
      </c>
      <c r="M248">
        <f>$C248*'[2]Bulletin 166 Demands'!$F$11</f>
        <v>0</v>
      </c>
      <c r="N248">
        <f>$C248*'[2]Bulletin 166 Demands'!$F$12</f>
        <v>0</v>
      </c>
      <c r="O248">
        <f>$C248*'[2]Bulletin 166 Demands'!$F$13</f>
        <v>0</v>
      </c>
      <c r="Q248" s="12">
        <f>[1]Nodes!H247</f>
        <v>0</v>
      </c>
      <c r="R248" s="1">
        <f t="shared" si="106"/>
        <v>0</v>
      </c>
      <c r="S248" s="1">
        <f t="shared" si="107"/>
        <v>0</v>
      </c>
      <c r="T248" s="1">
        <v>0</v>
      </c>
      <c r="U248" s="1">
        <f t="shared" si="111"/>
        <v>0</v>
      </c>
      <c r="V248">
        <f t="shared" si="112"/>
        <v>0</v>
      </c>
      <c r="W248">
        <f t="shared" si="113"/>
        <v>0</v>
      </c>
      <c r="X248">
        <f t="shared" si="114"/>
        <v>0</v>
      </c>
      <c r="Y248">
        <f t="shared" si="115"/>
        <v>0</v>
      </c>
      <c r="Z248">
        <f t="shared" si="116"/>
        <v>0</v>
      </c>
      <c r="AA248">
        <f t="shared" si="117"/>
        <v>0</v>
      </c>
      <c r="AB248">
        <f t="shared" si="118"/>
        <v>0</v>
      </c>
      <c r="AC248">
        <f t="shared" si="119"/>
        <v>0</v>
      </c>
      <c r="AD248">
        <f t="shared" si="120"/>
        <v>0</v>
      </c>
      <c r="AE248">
        <f t="shared" si="121"/>
        <v>0</v>
      </c>
      <c r="AF248">
        <f t="shared" si="122"/>
        <v>0</v>
      </c>
      <c r="AG248">
        <f t="shared" si="123"/>
        <v>0</v>
      </c>
      <c r="AH248" s="12">
        <f t="shared" si="126"/>
        <v>0</v>
      </c>
      <c r="AI248" s="12">
        <f t="shared" si="126"/>
        <v>0</v>
      </c>
      <c r="AJ248" s="12">
        <f t="shared" si="126"/>
        <v>0</v>
      </c>
      <c r="AK248" s="12">
        <f t="shared" si="126"/>
        <v>0</v>
      </c>
      <c r="AL248" s="12">
        <f t="shared" si="126"/>
        <v>0</v>
      </c>
      <c r="AM248" s="12">
        <f t="shared" si="126"/>
        <v>0</v>
      </c>
      <c r="AN248" s="12">
        <f t="shared" si="126"/>
        <v>0</v>
      </c>
      <c r="AO248" s="12">
        <f t="shared" si="126"/>
        <v>0</v>
      </c>
      <c r="AP248" s="12">
        <f t="shared" si="126"/>
        <v>0</v>
      </c>
      <c r="AQ248" s="12">
        <f t="shared" si="126"/>
        <v>0</v>
      </c>
      <c r="AR248" s="12">
        <f t="shared" si="126"/>
        <v>0</v>
      </c>
      <c r="AS248" s="12">
        <f t="shared" si="126"/>
        <v>0</v>
      </c>
      <c r="AT248" s="13">
        <f t="shared" si="108"/>
        <v>0</v>
      </c>
      <c r="AU248" t="e">
        <f t="shared" si="109"/>
        <v>#DIV/0!</v>
      </c>
      <c r="AV248" t="e">
        <v>#DIV/0!</v>
      </c>
      <c r="AW248" t="e">
        <f t="shared" si="110"/>
        <v>#DIV/0!</v>
      </c>
    </row>
    <row r="249" spans="1:49" x14ac:dyDescent="0.25">
      <c r="A249" s="18" t="str">
        <f>[1]Nodes!A248</f>
        <v>SUR_ALH</v>
      </c>
      <c r="B249" s="18" t="str">
        <f>[1]Nodes!B248</f>
        <v>Alhambra Wash (Inflows from Gauge 81D-R)</v>
      </c>
      <c r="C249" s="19">
        <f>[1]Nodes!U248</f>
        <v>0</v>
      </c>
      <c r="D249">
        <f>$C249*'[2]Bulletin 166 Demands'!$F$2</f>
        <v>0</v>
      </c>
      <c r="E249">
        <f>$C249*'[2]Bulletin 166 Demands'!$F$3</f>
        <v>0</v>
      </c>
      <c r="F249">
        <f>$C249*'[2]Bulletin 166 Demands'!$F$4</f>
        <v>0</v>
      </c>
      <c r="G249">
        <f>$C249*'[2]Bulletin 166 Demands'!$F$5</f>
        <v>0</v>
      </c>
      <c r="H249">
        <f>$C249*'[2]Bulletin 166 Demands'!$F$6</f>
        <v>0</v>
      </c>
      <c r="I249">
        <f>$C249*'[2]Bulletin 166 Demands'!$F$7</f>
        <v>0</v>
      </c>
      <c r="J249">
        <f>$C249*'[2]Bulletin 166 Demands'!$F$8</f>
        <v>0</v>
      </c>
      <c r="K249">
        <f>$C249*'[2]Bulletin 166 Demands'!$F$9</f>
        <v>0</v>
      </c>
      <c r="L249">
        <f>$C249*'[2]Bulletin 166 Demands'!$F$10</f>
        <v>0</v>
      </c>
      <c r="M249">
        <f>$C249*'[2]Bulletin 166 Demands'!$F$11</f>
        <v>0</v>
      </c>
      <c r="N249">
        <f>$C249*'[2]Bulletin 166 Demands'!$F$12</f>
        <v>0</v>
      </c>
      <c r="O249">
        <f>$C249*'[2]Bulletin 166 Demands'!$F$13</f>
        <v>0</v>
      </c>
      <c r="Q249" s="12">
        <f>[1]Nodes!H248</f>
        <v>0</v>
      </c>
      <c r="R249" s="1">
        <f t="shared" si="106"/>
        <v>0</v>
      </c>
      <c r="S249" s="1">
        <f t="shared" si="107"/>
        <v>0</v>
      </c>
      <c r="T249" s="1">
        <v>0</v>
      </c>
      <c r="U249" s="1">
        <f t="shared" si="111"/>
        <v>0</v>
      </c>
      <c r="V249">
        <f t="shared" si="112"/>
        <v>0</v>
      </c>
      <c r="W249">
        <f t="shared" si="113"/>
        <v>0</v>
      </c>
      <c r="X249">
        <f t="shared" si="114"/>
        <v>0</v>
      </c>
      <c r="Y249">
        <f t="shared" si="115"/>
        <v>0</v>
      </c>
      <c r="Z249">
        <f t="shared" si="116"/>
        <v>0</v>
      </c>
      <c r="AA249">
        <f t="shared" si="117"/>
        <v>0</v>
      </c>
      <c r="AB249">
        <f t="shared" si="118"/>
        <v>0</v>
      </c>
      <c r="AC249">
        <f t="shared" si="119"/>
        <v>0</v>
      </c>
      <c r="AD249">
        <f t="shared" si="120"/>
        <v>0</v>
      </c>
      <c r="AE249">
        <f t="shared" si="121"/>
        <v>0</v>
      </c>
      <c r="AF249">
        <f t="shared" si="122"/>
        <v>0</v>
      </c>
      <c r="AG249">
        <f t="shared" si="123"/>
        <v>0</v>
      </c>
      <c r="AH249" s="12">
        <f t="shared" si="126"/>
        <v>0</v>
      </c>
      <c r="AI249" s="12">
        <f t="shared" si="126"/>
        <v>0</v>
      </c>
      <c r="AJ249" s="12">
        <f t="shared" si="126"/>
        <v>0</v>
      </c>
      <c r="AK249" s="12">
        <f t="shared" si="126"/>
        <v>0</v>
      </c>
      <c r="AL249" s="12">
        <f t="shared" si="126"/>
        <v>0</v>
      </c>
      <c r="AM249" s="12">
        <f t="shared" si="126"/>
        <v>0</v>
      </c>
      <c r="AN249" s="12">
        <f t="shared" si="126"/>
        <v>0</v>
      </c>
      <c r="AO249" s="12">
        <f t="shared" si="126"/>
        <v>0</v>
      </c>
      <c r="AP249" s="12">
        <f t="shared" si="126"/>
        <v>0</v>
      </c>
      <c r="AQ249" s="12">
        <f t="shared" si="126"/>
        <v>0</v>
      </c>
      <c r="AR249" s="12">
        <f t="shared" si="126"/>
        <v>0</v>
      </c>
      <c r="AS249" s="12">
        <f t="shared" si="126"/>
        <v>0</v>
      </c>
      <c r="AT249" s="13">
        <f t="shared" si="108"/>
        <v>0</v>
      </c>
      <c r="AU249" t="e">
        <f t="shared" si="109"/>
        <v>#DIV/0!</v>
      </c>
      <c r="AV249" t="e">
        <v>#DIV/0!</v>
      </c>
      <c r="AW249" t="e">
        <f t="shared" si="110"/>
        <v>#DIV/0!</v>
      </c>
    </row>
    <row r="250" spans="1:49" x14ac:dyDescent="0.25">
      <c r="A250" s="18" t="str">
        <f>[1]Nodes!A249</f>
        <v>SUR_ARC</v>
      </c>
      <c r="B250" s="18" t="str">
        <f>[1]Nodes!B249</f>
        <v>Arcadia Wash (Inflows from Gauge F317-R)</v>
      </c>
      <c r="C250" s="19">
        <f>[1]Nodes!U249</f>
        <v>0</v>
      </c>
      <c r="D250">
        <f>$C250*'[2]Bulletin 166 Demands'!$F$2</f>
        <v>0</v>
      </c>
      <c r="E250">
        <f>$C250*'[2]Bulletin 166 Demands'!$F$3</f>
        <v>0</v>
      </c>
      <c r="F250">
        <f>$C250*'[2]Bulletin 166 Demands'!$F$4</f>
        <v>0</v>
      </c>
      <c r="G250">
        <f>$C250*'[2]Bulletin 166 Demands'!$F$5</f>
        <v>0</v>
      </c>
      <c r="H250">
        <f>$C250*'[2]Bulletin 166 Demands'!$F$6</f>
        <v>0</v>
      </c>
      <c r="I250">
        <f>$C250*'[2]Bulletin 166 Demands'!$F$7</f>
        <v>0</v>
      </c>
      <c r="J250">
        <f>$C250*'[2]Bulletin 166 Demands'!$F$8</f>
        <v>0</v>
      </c>
      <c r="K250">
        <f>$C250*'[2]Bulletin 166 Demands'!$F$9</f>
        <v>0</v>
      </c>
      <c r="L250">
        <f>$C250*'[2]Bulletin 166 Demands'!$F$10</f>
        <v>0</v>
      </c>
      <c r="M250">
        <f>$C250*'[2]Bulletin 166 Demands'!$F$11</f>
        <v>0</v>
      </c>
      <c r="N250">
        <f>$C250*'[2]Bulletin 166 Demands'!$F$12</f>
        <v>0</v>
      </c>
      <c r="O250">
        <f>$C250*'[2]Bulletin 166 Demands'!$F$13</f>
        <v>0</v>
      </c>
      <c r="Q250" s="12">
        <f>[1]Nodes!H249</f>
        <v>0</v>
      </c>
      <c r="R250" s="1">
        <f t="shared" si="106"/>
        <v>0</v>
      </c>
      <c r="S250" s="1">
        <f t="shared" si="107"/>
        <v>0</v>
      </c>
      <c r="T250" s="1">
        <v>0</v>
      </c>
      <c r="U250" s="1">
        <f t="shared" si="111"/>
        <v>0</v>
      </c>
      <c r="V250">
        <f t="shared" si="112"/>
        <v>0</v>
      </c>
      <c r="W250">
        <f t="shared" si="113"/>
        <v>0</v>
      </c>
      <c r="X250">
        <f t="shared" si="114"/>
        <v>0</v>
      </c>
      <c r="Y250">
        <f t="shared" si="115"/>
        <v>0</v>
      </c>
      <c r="Z250">
        <f t="shared" si="116"/>
        <v>0</v>
      </c>
      <c r="AA250">
        <f t="shared" si="117"/>
        <v>0</v>
      </c>
      <c r="AB250">
        <f t="shared" si="118"/>
        <v>0</v>
      </c>
      <c r="AC250">
        <f t="shared" si="119"/>
        <v>0</v>
      </c>
      <c r="AD250">
        <f t="shared" si="120"/>
        <v>0</v>
      </c>
      <c r="AE250">
        <f t="shared" si="121"/>
        <v>0</v>
      </c>
      <c r="AF250">
        <f t="shared" si="122"/>
        <v>0</v>
      </c>
      <c r="AG250">
        <f t="shared" si="123"/>
        <v>0</v>
      </c>
      <c r="AH250" s="12">
        <f t="shared" si="126"/>
        <v>0</v>
      </c>
      <c r="AI250" s="12">
        <f t="shared" si="126"/>
        <v>0</v>
      </c>
      <c r="AJ250" s="12">
        <f t="shared" si="126"/>
        <v>0</v>
      </c>
      <c r="AK250" s="12">
        <f t="shared" si="126"/>
        <v>0</v>
      </c>
      <c r="AL250" s="12">
        <f t="shared" si="126"/>
        <v>0</v>
      </c>
      <c r="AM250" s="12">
        <f t="shared" si="126"/>
        <v>0</v>
      </c>
      <c r="AN250" s="12">
        <f t="shared" si="126"/>
        <v>0</v>
      </c>
      <c r="AO250" s="12">
        <f t="shared" si="126"/>
        <v>0</v>
      </c>
      <c r="AP250" s="12">
        <f t="shared" si="126"/>
        <v>0</v>
      </c>
      <c r="AQ250" s="12">
        <f t="shared" si="126"/>
        <v>0</v>
      </c>
      <c r="AR250" s="12">
        <f t="shared" si="126"/>
        <v>0</v>
      </c>
      <c r="AS250" s="12">
        <f t="shared" si="126"/>
        <v>0</v>
      </c>
      <c r="AT250" s="13">
        <f t="shared" si="108"/>
        <v>0</v>
      </c>
      <c r="AU250" t="e">
        <f t="shared" si="109"/>
        <v>#DIV/0!</v>
      </c>
      <c r="AV250" t="e">
        <v>#DIV/0!</v>
      </c>
      <c r="AW250" t="e">
        <f t="shared" si="110"/>
        <v>#DIV/0!</v>
      </c>
    </row>
    <row r="251" spans="1:49" x14ac:dyDescent="0.25">
      <c r="A251" s="18" t="str">
        <f>[1]Nodes!A250</f>
        <v>SUR_CMP</v>
      </c>
      <c r="B251" s="18" t="str">
        <f>[1]Nodes!B250</f>
        <v>Compton Creek (Gauge F37B-R)</v>
      </c>
      <c r="C251" s="19">
        <f>[1]Nodes!U250</f>
        <v>0</v>
      </c>
      <c r="D251">
        <f>$C251*'[2]Bulletin 166 Demands'!$F$2</f>
        <v>0</v>
      </c>
      <c r="E251">
        <f>$C251*'[2]Bulletin 166 Demands'!$F$3</f>
        <v>0</v>
      </c>
      <c r="F251">
        <f>$C251*'[2]Bulletin 166 Demands'!$F$4</f>
        <v>0</v>
      </c>
      <c r="G251">
        <f>$C251*'[2]Bulletin 166 Demands'!$F$5</f>
        <v>0</v>
      </c>
      <c r="H251">
        <f>$C251*'[2]Bulletin 166 Demands'!$F$6</f>
        <v>0</v>
      </c>
      <c r="I251">
        <f>$C251*'[2]Bulletin 166 Demands'!$F$7</f>
        <v>0</v>
      </c>
      <c r="J251">
        <f>$C251*'[2]Bulletin 166 Demands'!$F$8</f>
        <v>0</v>
      </c>
      <c r="K251">
        <f>$C251*'[2]Bulletin 166 Demands'!$F$9</f>
        <v>0</v>
      </c>
      <c r="L251">
        <f>$C251*'[2]Bulletin 166 Demands'!$F$10</f>
        <v>0</v>
      </c>
      <c r="M251">
        <f>$C251*'[2]Bulletin 166 Demands'!$F$11</f>
        <v>0</v>
      </c>
      <c r="N251">
        <f>$C251*'[2]Bulletin 166 Demands'!$F$12</f>
        <v>0</v>
      </c>
      <c r="O251">
        <f>$C251*'[2]Bulletin 166 Demands'!$F$13</f>
        <v>0</v>
      </c>
      <c r="Q251" s="12">
        <f>[1]Nodes!H250</f>
        <v>0</v>
      </c>
      <c r="R251" s="1">
        <f t="shared" si="106"/>
        <v>0</v>
      </c>
      <c r="S251" s="1">
        <f t="shared" si="107"/>
        <v>0</v>
      </c>
      <c r="T251" s="1">
        <v>0</v>
      </c>
      <c r="U251" s="1">
        <f t="shared" si="111"/>
        <v>0</v>
      </c>
      <c r="V251">
        <f t="shared" si="112"/>
        <v>0</v>
      </c>
      <c r="W251">
        <f t="shared" si="113"/>
        <v>0</v>
      </c>
      <c r="X251">
        <f t="shared" si="114"/>
        <v>0</v>
      </c>
      <c r="Y251">
        <f t="shared" si="115"/>
        <v>0</v>
      </c>
      <c r="Z251">
        <f t="shared" si="116"/>
        <v>0</v>
      </c>
      <c r="AA251">
        <f t="shared" si="117"/>
        <v>0</v>
      </c>
      <c r="AB251">
        <f t="shared" si="118"/>
        <v>0</v>
      </c>
      <c r="AC251">
        <f t="shared" si="119"/>
        <v>0</v>
      </c>
      <c r="AD251">
        <f t="shared" si="120"/>
        <v>0</v>
      </c>
      <c r="AE251">
        <f t="shared" si="121"/>
        <v>0</v>
      </c>
      <c r="AF251">
        <f t="shared" si="122"/>
        <v>0</v>
      </c>
      <c r="AG251">
        <f t="shared" si="123"/>
        <v>0</v>
      </c>
      <c r="AH251" s="12">
        <f t="shared" si="126"/>
        <v>0</v>
      </c>
      <c r="AI251" s="12">
        <f t="shared" si="126"/>
        <v>0</v>
      </c>
      <c r="AJ251" s="12">
        <f t="shared" si="126"/>
        <v>0</v>
      </c>
      <c r="AK251" s="12">
        <f t="shared" si="126"/>
        <v>0</v>
      </c>
      <c r="AL251" s="12">
        <f t="shared" si="126"/>
        <v>0</v>
      </c>
      <c r="AM251" s="12">
        <f t="shared" si="126"/>
        <v>0</v>
      </c>
      <c r="AN251" s="12">
        <f t="shared" si="126"/>
        <v>0</v>
      </c>
      <c r="AO251" s="12">
        <f t="shared" si="126"/>
        <v>0</v>
      </c>
      <c r="AP251" s="12">
        <f t="shared" si="126"/>
        <v>0</v>
      </c>
      <c r="AQ251" s="12">
        <f t="shared" si="126"/>
        <v>0</v>
      </c>
      <c r="AR251" s="12">
        <f t="shared" si="126"/>
        <v>0</v>
      </c>
      <c r="AS251" s="12">
        <f t="shared" si="126"/>
        <v>0</v>
      </c>
      <c r="AT251" s="13">
        <f t="shared" si="108"/>
        <v>0</v>
      </c>
      <c r="AU251" t="e">
        <f t="shared" si="109"/>
        <v>#DIV/0!</v>
      </c>
      <c r="AV251" t="e">
        <v>#DIV/0!</v>
      </c>
      <c r="AW251" t="e">
        <f t="shared" si="110"/>
        <v>#DIV/0!</v>
      </c>
    </row>
    <row r="252" spans="1:49" x14ac:dyDescent="0.25">
      <c r="A252" s="18" t="str">
        <f>[1]Nodes!A251</f>
        <v>SUR_COV</v>
      </c>
      <c r="B252" s="18" t="str">
        <f>[1]Nodes!B251</f>
        <v>Covina Irrigating Ditch</v>
      </c>
      <c r="C252" s="19">
        <f>[1]Nodes!U251</f>
        <v>0</v>
      </c>
      <c r="D252">
        <f>$C252*'[2]Bulletin 166 Demands'!$F$2</f>
        <v>0</v>
      </c>
      <c r="E252">
        <f>$C252*'[2]Bulletin 166 Demands'!$F$3</f>
        <v>0</v>
      </c>
      <c r="F252">
        <f>$C252*'[2]Bulletin 166 Demands'!$F$4</f>
        <v>0</v>
      </c>
      <c r="G252">
        <f>$C252*'[2]Bulletin 166 Demands'!$F$5</f>
        <v>0</v>
      </c>
      <c r="H252">
        <f>$C252*'[2]Bulletin 166 Demands'!$F$6</f>
        <v>0</v>
      </c>
      <c r="I252">
        <f>$C252*'[2]Bulletin 166 Demands'!$F$7</f>
        <v>0</v>
      </c>
      <c r="J252">
        <f>$C252*'[2]Bulletin 166 Demands'!$F$8</f>
        <v>0</v>
      </c>
      <c r="K252">
        <f>$C252*'[2]Bulletin 166 Demands'!$F$9</f>
        <v>0</v>
      </c>
      <c r="L252">
        <f>$C252*'[2]Bulletin 166 Demands'!$F$10</f>
        <v>0</v>
      </c>
      <c r="M252">
        <f>$C252*'[2]Bulletin 166 Demands'!$F$11</f>
        <v>0</v>
      </c>
      <c r="N252">
        <f>$C252*'[2]Bulletin 166 Demands'!$F$12</f>
        <v>0</v>
      </c>
      <c r="O252">
        <f>$C252*'[2]Bulletin 166 Demands'!$F$13</f>
        <v>0</v>
      </c>
      <c r="Q252" s="12">
        <f>[1]Nodes!H251</f>
        <v>0</v>
      </c>
      <c r="R252" s="1">
        <f t="shared" si="106"/>
        <v>0</v>
      </c>
      <c r="S252" s="1">
        <f t="shared" si="107"/>
        <v>0</v>
      </c>
      <c r="T252" s="1">
        <v>0</v>
      </c>
      <c r="U252" s="1">
        <f t="shared" si="111"/>
        <v>0</v>
      </c>
      <c r="V252">
        <f t="shared" si="112"/>
        <v>0</v>
      </c>
      <c r="W252">
        <f t="shared" si="113"/>
        <v>0</v>
      </c>
      <c r="X252">
        <f t="shared" si="114"/>
        <v>0</v>
      </c>
      <c r="Y252">
        <f t="shared" si="115"/>
        <v>0</v>
      </c>
      <c r="Z252">
        <f t="shared" si="116"/>
        <v>0</v>
      </c>
      <c r="AA252">
        <f t="shared" si="117"/>
        <v>0</v>
      </c>
      <c r="AB252">
        <f t="shared" si="118"/>
        <v>0</v>
      </c>
      <c r="AC252">
        <f t="shared" si="119"/>
        <v>0</v>
      </c>
      <c r="AD252">
        <f t="shared" si="120"/>
        <v>0</v>
      </c>
      <c r="AE252">
        <f t="shared" si="121"/>
        <v>0</v>
      </c>
      <c r="AF252">
        <f t="shared" si="122"/>
        <v>0</v>
      </c>
      <c r="AG252">
        <f t="shared" si="123"/>
        <v>0</v>
      </c>
      <c r="AH252" s="12">
        <f t="shared" si="126"/>
        <v>0</v>
      </c>
      <c r="AI252" s="12">
        <f t="shared" si="126"/>
        <v>0</v>
      </c>
      <c r="AJ252" s="12">
        <f t="shared" si="126"/>
        <v>0</v>
      </c>
      <c r="AK252" s="12">
        <f t="shared" si="126"/>
        <v>0</v>
      </c>
      <c r="AL252" s="12">
        <f t="shared" si="126"/>
        <v>0</v>
      </c>
      <c r="AM252" s="12">
        <f t="shared" si="126"/>
        <v>0</v>
      </c>
      <c r="AN252" s="12">
        <f t="shared" si="126"/>
        <v>0</v>
      </c>
      <c r="AO252" s="12">
        <f t="shared" si="126"/>
        <v>0</v>
      </c>
      <c r="AP252" s="12">
        <f t="shared" si="126"/>
        <v>0</v>
      </c>
      <c r="AQ252" s="12">
        <f t="shared" si="126"/>
        <v>0</v>
      </c>
      <c r="AR252" s="12">
        <f t="shared" si="126"/>
        <v>0</v>
      </c>
      <c r="AS252" s="12">
        <f t="shared" si="126"/>
        <v>0</v>
      </c>
      <c r="AT252" s="13">
        <f t="shared" si="108"/>
        <v>0</v>
      </c>
      <c r="AU252" t="e">
        <f t="shared" si="109"/>
        <v>#DIV/0!</v>
      </c>
      <c r="AV252" t="e">
        <v>#DIV/0!</v>
      </c>
      <c r="AW252" t="e">
        <f t="shared" si="110"/>
        <v>#DIV/0!</v>
      </c>
    </row>
    <row r="253" spans="1:49" x14ac:dyDescent="0.25">
      <c r="A253" s="18" t="str">
        <f>[1]Nodes!A252</f>
        <v>SUR_EVP</v>
      </c>
      <c r="B253" s="18" t="str">
        <f>[1]Nodes!B252</f>
        <v>Evapotranspiration Losses</v>
      </c>
      <c r="C253" s="19">
        <f>[1]Nodes!U252</f>
        <v>0</v>
      </c>
      <c r="D253">
        <f>$C253*'[2]Bulletin 166 Demands'!$F$2</f>
        <v>0</v>
      </c>
      <c r="E253">
        <f>$C253*'[2]Bulletin 166 Demands'!$F$3</f>
        <v>0</v>
      </c>
      <c r="F253">
        <f>$C253*'[2]Bulletin 166 Demands'!$F$4</f>
        <v>0</v>
      </c>
      <c r="G253">
        <f>$C253*'[2]Bulletin 166 Demands'!$F$5</f>
        <v>0</v>
      </c>
      <c r="H253">
        <f>$C253*'[2]Bulletin 166 Demands'!$F$6</f>
        <v>0</v>
      </c>
      <c r="I253">
        <f>$C253*'[2]Bulletin 166 Demands'!$F$7</f>
        <v>0</v>
      </c>
      <c r="J253">
        <f>$C253*'[2]Bulletin 166 Demands'!$F$8</f>
        <v>0</v>
      </c>
      <c r="K253">
        <f>$C253*'[2]Bulletin 166 Demands'!$F$9</f>
        <v>0</v>
      </c>
      <c r="L253">
        <f>$C253*'[2]Bulletin 166 Demands'!$F$10</f>
        <v>0</v>
      </c>
      <c r="M253">
        <f>$C253*'[2]Bulletin 166 Demands'!$F$11</f>
        <v>0</v>
      </c>
      <c r="N253">
        <f>$C253*'[2]Bulletin 166 Demands'!$F$12</f>
        <v>0</v>
      </c>
      <c r="O253">
        <f>$C253*'[2]Bulletin 166 Demands'!$F$13</f>
        <v>0</v>
      </c>
      <c r="Q253" s="12">
        <f>[1]Nodes!H252</f>
        <v>0</v>
      </c>
      <c r="R253" s="1">
        <f t="shared" si="106"/>
        <v>0</v>
      </c>
      <c r="S253" s="1">
        <f t="shared" si="107"/>
        <v>0</v>
      </c>
      <c r="T253" s="1">
        <v>0</v>
      </c>
      <c r="U253" s="1">
        <f t="shared" si="111"/>
        <v>0</v>
      </c>
      <c r="V253">
        <f t="shared" si="112"/>
        <v>0</v>
      </c>
      <c r="W253">
        <f t="shared" si="113"/>
        <v>0</v>
      </c>
      <c r="X253">
        <f t="shared" si="114"/>
        <v>0</v>
      </c>
      <c r="Y253">
        <f t="shared" si="115"/>
        <v>0</v>
      </c>
      <c r="Z253">
        <f t="shared" si="116"/>
        <v>0</v>
      </c>
      <c r="AA253">
        <f t="shared" si="117"/>
        <v>0</v>
      </c>
      <c r="AB253">
        <f t="shared" si="118"/>
        <v>0</v>
      </c>
      <c r="AC253">
        <f t="shared" si="119"/>
        <v>0</v>
      </c>
      <c r="AD253">
        <f t="shared" si="120"/>
        <v>0</v>
      </c>
      <c r="AE253">
        <f t="shared" si="121"/>
        <v>0</v>
      </c>
      <c r="AF253">
        <f t="shared" si="122"/>
        <v>0</v>
      </c>
      <c r="AG253">
        <f t="shared" si="123"/>
        <v>0</v>
      </c>
      <c r="AH253" s="12">
        <f t="shared" si="126"/>
        <v>0</v>
      </c>
      <c r="AI253" s="12">
        <f t="shared" si="126"/>
        <v>0</v>
      </c>
      <c r="AJ253" s="12">
        <f t="shared" si="126"/>
        <v>0</v>
      </c>
      <c r="AK253" s="12">
        <f t="shared" si="126"/>
        <v>0</v>
      </c>
      <c r="AL253" s="12">
        <f t="shared" si="126"/>
        <v>0</v>
      </c>
      <c r="AM253" s="12">
        <f t="shared" si="126"/>
        <v>0</v>
      </c>
      <c r="AN253" s="12">
        <f t="shared" si="126"/>
        <v>0</v>
      </c>
      <c r="AO253" s="12">
        <f t="shared" si="126"/>
        <v>0</v>
      </c>
      <c r="AP253" s="12">
        <f t="shared" si="126"/>
        <v>0</v>
      </c>
      <c r="AQ253" s="12">
        <f t="shared" si="126"/>
        <v>0</v>
      </c>
      <c r="AR253" s="12">
        <f t="shared" si="126"/>
        <v>0</v>
      </c>
      <c r="AS253" s="12">
        <f t="shared" si="126"/>
        <v>0</v>
      </c>
      <c r="AT253" s="13">
        <f t="shared" si="108"/>
        <v>0</v>
      </c>
      <c r="AU253" t="e">
        <f t="shared" si="109"/>
        <v>#DIV/0!</v>
      </c>
      <c r="AV253" t="e">
        <v>#DIV/0!</v>
      </c>
      <c r="AW253" t="e">
        <f t="shared" si="110"/>
        <v>#DIV/0!</v>
      </c>
    </row>
    <row r="254" spans="1:49" x14ac:dyDescent="0.25">
      <c r="A254" s="18" t="str">
        <f>[1]Nodes!A253</f>
        <v>SUR_FSH</v>
      </c>
      <c r="B254" s="18" t="str">
        <f>[1]Nodes!B253</f>
        <v>Fish Canyon (Inflows from U7-R)</v>
      </c>
      <c r="C254" s="19">
        <f>[1]Nodes!U253</f>
        <v>0</v>
      </c>
      <c r="D254">
        <f>$C254*'[2]Bulletin 166 Demands'!$F$2</f>
        <v>0</v>
      </c>
      <c r="E254">
        <f>$C254*'[2]Bulletin 166 Demands'!$F$3</f>
        <v>0</v>
      </c>
      <c r="F254">
        <f>$C254*'[2]Bulletin 166 Demands'!$F$4</f>
        <v>0</v>
      </c>
      <c r="G254">
        <f>$C254*'[2]Bulletin 166 Demands'!$F$5</f>
        <v>0</v>
      </c>
      <c r="H254">
        <f>$C254*'[2]Bulletin 166 Demands'!$F$6</f>
        <v>0</v>
      </c>
      <c r="I254">
        <f>$C254*'[2]Bulletin 166 Demands'!$F$7</f>
        <v>0</v>
      </c>
      <c r="J254">
        <f>$C254*'[2]Bulletin 166 Demands'!$F$8</f>
        <v>0</v>
      </c>
      <c r="K254">
        <f>$C254*'[2]Bulletin 166 Demands'!$F$9</f>
        <v>0</v>
      </c>
      <c r="L254">
        <f>$C254*'[2]Bulletin 166 Demands'!$F$10</f>
        <v>0</v>
      </c>
      <c r="M254">
        <f>$C254*'[2]Bulletin 166 Demands'!$F$11</f>
        <v>0</v>
      </c>
      <c r="N254">
        <f>$C254*'[2]Bulletin 166 Demands'!$F$12</f>
        <v>0</v>
      </c>
      <c r="O254">
        <f>$C254*'[2]Bulletin 166 Demands'!$F$13</f>
        <v>0</v>
      </c>
      <c r="Q254" s="12">
        <f>[1]Nodes!H253</f>
        <v>0</v>
      </c>
      <c r="R254" s="1">
        <f t="shared" si="106"/>
        <v>0</v>
      </c>
      <c r="S254" s="1">
        <f t="shared" si="107"/>
        <v>0</v>
      </c>
      <c r="T254" s="1">
        <v>0</v>
      </c>
      <c r="U254" s="1">
        <f t="shared" si="111"/>
        <v>0</v>
      </c>
      <c r="V254">
        <f t="shared" si="112"/>
        <v>0</v>
      </c>
      <c r="W254">
        <f t="shared" si="113"/>
        <v>0</v>
      </c>
      <c r="X254">
        <f t="shared" si="114"/>
        <v>0</v>
      </c>
      <c r="Y254">
        <f t="shared" si="115"/>
        <v>0</v>
      </c>
      <c r="Z254">
        <f t="shared" si="116"/>
        <v>0</v>
      </c>
      <c r="AA254">
        <f t="shared" si="117"/>
        <v>0</v>
      </c>
      <c r="AB254">
        <f t="shared" si="118"/>
        <v>0</v>
      </c>
      <c r="AC254">
        <f t="shared" si="119"/>
        <v>0</v>
      </c>
      <c r="AD254">
        <f t="shared" si="120"/>
        <v>0</v>
      </c>
      <c r="AE254">
        <f t="shared" si="121"/>
        <v>0</v>
      </c>
      <c r="AF254">
        <f t="shared" si="122"/>
        <v>0</v>
      </c>
      <c r="AG254">
        <f t="shared" si="123"/>
        <v>0</v>
      </c>
      <c r="AH254" s="12">
        <f t="shared" si="126"/>
        <v>0</v>
      </c>
      <c r="AI254" s="12">
        <f t="shared" si="126"/>
        <v>0</v>
      </c>
      <c r="AJ254" s="12">
        <f t="shared" si="126"/>
        <v>0</v>
      </c>
      <c r="AK254" s="12">
        <f t="shared" si="126"/>
        <v>0</v>
      </c>
      <c r="AL254" s="12">
        <f t="shared" si="126"/>
        <v>0</v>
      </c>
      <c r="AM254" s="12">
        <f t="shared" si="126"/>
        <v>0</v>
      </c>
      <c r="AN254" s="12">
        <f t="shared" si="126"/>
        <v>0</v>
      </c>
      <c r="AO254" s="12">
        <f t="shared" si="126"/>
        <v>0</v>
      </c>
      <c r="AP254" s="12">
        <f t="shared" si="126"/>
        <v>0</v>
      </c>
      <c r="AQ254" s="12">
        <f t="shared" si="126"/>
        <v>0</v>
      </c>
      <c r="AR254" s="12">
        <f t="shared" si="126"/>
        <v>0</v>
      </c>
      <c r="AS254" s="12">
        <f t="shared" si="126"/>
        <v>0</v>
      </c>
      <c r="AT254" s="13">
        <f t="shared" si="108"/>
        <v>0</v>
      </c>
      <c r="AU254" t="e">
        <f t="shared" si="109"/>
        <v>#DIV/0!</v>
      </c>
      <c r="AV254" t="e">
        <v>#DIV/0!</v>
      </c>
      <c r="AW254" t="e">
        <f t="shared" si="110"/>
        <v>#DIV/0!</v>
      </c>
    </row>
    <row r="255" spans="1:49" x14ac:dyDescent="0.25">
      <c r="A255" s="18" t="str">
        <f>[1]Nodes!A254</f>
        <v>SUR_LAC</v>
      </c>
      <c r="B255" s="18" t="str">
        <f>[1]Nodes!B254</f>
        <v>La Canada Surface Water Origin</v>
      </c>
      <c r="C255" s="19">
        <f>[1]Nodes!U254</f>
        <v>0</v>
      </c>
      <c r="D255">
        <f>$C255*'[2]Bulletin 166 Demands'!$F$2</f>
        <v>0</v>
      </c>
      <c r="E255">
        <f>$C255*'[2]Bulletin 166 Demands'!$F$3</f>
        <v>0</v>
      </c>
      <c r="F255">
        <f>$C255*'[2]Bulletin 166 Demands'!$F$4</f>
        <v>0</v>
      </c>
      <c r="G255">
        <f>$C255*'[2]Bulletin 166 Demands'!$F$5</f>
        <v>0</v>
      </c>
      <c r="H255">
        <f>$C255*'[2]Bulletin 166 Demands'!$F$6</f>
        <v>0</v>
      </c>
      <c r="I255">
        <f>$C255*'[2]Bulletin 166 Demands'!$F$7</f>
        <v>0</v>
      </c>
      <c r="J255">
        <f>$C255*'[2]Bulletin 166 Demands'!$F$8</f>
        <v>0</v>
      </c>
      <c r="K255">
        <f>$C255*'[2]Bulletin 166 Demands'!$F$9</f>
        <v>0</v>
      </c>
      <c r="L255">
        <f>$C255*'[2]Bulletin 166 Demands'!$F$10</f>
        <v>0</v>
      </c>
      <c r="M255">
        <f>$C255*'[2]Bulletin 166 Demands'!$F$11</f>
        <v>0</v>
      </c>
      <c r="N255">
        <f>$C255*'[2]Bulletin 166 Demands'!$F$12</f>
        <v>0</v>
      </c>
      <c r="O255">
        <f>$C255*'[2]Bulletin 166 Demands'!$F$13</f>
        <v>0</v>
      </c>
      <c r="Q255" s="12">
        <f>[1]Nodes!H254</f>
        <v>0</v>
      </c>
      <c r="R255" s="1">
        <f t="shared" si="106"/>
        <v>0</v>
      </c>
      <c r="S255" s="1">
        <f t="shared" si="107"/>
        <v>0</v>
      </c>
      <c r="T255" s="1">
        <v>0</v>
      </c>
      <c r="U255" s="1">
        <f t="shared" si="111"/>
        <v>0</v>
      </c>
      <c r="V255">
        <f t="shared" si="112"/>
        <v>0</v>
      </c>
      <c r="W255">
        <f t="shared" si="113"/>
        <v>0</v>
      </c>
      <c r="X255">
        <f t="shared" si="114"/>
        <v>0</v>
      </c>
      <c r="Y255">
        <f t="shared" si="115"/>
        <v>0</v>
      </c>
      <c r="Z255">
        <f t="shared" si="116"/>
        <v>0</v>
      </c>
      <c r="AA255">
        <f t="shared" si="117"/>
        <v>0</v>
      </c>
      <c r="AB255">
        <f t="shared" si="118"/>
        <v>0</v>
      </c>
      <c r="AC255">
        <f t="shared" si="119"/>
        <v>0</v>
      </c>
      <c r="AD255">
        <f t="shared" si="120"/>
        <v>0</v>
      </c>
      <c r="AE255">
        <f t="shared" si="121"/>
        <v>0</v>
      </c>
      <c r="AF255">
        <f t="shared" si="122"/>
        <v>0</v>
      </c>
      <c r="AG255">
        <f t="shared" si="123"/>
        <v>0</v>
      </c>
      <c r="AH255" s="12">
        <f t="shared" si="126"/>
        <v>0</v>
      </c>
      <c r="AI255" s="12">
        <f t="shared" si="126"/>
        <v>0</v>
      </c>
      <c r="AJ255" s="12">
        <f t="shared" si="126"/>
        <v>0</v>
      </c>
      <c r="AK255" s="12">
        <f t="shared" ref="AH255:AS276" si="127">($S255*31)+($U255*0.2)</f>
        <v>0</v>
      </c>
      <c r="AL255" s="12">
        <f t="shared" si="127"/>
        <v>0</v>
      </c>
      <c r="AM255" s="12">
        <f t="shared" si="127"/>
        <v>0</v>
      </c>
      <c r="AN255" s="12">
        <f t="shared" si="127"/>
        <v>0</v>
      </c>
      <c r="AO255" s="12">
        <f t="shared" si="127"/>
        <v>0</v>
      </c>
      <c r="AP255" s="12">
        <f t="shared" si="127"/>
        <v>0</v>
      </c>
      <c r="AQ255" s="12">
        <f t="shared" si="127"/>
        <v>0</v>
      </c>
      <c r="AR255" s="12">
        <f t="shared" si="127"/>
        <v>0</v>
      </c>
      <c r="AS255" s="12">
        <f t="shared" si="127"/>
        <v>0</v>
      </c>
      <c r="AT255" s="13">
        <f t="shared" si="108"/>
        <v>0</v>
      </c>
      <c r="AU255" t="e">
        <f t="shared" si="109"/>
        <v>#DIV/0!</v>
      </c>
      <c r="AV255" t="e">
        <v>#DIV/0!</v>
      </c>
      <c r="AW255" t="e">
        <f t="shared" si="110"/>
        <v>#DIV/0!</v>
      </c>
    </row>
    <row r="256" spans="1:49" x14ac:dyDescent="0.25">
      <c r="A256" s="18" t="str">
        <f>[1]Nodes!A255</f>
        <v>SUR_MIL</v>
      </c>
      <c r="B256" s="18" t="str">
        <f>[1]Nodes!B255</f>
        <v>Millard Canyon  Surface Water Origin</v>
      </c>
      <c r="C256" s="19">
        <f>[1]Nodes!U255</f>
        <v>0</v>
      </c>
      <c r="D256">
        <f>$C256*'[2]Bulletin 166 Demands'!$F$2</f>
        <v>0</v>
      </c>
      <c r="E256">
        <f>$C256*'[2]Bulletin 166 Demands'!$F$3</f>
        <v>0</v>
      </c>
      <c r="F256">
        <f>$C256*'[2]Bulletin 166 Demands'!$F$4</f>
        <v>0</v>
      </c>
      <c r="G256">
        <f>$C256*'[2]Bulletin 166 Demands'!$F$5</f>
        <v>0</v>
      </c>
      <c r="H256">
        <f>$C256*'[2]Bulletin 166 Demands'!$F$6</f>
        <v>0</v>
      </c>
      <c r="I256">
        <f>$C256*'[2]Bulletin 166 Demands'!$F$7</f>
        <v>0</v>
      </c>
      <c r="J256">
        <f>$C256*'[2]Bulletin 166 Demands'!$F$8</f>
        <v>0</v>
      </c>
      <c r="K256">
        <f>$C256*'[2]Bulletin 166 Demands'!$F$9</f>
        <v>0</v>
      </c>
      <c r="L256">
        <f>$C256*'[2]Bulletin 166 Demands'!$F$10</f>
        <v>0</v>
      </c>
      <c r="M256">
        <f>$C256*'[2]Bulletin 166 Demands'!$F$11</f>
        <v>0</v>
      </c>
      <c r="N256">
        <f>$C256*'[2]Bulletin 166 Demands'!$F$12</f>
        <v>0</v>
      </c>
      <c r="O256">
        <f>$C256*'[2]Bulletin 166 Demands'!$F$13</f>
        <v>0</v>
      </c>
      <c r="Q256" s="12">
        <f>[1]Nodes!H255</f>
        <v>0</v>
      </c>
      <c r="R256" s="1">
        <f t="shared" si="106"/>
        <v>0</v>
      </c>
      <c r="S256" s="1">
        <f t="shared" si="107"/>
        <v>0</v>
      </c>
      <c r="T256" s="1">
        <v>0</v>
      </c>
      <c r="U256" s="1">
        <f t="shared" si="111"/>
        <v>0</v>
      </c>
      <c r="V256">
        <f t="shared" si="112"/>
        <v>0</v>
      </c>
      <c r="W256">
        <f t="shared" si="113"/>
        <v>0</v>
      </c>
      <c r="X256">
        <f t="shared" si="114"/>
        <v>0</v>
      </c>
      <c r="Y256">
        <f t="shared" si="115"/>
        <v>0</v>
      </c>
      <c r="Z256">
        <f t="shared" si="116"/>
        <v>0</v>
      </c>
      <c r="AA256">
        <f t="shared" si="117"/>
        <v>0</v>
      </c>
      <c r="AB256">
        <f t="shared" si="118"/>
        <v>0</v>
      </c>
      <c r="AC256">
        <f t="shared" si="119"/>
        <v>0</v>
      </c>
      <c r="AD256">
        <f t="shared" si="120"/>
        <v>0</v>
      </c>
      <c r="AE256">
        <f t="shared" si="121"/>
        <v>0</v>
      </c>
      <c r="AF256">
        <f t="shared" si="122"/>
        <v>0</v>
      </c>
      <c r="AG256">
        <f t="shared" si="123"/>
        <v>0</v>
      </c>
      <c r="AH256" s="12">
        <f t="shared" si="127"/>
        <v>0</v>
      </c>
      <c r="AI256" s="12">
        <f t="shared" si="127"/>
        <v>0</v>
      </c>
      <c r="AJ256" s="12">
        <f t="shared" si="127"/>
        <v>0</v>
      </c>
      <c r="AK256" s="12">
        <f t="shared" si="127"/>
        <v>0</v>
      </c>
      <c r="AL256" s="12">
        <f t="shared" si="127"/>
        <v>0</v>
      </c>
      <c r="AM256" s="12">
        <f t="shared" si="127"/>
        <v>0</v>
      </c>
      <c r="AN256" s="12">
        <f t="shared" si="127"/>
        <v>0</v>
      </c>
      <c r="AO256" s="12">
        <f t="shared" si="127"/>
        <v>0</v>
      </c>
      <c r="AP256" s="12">
        <f t="shared" si="127"/>
        <v>0</v>
      </c>
      <c r="AQ256" s="12">
        <f t="shared" si="127"/>
        <v>0</v>
      </c>
      <c r="AR256" s="12">
        <f t="shared" si="127"/>
        <v>0</v>
      </c>
      <c r="AS256" s="12">
        <f t="shared" si="127"/>
        <v>0</v>
      </c>
      <c r="AT256" s="13">
        <f t="shared" si="108"/>
        <v>0</v>
      </c>
      <c r="AU256" t="e">
        <f t="shared" si="109"/>
        <v>#DIV/0!</v>
      </c>
      <c r="AV256" t="e">
        <v>#DIV/0!</v>
      </c>
      <c r="AW256" t="e">
        <f t="shared" si="110"/>
        <v>#DIV/0!</v>
      </c>
    </row>
    <row r="257" spans="1:49" x14ac:dyDescent="0.25">
      <c r="A257" s="18" t="str">
        <f>[1]Nodes!A256</f>
        <v>SUR_MON</v>
      </c>
      <c r="B257" s="18" t="str">
        <f>[1]Nodes!B256</f>
        <v>Mono Lake</v>
      </c>
      <c r="C257" s="19">
        <f>[1]Nodes!U256</f>
        <v>0</v>
      </c>
      <c r="D257">
        <f>$C257*'[2]Bulletin 166 Demands'!$F$2</f>
        <v>0</v>
      </c>
      <c r="E257">
        <f>$C257*'[2]Bulletin 166 Demands'!$F$3</f>
        <v>0</v>
      </c>
      <c r="F257">
        <f>$C257*'[2]Bulletin 166 Demands'!$F$4</f>
        <v>0</v>
      </c>
      <c r="G257">
        <f>$C257*'[2]Bulletin 166 Demands'!$F$5</f>
        <v>0</v>
      </c>
      <c r="H257">
        <f>$C257*'[2]Bulletin 166 Demands'!$F$6</f>
        <v>0</v>
      </c>
      <c r="I257">
        <f>$C257*'[2]Bulletin 166 Demands'!$F$7</f>
        <v>0</v>
      </c>
      <c r="J257">
        <f>$C257*'[2]Bulletin 166 Demands'!$F$8</f>
        <v>0</v>
      </c>
      <c r="K257">
        <f>$C257*'[2]Bulletin 166 Demands'!$F$9</f>
        <v>0</v>
      </c>
      <c r="L257">
        <f>$C257*'[2]Bulletin 166 Demands'!$F$10</f>
        <v>0</v>
      </c>
      <c r="M257">
        <f>$C257*'[2]Bulletin 166 Demands'!$F$11</f>
        <v>0</v>
      </c>
      <c r="N257">
        <f>$C257*'[2]Bulletin 166 Demands'!$F$12</f>
        <v>0</v>
      </c>
      <c r="O257">
        <f>$C257*'[2]Bulletin 166 Demands'!$F$13</f>
        <v>0</v>
      </c>
      <c r="Q257" s="12">
        <f>[1]Nodes!H256</f>
        <v>0</v>
      </c>
      <c r="R257" s="1">
        <f t="shared" si="106"/>
        <v>0</v>
      </c>
      <c r="S257" s="1">
        <f t="shared" si="107"/>
        <v>0</v>
      </c>
      <c r="T257" s="1">
        <v>0</v>
      </c>
      <c r="U257" s="1">
        <f t="shared" si="111"/>
        <v>0</v>
      </c>
      <c r="V257">
        <f t="shared" si="112"/>
        <v>0</v>
      </c>
      <c r="W257">
        <f t="shared" si="113"/>
        <v>0</v>
      </c>
      <c r="X257">
        <f t="shared" si="114"/>
        <v>0</v>
      </c>
      <c r="Y257">
        <f t="shared" si="115"/>
        <v>0</v>
      </c>
      <c r="Z257">
        <f t="shared" si="116"/>
        <v>0</v>
      </c>
      <c r="AA257">
        <f t="shared" si="117"/>
        <v>0</v>
      </c>
      <c r="AB257">
        <f t="shared" si="118"/>
        <v>0</v>
      </c>
      <c r="AC257">
        <f t="shared" si="119"/>
        <v>0</v>
      </c>
      <c r="AD257">
        <f t="shared" si="120"/>
        <v>0</v>
      </c>
      <c r="AE257">
        <f t="shared" si="121"/>
        <v>0</v>
      </c>
      <c r="AF257">
        <f t="shared" si="122"/>
        <v>0</v>
      </c>
      <c r="AG257">
        <f t="shared" si="123"/>
        <v>0</v>
      </c>
      <c r="AH257" s="12">
        <f t="shared" si="127"/>
        <v>0</v>
      </c>
      <c r="AI257" s="12">
        <f t="shared" si="127"/>
        <v>0</v>
      </c>
      <c r="AJ257" s="12">
        <f t="shared" si="127"/>
        <v>0</v>
      </c>
      <c r="AK257" s="12">
        <f t="shared" si="127"/>
        <v>0</v>
      </c>
      <c r="AL257" s="12">
        <f t="shared" si="127"/>
        <v>0</v>
      </c>
      <c r="AM257" s="12">
        <f t="shared" si="127"/>
        <v>0</v>
      </c>
      <c r="AN257" s="12">
        <f t="shared" si="127"/>
        <v>0</v>
      </c>
      <c r="AO257" s="12">
        <f t="shared" si="127"/>
        <v>0</v>
      </c>
      <c r="AP257" s="12">
        <f t="shared" si="127"/>
        <v>0</v>
      </c>
      <c r="AQ257" s="12">
        <f t="shared" si="127"/>
        <v>0</v>
      </c>
      <c r="AR257" s="12">
        <f t="shared" si="127"/>
        <v>0</v>
      </c>
      <c r="AS257" s="12">
        <f t="shared" si="127"/>
        <v>0</v>
      </c>
      <c r="AT257" s="13">
        <f t="shared" si="108"/>
        <v>0</v>
      </c>
      <c r="AU257" t="e">
        <f t="shared" si="109"/>
        <v>#DIV/0!</v>
      </c>
      <c r="AV257" t="e">
        <v>#DIV/0!</v>
      </c>
      <c r="AW257" t="e">
        <f t="shared" si="110"/>
        <v>#DIV/0!</v>
      </c>
    </row>
    <row r="258" spans="1:49" x14ac:dyDescent="0.25">
      <c r="A258" s="18" t="str">
        <f>[1]Nodes!A257</f>
        <v>SUR_MTB</v>
      </c>
      <c r="B258" s="18" t="str">
        <f>[1]Nodes!B257</f>
        <v>Montebello Drain (Gauge F181-R)</v>
      </c>
      <c r="C258" s="19">
        <f>[1]Nodes!U257</f>
        <v>0</v>
      </c>
      <c r="D258">
        <f>$C258*'[2]Bulletin 166 Demands'!$F$2</f>
        <v>0</v>
      </c>
      <c r="E258">
        <f>$C258*'[2]Bulletin 166 Demands'!$F$3</f>
        <v>0</v>
      </c>
      <c r="F258">
        <f>$C258*'[2]Bulletin 166 Demands'!$F$4</f>
        <v>0</v>
      </c>
      <c r="G258">
        <f>$C258*'[2]Bulletin 166 Demands'!$F$5</f>
        <v>0</v>
      </c>
      <c r="H258">
        <f>$C258*'[2]Bulletin 166 Demands'!$F$6</f>
        <v>0</v>
      </c>
      <c r="I258">
        <f>$C258*'[2]Bulletin 166 Demands'!$F$7</f>
        <v>0</v>
      </c>
      <c r="J258">
        <f>$C258*'[2]Bulletin 166 Demands'!$F$8</f>
        <v>0</v>
      </c>
      <c r="K258">
        <f>$C258*'[2]Bulletin 166 Demands'!$F$9</f>
        <v>0</v>
      </c>
      <c r="L258">
        <f>$C258*'[2]Bulletin 166 Demands'!$F$10</f>
        <v>0</v>
      </c>
      <c r="M258">
        <f>$C258*'[2]Bulletin 166 Demands'!$F$11</f>
        <v>0</v>
      </c>
      <c r="N258">
        <f>$C258*'[2]Bulletin 166 Demands'!$F$12</f>
        <v>0</v>
      </c>
      <c r="O258">
        <f>$C258*'[2]Bulletin 166 Demands'!$F$13</f>
        <v>0</v>
      </c>
      <c r="Q258" s="12">
        <f>[1]Nodes!H257</f>
        <v>0</v>
      </c>
      <c r="R258" s="1">
        <f t="shared" si="106"/>
        <v>0</v>
      </c>
      <c r="S258" s="1">
        <f t="shared" si="107"/>
        <v>0</v>
      </c>
      <c r="T258" s="1">
        <v>0</v>
      </c>
      <c r="U258" s="1">
        <f t="shared" si="111"/>
        <v>0</v>
      </c>
      <c r="V258">
        <f t="shared" si="112"/>
        <v>0</v>
      </c>
      <c r="W258">
        <f t="shared" si="113"/>
        <v>0</v>
      </c>
      <c r="X258">
        <f t="shared" si="114"/>
        <v>0</v>
      </c>
      <c r="Y258">
        <f t="shared" si="115"/>
        <v>0</v>
      </c>
      <c r="Z258">
        <f t="shared" si="116"/>
        <v>0</v>
      </c>
      <c r="AA258">
        <f t="shared" si="117"/>
        <v>0</v>
      </c>
      <c r="AB258">
        <f t="shared" si="118"/>
        <v>0</v>
      </c>
      <c r="AC258">
        <f t="shared" si="119"/>
        <v>0</v>
      </c>
      <c r="AD258">
        <f t="shared" si="120"/>
        <v>0</v>
      </c>
      <c r="AE258">
        <f t="shared" si="121"/>
        <v>0</v>
      </c>
      <c r="AF258">
        <f t="shared" si="122"/>
        <v>0</v>
      </c>
      <c r="AG258">
        <f t="shared" si="123"/>
        <v>0</v>
      </c>
      <c r="AH258" s="12">
        <f t="shared" si="127"/>
        <v>0</v>
      </c>
      <c r="AI258" s="12">
        <f t="shared" si="127"/>
        <v>0</v>
      </c>
      <c r="AJ258" s="12">
        <f t="shared" si="127"/>
        <v>0</v>
      </c>
      <c r="AK258" s="12">
        <f t="shared" si="127"/>
        <v>0</v>
      </c>
      <c r="AL258" s="12">
        <f t="shared" si="127"/>
        <v>0</v>
      </c>
      <c r="AM258" s="12">
        <f t="shared" si="127"/>
        <v>0</v>
      </c>
      <c r="AN258" s="12">
        <f t="shared" si="127"/>
        <v>0</v>
      </c>
      <c r="AO258" s="12">
        <f t="shared" si="127"/>
        <v>0</v>
      </c>
      <c r="AP258" s="12">
        <f t="shared" si="127"/>
        <v>0</v>
      </c>
      <c r="AQ258" s="12">
        <f t="shared" si="127"/>
        <v>0</v>
      </c>
      <c r="AR258" s="12">
        <f t="shared" si="127"/>
        <v>0</v>
      </c>
      <c r="AS258" s="12">
        <f t="shared" si="127"/>
        <v>0</v>
      </c>
      <c r="AT258" s="13">
        <f t="shared" si="108"/>
        <v>0</v>
      </c>
      <c r="AU258" t="e">
        <f t="shared" si="109"/>
        <v>#DIV/0!</v>
      </c>
      <c r="AV258" t="e">
        <v>#DIV/0!</v>
      </c>
      <c r="AW258" t="e">
        <f t="shared" si="110"/>
        <v>#DIV/0!</v>
      </c>
    </row>
    <row r="259" spans="1:49" x14ac:dyDescent="0.25">
      <c r="A259" s="18" t="str">
        <f>[1]Nodes!A258</f>
        <v>SUR_OWN</v>
      </c>
      <c r="B259" s="18" t="str">
        <f>[1]Nodes!B258</f>
        <v>Owens River</v>
      </c>
      <c r="C259" s="19">
        <f>[1]Nodes!U258</f>
        <v>0</v>
      </c>
      <c r="D259">
        <f>$C259*'[2]Bulletin 166 Demands'!$F$2</f>
        <v>0</v>
      </c>
      <c r="E259">
        <f>$C259*'[2]Bulletin 166 Demands'!$F$3</f>
        <v>0</v>
      </c>
      <c r="F259">
        <f>$C259*'[2]Bulletin 166 Demands'!$F$4</f>
        <v>0</v>
      </c>
      <c r="G259">
        <f>$C259*'[2]Bulletin 166 Demands'!$F$5</f>
        <v>0</v>
      </c>
      <c r="H259">
        <f>$C259*'[2]Bulletin 166 Demands'!$F$6</f>
        <v>0</v>
      </c>
      <c r="I259">
        <f>$C259*'[2]Bulletin 166 Demands'!$F$7</f>
        <v>0</v>
      </c>
      <c r="J259">
        <f>$C259*'[2]Bulletin 166 Demands'!$F$8</f>
        <v>0</v>
      </c>
      <c r="K259">
        <f>$C259*'[2]Bulletin 166 Demands'!$F$9</f>
        <v>0</v>
      </c>
      <c r="L259">
        <f>$C259*'[2]Bulletin 166 Demands'!$F$10</f>
        <v>0</v>
      </c>
      <c r="M259">
        <f>$C259*'[2]Bulletin 166 Demands'!$F$11</f>
        <v>0</v>
      </c>
      <c r="N259">
        <f>$C259*'[2]Bulletin 166 Demands'!$F$12</f>
        <v>0</v>
      </c>
      <c r="O259">
        <f>$C259*'[2]Bulletin 166 Demands'!$F$13</f>
        <v>0</v>
      </c>
      <c r="Q259" s="12">
        <f>[1]Nodes!H258</f>
        <v>0</v>
      </c>
      <c r="R259" s="1">
        <f t="shared" si="106"/>
        <v>0</v>
      </c>
      <c r="S259" s="1">
        <f t="shared" si="107"/>
        <v>0</v>
      </c>
      <c r="T259" s="1">
        <v>0</v>
      </c>
      <c r="U259" s="1">
        <f t="shared" si="111"/>
        <v>0</v>
      </c>
      <c r="V259">
        <f t="shared" si="112"/>
        <v>0</v>
      </c>
      <c r="W259">
        <f t="shared" si="113"/>
        <v>0</v>
      </c>
      <c r="X259">
        <f t="shared" si="114"/>
        <v>0</v>
      </c>
      <c r="Y259">
        <f t="shared" si="115"/>
        <v>0</v>
      </c>
      <c r="Z259">
        <f t="shared" si="116"/>
        <v>0</v>
      </c>
      <c r="AA259">
        <f t="shared" si="117"/>
        <v>0</v>
      </c>
      <c r="AB259">
        <f t="shared" si="118"/>
        <v>0</v>
      </c>
      <c r="AC259">
        <f t="shared" si="119"/>
        <v>0</v>
      </c>
      <c r="AD259">
        <f t="shared" si="120"/>
        <v>0</v>
      </c>
      <c r="AE259">
        <f t="shared" si="121"/>
        <v>0</v>
      </c>
      <c r="AF259">
        <f t="shared" si="122"/>
        <v>0</v>
      </c>
      <c r="AG259">
        <f t="shared" si="123"/>
        <v>0</v>
      </c>
      <c r="AH259" s="12">
        <f t="shared" si="127"/>
        <v>0</v>
      </c>
      <c r="AI259" s="12">
        <f t="shared" si="127"/>
        <v>0</v>
      </c>
      <c r="AJ259" s="12">
        <f t="shared" si="127"/>
        <v>0</v>
      </c>
      <c r="AK259" s="12">
        <f t="shared" si="127"/>
        <v>0</v>
      </c>
      <c r="AL259" s="12">
        <f t="shared" si="127"/>
        <v>0</v>
      </c>
      <c r="AM259" s="12">
        <f t="shared" si="127"/>
        <v>0</v>
      </c>
      <c r="AN259" s="12">
        <f t="shared" si="127"/>
        <v>0</v>
      </c>
      <c r="AO259" s="12">
        <f t="shared" si="127"/>
        <v>0</v>
      </c>
      <c r="AP259" s="12">
        <f t="shared" si="127"/>
        <v>0</v>
      </c>
      <c r="AQ259" s="12">
        <f t="shared" si="127"/>
        <v>0</v>
      </c>
      <c r="AR259" s="12">
        <f t="shared" si="127"/>
        <v>0</v>
      </c>
      <c r="AS259" s="12">
        <f t="shared" si="127"/>
        <v>0</v>
      </c>
      <c r="AT259" s="13">
        <f t="shared" si="108"/>
        <v>0</v>
      </c>
      <c r="AU259" t="e">
        <f t="shared" si="109"/>
        <v>#DIV/0!</v>
      </c>
      <c r="AV259" t="e">
        <v>#DIV/0!</v>
      </c>
      <c r="AW259" t="e">
        <f t="shared" si="110"/>
        <v>#DIV/0!</v>
      </c>
    </row>
    <row r="260" spans="1:49" x14ac:dyDescent="0.25">
      <c r="A260" s="18" t="str">
        <f>[1]Nodes!A259</f>
        <v>SUR_OWL</v>
      </c>
      <c r="B260" s="18" t="str">
        <f>[1]Nodes!B259</f>
        <v>Owens Lake</v>
      </c>
      <c r="C260" s="19">
        <f>[1]Nodes!U259</f>
        <v>100000</v>
      </c>
      <c r="D260">
        <f>$C260*'[2]Bulletin 166 Demands'!$F$2</f>
        <v>6885.090218423552</v>
      </c>
      <c r="E260">
        <f>$C260*'[2]Bulletin 166 Demands'!$F$3</f>
        <v>7122.5071225071224</v>
      </c>
      <c r="F260">
        <f>$C260*'[2]Bulletin 166 Demands'!$F$4</f>
        <v>7075.0237416904092</v>
      </c>
      <c r="G260">
        <f>$C260*'[2]Bulletin 166 Demands'!$F$5</f>
        <v>7834.7578347578346</v>
      </c>
      <c r="H260">
        <f>$C260*'[2]Bulletin 166 Demands'!$F$6</f>
        <v>8547.0085470085469</v>
      </c>
      <c r="I260">
        <f>$C260*'[2]Bulletin 166 Demands'!$F$7</f>
        <v>9259.2592592592591</v>
      </c>
      <c r="J260">
        <f>$C260*'[2]Bulletin 166 Demands'!$F$8</f>
        <v>9971.5099715099714</v>
      </c>
      <c r="K260">
        <f>$C260*'[2]Bulletin 166 Demands'!$F$9</f>
        <v>9734.0930674264018</v>
      </c>
      <c r="L260">
        <f>$C260*'[2]Bulletin 166 Demands'!$F$10</f>
        <v>9354.2260208926873</v>
      </c>
      <c r="M260">
        <f>$C260*'[2]Bulletin 166 Demands'!$F$11</f>
        <v>8547.0085470085469</v>
      </c>
      <c r="N260">
        <f>$C260*'[2]Bulletin 166 Demands'!$F$12</f>
        <v>8072.174738841406</v>
      </c>
      <c r="O260">
        <f>$C260*'[2]Bulletin 166 Demands'!$F$13</f>
        <v>7597.3409306742633</v>
      </c>
      <c r="Q260" s="12">
        <f>[1]Nodes!H259</f>
        <v>0</v>
      </c>
      <c r="R260" s="1">
        <f t="shared" ref="R260:R288" si="128">Q260*50</f>
        <v>0</v>
      </c>
      <c r="S260" s="1">
        <f t="shared" ref="S260:S288" si="129">R260/325851</f>
        <v>0</v>
      </c>
      <c r="T260" s="1">
        <v>0</v>
      </c>
      <c r="U260" s="1">
        <f t="shared" si="111"/>
        <v>0</v>
      </c>
      <c r="V260">
        <f t="shared" si="112"/>
        <v>0</v>
      </c>
      <c r="W260">
        <f t="shared" si="113"/>
        <v>0</v>
      </c>
      <c r="X260">
        <f t="shared" si="114"/>
        <v>0</v>
      </c>
      <c r="Y260">
        <f t="shared" si="115"/>
        <v>0</v>
      </c>
      <c r="Z260">
        <f t="shared" si="116"/>
        <v>0</v>
      </c>
      <c r="AA260">
        <f t="shared" si="117"/>
        <v>0</v>
      </c>
      <c r="AB260">
        <f t="shared" si="118"/>
        <v>0</v>
      </c>
      <c r="AC260">
        <f t="shared" si="119"/>
        <v>0</v>
      </c>
      <c r="AD260">
        <f t="shared" si="120"/>
        <v>0</v>
      </c>
      <c r="AE260">
        <f t="shared" si="121"/>
        <v>0</v>
      </c>
      <c r="AF260">
        <f t="shared" si="122"/>
        <v>0</v>
      </c>
      <c r="AG260">
        <f t="shared" si="123"/>
        <v>0</v>
      </c>
      <c r="AH260" s="12">
        <f t="shared" si="127"/>
        <v>0</v>
      </c>
      <c r="AI260" s="12">
        <f t="shared" si="127"/>
        <v>0</v>
      </c>
      <c r="AJ260" s="12">
        <f t="shared" si="127"/>
        <v>0</v>
      </c>
      <c r="AK260" s="12">
        <f t="shared" si="127"/>
        <v>0</v>
      </c>
      <c r="AL260" s="12">
        <f t="shared" si="127"/>
        <v>0</v>
      </c>
      <c r="AM260" s="12">
        <f t="shared" si="127"/>
        <v>0</v>
      </c>
      <c r="AN260" s="12">
        <f t="shared" si="127"/>
        <v>0</v>
      </c>
      <c r="AO260" s="12">
        <f t="shared" si="127"/>
        <v>0</v>
      </c>
      <c r="AP260" s="12">
        <f t="shared" si="127"/>
        <v>0</v>
      </c>
      <c r="AQ260" s="12">
        <f t="shared" si="127"/>
        <v>0</v>
      </c>
      <c r="AR260" s="12">
        <f t="shared" si="127"/>
        <v>0</v>
      </c>
      <c r="AS260" s="12">
        <f t="shared" si="127"/>
        <v>0</v>
      </c>
      <c r="AT260" s="13">
        <f t="shared" ref="AT260:AT287" si="130">SUM(AH260:AS260)</f>
        <v>0</v>
      </c>
      <c r="AU260" t="e">
        <f t="shared" ref="AU260:AU287" si="131">AT260*325851*(1/365)*(1/Q260)</f>
        <v>#DIV/0!</v>
      </c>
      <c r="AV260" t="e">
        <v>#DIV/0!</v>
      </c>
      <c r="AW260" t="e">
        <f t="shared" ref="AW260:AW287" si="132">(R260+(SUM(V260:AG260)/365)*(1/Q260))</f>
        <v>#DIV/0!</v>
      </c>
    </row>
    <row r="261" spans="1:49" x14ac:dyDescent="0.25">
      <c r="A261" s="18" t="str">
        <f>[1]Nodes!A260</f>
        <v>SUR_PAC</v>
      </c>
      <c r="B261" s="18" t="str">
        <f>[1]Nodes!B260</f>
        <v>Pacific Ocean Outflows</v>
      </c>
      <c r="C261" s="19">
        <f>[1]Nodes!U260</f>
        <v>0</v>
      </c>
      <c r="D261">
        <f>$C261*'[2]Bulletin 166 Demands'!$F$2</f>
        <v>0</v>
      </c>
      <c r="E261">
        <f>$C261*'[2]Bulletin 166 Demands'!$F$3</f>
        <v>0</v>
      </c>
      <c r="F261">
        <f>$C261*'[2]Bulletin 166 Demands'!$F$4</f>
        <v>0</v>
      </c>
      <c r="G261">
        <f>$C261*'[2]Bulletin 166 Demands'!$F$5</f>
        <v>0</v>
      </c>
      <c r="H261">
        <f>$C261*'[2]Bulletin 166 Demands'!$F$6</f>
        <v>0</v>
      </c>
      <c r="I261">
        <f>$C261*'[2]Bulletin 166 Demands'!$F$7</f>
        <v>0</v>
      </c>
      <c r="J261">
        <f>$C261*'[2]Bulletin 166 Demands'!$F$8</f>
        <v>0</v>
      </c>
      <c r="K261">
        <f>$C261*'[2]Bulletin 166 Demands'!$F$9</f>
        <v>0</v>
      </c>
      <c r="L261">
        <f>$C261*'[2]Bulletin 166 Demands'!$F$10</f>
        <v>0</v>
      </c>
      <c r="M261">
        <f>$C261*'[2]Bulletin 166 Demands'!$F$11</f>
        <v>0</v>
      </c>
      <c r="N261">
        <f>$C261*'[2]Bulletin 166 Demands'!$F$12</f>
        <v>0</v>
      </c>
      <c r="O261">
        <f>$C261*'[2]Bulletin 166 Demands'!$F$13</f>
        <v>0</v>
      </c>
      <c r="Q261" s="12">
        <f>[1]Nodes!H260</f>
        <v>0</v>
      </c>
      <c r="R261" s="1">
        <f t="shared" si="128"/>
        <v>0</v>
      </c>
      <c r="S261" s="1">
        <f t="shared" si="129"/>
        <v>0</v>
      </c>
      <c r="T261" s="1">
        <v>0</v>
      </c>
      <c r="U261" s="1">
        <f t="shared" si="111"/>
        <v>0</v>
      </c>
      <c r="V261">
        <f t="shared" si="112"/>
        <v>0</v>
      </c>
      <c r="W261">
        <f t="shared" si="113"/>
        <v>0</v>
      </c>
      <c r="X261">
        <f t="shared" si="114"/>
        <v>0</v>
      </c>
      <c r="Y261">
        <f t="shared" si="115"/>
        <v>0</v>
      </c>
      <c r="Z261">
        <f t="shared" si="116"/>
        <v>0</v>
      </c>
      <c r="AA261">
        <f t="shared" si="117"/>
        <v>0</v>
      </c>
      <c r="AB261">
        <f t="shared" si="118"/>
        <v>0</v>
      </c>
      <c r="AC261">
        <f t="shared" si="119"/>
        <v>0</v>
      </c>
      <c r="AD261">
        <f t="shared" si="120"/>
        <v>0</v>
      </c>
      <c r="AE261">
        <f t="shared" si="121"/>
        <v>0</v>
      </c>
      <c r="AF261">
        <f t="shared" si="122"/>
        <v>0</v>
      </c>
      <c r="AG261">
        <f t="shared" si="123"/>
        <v>0</v>
      </c>
      <c r="AH261" s="12">
        <f t="shared" si="127"/>
        <v>0</v>
      </c>
      <c r="AI261" s="12">
        <f t="shared" si="127"/>
        <v>0</v>
      </c>
      <c r="AJ261" s="12">
        <f t="shared" si="127"/>
        <v>0</v>
      </c>
      <c r="AK261" s="12">
        <f t="shared" si="127"/>
        <v>0</v>
      </c>
      <c r="AL261" s="12">
        <f t="shared" si="127"/>
        <v>0</v>
      </c>
      <c r="AM261" s="12">
        <f t="shared" si="127"/>
        <v>0</v>
      </c>
      <c r="AN261" s="12">
        <f t="shared" si="127"/>
        <v>0</v>
      </c>
      <c r="AO261" s="12">
        <f t="shared" si="127"/>
        <v>0</v>
      </c>
      <c r="AP261" s="12">
        <f t="shared" si="127"/>
        <v>0</v>
      </c>
      <c r="AQ261" s="12">
        <f t="shared" si="127"/>
        <v>0</v>
      </c>
      <c r="AR261" s="12">
        <f t="shared" si="127"/>
        <v>0</v>
      </c>
      <c r="AS261" s="12">
        <f t="shared" si="127"/>
        <v>0</v>
      </c>
      <c r="AT261" s="13">
        <f t="shared" si="130"/>
        <v>0</v>
      </c>
      <c r="AU261" t="e">
        <f t="shared" si="131"/>
        <v>#DIV/0!</v>
      </c>
      <c r="AV261" t="e">
        <v>#DIV/0!</v>
      </c>
      <c r="AW261" t="e">
        <f t="shared" si="132"/>
        <v>#DIV/0!</v>
      </c>
    </row>
    <row r="262" spans="1:49" x14ac:dyDescent="0.25">
      <c r="A262" s="18" t="str">
        <f>[1]Nodes!A261</f>
        <v>SUR_PCM</v>
      </c>
      <c r="B262" s="18" t="str">
        <f>[1]Nodes!B261</f>
        <v>Pacoima Dam watershed runoff</v>
      </c>
      <c r="C262" s="19">
        <f>[1]Nodes!U261</f>
        <v>0</v>
      </c>
      <c r="D262">
        <f>$C262*'[2]Bulletin 166 Demands'!$F$2</f>
        <v>0</v>
      </c>
      <c r="E262">
        <f>$C262*'[2]Bulletin 166 Demands'!$F$3</f>
        <v>0</v>
      </c>
      <c r="F262">
        <f>$C262*'[2]Bulletin 166 Demands'!$F$4</f>
        <v>0</v>
      </c>
      <c r="G262">
        <f>$C262*'[2]Bulletin 166 Demands'!$F$5</f>
        <v>0</v>
      </c>
      <c r="H262">
        <f>$C262*'[2]Bulletin 166 Demands'!$F$6</f>
        <v>0</v>
      </c>
      <c r="I262">
        <f>$C262*'[2]Bulletin 166 Demands'!$F$7</f>
        <v>0</v>
      </c>
      <c r="J262">
        <f>$C262*'[2]Bulletin 166 Demands'!$F$8</f>
        <v>0</v>
      </c>
      <c r="K262">
        <f>$C262*'[2]Bulletin 166 Demands'!$F$9</f>
        <v>0</v>
      </c>
      <c r="L262">
        <f>$C262*'[2]Bulletin 166 Demands'!$F$10</f>
        <v>0</v>
      </c>
      <c r="M262">
        <f>$C262*'[2]Bulletin 166 Demands'!$F$11</f>
        <v>0</v>
      </c>
      <c r="N262">
        <f>$C262*'[2]Bulletin 166 Demands'!$F$12</f>
        <v>0</v>
      </c>
      <c r="O262">
        <f>$C262*'[2]Bulletin 166 Demands'!$F$13</f>
        <v>0</v>
      </c>
      <c r="Q262" s="12">
        <f>[1]Nodes!H261</f>
        <v>0</v>
      </c>
      <c r="R262" s="1">
        <f t="shared" si="128"/>
        <v>0</v>
      </c>
      <c r="S262" s="1">
        <f t="shared" si="129"/>
        <v>0</v>
      </c>
      <c r="T262" s="1">
        <v>0</v>
      </c>
      <c r="U262" s="1">
        <f t="shared" si="111"/>
        <v>0</v>
      </c>
      <c r="V262">
        <f t="shared" si="112"/>
        <v>0</v>
      </c>
      <c r="W262">
        <f t="shared" si="113"/>
        <v>0</v>
      </c>
      <c r="X262">
        <f t="shared" si="114"/>
        <v>0</v>
      </c>
      <c r="Y262">
        <f t="shared" si="115"/>
        <v>0</v>
      </c>
      <c r="Z262">
        <f t="shared" si="116"/>
        <v>0</v>
      </c>
      <c r="AA262">
        <f t="shared" si="117"/>
        <v>0</v>
      </c>
      <c r="AB262">
        <f t="shared" si="118"/>
        <v>0</v>
      </c>
      <c r="AC262">
        <f t="shared" si="119"/>
        <v>0</v>
      </c>
      <c r="AD262">
        <f t="shared" si="120"/>
        <v>0</v>
      </c>
      <c r="AE262">
        <f t="shared" si="121"/>
        <v>0</v>
      </c>
      <c r="AF262">
        <f t="shared" si="122"/>
        <v>0</v>
      </c>
      <c r="AG262">
        <f t="shared" si="123"/>
        <v>0</v>
      </c>
      <c r="AH262" s="12">
        <f t="shared" si="127"/>
        <v>0</v>
      </c>
      <c r="AI262" s="12">
        <f t="shared" si="127"/>
        <v>0</v>
      </c>
      <c r="AJ262" s="12">
        <f t="shared" si="127"/>
        <v>0</v>
      </c>
      <c r="AK262" s="12">
        <f t="shared" si="127"/>
        <v>0</v>
      </c>
      <c r="AL262" s="12">
        <f t="shared" si="127"/>
        <v>0</v>
      </c>
      <c r="AM262" s="12">
        <f t="shared" si="127"/>
        <v>0</v>
      </c>
      <c r="AN262" s="12">
        <f t="shared" si="127"/>
        <v>0</v>
      </c>
      <c r="AO262" s="12">
        <f t="shared" si="127"/>
        <v>0</v>
      </c>
      <c r="AP262" s="12">
        <f t="shared" si="127"/>
        <v>0</v>
      </c>
      <c r="AQ262" s="12">
        <f t="shared" si="127"/>
        <v>0</v>
      </c>
      <c r="AR262" s="12">
        <f t="shared" si="127"/>
        <v>0</v>
      </c>
      <c r="AS262" s="12">
        <f t="shared" si="127"/>
        <v>0</v>
      </c>
      <c r="AT262" s="13">
        <f t="shared" si="130"/>
        <v>0</v>
      </c>
      <c r="AU262" t="e">
        <f t="shared" si="131"/>
        <v>#DIV/0!</v>
      </c>
      <c r="AV262" t="e">
        <v>#DIV/0!</v>
      </c>
      <c r="AW262" t="e">
        <f t="shared" si="132"/>
        <v>#DIV/0!</v>
      </c>
    </row>
    <row r="263" spans="1:49" x14ac:dyDescent="0.25">
      <c r="A263" s="18" t="str">
        <f>[1]Nodes!A262</f>
        <v>SUR_R01</v>
      </c>
      <c r="B263" s="18" t="str">
        <f>[1]Nodes!B262</f>
        <v>Surface flows to La Canada Irrigation District</v>
      </c>
      <c r="C263" s="19">
        <f>[1]Nodes!U262</f>
        <v>0</v>
      </c>
      <c r="D263">
        <f>$C263*'[2]Bulletin 166 Demands'!$F$2</f>
        <v>0</v>
      </c>
      <c r="E263">
        <f>$C263*'[2]Bulletin 166 Demands'!$F$3</f>
        <v>0</v>
      </c>
      <c r="F263">
        <f>$C263*'[2]Bulletin 166 Demands'!$F$4</f>
        <v>0</v>
      </c>
      <c r="G263">
        <f>$C263*'[2]Bulletin 166 Demands'!$F$5</f>
        <v>0</v>
      </c>
      <c r="H263">
        <f>$C263*'[2]Bulletin 166 Demands'!$F$6</f>
        <v>0</v>
      </c>
      <c r="I263">
        <f>$C263*'[2]Bulletin 166 Demands'!$F$7</f>
        <v>0</v>
      </c>
      <c r="J263">
        <f>$C263*'[2]Bulletin 166 Demands'!$F$8</f>
        <v>0</v>
      </c>
      <c r="K263">
        <f>$C263*'[2]Bulletin 166 Demands'!$F$9</f>
        <v>0</v>
      </c>
      <c r="L263">
        <f>$C263*'[2]Bulletin 166 Demands'!$F$10</f>
        <v>0</v>
      </c>
      <c r="M263">
        <f>$C263*'[2]Bulletin 166 Demands'!$F$11</f>
        <v>0</v>
      </c>
      <c r="N263">
        <f>$C263*'[2]Bulletin 166 Demands'!$F$12</f>
        <v>0</v>
      </c>
      <c r="O263">
        <f>$C263*'[2]Bulletin 166 Demands'!$F$13</f>
        <v>0</v>
      </c>
      <c r="Q263" s="12">
        <f>[1]Nodes!H262</f>
        <v>0</v>
      </c>
      <c r="R263" s="1">
        <f t="shared" si="128"/>
        <v>0</v>
      </c>
      <c r="S263" s="1">
        <f t="shared" si="129"/>
        <v>0</v>
      </c>
      <c r="T263" s="1">
        <v>0</v>
      </c>
      <c r="U263" s="1">
        <f t="shared" si="111"/>
        <v>0</v>
      </c>
      <c r="V263">
        <f t="shared" si="112"/>
        <v>0</v>
      </c>
      <c r="W263">
        <f t="shared" si="113"/>
        <v>0</v>
      </c>
      <c r="X263">
        <f t="shared" si="114"/>
        <v>0</v>
      </c>
      <c r="Y263">
        <f t="shared" si="115"/>
        <v>0</v>
      </c>
      <c r="Z263">
        <f t="shared" si="116"/>
        <v>0</v>
      </c>
      <c r="AA263">
        <f t="shared" si="117"/>
        <v>0</v>
      </c>
      <c r="AB263">
        <f t="shared" si="118"/>
        <v>0</v>
      </c>
      <c r="AC263">
        <f t="shared" si="119"/>
        <v>0</v>
      </c>
      <c r="AD263">
        <f t="shared" si="120"/>
        <v>0</v>
      </c>
      <c r="AE263">
        <f t="shared" si="121"/>
        <v>0</v>
      </c>
      <c r="AF263">
        <f t="shared" si="122"/>
        <v>0</v>
      </c>
      <c r="AG263">
        <f t="shared" si="123"/>
        <v>0</v>
      </c>
      <c r="AH263" s="12">
        <f t="shared" si="127"/>
        <v>0</v>
      </c>
      <c r="AI263" s="12">
        <f t="shared" si="127"/>
        <v>0</v>
      </c>
      <c r="AJ263" s="12">
        <f t="shared" si="127"/>
        <v>0</v>
      </c>
      <c r="AK263" s="12">
        <f t="shared" si="127"/>
        <v>0</v>
      </c>
      <c r="AL263" s="12">
        <f t="shared" si="127"/>
        <v>0</v>
      </c>
      <c r="AM263" s="12">
        <f t="shared" si="127"/>
        <v>0</v>
      </c>
      <c r="AN263" s="12">
        <f t="shared" si="127"/>
        <v>0</v>
      </c>
      <c r="AO263" s="12">
        <f t="shared" si="127"/>
        <v>0</v>
      </c>
      <c r="AP263" s="12">
        <f t="shared" si="127"/>
        <v>0</v>
      </c>
      <c r="AQ263" s="12">
        <f t="shared" si="127"/>
        <v>0</v>
      </c>
      <c r="AR263" s="12">
        <f t="shared" si="127"/>
        <v>0</v>
      </c>
      <c r="AS263" s="12">
        <f t="shared" si="127"/>
        <v>0</v>
      </c>
      <c r="AT263" s="13">
        <f t="shared" si="130"/>
        <v>0</v>
      </c>
      <c r="AU263" t="e">
        <f t="shared" si="131"/>
        <v>#DIV/0!</v>
      </c>
      <c r="AV263" t="e">
        <v>#DIV/0!</v>
      </c>
      <c r="AW263" t="e">
        <f t="shared" si="132"/>
        <v>#DIV/0!</v>
      </c>
    </row>
    <row r="264" spans="1:49" x14ac:dyDescent="0.25">
      <c r="A264" s="18" t="str">
        <f>[1]Nodes!A263</f>
        <v>SUR_RCN</v>
      </c>
      <c r="B264" s="18" t="str">
        <f>[1]Nodes!B263</f>
        <v>Rubio Canyon  Surface Water Origin</v>
      </c>
      <c r="C264" s="19">
        <f>[1]Nodes!U263</f>
        <v>0</v>
      </c>
      <c r="D264">
        <f>$C264*'[2]Bulletin 166 Demands'!$F$2</f>
        <v>0</v>
      </c>
      <c r="E264">
        <f>$C264*'[2]Bulletin 166 Demands'!$F$3</f>
        <v>0</v>
      </c>
      <c r="F264">
        <f>$C264*'[2]Bulletin 166 Demands'!$F$4</f>
        <v>0</v>
      </c>
      <c r="G264">
        <f>$C264*'[2]Bulletin 166 Demands'!$F$5</f>
        <v>0</v>
      </c>
      <c r="H264">
        <f>$C264*'[2]Bulletin 166 Demands'!$F$6</f>
        <v>0</v>
      </c>
      <c r="I264">
        <f>$C264*'[2]Bulletin 166 Demands'!$F$7</f>
        <v>0</v>
      </c>
      <c r="J264">
        <f>$C264*'[2]Bulletin 166 Demands'!$F$8</f>
        <v>0</v>
      </c>
      <c r="K264">
        <f>$C264*'[2]Bulletin 166 Demands'!$F$9</f>
        <v>0</v>
      </c>
      <c r="L264">
        <f>$C264*'[2]Bulletin 166 Demands'!$F$10</f>
        <v>0</v>
      </c>
      <c r="M264">
        <f>$C264*'[2]Bulletin 166 Demands'!$F$11</f>
        <v>0</v>
      </c>
      <c r="N264">
        <f>$C264*'[2]Bulletin 166 Demands'!$F$12</f>
        <v>0</v>
      </c>
      <c r="O264">
        <f>$C264*'[2]Bulletin 166 Demands'!$F$13</f>
        <v>0</v>
      </c>
      <c r="Q264" s="12">
        <f>[1]Nodes!H263</f>
        <v>0</v>
      </c>
      <c r="R264" s="1">
        <f t="shared" si="128"/>
        <v>0</v>
      </c>
      <c r="S264" s="1">
        <f t="shared" si="129"/>
        <v>0</v>
      </c>
      <c r="T264" s="1">
        <v>0</v>
      </c>
      <c r="U264" s="1">
        <f t="shared" si="111"/>
        <v>0</v>
      </c>
      <c r="V264">
        <f t="shared" si="112"/>
        <v>0</v>
      </c>
      <c r="W264">
        <f t="shared" si="113"/>
        <v>0</v>
      </c>
      <c r="X264">
        <f t="shared" si="114"/>
        <v>0</v>
      </c>
      <c r="Y264">
        <f t="shared" si="115"/>
        <v>0</v>
      </c>
      <c r="Z264">
        <f t="shared" si="116"/>
        <v>0</v>
      </c>
      <c r="AA264">
        <f t="shared" si="117"/>
        <v>0</v>
      </c>
      <c r="AB264">
        <f t="shared" si="118"/>
        <v>0</v>
      </c>
      <c r="AC264">
        <f t="shared" si="119"/>
        <v>0</v>
      </c>
      <c r="AD264">
        <f t="shared" si="120"/>
        <v>0</v>
      </c>
      <c r="AE264">
        <f t="shared" si="121"/>
        <v>0</v>
      </c>
      <c r="AF264">
        <f t="shared" si="122"/>
        <v>0</v>
      </c>
      <c r="AG264">
        <f t="shared" si="123"/>
        <v>0</v>
      </c>
      <c r="AH264" s="12">
        <f t="shared" si="127"/>
        <v>0</v>
      </c>
      <c r="AI264" s="12">
        <f t="shared" si="127"/>
        <v>0</v>
      </c>
      <c r="AJ264" s="12">
        <f t="shared" si="127"/>
        <v>0</v>
      </c>
      <c r="AK264" s="12">
        <f t="shared" si="127"/>
        <v>0</v>
      </c>
      <c r="AL264" s="12">
        <f t="shared" si="127"/>
        <v>0</v>
      </c>
      <c r="AM264" s="12">
        <f t="shared" si="127"/>
        <v>0</v>
      </c>
      <c r="AN264" s="12">
        <f t="shared" si="127"/>
        <v>0</v>
      </c>
      <c r="AO264" s="12">
        <f t="shared" si="127"/>
        <v>0</v>
      </c>
      <c r="AP264" s="12">
        <f t="shared" si="127"/>
        <v>0</v>
      </c>
      <c r="AQ264" s="12">
        <f t="shared" si="127"/>
        <v>0</v>
      </c>
      <c r="AR264" s="12">
        <f t="shared" si="127"/>
        <v>0</v>
      </c>
      <c r="AS264" s="12">
        <f t="shared" si="127"/>
        <v>0</v>
      </c>
      <c r="AT264" s="13">
        <f t="shared" si="130"/>
        <v>0</v>
      </c>
      <c r="AU264" t="e">
        <f t="shared" si="131"/>
        <v>#DIV/0!</v>
      </c>
      <c r="AV264" t="e">
        <v>#DIV/0!</v>
      </c>
      <c r="AW264" t="e">
        <f t="shared" si="132"/>
        <v>#DIV/0!</v>
      </c>
    </row>
    <row r="265" spans="1:49" x14ac:dyDescent="0.25">
      <c r="A265" s="18" t="str">
        <f>[1]Nodes!A264</f>
        <v>SUR_RHL</v>
      </c>
      <c r="B265" s="18" t="str">
        <f>[1]Nodes!B264</f>
        <v>Lower Rio Hondo River (RH Channel)</v>
      </c>
      <c r="C265" s="19">
        <f>[1]Nodes!U264</f>
        <v>0</v>
      </c>
      <c r="D265">
        <f>$C265*'[2]Bulletin 166 Demands'!$F$2</f>
        <v>0</v>
      </c>
      <c r="E265">
        <f>$C265*'[2]Bulletin 166 Demands'!$F$3</f>
        <v>0</v>
      </c>
      <c r="F265">
        <f>$C265*'[2]Bulletin 166 Demands'!$F$4</f>
        <v>0</v>
      </c>
      <c r="G265">
        <f>$C265*'[2]Bulletin 166 Demands'!$F$5</f>
        <v>0</v>
      </c>
      <c r="H265">
        <f>$C265*'[2]Bulletin 166 Demands'!$F$6</f>
        <v>0</v>
      </c>
      <c r="I265">
        <f>$C265*'[2]Bulletin 166 Demands'!$F$7</f>
        <v>0</v>
      </c>
      <c r="J265">
        <f>$C265*'[2]Bulletin 166 Demands'!$F$8</f>
        <v>0</v>
      </c>
      <c r="K265">
        <f>$C265*'[2]Bulletin 166 Demands'!$F$9</f>
        <v>0</v>
      </c>
      <c r="L265">
        <f>$C265*'[2]Bulletin 166 Demands'!$F$10</f>
        <v>0</v>
      </c>
      <c r="M265">
        <f>$C265*'[2]Bulletin 166 Demands'!$F$11</f>
        <v>0</v>
      </c>
      <c r="N265">
        <f>$C265*'[2]Bulletin 166 Demands'!$F$12</f>
        <v>0</v>
      </c>
      <c r="O265">
        <f>$C265*'[2]Bulletin 166 Demands'!$F$13</f>
        <v>0</v>
      </c>
      <c r="Q265" s="12">
        <f>[1]Nodes!H264</f>
        <v>0</v>
      </c>
      <c r="R265" s="1">
        <f t="shared" si="128"/>
        <v>0</v>
      </c>
      <c r="S265" s="1">
        <f t="shared" si="129"/>
        <v>0</v>
      </c>
      <c r="T265" s="1">
        <v>0</v>
      </c>
      <c r="U265" s="1">
        <f t="shared" si="111"/>
        <v>0</v>
      </c>
      <c r="V265">
        <f t="shared" si="112"/>
        <v>0</v>
      </c>
      <c r="W265">
        <f t="shared" si="113"/>
        <v>0</v>
      </c>
      <c r="X265">
        <f t="shared" si="114"/>
        <v>0</v>
      </c>
      <c r="Y265">
        <f t="shared" si="115"/>
        <v>0</v>
      </c>
      <c r="Z265">
        <f t="shared" si="116"/>
        <v>0</v>
      </c>
      <c r="AA265">
        <f t="shared" si="117"/>
        <v>0</v>
      </c>
      <c r="AB265">
        <f t="shared" si="118"/>
        <v>0</v>
      </c>
      <c r="AC265">
        <f t="shared" si="119"/>
        <v>0</v>
      </c>
      <c r="AD265">
        <f t="shared" si="120"/>
        <v>0</v>
      </c>
      <c r="AE265">
        <f t="shared" si="121"/>
        <v>0</v>
      </c>
      <c r="AF265">
        <f t="shared" si="122"/>
        <v>0</v>
      </c>
      <c r="AG265">
        <f t="shared" si="123"/>
        <v>0</v>
      </c>
      <c r="AH265" s="12">
        <f t="shared" si="127"/>
        <v>0</v>
      </c>
      <c r="AI265" s="12">
        <f t="shared" si="127"/>
        <v>0</v>
      </c>
      <c r="AJ265" s="12">
        <f t="shared" si="127"/>
        <v>0</v>
      </c>
      <c r="AK265" s="12">
        <f t="shared" si="127"/>
        <v>0</v>
      </c>
      <c r="AL265" s="12">
        <f t="shared" si="127"/>
        <v>0</v>
      </c>
      <c r="AM265" s="12">
        <f t="shared" si="127"/>
        <v>0</v>
      </c>
      <c r="AN265" s="12">
        <f t="shared" si="127"/>
        <v>0</v>
      </c>
      <c r="AO265" s="12">
        <f t="shared" si="127"/>
        <v>0</v>
      </c>
      <c r="AP265" s="12">
        <f t="shared" si="127"/>
        <v>0</v>
      </c>
      <c r="AQ265" s="12">
        <f t="shared" si="127"/>
        <v>0</v>
      </c>
      <c r="AR265" s="12">
        <f t="shared" si="127"/>
        <v>0</v>
      </c>
      <c r="AS265" s="12">
        <f t="shared" si="127"/>
        <v>0</v>
      </c>
      <c r="AT265" s="13">
        <f t="shared" si="130"/>
        <v>0</v>
      </c>
      <c r="AU265" t="e">
        <f t="shared" si="131"/>
        <v>#DIV/0!</v>
      </c>
      <c r="AV265" t="e">
        <v>#DIV/0!</v>
      </c>
      <c r="AW265" t="e">
        <f t="shared" si="132"/>
        <v>#DIV/0!</v>
      </c>
    </row>
    <row r="266" spans="1:49" x14ac:dyDescent="0.25">
      <c r="A266" s="18" t="str">
        <f>[1]Nodes!A265</f>
        <v>SUR_RUB</v>
      </c>
      <c r="B266" s="18" t="str">
        <f>[1]Nodes!B265</f>
        <v>Rubio Wash  (Inflows from Gauge 82-R)</v>
      </c>
      <c r="C266" s="19">
        <f>[1]Nodes!U265</f>
        <v>0</v>
      </c>
      <c r="D266">
        <f>$C266*'[2]Bulletin 166 Demands'!$F$2</f>
        <v>0</v>
      </c>
      <c r="E266">
        <f>$C266*'[2]Bulletin 166 Demands'!$F$3</f>
        <v>0</v>
      </c>
      <c r="F266">
        <f>$C266*'[2]Bulletin 166 Demands'!$F$4</f>
        <v>0</v>
      </c>
      <c r="G266">
        <f>$C266*'[2]Bulletin 166 Demands'!$F$5</f>
        <v>0</v>
      </c>
      <c r="H266">
        <f>$C266*'[2]Bulletin 166 Demands'!$F$6</f>
        <v>0</v>
      </c>
      <c r="I266">
        <f>$C266*'[2]Bulletin 166 Demands'!$F$7</f>
        <v>0</v>
      </c>
      <c r="J266">
        <f>$C266*'[2]Bulletin 166 Demands'!$F$8</f>
        <v>0</v>
      </c>
      <c r="K266">
        <f>$C266*'[2]Bulletin 166 Demands'!$F$9</f>
        <v>0</v>
      </c>
      <c r="L266">
        <f>$C266*'[2]Bulletin 166 Demands'!$F$10</f>
        <v>0</v>
      </c>
      <c r="M266">
        <f>$C266*'[2]Bulletin 166 Demands'!$F$11</f>
        <v>0</v>
      </c>
      <c r="N266">
        <f>$C266*'[2]Bulletin 166 Demands'!$F$12</f>
        <v>0</v>
      </c>
      <c r="O266">
        <f>$C266*'[2]Bulletin 166 Demands'!$F$13</f>
        <v>0</v>
      </c>
      <c r="Q266" s="12">
        <f>[1]Nodes!H265</f>
        <v>0</v>
      </c>
      <c r="R266" s="1">
        <f t="shared" si="128"/>
        <v>0</v>
      </c>
      <c r="S266" s="1">
        <f t="shared" si="129"/>
        <v>0</v>
      </c>
      <c r="T266" s="1">
        <v>0</v>
      </c>
      <c r="U266" s="1">
        <f t="shared" si="111"/>
        <v>0</v>
      </c>
      <c r="V266">
        <f t="shared" si="112"/>
        <v>0</v>
      </c>
      <c r="W266">
        <f t="shared" si="113"/>
        <v>0</v>
      </c>
      <c r="X266">
        <f t="shared" si="114"/>
        <v>0</v>
      </c>
      <c r="Y266">
        <f t="shared" si="115"/>
        <v>0</v>
      </c>
      <c r="Z266">
        <f t="shared" si="116"/>
        <v>0</v>
      </c>
      <c r="AA266">
        <f t="shared" si="117"/>
        <v>0</v>
      </c>
      <c r="AB266">
        <f t="shared" si="118"/>
        <v>0</v>
      </c>
      <c r="AC266">
        <f t="shared" si="119"/>
        <v>0</v>
      </c>
      <c r="AD266">
        <f t="shared" si="120"/>
        <v>0</v>
      </c>
      <c r="AE266">
        <f t="shared" si="121"/>
        <v>0</v>
      </c>
      <c r="AF266">
        <f t="shared" si="122"/>
        <v>0</v>
      </c>
      <c r="AG266">
        <f t="shared" si="123"/>
        <v>0</v>
      </c>
      <c r="AH266" s="12">
        <f t="shared" si="127"/>
        <v>0</v>
      </c>
      <c r="AI266" s="12">
        <f t="shared" si="127"/>
        <v>0</v>
      </c>
      <c r="AJ266" s="12">
        <f t="shared" si="127"/>
        <v>0</v>
      </c>
      <c r="AK266" s="12">
        <f t="shared" si="127"/>
        <v>0</v>
      </c>
      <c r="AL266" s="12">
        <f t="shared" si="127"/>
        <v>0</v>
      </c>
      <c r="AM266" s="12">
        <f t="shared" si="127"/>
        <v>0</v>
      </c>
      <c r="AN266" s="12">
        <f t="shared" si="127"/>
        <v>0</v>
      </c>
      <c r="AO266" s="12">
        <f t="shared" si="127"/>
        <v>0</v>
      </c>
      <c r="AP266" s="12">
        <f t="shared" si="127"/>
        <v>0</v>
      </c>
      <c r="AQ266" s="12">
        <f t="shared" si="127"/>
        <v>0</v>
      </c>
      <c r="AR266" s="12">
        <f t="shared" si="127"/>
        <v>0</v>
      </c>
      <c r="AS266" s="12">
        <f t="shared" si="127"/>
        <v>0</v>
      </c>
      <c r="AT266" s="13">
        <f t="shared" si="130"/>
        <v>0</v>
      </c>
      <c r="AU266" t="e">
        <f t="shared" si="131"/>
        <v>#DIV/0!</v>
      </c>
      <c r="AV266" t="e">
        <v>#DIV/0!</v>
      </c>
      <c r="AW266" t="e">
        <f t="shared" si="132"/>
        <v>#DIV/0!</v>
      </c>
    </row>
    <row r="267" spans="1:49" x14ac:dyDescent="0.25">
      <c r="A267" s="18" t="str">
        <f>[1]Nodes!A266</f>
        <v>SUR_SAE</v>
      </c>
      <c r="B267" s="18" t="str">
        <f>[1]Nodes!B266</f>
        <v>San Antonio and Evey Canyons Surface Water Origin</v>
      </c>
      <c r="C267" s="19">
        <f>[1]Nodes!U266</f>
        <v>0</v>
      </c>
      <c r="D267">
        <f>$C267*'[2]Bulletin 166 Demands'!$F$2</f>
        <v>0</v>
      </c>
      <c r="E267">
        <f>$C267*'[2]Bulletin 166 Demands'!$F$3</f>
        <v>0</v>
      </c>
      <c r="F267">
        <f>$C267*'[2]Bulletin 166 Demands'!$F$4</f>
        <v>0</v>
      </c>
      <c r="G267">
        <f>$C267*'[2]Bulletin 166 Demands'!$F$5</f>
        <v>0</v>
      </c>
      <c r="H267">
        <f>$C267*'[2]Bulletin 166 Demands'!$F$6</f>
        <v>0</v>
      </c>
      <c r="I267">
        <f>$C267*'[2]Bulletin 166 Demands'!$F$7</f>
        <v>0</v>
      </c>
      <c r="J267">
        <f>$C267*'[2]Bulletin 166 Demands'!$F$8</f>
        <v>0</v>
      </c>
      <c r="K267">
        <f>$C267*'[2]Bulletin 166 Demands'!$F$9</f>
        <v>0</v>
      </c>
      <c r="L267">
        <f>$C267*'[2]Bulletin 166 Demands'!$F$10</f>
        <v>0</v>
      </c>
      <c r="M267">
        <f>$C267*'[2]Bulletin 166 Demands'!$F$11</f>
        <v>0</v>
      </c>
      <c r="N267">
        <f>$C267*'[2]Bulletin 166 Demands'!$F$12</f>
        <v>0</v>
      </c>
      <c r="O267">
        <f>$C267*'[2]Bulletin 166 Demands'!$F$13</f>
        <v>0</v>
      </c>
      <c r="Q267" s="12">
        <f>[1]Nodes!H266</f>
        <v>0</v>
      </c>
      <c r="R267" s="1">
        <f t="shared" si="128"/>
        <v>0</v>
      </c>
      <c r="S267" s="1">
        <f t="shared" si="129"/>
        <v>0</v>
      </c>
      <c r="T267" s="1">
        <v>0</v>
      </c>
      <c r="U267" s="1">
        <f t="shared" si="111"/>
        <v>0</v>
      </c>
      <c r="V267">
        <f t="shared" si="112"/>
        <v>0</v>
      </c>
      <c r="W267">
        <f t="shared" si="113"/>
        <v>0</v>
      </c>
      <c r="X267">
        <f t="shared" si="114"/>
        <v>0</v>
      </c>
      <c r="Y267">
        <f t="shared" si="115"/>
        <v>0</v>
      </c>
      <c r="Z267">
        <f t="shared" si="116"/>
        <v>0</v>
      </c>
      <c r="AA267">
        <f t="shared" si="117"/>
        <v>0</v>
      </c>
      <c r="AB267">
        <f t="shared" si="118"/>
        <v>0</v>
      </c>
      <c r="AC267">
        <f t="shared" si="119"/>
        <v>0</v>
      </c>
      <c r="AD267">
        <f t="shared" si="120"/>
        <v>0</v>
      </c>
      <c r="AE267">
        <f t="shared" si="121"/>
        <v>0</v>
      </c>
      <c r="AF267">
        <f t="shared" si="122"/>
        <v>0</v>
      </c>
      <c r="AG267">
        <f t="shared" si="123"/>
        <v>0</v>
      </c>
      <c r="AH267" s="12">
        <f t="shared" si="127"/>
        <v>0</v>
      </c>
      <c r="AI267" s="12">
        <f t="shared" si="127"/>
        <v>0</v>
      </c>
      <c r="AJ267" s="12">
        <f t="shared" si="127"/>
        <v>0</v>
      </c>
      <c r="AK267" s="12">
        <f t="shared" si="127"/>
        <v>0</v>
      </c>
      <c r="AL267" s="12">
        <f t="shared" si="127"/>
        <v>0</v>
      </c>
      <c r="AM267" s="12">
        <f t="shared" si="127"/>
        <v>0</v>
      </c>
      <c r="AN267" s="12">
        <f t="shared" si="127"/>
        <v>0</v>
      </c>
      <c r="AO267" s="12">
        <f t="shared" si="127"/>
        <v>0</v>
      </c>
      <c r="AP267" s="12">
        <f t="shared" si="127"/>
        <v>0</v>
      </c>
      <c r="AQ267" s="12">
        <f t="shared" si="127"/>
        <v>0</v>
      </c>
      <c r="AR267" s="12">
        <f t="shared" si="127"/>
        <v>0</v>
      </c>
      <c r="AS267" s="12">
        <f t="shared" si="127"/>
        <v>0</v>
      </c>
      <c r="AT267" s="13">
        <f t="shared" si="130"/>
        <v>0</v>
      </c>
      <c r="AU267" t="e">
        <f t="shared" si="131"/>
        <v>#DIV/0!</v>
      </c>
      <c r="AV267" t="e">
        <v>#DIV/0!</v>
      </c>
      <c r="AW267" t="e">
        <f t="shared" si="132"/>
        <v>#DIV/0!</v>
      </c>
    </row>
    <row r="268" spans="1:49" x14ac:dyDescent="0.25">
      <c r="A268" s="18" t="str">
        <f>[1]Nodes!A267</f>
        <v>SUR_SGM</v>
      </c>
      <c r="B268" s="18" t="str">
        <f>[1]Nodes!B267</f>
        <v>San Gabriel River between SGC and Santa Fe Spreading Grounds</v>
      </c>
      <c r="C268" s="19">
        <f>[1]Nodes!U267</f>
        <v>0</v>
      </c>
      <c r="D268">
        <f>$C268*'[2]Bulletin 166 Demands'!$F$2</f>
        <v>0</v>
      </c>
      <c r="E268">
        <f>$C268*'[2]Bulletin 166 Demands'!$F$3</f>
        <v>0</v>
      </c>
      <c r="F268">
        <f>$C268*'[2]Bulletin 166 Demands'!$F$4</f>
        <v>0</v>
      </c>
      <c r="G268">
        <f>$C268*'[2]Bulletin 166 Demands'!$F$5</f>
        <v>0</v>
      </c>
      <c r="H268">
        <f>$C268*'[2]Bulletin 166 Demands'!$F$6</f>
        <v>0</v>
      </c>
      <c r="I268">
        <f>$C268*'[2]Bulletin 166 Demands'!$F$7</f>
        <v>0</v>
      </c>
      <c r="J268">
        <f>$C268*'[2]Bulletin 166 Demands'!$F$8</f>
        <v>0</v>
      </c>
      <c r="K268">
        <f>$C268*'[2]Bulletin 166 Demands'!$F$9</f>
        <v>0</v>
      </c>
      <c r="L268">
        <f>$C268*'[2]Bulletin 166 Demands'!$F$10</f>
        <v>0</v>
      </c>
      <c r="M268">
        <f>$C268*'[2]Bulletin 166 Demands'!$F$11</f>
        <v>0</v>
      </c>
      <c r="N268">
        <f>$C268*'[2]Bulletin 166 Demands'!$F$12</f>
        <v>0</v>
      </c>
      <c r="O268">
        <f>$C268*'[2]Bulletin 166 Demands'!$F$13</f>
        <v>0</v>
      </c>
      <c r="Q268" s="12">
        <f>[1]Nodes!H267</f>
        <v>0</v>
      </c>
      <c r="R268" s="1">
        <f t="shared" si="128"/>
        <v>0</v>
      </c>
      <c r="S268" s="1">
        <f t="shared" si="129"/>
        <v>0</v>
      </c>
      <c r="T268" s="1">
        <v>0</v>
      </c>
      <c r="U268" s="1">
        <f t="shared" si="111"/>
        <v>0</v>
      </c>
      <c r="V268">
        <f t="shared" si="112"/>
        <v>0</v>
      </c>
      <c r="W268">
        <f t="shared" si="113"/>
        <v>0</v>
      </c>
      <c r="X268">
        <f t="shared" si="114"/>
        <v>0</v>
      </c>
      <c r="Y268">
        <f t="shared" si="115"/>
        <v>0</v>
      </c>
      <c r="Z268">
        <f t="shared" si="116"/>
        <v>0</v>
      </c>
      <c r="AA268">
        <f t="shared" si="117"/>
        <v>0</v>
      </c>
      <c r="AB268">
        <f t="shared" si="118"/>
        <v>0</v>
      </c>
      <c r="AC268">
        <f t="shared" si="119"/>
        <v>0</v>
      </c>
      <c r="AD268">
        <f t="shared" si="120"/>
        <v>0</v>
      </c>
      <c r="AE268">
        <f t="shared" si="121"/>
        <v>0</v>
      </c>
      <c r="AF268">
        <f t="shared" si="122"/>
        <v>0</v>
      </c>
      <c r="AG268">
        <f t="shared" si="123"/>
        <v>0</v>
      </c>
      <c r="AH268" s="12">
        <f t="shared" si="127"/>
        <v>0</v>
      </c>
      <c r="AI268" s="12">
        <f t="shared" si="127"/>
        <v>0</v>
      </c>
      <c r="AJ268" s="12">
        <f t="shared" si="127"/>
        <v>0</v>
      </c>
      <c r="AK268" s="12">
        <f t="shared" si="127"/>
        <v>0</v>
      </c>
      <c r="AL268" s="12">
        <f t="shared" si="127"/>
        <v>0</v>
      </c>
      <c r="AM268" s="12">
        <f t="shared" si="127"/>
        <v>0</v>
      </c>
      <c r="AN268" s="12">
        <f t="shared" si="127"/>
        <v>0</v>
      </c>
      <c r="AO268" s="12">
        <f t="shared" si="127"/>
        <v>0</v>
      </c>
      <c r="AP268" s="12">
        <f t="shared" si="127"/>
        <v>0</v>
      </c>
      <c r="AQ268" s="12">
        <f t="shared" si="127"/>
        <v>0</v>
      </c>
      <c r="AR268" s="12">
        <f t="shared" si="127"/>
        <v>0</v>
      </c>
      <c r="AS268" s="12">
        <f t="shared" si="127"/>
        <v>0</v>
      </c>
      <c r="AT268" s="13">
        <f t="shared" si="130"/>
        <v>0</v>
      </c>
      <c r="AU268" t="e">
        <f t="shared" si="131"/>
        <v>#DIV/0!</v>
      </c>
      <c r="AV268" t="e">
        <v>#DIV/0!</v>
      </c>
      <c r="AW268" t="e">
        <f t="shared" si="132"/>
        <v>#DIV/0!</v>
      </c>
    </row>
    <row r="269" spans="1:49" x14ac:dyDescent="0.25">
      <c r="A269" s="18" t="str">
        <f>[1]Nodes!A268</f>
        <v>SUR_SGO</v>
      </c>
      <c r="B269" s="18" t="str">
        <f>[1]Nodes!B268</f>
        <v>Junction of San Gabriel River and Coyote Creek</v>
      </c>
      <c r="C269" s="19">
        <f>[1]Nodes!U268</f>
        <v>0</v>
      </c>
      <c r="D269">
        <f>$C269*'[2]Bulletin 166 Demands'!$F$2</f>
        <v>0</v>
      </c>
      <c r="E269">
        <f>$C269*'[2]Bulletin 166 Demands'!$F$3</f>
        <v>0</v>
      </c>
      <c r="F269">
        <f>$C269*'[2]Bulletin 166 Demands'!$F$4</f>
        <v>0</v>
      </c>
      <c r="G269">
        <f>$C269*'[2]Bulletin 166 Demands'!$F$5</f>
        <v>0</v>
      </c>
      <c r="H269">
        <f>$C269*'[2]Bulletin 166 Demands'!$F$6</f>
        <v>0</v>
      </c>
      <c r="I269">
        <f>$C269*'[2]Bulletin 166 Demands'!$F$7</f>
        <v>0</v>
      </c>
      <c r="J269">
        <f>$C269*'[2]Bulletin 166 Demands'!$F$8</f>
        <v>0</v>
      </c>
      <c r="K269">
        <f>$C269*'[2]Bulletin 166 Demands'!$F$9</f>
        <v>0</v>
      </c>
      <c r="L269">
        <f>$C269*'[2]Bulletin 166 Demands'!$F$10</f>
        <v>0</v>
      </c>
      <c r="M269">
        <f>$C269*'[2]Bulletin 166 Demands'!$F$11</f>
        <v>0</v>
      </c>
      <c r="N269">
        <f>$C269*'[2]Bulletin 166 Demands'!$F$12</f>
        <v>0</v>
      </c>
      <c r="O269">
        <f>$C269*'[2]Bulletin 166 Demands'!$F$13</f>
        <v>0</v>
      </c>
      <c r="Q269" s="12">
        <f>[1]Nodes!H268</f>
        <v>0</v>
      </c>
      <c r="R269" s="1">
        <f t="shared" si="128"/>
        <v>0</v>
      </c>
      <c r="S269" s="1">
        <f t="shared" si="129"/>
        <v>0</v>
      </c>
      <c r="T269" s="1">
        <v>0</v>
      </c>
      <c r="U269" s="1">
        <f t="shared" si="111"/>
        <v>0</v>
      </c>
      <c r="V269">
        <f t="shared" si="112"/>
        <v>0</v>
      </c>
      <c r="W269">
        <f t="shared" si="113"/>
        <v>0</v>
      </c>
      <c r="X269">
        <f t="shared" si="114"/>
        <v>0</v>
      </c>
      <c r="Y269">
        <f t="shared" si="115"/>
        <v>0</v>
      </c>
      <c r="Z269">
        <f t="shared" si="116"/>
        <v>0</v>
      </c>
      <c r="AA269">
        <f t="shared" si="117"/>
        <v>0</v>
      </c>
      <c r="AB269">
        <f t="shared" si="118"/>
        <v>0</v>
      </c>
      <c r="AC269">
        <f t="shared" si="119"/>
        <v>0</v>
      </c>
      <c r="AD269">
        <f t="shared" si="120"/>
        <v>0</v>
      </c>
      <c r="AE269">
        <f t="shared" si="121"/>
        <v>0</v>
      </c>
      <c r="AF269">
        <f t="shared" si="122"/>
        <v>0</v>
      </c>
      <c r="AG269">
        <f t="shared" si="123"/>
        <v>0</v>
      </c>
      <c r="AH269" s="12">
        <f t="shared" si="127"/>
        <v>0</v>
      </c>
      <c r="AI269" s="12">
        <f t="shared" si="127"/>
        <v>0</v>
      </c>
      <c r="AJ269" s="12">
        <f t="shared" si="127"/>
        <v>0</v>
      </c>
      <c r="AK269" s="12">
        <f t="shared" si="127"/>
        <v>0</v>
      </c>
      <c r="AL269" s="12">
        <f t="shared" si="127"/>
        <v>0</v>
      </c>
      <c r="AM269" s="12">
        <f t="shared" si="127"/>
        <v>0</v>
      </c>
      <c r="AN269" s="12">
        <f t="shared" si="127"/>
        <v>0</v>
      </c>
      <c r="AO269" s="12">
        <f t="shared" si="127"/>
        <v>0</v>
      </c>
      <c r="AP269" s="12">
        <f t="shared" si="127"/>
        <v>0</v>
      </c>
      <c r="AQ269" s="12">
        <f t="shared" si="127"/>
        <v>0</v>
      </c>
      <c r="AR269" s="12">
        <f t="shared" si="127"/>
        <v>0</v>
      </c>
      <c r="AS269" s="12">
        <f t="shared" si="127"/>
        <v>0</v>
      </c>
      <c r="AT269" s="13">
        <f t="shared" si="130"/>
        <v>0</v>
      </c>
      <c r="AU269" t="e">
        <f t="shared" si="131"/>
        <v>#DIV/0!</v>
      </c>
      <c r="AV269" t="e">
        <v>#DIV/0!</v>
      </c>
      <c r="AW269" t="e">
        <f t="shared" si="132"/>
        <v>#DIV/0!</v>
      </c>
    </row>
    <row r="270" spans="1:49" x14ac:dyDescent="0.25">
      <c r="A270" s="18" t="str">
        <f>[1]Nodes!A269</f>
        <v>SUR_TUJ</v>
      </c>
      <c r="B270" s="18" t="str">
        <f>[1]Nodes!B269</f>
        <v>Tujunga Wash (Inflows of F118B-R)</v>
      </c>
      <c r="C270" s="19">
        <f>[1]Nodes!U269</f>
        <v>0</v>
      </c>
      <c r="D270">
        <f>$C270*'[2]Bulletin 166 Demands'!$F$2</f>
        <v>0</v>
      </c>
      <c r="E270">
        <f>$C270*'[2]Bulletin 166 Demands'!$F$3</f>
        <v>0</v>
      </c>
      <c r="F270">
        <f>$C270*'[2]Bulletin 166 Demands'!$F$4</f>
        <v>0</v>
      </c>
      <c r="G270">
        <f>$C270*'[2]Bulletin 166 Demands'!$F$5</f>
        <v>0</v>
      </c>
      <c r="H270">
        <f>$C270*'[2]Bulletin 166 Demands'!$F$6</f>
        <v>0</v>
      </c>
      <c r="I270">
        <f>$C270*'[2]Bulletin 166 Demands'!$F$7</f>
        <v>0</v>
      </c>
      <c r="J270">
        <f>$C270*'[2]Bulletin 166 Demands'!$F$8</f>
        <v>0</v>
      </c>
      <c r="K270">
        <f>$C270*'[2]Bulletin 166 Demands'!$F$9</f>
        <v>0</v>
      </c>
      <c r="L270">
        <f>$C270*'[2]Bulletin 166 Demands'!$F$10</f>
        <v>0</v>
      </c>
      <c r="M270">
        <f>$C270*'[2]Bulletin 166 Demands'!$F$11</f>
        <v>0</v>
      </c>
      <c r="N270">
        <f>$C270*'[2]Bulletin 166 Demands'!$F$12</f>
        <v>0</v>
      </c>
      <c r="O270">
        <f>$C270*'[2]Bulletin 166 Demands'!$F$13</f>
        <v>0</v>
      </c>
      <c r="Q270" s="12">
        <f>[1]Nodes!H269</f>
        <v>0</v>
      </c>
      <c r="R270" s="1">
        <f t="shared" si="128"/>
        <v>0</v>
      </c>
      <c r="S270" s="1">
        <f t="shared" si="129"/>
        <v>0</v>
      </c>
      <c r="T270" s="1">
        <v>0</v>
      </c>
      <c r="U270" s="1">
        <f t="shared" si="111"/>
        <v>0</v>
      </c>
      <c r="V270">
        <f t="shared" si="112"/>
        <v>0</v>
      </c>
      <c r="W270">
        <f t="shared" si="113"/>
        <v>0</v>
      </c>
      <c r="X270">
        <f t="shared" si="114"/>
        <v>0</v>
      </c>
      <c r="Y270">
        <f t="shared" si="115"/>
        <v>0</v>
      </c>
      <c r="Z270">
        <f t="shared" si="116"/>
        <v>0</v>
      </c>
      <c r="AA270">
        <f t="shared" si="117"/>
        <v>0</v>
      </c>
      <c r="AB270">
        <f t="shared" si="118"/>
        <v>0</v>
      </c>
      <c r="AC270">
        <f t="shared" si="119"/>
        <v>0</v>
      </c>
      <c r="AD270">
        <f t="shared" si="120"/>
        <v>0</v>
      </c>
      <c r="AE270">
        <f t="shared" si="121"/>
        <v>0</v>
      </c>
      <c r="AF270">
        <f t="shared" si="122"/>
        <v>0</v>
      </c>
      <c r="AG270">
        <f t="shared" si="123"/>
        <v>0</v>
      </c>
      <c r="AH270" s="12">
        <f t="shared" si="127"/>
        <v>0</v>
      </c>
      <c r="AI270" s="12">
        <f t="shared" si="127"/>
        <v>0</v>
      </c>
      <c r="AJ270" s="12">
        <f t="shared" si="127"/>
        <v>0</v>
      </c>
      <c r="AK270" s="12">
        <f t="shared" si="127"/>
        <v>0</v>
      </c>
      <c r="AL270" s="12">
        <f t="shared" si="127"/>
        <v>0</v>
      </c>
      <c r="AM270" s="12">
        <f t="shared" si="127"/>
        <v>0</v>
      </c>
      <c r="AN270" s="12">
        <f t="shared" si="127"/>
        <v>0</v>
      </c>
      <c r="AO270" s="12">
        <f t="shared" si="127"/>
        <v>0</v>
      </c>
      <c r="AP270" s="12">
        <f t="shared" si="127"/>
        <v>0</v>
      </c>
      <c r="AQ270" s="12">
        <f t="shared" si="127"/>
        <v>0</v>
      </c>
      <c r="AR270" s="12">
        <f t="shared" si="127"/>
        <v>0</v>
      </c>
      <c r="AS270" s="12">
        <f t="shared" si="127"/>
        <v>0</v>
      </c>
      <c r="AT270" s="13">
        <f t="shared" si="130"/>
        <v>0</v>
      </c>
      <c r="AU270" t="e">
        <f t="shared" si="131"/>
        <v>#DIV/0!</v>
      </c>
      <c r="AV270" t="e">
        <v>#DIV/0!</v>
      </c>
      <c r="AW270" t="e">
        <f t="shared" si="132"/>
        <v>#DIV/0!</v>
      </c>
    </row>
    <row r="271" spans="1:49" x14ac:dyDescent="0.25">
      <c r="A271" s="18" t="str">
        <f>[1]Nodes!A270</f>
        <v>SUR_TUU</v>
      </c>
      <c r="B271" s="18" t="str">
        <f>[1]Nodes!B270</f>
        <v>Upper Tujunga Wash (below Hansen Dam)</v>
      </c>
      <c r="C271" s="19">
        <f>[1]Nodes!U270</f>
        <v>0</v>
      </c>
      <c r="D271">
        <f>$C271*'[2]Bulletin 166 Demands'!$F$2</f>
        <v>0</v>
      </c>
      <c r="E271">
        <f>$C271*'[2]Bulletin 166 Demands'!$F$3</f>
        <v>0</v>
      </c>
      <c r="F271">
        <f>$C271*'[2]Bulletin 166 Demands'!$F$4</f>
        <v>0</v>
      </c>
      <c r="G271">
        <f>$C271*'[2]Bulletin 166 Demands'!$F$5</f>
        <v>0</v>
      </c>
      <c r="H271">
        <f>$C271*'[2]Bulletin 166 Demands'!$F$6</f>
        <v>0</v>
      </c>
      <c r="I271">
        <f>$C271*'[2]Bulletin 166 Demands'!$F$7</f>
        <v>0</v>
      </c>
      <c r="J271">
        <f>$C271*'[2]Bulletin 166 Demands'!$F$8</f>
        <v>0</v>
      </c>
      <c r="K271">
        <f>$C271*'[2]Bulletin 166 Demands'!$F$9</f>
        <v>0</v>
      </c>
      <c r="L271">
        <f>$C271*'[2]Bulletin 166 Demands'!$F$10</f>
        <v>0</v>
      </c>
      <c r="M271">
        <f>$C271*'[2]Bulletin 166 Demands'!$F$11</f>
        <v>0</v>
      </c>
      <c r="N271">
        <f>$C271*'[2]Bulletin 166 Demands'!$F$12</f>
        <v>0</v>
      </c>
      <c r="O271">
        <f>$C271*'[2]Bulletin 166 Demands'!$F$13</f>
        <v>0</v>
      </c>
      <c r="Q271" s="12">
        <f>[1]Nodes!H270</f>
        <v>0</v>
      </c>
      <c r="R271" s="1">
        <f t="shared" si="128"/>
        <v>0</v>
      </c>
      <c r="S271" s="1">
        <f t="shared" si="129"/>
        <v>0</v>
      </c>
      <c r="T271" s="1">
        <v>0</v>
      </c>
      <c r="U271" s="1">
        <f t="shared" ref="U271:U288" si="133">(0.75*T271)/12</f>
        <v>0</v>
      </c>
      <c r="V271">
        <f t="shared" ref="V271:V288" si="134">Q271*(0.938+0.237*2)*31</f>
        <v>0</v>
      </c>
      <c r="W271">
        <f t="shared" ref="W271:W288" si="135">Q271*(1.568+0.289*2)*28</f>
        <v>0</v>
      </c>
      <c r="X271">
        <f t="shared" ref="X271:X288" si="136">Q271*(1.973+0.469*2)*31</f>
        <v>0</v>
      </c>
      <c r="Y271">
        <f t="shared" ref="Y271:Y288" si="137">Q271*(2.112+0.573*2)*30</f>
        <v>0</v>
      </c>
      <c r="Z271">
        <f t="shared" ref="Z271:Z288" si="138">Q271*(2.047+0.584*2)*31</f>
        <v>0</v>
      </c>
      <c r="AA271">
        <f t="shared" ref="AA271:AA288" si="139">Q271*(2.358+0.726*2)*30</f>
        <v>0</v>
      </c>
      <c r="AB271">
        <f t="shared" ref="AB271:AB288" si="140">Q271*(2.322+0.72*2)*31</f>
        <v>0</v>
      </c>
      <c r="AC271">
        <f t="shared" ref="AC271:AC288" si="141">Q271*(2.32+0.68*2)*31</f>
        <v>0</v>
      </c>
      <c r="AD271">
        <f t="shared" ref="AD271:AD288" si="142">Q271*(2.125+0.56*2)*30</f>
        <v>0</v>
      </c>
      <c r="AE271">
        <f t="shared" ref="AE271:AE288" si="143">Q271*(2.126+0.478*2)*31</f>
        <v>0</v>
      </c>
      <c r="AF271">
        <f t="shared" ref="AF271:AF288" si="144">Q271*(1.596+0.288*2)*30</f>
        <v>0</v>
      </c>
      <c r="AG271">
        <f t="shared" ref="AG271:AG288" si="145">Q271*(0.899+0.23*2)*31</f>
        <v>0</v>
      </c>
      <c r="AH271" s="12">
        <f t="shared" si="127"/>
        <v>0</v>
      </c>
      <c r="AI271" s="12">
        <f t="shared" si="127"/>
        <v>0</v>
      </c>
      <c r="AJ271" s="12">
        <f t="shared" si="127"/>
        <v>0</v>
      </c>
      <c r="AK271" s="12">
        <f t="shared" si="127"/>
        <v>0</v>
      </c>
      <c r="AL271" s="12">
        <f t="shared" si="127"/>
        <v>0</v>
      </c>
      <c r="AM271" s="12">
        <f t="shared" si="127"/>
        <v>0</v>
      </c>
      <c r="AN271" s="12">
        <f t="shared" si="127"/>
        <v>0</v>
      </c>
      <c r="AO271" s="12">
        <f t="shared" si="127"/>
        <v>0</v>
      </c>
      <c r="AP271" s="12">
        <f t="shared" si="127"/>
        <v>0</v>
      </c>
      <c r="AQ271" s="12">
        <f t="shared" si="127"/>
        <v>0</v>
      </c>
      <c r="AR271" s="12">
        <f t="shared" si="127"/>
        <v>0</v>
      </c>
      <c r="AS271" s="12">
        <f t="shared" si="127"/>
        <v>0</v>
      </c>
      <c r="AT271" s="13">
        <f t="shared" si="130"/>
        <v>0</v>
      </c>
      <c r="AU271" t="e">
        <f t="shared" si="131"/>
        <v>#DIV/0!</v>
      </c>
      <c r="AV271" t="e">
        <v>#DIV/0!</v>
      </c>
      <c r="AW271" t="e">
        <f t="shared" si="132"/>
        <v>#DIV/0!</v>
      </c>
    </row>
    <row r="272" spans="1:49" x14ac:dyDescent="0.25">
      <c r="A272" s="18" t="str">
        <f>[1]Nodes!A271</f>
        <v>WRP_BUR</v>
      </c>
      <c r="B272" s="18" t="str">
        <f>[1]Nodes!B271</f>
        <v>Burbank Water Reclamation Plant</v>
      </c>
      <c r="C272" s="19">
        <f>[1]Nodes!U271</f>
        <v>0</v>
      </c>
      <c r="D272">
        <f>$C272*'[2]Bulletin 166 Demands'!$F$2</f>
        <v>0</v>
      </c>
      <c r="E272">
        <f>$C272*'[2]Bulletin 166 Demands'!$F$3</f>
        <v>0</v>
      </c>
      <c r="F272">
        <f>$C272*'[2]Bulletin 166 Demands'!$F$4</f>
        <v>0</v>
      </c>
      <c r="G272">
        <f>$C272*'[2]Bulletin 166 Demands'!$F$5</f>
        <v>0</v>
      </c>
      <c r="H272">
        <f>$C272*'[2]Bulletin 166 Demands'!$F$6</f>
        <v>0</v>
      </c>
      <c r="I272">
        <f>$C272*'[2]Bulletin 166 Demands'!$F$7</f>
        <v>0</v>
      </c>
      <c r="J272">
        <f>$C272*'[2]Bulletin 166 Demands'!$F$8</f>
        <v>0</v>
      </c>
      <c r="K272">
        <f>$C272*'[2]Bulletin 166 Demands'!$F$9</f>
        <v>0</v>
      </c>
      <c r="L272">
        <f>$C272*'[2]Bulletin 166 Demands'!$F$10</f>
        <v>0</v>
      </c>
      <c r="M272">
        <f>$C272*'[2]Bulletin 166 Demands'!$F$11</f>
        <v>0</v>
      </c>
      <c r="N272">
        <f>$C272*'[2]Bulletin 166 Demands'!$F$12</f>
        <v>0</v>
      </c>
      <c r="O272">
        <f>$C272*'[2]Bulletin 166 Demands'!$F$13</f>
        <v>0</v>
      </c>
      <c r="Q272" s="12">
        <f>[1]Nodes!H271</f>
        <v>0</v>
      </c>
      <c r="R272" s="1">
        <f t="shared" si="128"/>
        <v>0</v>
      </c>
      <c r="S272" s="1">
        <f t="shared" si="129"/>
        <v>0</v>
      </c>
      <c r="T272" s="1">
        <v>0</v>
      </c>
      <c r="U272" s="1">
        <f t="shared" si="133"/>
        <v>0</v>
      </c>
      <c r="V272">
        <f t="shared" si="134"/>
        <v>0</v>
      </c>
      <c r="W272">
        <f t="shared" si="135"/>
        <v>0</v>
      </c>
      <c r="X272">
        <f t="shared" si="136"/>
        <v>0</v>
      </c>
      <c r="Y272">
        <f t="shared" si="137"/>
        <v>0</v>
      </c>
      <c r="Z272">
        <f t="shared" si="138"/>
        <v>0</v>
      </c>
      <c r="AA272">
        <f t="shared" si="139"/>
        <v>0</v>
      </c>
      <c r="AB272">
        <f t="shared" si="140"/>
        <v>0</v>
      </c>
      <c r="AC272">
        <f t="shared" si="141"/>
        <v>0</v>
      </c>
      <c r="AD272">
        <f t="shared" si="142"/>
        <v>0</v>
      </c>
      <c r="AE272">
        <f t="shared" si="143"/>
        <v>0</v>
      </c>
      <c r="AF272">
        <f t="shared" si="144"/>
        <v>0</v>
      </c>
      <c r="AG272">
        <f t="shared" si="145"/>
        <v>0</v>
      </c>
      <c r="AH272" s="12">
        <f t="shared" si="127"/>
        <v>0</v>
      </c>
      <c r="AI272" s="12">
        <f t="shared" si="127"/>
        <v>0</v>
      </c>
      <c r="AJ272" s="12">
        <f t="shared" si="127"/>
        <v>0</v>
      </c>
      <c r="AK272" s="12">
        <f t="shared" si="127"/>
        <v>0</v>
      </c>
      <c r="AL272" s="12">
        <f t="shared" si="127"/>
        <v>0</v>
      </c>
      <c r="AM272" s="12">
        <f t="shared" si="127"/>
        <v>0</v>
      </c>
      <c r="AN272" s="12">
        <f t="shared" si="127"/>
        <v>0</v>
      </c>
      <c r="AO272" s="12">
        <f t="shared" si="127"/>
        <v>0</v>
      </c>
      <c r="AP272" s="12">
        <f t="shared" si="127"/>
        <v>0</v>
      </c>
      <c r="AQ272" s="12">
        <f t="shared" si="127"/>
        <v>0</v>
      </c>
      <c r="AR272" s="12">
        <f t="shared" si="127"/>
        <v>0</v>
      </c>
      <c r="AS272" s="12">
        <f t="shared" si="127"/>
        <v>0</v>
      </c>
      <c r="AT272" s="13">
        <f t="shared" si="130"/>
        <v>0</v>
      </c>
      <c r="AU272" t="e">
        <f t="shared" si="131"/>
        <v>#DIV/0!</v>
      </c>
      <c r="AV272" t="e">
        <v>#DIV/0!</v>
      </c>
      <c r="AW272" t="e">
        <f t="shared" si="132"/>
        <v>#DIV/0!</v>
      </c>
    </row>
    <row r="273" spans="1:49" x14ac:dyDescent="0.25">
      <c r="A273" s="18" t="str">
        <f>[1]Nodes!A272</f>
        <v>WRP_GDL</v>
      </c>
      <c r="B273" s="18" t="str">
        <f>[1]Nodes!B272</f>
        <v>LA-Glendale Water Reclamation Plant</v>
      </c>
      <c r="C273" s="19">
        <f>[1]Nodes!U272</f>
        <v>0</v>
      </c>
      <c r="D273">
        <f>$C273*'[2]Bulletin 166 Demands'!$F$2</f>
        <v>0</v>
      </c>
      <c r="E273">
        <f>$C273*'[2]Bulletin 166 Demands'!$F$3</f>
        <v>0</v>
      </c>
      <c r="F273">
        <f>$C273*'[2]Bulletin 166 Demands'!$F$4</f>
        <v>0</v>
      </c>
      <c r="G273">
        <f>$C273*'[2]Bulletin 166 Demands'!$F$5</f>
        <v>0</v>
      </c>
      <c r="H273">
        <f>$C273*'[2]Bulletin 166 Demands'!$F$6</f>
        <v>0</v>
      </c>
      <c r="I273">
        <f>$C273*'[2]Bulletin 166 Demands'!$F$7</f>
        <v>0</v>
      </c>
      <c r="J273">
        <f>$C273*'[2]Bulletin 166 Demands'!$F$8</f>
        <v>0</v>
      </c>
      <c r="K273">
        <f>$C273*'[2]Bulletin 166 Demands'!$F$9</f>
        <v>0</v>
      </c>
      <c r="L273">
        <f>$C273*'[2]Bulletin 166 Demands'!$F$10</f>
        <v>0</v>
      </c>
      <c r="M273">
        <f>$C273*'[2]Bulletin 166 Demands'!$F$11</f>
        <v>0</v>
      </c>
      <c r="N273">
        <f>$C273*'[2]Bulletin 166 Demands'!$F$12</f>
        <v>0</v>
      </c>
      <c r="O273">
        <f>$C273*'[2]Bulletin 166 Demands'!$F$13</f>
        <v>0</v>
      </c>
      <c r="Q273" s="12">
        <f>[1]Nodes!H272</f>
        <v>0</v>
      </c>
      <c r="R273" s="1">
        <f t="shared" si="128"/>
        <v>0</v>
      </c>
      <c r="S273" s="1">
        <f t="shared" si="129"/>
        <v>0</v>
      </c>
      <c r="T273" s="1">
        <v>0</v>
      </c>
      <c r="U273" s="1">
        <f t="shared" si="133"/>
        <v>0</v>
      </c>
      <c r="V273">
        <f t="shared" si="134"/>
        <v>0</v>
      </c>
      <c r="W273">
        <f t="shared" si="135"/>
        <v>0</v>
      </c>
      <c r="X273">
        <f t="shared" si="136"/>
        <v>0</v>
      </c>
      <c r="Y273">
        <f t="shared" si="137"/>
        <v>0</v>
      </c>
      <c r="Z273">
        <f t="shared" si="138"/>
        <v>0</v>
      </c>
      <c r="AA273">
        <f t="shared" si="139"/>
        <v>0</v>
      </c>
      <c r="AB273">
        <f t="shared" si="140"/>
        <v>0</v>
      </c>
      <c r="AC273">
        <f t="shared" si="141"/>
        <v>0</v>
      </c>
      <c r="AD273">
        <f t="shared" si="142"/>
        <v>0</v>
      </c>
      <c r="AE273">
        <f t="shared" si="143"/>
        <v>0</v>
      </c>
      <c r="AF273">
        <f t="shared" si="144"/>
        <v>0</v>
      </c>
      <c r="AG273">
        <f t="shared" si="145"/>
        <v>0</v>
      </c>
      <c r="AH273" s="12">
        <f t="shared" si="127"/>
        <v>0</v>
      </c>
      <c r="AI273" s="12">
        <f t="shared" si="127"/>
        <v>0</v>
      </c>
      <c r="AJ273" s="12">
        <f t="shared" si="127"/>
        <v>0</v>
      </c>
      <c r="AK273" s="12">
        <f t="shared" si="127"/>
        <v>0</v>
      </c>
      <c r="AL273" s="12">
        <f t="shared" si="127"/>
        <v>0</v>
      </c>
      <c r="AM273" s="12">
        <f t="shared" si="127"/>
        <v>0</v>
      </c>
      <c r="AN273" s="12">
        <f t="shared" si="127"/>
        <v>0</v>
      </c>
      <c r="AO273" s="12">
        <f t="shared" si="127"/>
        <v>0</v>
      </c>
      <c r="AP273" s="12">
        <f t="shared" si="127"/>
        <v>0</v>
      </c>
      <c r="AQ273" s="12">
        <f t="shared" si="127"/>
        <v>0</v>
      </c>
      <c r="AR273" s="12">
        <f t="shared" si="127"/>
        <v>0</v>
      </c>
      <c r="AS273" s="12">
        <f t="shared" si="127"/>
        <v>0</v>
      </c>
      <c r="AT273" s="13">
        <f t="shared" si="130"/>
        <v>0</v>
      </c>
      <c r="AU273" t="e">
        <f t="shared" si="131"/>
        <v>#DIV/0!</v>
      </c>
      <c r="AV273" t="e">
        <v>#DIV/0!</v>
      </c>
      <c r="AW273" t="e">
        <f t="shared" si="132"/>
        <v>#DIV/0!</v>
      </c>
    </row>
    <row r="274" spans="1:49" x14ac:dyDescent="0.25">
      <c r="A274" s="18" t="str">
        <f>[1]Nodes!A273</f>
        <v>WRP_HYP</v>
      </c>
      <c r="B274" s="18" t="str">
        <f>[1]Nodes!B273</f>
        <v>Hyperion Treatment Plant</v>
      </c>
      <c r="C274" s="19">
        <f>[1]Nodes!U273</f>
        <v>0</v>
      </c>
      <c r="D274">
        <f>$C274*'[2]Bulletin 166 Demands'!$F$2</f>
        <v>0</v>
      </c>
      <c r="E274">
        <f>$C274*'[2]Bulletin 166 Demands'!$F$3</f>
        <v>0</v>
      </c>
      <c r="F274">
        <f>$C274*'[2]Bulletin 166 Demands'!$F$4</f>
        <v>0</v>
      </c>
      <c r="G274">
        <f>$C274*'[2]Bulletin 166 Demands'!$F$5</f>
        <v>0</v>
      </c>
      <c r="H274">
        <f>$C274*'[2]Bulletin 166 Demands'!$F$6</f>
        <v>0</v>
      </c>
      <c r="I274">
        <f>$C274*'[2]Bulletin 166 Demands'!$F$7</f>
        <v>0</v>
      </c>
      <c r="J274">
        <f>$C274*'[2]Bulletin 166 Demands'!$F$8</f>
        <v>0</v>
      </c>
      <c r="K274">
        <f>$C274*'[2]Bulletin 166 Demands'!$F$9</f>
        <v>0</v>
      </c>
      <c r="L274">
        <f>$C274*'[2]Bulletin 166 Demands'!$F$10</f>
        <v>0</v>
      </c>
      <c r="M274">
        <f>$C274*'[2]Bulletin 166 Demands'!$F$11</f>
        <v>0</v>
      </c>
      <c r="N274">
        <f>$C274*'[2]Bulletin 166 Demands'!$F$12</f>
        <v>0</v>
      </c>
      <c r="O274">
        <f>$C274*'[2]Bulletin 166 Demands'!$F$13</f>
        <v>0</v>
      </c>
      <c r="Q274" s="12">
        <f>[1]Nodes!H273</f>
        <v>0</v>
      </c>
      <c r="R274" s="1">
        <f t="shared" si="128"/>
        <v>0</v>
      </c>
      <c r="S274" s="1">
        <f t="shared" si="129"/>
        <v>0</v>
      </c>
      <c r="T274" s="1">
        <v>0</v>
      </c>
      <c r="U274" s="1">
        <f t="shared" si="133"/>
        <v>0</v>
      </c>
      <c r="V274">
        <f t="shared" si="134"/>
        <v>0</v>
      </c>
      <c r="W274">
        <f t="shared" si="135"/>
        <v>0</v>
      </c>
      <c r="X274">
        <f t="shared" si="136"/>
        <v>0</v>
      </c>
      <c r="Y274">
        <f t="shared" si="137"/>
        <v>0</v>
      </c>
      <c r="Z274">
        <f t="shared" si="138"/>
        <v>0</v>
      </c>
      <c r="AA274">
        <f t="shared" si="139"/>
        <v>0</v>
      </c>
      <c r="AB274">
        <f t="shared" si="140"/>
        <v>0</v>
      </c>
      <c r="AC274">
        <f t="shared" si="141"/>
        <v>0</v>
      </c>
      <c r="AD274">
        <f t="shared" si="142"/>
        <v>0</v>
      </c>
      <c r="AE274">
        <f t="shared" si="143"/>
        <v>0</v>
      </c>
      <c r="AF274">
        <f t="shared" si="144"/>
        <v>0</v>
      </c>
      <c r="AG274">
        <f t="shared" si="145"/>
        <v>0</v>
      </c>
      <c r="AH274" s="12">
        <f t="shared" si="127"/>
        <v>0</v>
      </c>
      <c r="AI274" s="12">
        <f t="shared" si="127"/>
        <v>0</v>
      </c>
      <c r="AJ274" s="12">
        <f t="shared" si="127"/>
        <v>0</v>
      </c>
      <c r="AK274" s="12">
        <f t="shared" si="127"/>
        <v>0</v>
      </c>
      <c r="AL274" s="12">
        <f t="shared" si="127"/>
        <v>0</v>
      </c>
      <c r="AM274" s="12">
        <f t="shared" si="127"/>
        <v>0</v>
      </c>
      <c r="AN274" s="12">
        <f t="shared" si="127"/>
        <v>0</v>
      </c>
      <c r="AO274" s="12">
        <f t="shared" si="127"/>
        <v>0</v>
      </c>
      <c r="AP274" s="12">
        <f t="shared" si="127"/>
        <v>0</v>
      </c>
      <c r="AQ274" s="12">
        <f t="shared" si="127"/>
        <v>0</v>
      </c>
      <c r="AR274" s="12">
        <f t="shared" si="127"/>
        <v>0</v>
      </c>
      <c r="AS274" s="12">
        <f t="shared" si="127"/>
        <v>0</v>
      </c>
      <c r="AT274" s="13">
        <f t="shared" si="130"/>
        <v>0</v>
      </c>
      <c r="AU274" t="e">
        <f t="shared" si="131"/>
        <v>#DIV/0!</v>
      </c>
      <c r="AV274" t="e">
        <v>#DIV/0!</v>
      </c>
      <c r="AW274" t="e">
        <f t="shared" si="132"/>
        <v>#DIV/0!</v>
      </c>
    </row>
    <row r="275" spans="1:49" x14ac:dyDescent="0.25">
      <c r="A275" s="18" t="str">
        <f>[1]Nodes!A274</f>
        <v>WRP_JWP</v>
      </c>
      <c r="B275" s="18" t="str">
        <f>[1]Nodes!B274</f>
        <v>County Joint Water Reclamation Plant</v>
      </c>
      <c r="C275" s="19">
        <f>[1]Nodes!U274</f>
        <v>0</v>
      </c>
      <c r="D275">
        <f>$C275*'[2]Bulletin 166 Demands'!$F$2</f>
        <v>0</v>
      </c>
      <c r="E275">
        <f>$C275*'[2]Bulletin 166 Demands'!$F$3</f>
        <v>0</v>
      </c>
      <c r="F275">
        <f>$C275*'[2]Bulletin 166 Demands'!$F$4</f>
        <v>0</v>
      </c>
      <c r="G275">
        <f>$C275*'[2]Bulletin 166 Demands'!$F$5</f>
        <v>0</v>
      </c>
      <c r="H275">
        <f>$C275*'[2]Bulletin 166 Demands'!$F$6</f>
        <v>0</v>
      </c>
      <c r="I275">
        <f>$C275*'[2]Bulletin 166 Demands'!$F$7</f>
        <v>0</v>
      </c>
      <c r="J275">
        <f>$C275*'[2]Bulletin 166 Demands'!$F$8</f>
        <v>0</v>
      </c>
      <c r="K275">
        <f>$C275*'[2]Bulletin 166 Demands'!$F$9</f>
        <v>0</v>
      </c>
      <c r="L275">
        <f>$C275*'[2]Bulletin 166 Demands'!$F$10</f>
        <v>0</v>
      </c>
      <c r="M275">
        <f>$C275*'[2]Bulletin 166 Demands'!$F$11</f>
        <v>0</v>
      </c>
      <c r="N275">
        <f>$C275*'[2]Bulletin 166 Demands'!$F$12</f>
        <v>0</v>
      </c>
      <c r="O275">
        <f>$C275*'[2]Bulletin 166 Demands'!$F$13</f>
        <v>0</v>
      </c>
      <c r="Q275" s="12">
        <f>[1]Nodes!H274</f>
        <v>0</v>
      </c>
      <c r="R275" s="1">
        <f t="shared" si="128"/>
        <v>0</v>
      </c>
      <c r="S275" s="1">
        <f t="shared" si="129"/>
        <v>0</v>
      </c>
      <c r="T275" s="1">
        <v>0</v>
      </c>
      <c r="U275" s="1">
        <f t="shared" si="133"/>
        <v>0</v>
      </c>
      <c r="V275">
        <f t="shared" si="134"/>
        <v>0</v>
      </c>
      <c r="W275">
        <f t="shared" si="135"/>
        <v>0</v>
      </c>
      <c r="X275">
        <f t="shared" si="136"/>
        <v>0</v>
      </c>
      <c r="Y275">
        <f t="shared" si="137"/>
        <v>0</v>
      </c>
      <c r="Z275">
        <f t="shared" si="138"/>
        <v>0</v>
      </c>
      <c r="AA275">
        <f t="shared" si="139"/>
        <v>0</v>
      </c>
      <c r="AB275">
        <f t="shared" si="140"/>
        <v>0</v>
      </c>
      <c r="AC275">
        <f t="shared" si="141"/>
        <v>0</v>
      </c>
      <c r="AD275">
        <f t="shared" si="142"/>
        <v>0</v>
      </c>
      <c r="AE275">
        <f t="shared" si="143"/>
        <v>0</v>
      </c>
      <c r="AF275">
        <f t="shared" si="144"/>
        <v>0</v>
      </c>
      <c r="AG275">
        <f t="shared" si="145"/>
        <v>0</v>
      </c>
      <c r="AH275" s="12">
        <f t="shared" si="127"/>
        <v>0</v>
      </c>
      <c r="AI275" s="12">
        <f t="shared" si="127"/>
        <v>0</v>
      </c>
      <c r="AJ275" s="12">
        <f t="shared" si="127"/>
        <v>0</v>
      </c>
      <c r="AK275" s="12">
        <f t="shared" si="127"/>
        <v>0</v>
      </c>
      <c r="AL275" s="12">
        <f t="shared" si="127"/>
        <v>0</v>
      </c>
      <c r="AM275" s="12">
        <f t="shared" si="127"/>
        <v>0</v>
      </c>
      <c r="AN275" s="12">
        <f t="shared" si="127"/>
        <v>0</v>
      </c>
      <c r="AO275" s="12">
        <f t="shared" si="127"/>
        <v>0</v>
      </c>
      <c r="AP275" s="12">
        <f t="shared" si="127"/>
        <v>0</v>
      </c>
      <c r="AQ275" s="12">
        <f t="shared" si="127"/>
        <v>0</v>
      </c>
      <c r="AR275" s="12">
        <f t="shared" si="127"/>
        <v>0</v>
      </c>
      <c r="AS275" s="12">
        <f t="shared" si="127"/>
        <v>0</v>
      </c>
      <c r="AT275" s="13">
        <f t="shared" si="130"/>
        <v>0</v>
      </c>
      <c r="AU275" t="e">
        <f t="shared" si="131"/>
        <v>#DIV/0!</v>
      </c>
      <c r="AV275" t="e">
        <v>#DIV/0!</v>
      </c>
      <c r="AW275" t="e">
        <f t="shared" si="132"/>
        <v>#DIV/0!</v>
      </c>
    </row>
    <row r="276" spans="1:49" x14ac:dyDescent="0.25">
      <c r="A276" s="18" t="str">
        <f>[1]Nodes!A275</f>
        <v>WRP_LAC</v>
      </c>
      <c r="B276" s="18" t="str">
        <f>[1]Nodes!B275</f>
        <v>La Canada Water Reclamation Plant</v>
      </c>
      <c r="C276" s="19">
        <f>[1]Nodes!U275</f>
        <v>0</v>
      </c>
      <c r="D276">
        <f>$C276*'[2]Bulletin 166 Demands'!$F$2</f>
        <v>0</v>
      </c>
      <c r="E276">
        <f>$C276*'[2]Bulletin 166 Demands'!$F$3</f>
        <v>0</v>
      </c>
      <c r="F276">
        <f>$C276*'[2]Bulletin 166 Demands'!$F$4</f>
        <v>0</v>
      </c>
      <c r="G276">
        <f>$C276*'[2]Bulletin 166 Demands'!$F$5</f>
        <v>0</v>
      </c>
      <c r="H276">
        <f>$C276*'[2]Bulletin 166 Demands'!$F$6</f>
        <v>0</v>
      </c>
      <c r="I276">
        <f>$C276*'[2]Bulletin 166 Demands'!$F$7</f>
        <v>0</v>
      </c>
      <c r="J276">
        <f>$C276*'[2]Bulletin 166 Demands'!$F$8</f>
        <v>0</v>
      </c>
      <c r="K276">
        <f>$C276*'[2]Bulletin 166 Demands'!$F$9</f>
        <v>0</v>
      </c>
      <c r="L276">
        <f>$C276*'[2]Bulletin 166 Demands'!$F$10</f>
        <v>0</v>
      </c>
      <c r="M276">
        <f>$C276*'[2]Bulletin 166 Demands'!$F$11</f>
        <v>0</v>
      </c>
      <c r="N276">
        <f>$C276*'[2]Bulletin 166 Demands'!$F$12</f>
        <v>0</v>
      </c>
      <c r="O276">
        <f>$C276*'[2]Bulletin 166 Demands'!$F$13</f>
        <v>0</v>
      </c>
      <c r="Q276" s="12">
        <f>[1]Nodes!H275</f>
        <v>0</v>
      </c>
      <c r="R276" s="1">
        <f t="shared" si="128"/>
        <v>0</v>
      </c>
      <c r="S276" s="1">
        <f t="shared" si="129"/>
        <v>0</v>
      </c>
      <c r="T276" s="1">
        <v>0</v>
      </c>
      <c r="U276" s="1">
        <f t="shared" si="133"/>
        <v>0</v>
      </c>
      <c r="V276">
        <f t="shared" si="134"/>
        <v>0</v>
      </c>
      <c r="W276">
        <f t="shared" si="135"/>
        <v>0</v>
      </c>
      <c r="X276">
        <f t="shared" si="136"/>
        <v>0</v>
      </c>
      <c r="Y276">
        <f t="shared" si="137"/>
        <v>0</v>
      </c>
      <c r="Z276">
        <f t="shared" si="138"/>
        <v>0</v>
      </c>
      <c r="AA276">
        <f t="shared" si="139"/>
        <v>0</v>
      </c>
      <c r="AB276">
        <f t="shared" si="140"/>
        <v>0</v>
      </c>
      <c r="AC276">
        <f t="shared" si="141"/>
        <v>0</v>
      </c>
      <c r="AD276">
        <f t="shared" si="142"/>
        <v>0</v>
      </c>
      <c r="AE276">
        <f t="shared" si="143"/>
        <v>0</v>
      </c>
      <c r="AF276">
        <f t="shared" si="144"/>
        <v>0</v>
      </c>
      <c r="AG276">
        <f t="shared" si="145"/>
        <v>0</v>
      </c>
      <c r="AH276" s="12">
        <f t="shared" si="127"/>
        <v>0</v>
      </c>
      <c r="AI276" s="12">
        <f t="shared" si="127"/>
        <v>0</v>
      </c>
      <c r="AJ276" s="12">
        <f t="shared" si="127"/>
        <v>0</v>
      </c>
      <c r="AK276" s="12">
        <f t="shared" si="127"/>
        <v>0</v>
      </c>
      <c r="AL276" s="12">
        <f t="shared" si="127"/>
        <v>0</v>
      </c>
      <c r="AM276" s="12">
        <f t="shared" si="127"/>
        <v>0</v>
      </c>
      <c r="AN276" s="12">
        <f t="shared" ref="AI276:AS288" si="146">($S276*31)+($U276*0.2)</f>
        <v>0</v>
      </c>
      <c r="AO276" s="12">
        <f t="shared" si="146"/>
        <v>0</v>
      </c>
      <c r="AP276" s="12">
        <f t="shared" si="146"/>
        <v>0</v>
      </c>
      <c r="AQ276" s="12">
        <f t="shared" si="146"/>
        <v>0</v>
      </c>
      <c r="AR276" s="12">
        <f t="shared" si="146"/>
        <v>0</v>
      </c>
      <c r="AS276" s="12">
        <f t="shared" si="146"/>
        <v>0</v>
      </c>
      <c r="AT276" s="13">
        <f t="shared" si="130"/>
        <v>0</v>
      </c>
      <c r="AU276" t="e">
        <f t="shared" si="131"/>
        <v>#DIV/0!</v>
      </c>
      <c r="AV276" t="e">
        <v>#DIV/0!</v>
      </c>
      <c r="AW276" t="e">
        <f t="shared" si="132"/>
        <v>#DIV/0!</v>
      </c>
    </row>
    <row r="277" spans="1:49" x14ac:dyDescent="0.25">
      <c r="A277" s="18" t="str">
        <f>[1]Nodes!A276</f>
        <v>WRP_LBP</v>
      </c>
      <c r="B277" s="18" t="str">
        <f>[1]Nodes!B276</f>
        <v>Long Beach Water Reclamation Plant</v>
      </c>
      <c r="C277" s="19">
        <f>[1]Nodes!U276</f>
        <v>0</v>
      </c>
      <c r="D277">
        <f>$C277*'[2]Bulletin 166 Demands'!$F$2</f>
        <v>0</v>
      </c>
      <c r="E277">
        <f>$C277*'[2]Bulletin 166 Demands'!$F$3</f>
        <v>0</v>
      </c>
      <c r="F277">
        <f>$C277*'[2]Bulletin 166 Demands'!$F$4</f>
        <v>0</v>
      </c>
      <c r="G277">
        <f>$C277*'[2]Bulletin 166 Demands'!$F$5</f>
        <v>0</v>
      </c>
      <c r="H277">
        <f>$C277*'[2]Bulletin 166 Demands'!$F$6</f>
        <v>0</v>
      </c>
      <c r="I277">
        <f>$C277*'[2]Bulletin 166 Demands'!$F$7</f>
        <v>0</v>
      </c>
      <c r="J277">
        <f>$C277*'[2]Bulletin 166 Demands'!$F$8</f>
        <v>0</v>
      </c>
      <c r="K277">
        <f>$C277*'[2]Bulletin 166 Demands'!$F$9</f>
        <v>0</v>
      </c>
      <c r="L277">
        <f>$C277*'[2]Bulletin 166 Demands'!$F$10</f>
        <v>0</v>
      </c>
      <c r="M277">
        <f>$C277*'[2]Bulletin 166 Demands'!$F$11</f>
        <v>0</v>
      </c>
      <c r="N277">
        <f>$C277*'[2]Bulletin 166 Demands'!$F$12</f>
        <v>0</v>
      </c>
      <c r="O277">
        <f>$C277*'[2]Bulletin 166 Demands'!$F$13</f>
        <v>0</v>
      </c>
      <c r="Q277" s="12">
        <f>[1]Nodes!H276</f>
        <v>0</v>
      </c>
      <c r="R277" s="1">
        <f t="shared" si="128"/>
        <v>0</v>
      </c>
      <c r="S277" s="1">
        <f t="shared" si="129"/>
        <v>0</v>
      </c>
      <c r="T277" s="1">
        <v>0</v>
      </c>
      <c r="U277" s="1">
        <f t="shared" si="133"/>
        <v>0</v>
      </c>
      <c r="V277">
        <f t="shared" si="134"/>
        <v>0</v>
      </c>
      <c r="W277">
        <f t="shared" si="135"/>
        <v>0</v>
      </c>
      <c r="X277">
        <f t="shared" si="136"/>
        <v>0</v>
      </c>
      <c r="Y277">
        <f t="shared" si="137"/>
        <v>0</v>
      </c>
      <c r="Z277">
        <f t="shared" si="138"/>
        <v>0</v>
      </c>
      <c r="AA277">
        <f t="shared" si="139"/>
        <v>0</v>
      </c>
      <c r="AB277">
        <f t="shared" si="140"/>
        <v>0</v>
      </c>
      <c r="AC277">
        <f t="shared" si="141"/>
        <v>0</v>
      </c>
      <c r="AD277">
        <f t="shared" si="142"/>
        <v>0</v>
      </c>
      <c r="AE277">
        <f t="shared" si="143"/>
        <v>0</v>
      </c>
      <c r="AF277">
        <f t="shared" si="144"/>
        <v>0</v>
      </c>
      <c r="AG277">
        <f t="shared" si="145"/>
        <v>0</v>
      </c>
      <c r="AH277" s="12">
        <f t="shared" ref="AH277:AH288" si="147">($S277*31)+($U277*0.2)</f>
        <v>0</v>
      </c>
      <c r="AI277" s="12">
        <f t="shared" si="146"/>
        <v>0</v>
      </c>
      <c r="AJ277" s="12">
        <f t="shared" si="146"/>
        <v>0</v>
      </c>
      <c r="AK277" s="12">
        <f t="shared" si="146"/>
        <v>0</v>
      </c>
      <c r="AL277" s="12">
        <f t="shared" si="146"/>
        <v>0</v>
      </c>
      <c r="AM277" s="12">
        <f t="shared" si="146"/>
        <v>0</v>
      </c>
      <c r="AN277" s="12">
        <f t="shared" si="146"/>
        <v>0</v>
      </c>
      <c r="AO277" s="12">
        <f t="shared" si="146"/>
        <v>0</v>
      </c>
      <c r="AP277" s="12">
        <f t="shared" si="146"/>
        <v>0</v>
      </c>
      <c r="AQ277" s="12">
        <f t="shared" si="146"/>
        <v>0</v>
      </c>
      <c r="AR277" s="12">
        <f t="shared" si="146"/>
        <v>0</v>
      </c>
      <c r="AS277" s="12">
        <f t="shared" si="146"/>
        <v>0</v>
      </c>
      <c r="AT277" s="13">
        <f t="shared" si="130"/>
        <v>0</v>
      </c>
      <c r="AU277" t="e">
        <f t="shared" si="131"/>
        <v>#DIV/0!</v>
      </c>
      <c r="AV277" t="e">
        <v>#DIV/0!</v>
      </c>
      <c r="AW277" t="e">
        <f t="shared" si="132"/>
        <v>#DIV/0!</v>
      </c>
    </row>
    <row r="278" spans="1:49" x14ac:dyDescent="0.25">
      <c r="A278" s="18" t="str">
        <f>[1]Nodes!A277</f>
        <v>WRP_LCP</v>
      </c>
      <c r="B278" s="18" t="str">
        <f>[1]Nodes!B277</f>
        <v>Los Coyotes Water Reclamation Plant</v>
      </c>
      <c r="C278" s="19">
        <f>[1]Nodes!U277</f>
        <v>0</v>
      </c>
      <c r="D278">
        <f>$C278*'[2]Bulletin 166 Demands'!$F$2</f>
        <v>0</v>
      </c>
      <c r="E278">
        <f>$C278*'[2]Bulletin 166 Demands'!$F$3</f>
        <v>0</v>
      </c>
      <c r="F278">
        <f>$C278*'[2]Bulletin 166 Demands'!$F$4</f>
        <v>0</v>
      </c>
      <c r="G278">
        <f>$C278*'[2]Bulletin 166 Demands'!$F$5</f>
        <v>0</v>
      </c>
      <c r="H278">
        <f>$C278*'[2]Bulletin 166 Demands'!$F$6</f>
        <v>0</v>
      </c>
      <c r="I278">
        <f>$C278*'[2]Bulletin 166 Demands'!$F$7</f>
        <v>0</v>
      </c>
      <c r="J278">
        <f>$C278*'[2]Bulletin 166 Demands'!$F$8</f>
        <v>0</v>
      </c>
      <c r="K278">
        <f>$C278*'[2]Bulletin 166 Demands'!$F$9</f>
        <v>0</v>
      </c>
      <c r="L278">
        <f>$C278*'[2]Bulletin 166 Demands'!$F$10</f>
        <v>0</v>
      </c>
      <c r="M278">
        <f>$C278*'[2]Bulletin 166 Demands'!$F$11</f>
        <v>0</v>
      </c>
      <c r="N278">
        <f>$C278*'[2]Bulletin 166 Demands'!$F$12</f>
        <v>0</v>
      </c>
      <c r="O278">
        <f>$C278*'[2]Bulletin 166 Demands'!$F$13</f>
        <v>0</v>
      </c>
      <c r="Q278" s="12">
        <f>[1]Nodes!H277</f>
        <v>0</v>
      </c>
      <c r="R278" s="1">
        <f t="shared" si="128"/>
        <v>0</v>
      </c>
      <c r="S278" s="1">
        <f t="shared" si="129"/>
        <v>0</v>
      </c>
      <c r="T278" s="1">
        <v>0</v>
      </c>
      <c r="U278" s="1">
        <f t="shared" si="133"/>
        <v>0</v>
      </c>
      <c r="V278">
        <f t="shared" si="134"/>
        <v>0</v>
      </c>
      <c r="W278">
        <f t="shared" si="135"/>
        <v>0</v>
      </c>
      <c r="X278">
        <f t="shared" si="136"/>
        <v>0</v>
      </c>
      <c r="Y278">
        <f t="shared" si="137"/>
        <v>0</v>
      </c>
      <c r="Z278">
        <f t="shared" si="138"/>
        <v>0</v>
      </c>
      <c r="AA278">
        <f t="shared" si="139"/>
        <v>0</v>
      </c>
      <c r="AB278">
        <f t="shared" si="140"/>
        <v>0</v>
      </c>
      <c r="AC278">
        <f t="shared" si="141"/>
        <v>0</v>
      </c>
      <c r="AD278">
        <f t="shared" si="142"/>
        <v>0</v>
      </c>
      <c r="AE278">
        <f t="shared" si="143"/>
        <v>0</v>
      </c>
      <c r="AF278">
        <f t="shared" si="144"/>
        <v>0</v>
      </c>
      <c r="AG278">
        <f t="shared" si="145"/>
        <v>0</v>
      </c>
      <c r="AH278" s="12">
        <f t="shared" si="147"/>
        <v>0</v>
      </c>
      <c r="AI278" s="12">
        <f t="shared" si="146"/>
        <v>0</v>
      </c>
      <c r="AJ278" s="12">
        <f t="shared" si="146"/>
        <v>0</v>
      </c>
      <c r="AK278" s="12">
        <f t="shared" si="146"/>
        <v>0</v>
      </c>
      <c r="AL278" s="12">
        <f t="shared" si="146"/>
        <v>0</v>
      </c>
      <c r="AM278" s="12">
        <f t="shared" si="146"/>
        <v>0</v>
      </c>
      <c r="AN278" s="12">
        <f t="shared" si="146"/>
        <v>0</v>
      </c>
      <c r="AO278" s="12">
        <f t="shared" si="146"/>
        <v>0</v>
      </c>
      <c r="AP278" s="12">
        <f t="shared" si="146"/>
        <v>0</v>
      </c>
      <c r="AQ278" s="12">
        <f t="shared" si="146"/>
        <v>0</v>
      </c>
      <c r="AR278" s="12">
        <f t="shared" si="146"/>
        <v>0</v>
      </c>
      <c r="AS278" s="12">
        <f t="shared" si="146"/>
        <v>0</v>
      </c>
      <c r="AT278" s="13">
        <f t="shared" si="130"/>
        <v>0</v>
      </c>
      <c r="AU278" t="e">
        <f t="shared" si="131"/>
        <v>#DIV/0!</v>
      </c>
      <c r="AV278" t="e">
        <v>#DIV/0!</v>
      </c>
      <c r="AW278" t="e">
        <f t="shared" si="132"/>
        <v>#DIV/0!</v>
      </c>
    </row>
    <row r="279" spans="1:49" x14ac:dyDescent="0.25">
      <c r="A279" s="18" t="str">
        <f>[1]Nodes!A278</f>
        <v>WRP_LIT</v>
      </c>
      <c r="B279" s="18" t="str">
        <f>[1]Nodes!B278</f>
        <v>Edward Little Water Reclamation Plant</v>
      </c>
      <c r="C279" s="19">
        <f>[1]Nodes!U278</f>
        <v>0</v>
      </c>
      <c r="D279">
        <f>$C279*'[2]Bulletin 166 Demands'!$F$2</f>
        <v>0</v>
      </c>
      <c r="E279">
        <f>$C279*'[2]Bulletin 166 Demands'!$F$3</f>
        <v>0</v>
      </c>
      <c r="F279">
        <f>$C279*'[2]Bulletin 166 Demands'!$F$4</f>
        <v>0</v>
      </c>
      <c r="G279">
        <f>$C279*'[2]Bulletin 166 Demands'!$F$5</f>
        <v>0</v>
      </c>
      <c r="H279">
        <f>$C279*'[2]Bulletin 166 Demands'!$F$6</f>
        <v>0</v>
      </c>
      <c r="I279">
        <f>$C279*'[2]Bulletin 166 Demands'!$F$7</f>
        <v>0</v>
      </c>
      <c r="J279">
        <f>$C279*'[2]Bulletin 166 Demands'!$F$8</f>
        <v>0</v>
      </c>
      <c r="K279">
        <f>$C279*'[2]Bulletin 166 Demands'!$F$9</f>
        <v>0</v>
      </c>
      <c r="L279">
        <f>$C279*'[2]Bulletin 166 Demands'!$F$10</f>
        <v>0</v>
      </c>
      <c r="M279">
        <f>$C279*'[2]Bulletin 166 Demands'!$F$11</f>
        <v>0</v>
      </c>
      <c r="N279">
        <f>$C279*'[2]Bulletin 166 Demands'!$F$12</f>
        <v>0</v>
      </c>
      <c r="O279">
        <f>$C279*'[2]Bulletin 166 Demands'!$F$13</f>
        <v>0</v>
      </c>
      <c r="Q279" s="12">
        <f>[1]Nodes!H278</f>
        <v>0</v>
      </c>
      <c r="R279" s="1">
        <f t="shared" si="128"/>
        <v>0</v>
      </c>
      <c r="S279" s="1">
        <f t="shared" si="129"/>
        <v>0</v>
      </c>
      <c r="T279" s="1">
        <v>0</v>
      </c>
      <c r="U279" s="1">
        <f t="shared" si="133"/>
        <v>0</v>
      </c>
      <c r="V279">
        <f t="shared" si="134"/>
        <v>0</v>
      </c>
      <c r="W279">
        <f t="shared" si="135"/>
        <v>0</v>
      </c>
      <c r="X279">
        <f t="shared" si="136"/>
        <v>0</v>
      </c>
      <c r="Y279">
        <f t="shared" si="137"/>
        <v>0</v>
      </c>
      <c r="Z279">
        <f t="shared" si="138"/>
        <v>0</v>
      </c>
      <c r="AA279">
        <f t="shared" si="139"/>
        <v>0</v>
      </c>
      <c r="AB279">
        <f t="shared" si="140"/>
        <v>0</v>
      </c>
      <c r="AC279">
        <f t="shared" si="141"/>
        <v>0</v>
      </c>
      <c r="AD279">
        <f t="shared" si="142"/>
        <v>0</v>
      </c>
      <c r="AE279">
        <f t="shared" si="143"/>
        <v>0</v>
      </c>
      <c r="AF279">
        <f t="shared" si="144"/>
        <v>0</v>
      </c>
      <c r="AG279">
        <f t="shared" si="145"/>
        <v>0</v>
      </c>
      <c r="AH279" s="12">
        <f t="shared" si="147"/>
        <v>0</v>
      </c>
      <c r="AI279" s="12">
        <f t="shared" si="146"/>
        <v>0</v>
      </c>
      <c r="AJ279" s="12">
        <f t="shared" si="146"/>
        <v>0</v>
      </c>
      <c r="AK279" s="12">
        <f t="shared" si="146"/>
        <v>0</v>
      </c>
      <c r="AL279" s="12">
        <f t="shared" si="146"/>
        <v>0</v>
      </c>
      <c r="AM279" s="12">
        <f t="shared" si="146"/>
        <v>0</v>
      </c>
      <c r="AN279" s="12">
        <f t="shared" si="146"/>
        <v>0</v>
      </c>
      <c r="AO279" s="12">
        <f t="shared" si="146"/>
        <v>0</v>
      </c>
      <c r="AP279" s="12">
        <f t="shared" si="146"/>
        <v>0</v>
      </c>
      <c r="AQ279" s="12">
        <f t="shared" si="146"/>
        <v>0</v>
      </c>
      <c r="AR279" s="12">
        <f t="shared" si="146"/>
        <v>0</v>
      </c>
      <c r="AS279" s="12">
        <f t="shared" si="146"/>
        <v>0</v>
      </c>
      <c r="AT279" s="13">
        <f t="shared" si="130"/>
        <v>0</v>
      </c>
      <c r="AU279" t="e">
        <f t="shared" si="131"/>
        <v>#DIV/0!</v>
      </c>
      <c r="AV279" t="e">
        <v>#DIV/0!</v>
      </c>
      <c r="AW279" t="e">
        <f t="shared" si="132"/>
        <v>#DIV/0!</v>
      </c>
    </row>
    <row r="280" spans="1:49" x14ac:dyDescent="0.25">
      <c r="A280" s="18" t="str">
        <f>[1]Nodes!A279</f>
        <v>WRP_MMS</v>
      </c>
      <c r="B280" s="18" t="str">
        <f>[1]Nodes!B279</f>
        <v>Malibu Mesa Water Reclamation Plant</v>
      </c>
      <c r="C280" s="19">
        <f>[1]Nodes!U279</f>
        <v>0</v>
      </c>
      <c r="D280">
        <f>$C280*'[2]Bulletin 166 Demands'!$F$2</f>
        <v>0</v>
      </c>
      <c r="E280">
        <f>$C280*'[2]Bulletin 166 Demands'!$F$3</f>
        <v>0</v>
      </c>
      <c r="F280">
        <f>$C280*'[2]Bulletin 166 Demands'!$F$4</f>
        <v>0</v>
      </c>
      <c r="G280">
        <f>$C280*'[2]Bulletin 166 Demands'!$F$5</f>
        <v>0</v>
      </c>
      <c r="H280">
        <f>$C280*'[2]Bulletin 166 Demands'!$F$6</f>
        <v>0</v>
      </c>
      <c r="I280">
        <f>$C280*'[2]Bulletin 166 Demands'!$F$7</f>
        <v>0</v>
      </c>
      <c r="J280">
        <f>$C280*'[2]Bulletin 166 Demands'!$F$8</f>
        <v>0</v>
      </c>
      <c r="K280">
        <f>$C280*'[2]Bulletin 166 Demands'!$F$9</f>
        <v>0</v>
      </c>
      <c r="L280">
        <f>$C280*'[2]Bulletin 166 Demands'!$F$10</f>
        <v>0</v>
      </c>
      <c r="M280">
        <f>$C280*'[2]Bulletin 166 Demands'!$F$11</f>
        <v>0</v>
      </c>
      <c r="N280">
        <f>$C280*'[2]Bulletin 166 Demands'!$F$12</f>
        <v>0</v>
      </c>
      <c r="O280">
        <f>$C280*'[2]Bulletin 166 Demands'!$F$13</f>
        <v>0</v>
      </c>
      <c r="Q280" s="12">
        <f>[1]Nodes!H279</f>
        <v>0</v>
      </c>
      <c r="R280" s="1">
        <f t="shared" si="128"/>
        <v>0</v>
      </c>
      <c r="S280" s="1">
        <f t="shared" si="129"/>
        <v>0</v>
      </c>
      <c r="T280" s="1">
        <v>0</v>
      </c>
      <c r="U280" s="1">
        <f t="shared" si="133"/>
        <v>0</v>
      </c>
      <c r="V280">
        <f t="shared" si="134"/>
        <v>0</v>
      </c>
      <c r="W280">
        <f t="shared" si="135"/>
        <v>0</v>
      </c>
      <c r="X280">
        <f t="shared" si="136"/>
        <v>0</v>
      </c>
      <c r="Y280">
        <f t="shared" si="137"/>
        <v>0</v>
      </c>
      <c r="Z280">
        <f t="shared" si="138"/>
        <v>0</v>
      </c>
      <c r="AA280">
        <f t="shared" si="139"/>
        <v>0</v>
      </c>
      <c r="AB280">
        <f t="shared" si="140"/>
        <v>0</v>
      </c>
      <c r="AC280">
        <f t="shared" si="141"/>
        <v>0</v>
      </c>
      <c r="AD280">
        <f t="shared" si="142"/>
        <v>0</v>
      </c>
      <c r="AE280">
        <f t="shared" si="143"/>
        <v>0</v>
      </c>
      <c r="AF280">
        <f t="shared" si="144"/>
        <v>0</v>
      </c>
      <c r="AG280">
        <f t="shared" si="145"/>
        <v>0</v>
      </c>
      <c r="AH280" s="12">
        <f t="shared" si="147"/>
        <v>0</v>
      </c>
      <c r="AI280" s="12">
        <f t="shared" si="146"/>
        <v>0</v>
      </c>
      <c r="AJ280" s="12">
        <f t="shared" si="146"/>
        <v>0</v>
      </c>
      <c r="AK280" s="12">
        <f t="shared" si="146"/>
        <v>0</v>
      </c>
      <c r="AL280" s="12">
        <f t="shared" si="146"/>
        <v>0</v>
      </c>
      <c r="AM280" s="12">
        <f t="shared" si="146"/>
        <v>0</v>
      </c>
      <c r="AN280" s="12">
        <f t="shared" si="146"/>
        <v>0</v>
      </c>
      <c r="AO280" s="12">
        <f t="shared" si="146"/>
        <v>0</v>
      </c>
      <c r="AP280" s="12">
        <f t="shared" si="146"/>
        <v>0</v>
      </c>
      <c r="AQ280" s="12">
        <f t="shared" si="146"/>
        <v>0</v>
      </c>
      <c r="AR280" s="12">
        <f t="shared" si="146"/>
        <v>0</v>
      </c>
      <c r="AS280" s="12">
        <f t="shared" si="146"/>
        <v>0</v>
      </c>
      <c r="AT280" s="13">
        <f t="shared" si="130"/>
        <v>0</v>
      </c>
      <c r="AU280" t="e">
        <f t="shared" si="131"/>
        <v>#DIV/0!</v>
      </c>
      <c r="AV280" t="e">
        <v>#DIV/0!</v>
      </c>
      <c r="AW280" t="e">
        <f t="shared" si="132"/>
        <v>#DIV/0!</v>
      </c>
    </row>
    <row r="281" spans="1:49" x14ac:dyDescent="0.25">
      <c r="A281" s="18" t="str">
        <f>[1]Nodes!A280</f>
        <v>WRP_PON</v>
      </c>
      <c r="B281" s="18" t="str">
        <f>[1]Nodes!B280</f>
        <v>Ponoma Water Reclamation Plant</v>
      </c>
      <c r="C281" s="19">
        <f>[1]Nodes!U280</f>
        <v>0</v>
      </c>
      <c r="D281">
        <f>$C281*'[2]Bulletin 166 Demands'!$F$2</f>
        <v>0</v>
      </c>
      <c r="E281">
        <f>$C281*'[2]Bulletin 166 Demands'!$F$3</f>
        <v>0</v>
      </c>
      <c r="F281">
        <f>$C281*'[2]Bulletin 166 Demands'!$F$4</f>
        <v>0</v>
      </c>
      <c r="G281">
        <f>$C281*'[2]Bulletin 166 Demands'!$F$5</f>
        <v>0</v>
      </c>
      <c r="H281">
        <f>$C281*'[2]Bulletin 166 Demands'!$F$6</f>
        <v>0</v>
      </c>
      <c r="I281">
        <f>$C281*'[2]Bulletin 166 Demands'!$F$7</f>
        <v>0</v>
      </c>
      <c r="J281">
        <f>$C281*'[2]Bulletin 166 Demands'!$F$8</f>
        <v>0</v>
      </c>
      <c r="K281">
        <f>$C281*'[2]Bulletin 166 Demands'!$F$9</f>
        <v>0</v>
      </c>
      <c r="L281">
        <f>$C281*'[2]Bulletin 166 Demands'!$F$10</f>
        <v>0</v>
      </c>
      <c r="M281">
        <f>$C281*'[2]Bulletin 166 Demands'!$F$11</f>
        <v>0</v>
      </c>
      <c r="N281">
        <f>$C281*'[2]Bulletin 166 Demands'!$F$12</f>
        <v>0</v>
      </c>
      <c r="O281">
        <f>$C281*'[2]Bulletin 166 Demands'!$F$13</f>
        <v>0</v>
      </c>
      <c r="Q281" s="12">
        <f>[1]Nodes!H280</f>
        <v>0</v>
      </c>
      <c r="R281" s="1">
        <f t="shared" si="128"/>
        <v>0</v>
      </c>
      <c r="S281" s="1">
        <f t="shared" si="129"/>
        <v>0</v>
      </c>
      <c r="T281" s="1">
        <v>0</v>
      </c>
      <c r="U281" s="1">
        <f t="shared" si="133"/>
        <v>0</v>
      </c>
      <c r="V281">
        <f t="shared" si="134"/>
        <v>0</v>
      </c>
      <c r="W281">
        <f t="shared" si="135"/>
        <v>0</v>
      </c>
      <c r="X281">
        <f t="shared" si="136"/>
        <v>0</v>
      </c>
      <c r="Y281">
        <f t="shared" si="137"/>
        <v>0</v>
      </c>
      <c r="Z281">
        <f t="shared" si="138"/>
        <v>0</v>
      </c>
      <c r="AA281">
        <f t="shared" si="139"/>
        <v>0</v>
      </c>
      <c r="AB281">
        <f t="shared" si="140"/>
        <v>0</v>
      </c>
      <c r="AC281">
        <f t="shared" si="141"/>
        <v>0</v>
      </c>
      <c r="AD281">
        <f t="shared" si="142"/>
        <v>0</v>
      </c>
      <c r="AE281">
        <f t="shared" si="143"/>
        <v>0</v>
      </c>
      <c r="AF281">
        <f t="shared" si="144"/>
        <v>0</v>
      </c>
      <c r="AG281">
        <f t="shared" si="145"/>
        <v>0</v>
      </c>
      <c r="AH281" s="12">
        <f t="shared" si="147"/>
        <v>0</v>
      </c>
      <c r="AI281" s="12">
        <f t="shared" si="146"/>
        <v>0</v>
      </c>
      <c r="AJ281" s="12">
        <f t="shared" si="146"/>
        <v>0</v>
      </c>
      <c r="AK281" s="12">
        <f t="shared" si="146"/>
        <v>0</v>
      </c>
      <c r="AL281" s="12">
        <f t="shared" si="146"/>
        <v>0</v>
      </c>
      <c r="AM281" s="12">
        <f t="shared" si="146"/>
        <v>0</v>
      </c>
      <c r="AN281" s="12">
        <f t="shared" si="146"/>
        <v>0</v>
      </c>
      <c r="AO281" s="12">
        <f t="shared" si="146"/>
        <v>0</v>
      </c>
      <c r="AP281" s="12">
        <f t="shared" si="146"/>
        <v>0</v>
      </c>
      <c r="AQ281" s="12">
        <f t="shared" si="146"/>
        <v>0</v>
      </c>
      <c r="AR281" s="12">
        <f t="shared" si="146"/>
        <v>0</v>
      </c>
      <c r="AS281" s="12">
        <f t="shared" si="146"/>
        <v>0</v>
      </c>
      <c r="AT281" s="13">
        <f t="shared" si="130"/>
        <v>0</v>
      </c>
      <c r="AU281" t="e">
        <f t="shared" si="131"/>
        <v>#DIV/0!</v>
      </c>
      <c r="AV281" t="e">
        <v>#DIV/0!</v>
      </c>
      <c r="AW281" t="e">
        <f t="shared" si="132"/>
        <v>#DIV/0!</v>
      </c>
    </row>
    <row r="282" spans="1:49" x14ac:dyDescent="0.25">
      <c r="A282" s="18" t="str">
        <f>[1]Nodes!A281</f>
        <v>WRP_SJC</v>
      </c>
      <c r="B282" s="18" t="str">
        <f>[1]Nodes!B281</f>
        <v>San Jose Creek Water Reclamation Plant</v>
      </c>
      <c r="C282" s="19">
        <f>[1]Nodes!U281</f>
        <v>0</v>
      </c>
      <c r="D282">
        <f>$C282*'[2]Bulletin 166 Demands'!$F$2</f>
        <v>0</v>
      </c>
      <c r="E282">
        <f>$C282*'[2]Bulletin 166 Demands'!$F$3</f>
        <v>0</v>
      </c>
      <c r="F282">
        <f>$C282*'[2]Bulletin 166 Demands'!$F$4</f>
        <v>0</v>
      </c>
      <c r="G282">
        <f>$C282*'[2]Bulletin 166 Demands'!$F$5</f>
        <v>0</v>
      </c>
      <c r="H282">
        <f>$C282*'[2]Bulletin 166 Demands'!$F$6</f>
        <v>0</v>
      </c>
      <c r="I282">
        <f>$C282*'[2]Bulletin 166 Demands'!$F$7</f>
        <v>0</v>
      </c>
      <c r="J282">
        <f>$C282*'[2]Bulletin 166 Demands'!$F$8</f>
        <v>0</v>
      </c>
      <c r="K282">
        <f>$C282*'[2]Bulletin 166 Demands'!$F$9</f>
        <v>0</v>
      </c>
      <c r="L282">
        <f>$C282*'[2]Bulletin 166 Demands'!$F$10</f>
        <v>0</v>
      </c>
      <c r="M282">
        <f>$C282*'[2]Bulletin 166 Demands'!$F$11</f>
        <v>0</v>
      </c>
      <c r="N282">
        <f>$C282*'[2]Bulletin 166 Demands'!$F$12</f>
        <v>0</v>
      </c>
      <c r="O282">
        <f>$C282*'[2]Bulletin 166 Demands'!$F$13</f>
        <v>0</v>
      </c>
      <c r="Q282" s="12">
        <f>[1]Nodes!H281</f>
        <v>0</v>
      </c>
      <c r="R282" s="1">
        <f t="shared" si="128"/>
        <v>0</v>
      </c>
      <c r="S282" s="1">
        <f t="shared" si="129"/>
        <v>0</v>
      </c>
      <c r="T282" s="1">
        <v>0</v>
      </c>
      <c r="U282" s="1">
        <f t="shared" si="133"/>
        <v>0</v>
      </c>
      <c r="V282">
        <f t="shared" si="134"/>
        <v>0</v>
      </c>
      <c r="W282">
        <f t="shared" si="135"/>
        <v>0</v>
      </c>
      <c r="X282">
        <f t="shared" si="136"/>
        <v>0</v>
      </c>
      <c r="Y282">
        <f t="shared" si="137"/>
        <v>0</v>
      </c>
      <c r="Z282">
        <f t="shared" si="138"/>
        <v>0</v>
      </c>
      <c r="AA282">
        <f t="shared" si="139"/>
        <v>0</v>
      </c>
      <c r="AB282">
        <f t="shared" si="140"/>
        <v>0</v>
      </c>
      <c r="AC282">
        <f t="shared" si="141"/>
        <v>0</v>
      </c>
      <c r="AD282">
        <f t="shared" si="142"/>
        <v>0</v>
      </c>
      <c r="AE282">
        <f t="shared" si="143"/>
        <v>0</v>
      </c>
      <c r="AF282">
        <f t="shared" si="144"/>
        <v>0</v>
      </c>
      <c r="AG282">
        <f t="shared" si="145"/>
        <v>0</v>
      </c>
      <c r="AH282" s="12">
        <f t="shared" si="147"/>
        <v>0</v>
      </c>
      <c r="AI282" s="12">
        <f t="shared" si="146"/>
        <v>0</v>
      </c>
      <c r="AJ282" s="12">
        <f t="shared" si="146"/>
        <v>0</v>
      </c>
      <c r="AK282" s="12">
        <f t="shared" si="146"/>
        <v>0</v>
      </c>
      <c r="AL282" s="12">
        <f t="shared" si="146"/>
        <v>0</v>
      </c>
      <c r="AM282" s="12">
        <f t="shared" si="146"/>
        <v>0</v>
      </c>
      <c r="AN282" s="12">
        <f t="shared" si="146"/>
        <v>0</v>
      </c>
      <c r="AO282" s="12">
        <f t="shared" si="146"/>
        <v>0</v>
      </c>
      <c r="AP282" s="12">
        <f t="shared" si="146"/>
        <v>0</v>
      </c>
      <c r="AQ282" s="12">
        <f t="shared" si="146"/>
        <v>0</v>
      </c>
      <c r="AR282" s="12">
        <f t="shared" si="146"/>
        <v>0</v>
      </c>
      <c r="AS282" s="12">
        <f t="shared" si="146"/>
        <v>0</v>
      </c>
      <c r="AT282" s="13">
        <f t="shared" si="130"/>
        <v>0</v>
      </c>
      <c r="AU282" t="e">
        <f t="shared" si="131"/>
        <v>#DIV/0!</v>
      </c>
      <c r="AV282" t="e">
        <v>#DIV/0!</v>
      </c>
      <c r="AW282" t="e">
        <f t="shared" si="132"/>
        <v>#DIV/0!</v>
      </c>
    </row>
    <row r="283" spans="1:49" x14ac:dyDescent="0.25">
      <c r="A283" s="18" t="str">
        <f>[1]Nodes!A282</f>
        <v>WRP_SJP</v>
      </c>
      <c r="B283" s="18" t="str">
        <f>[1]Nodes!B282</f>
        <v>San Jose WRP Reclaimed water pipe outfall</v>
      </c>
      <c r="C283" s="19">
        <f>[1]Nodes!U282</f>
        <v>0</v>
      </c>
      <c r="D283">
        <f>$C283*'[2]Bulletin 166 Demands'!$F$2</f>
        <v>0</v>
      </c>
      <c r="E283">
        <f>$C283*'[2]Bulletin 166 Demands'!$F$3</f>
        <v>0</v>
      </c>
      <c r="F283">
        <f>$C283*'[2]Bulletin 166 Demands'!$F$4</f>
        <v>0</v>
      </c>
      <c r="G283">
        <f>$C283*'[2]Bulletin 166 Demands'!$F$5</f>
        <v>0</v>
      </c>
      <c r="H283">
        <f>$C283*'[2]Bulletin 166 Demands'!$F$6</f>
        <v>0</v>
      </c>
      <c r="I283">
        <f>$C283*'[2]Bulletin 166 Demands'!$F$7</f>
        <v>0</v>
      </c>
      <c r="J283">
        <f>$C283*'[2]Bulletin 166 Demands'!$F$8</f>
        <v>0</v>
      </c>
      <c r="K283">
        <f>$C283*'[2]Bulletin 166 Demands'!$F$9</f>
        <v>0</v>
      </c>
      <c r="L283">
        <f>$C283*'[2]Bulletin 166 Demands'!$F$10</f>
        <v>0</v>
      </c>
      <c r="M283">
        <f>$C283*'[2]Bulletin 166 Demands'!$F$11</f>
        <v>0</v>
      </c>
      <c r="N283">
        <f>$C283*'[2]Bulletin 166 Demands'!$F$12</f>
        <v>0</v>
      </c>
      <c r="O283">
        <f>$C283*'[2]Bulletin 166 Demands'!$F$13</f>
        <v>0</v>
      </c>
      <c r="Q283" s="12">
        <f>[1]Nodes!H282</f>
        <v>0</v>
      </c>
      <c r="R283" s="1">
        <f t="shared" si="128"/>
        <v>0</v>
      </c>
      <c r="S283" s="1">
        <f t="shared" si="129"/>
        <v>0</v>
      </c>
      <c r="T283" s="1">
        <v>0</v>
      </c>
      <c r="U283" s="1">
        <f t="shared" si="133"/>
        <v>0</v>
      </c>
      <c r="V283">
        <f t="shared" si="134"/>
        <v>0</v>
      </c>
      <c r="W283">
        <f t="shared" si="135"/>
        <v>0</v>
      </c>
      <c r="X283">
        <f t="shared" si="136"/>
        <v>0</v>
      </c>
      <c r="Y283">
        <f t="shared" si="137"/>
        <v>0</v>
      </c>
      <c r="Z283">
        <f t="shared" si="138"/>
        <v>0</v>
      </c>
      <c r="AA283">
        <f t="shared" si="139"/>
        <v>0</v>
      </c>
      <c r="AB283">
        <f t="shared" si="140"/>
        <v>0</v>
      </c>
      <c r="AC283">
        <f t="shared" si="141"/>
        <v>0</v>
      </c>
      <c r="AD283">
        <f t="shared" si="142"/>
        <v>0</v>
      </c>
      <c r="AE283">
        <f t="shared" si="143"/>
        <v>0</v>
      </c>
      <c r="AF283">
        <f t="shared" si="144"/>
        <v>0</v>
      </c>
      <c r="AG283">
        <f t="shared" si="145"/>
        <v>0</v>
      </c>
      <c r="AH283" s="12">
        <f t="shared" si="147"/>
        <v>0</v>
      </c>
      <c r="AI283" s="12">
        <f t="shared" si="146"/>
        <v>0</v>
      </c>
      <c r="AJ283" s="12">
        <f t="shared" si="146"/>
        <v>0</v>
      </c>
      <c r="AK283" s="12">
        <f t="shared" si="146"/>
        <v>0</v>
      </c>
      <c r="AL283" s="12">
        <f t="shared" si="146"/>
        <v>0</v>
      </c>
      <c r="AM283" s="12">
        <f t="shared" si="146"/>
        <v>0</v>
      </c>
      <c r="AN283" s="12">
        <f t="shared" si="146"/>
        <v>0</v>
      </c>
      <c r="AO283" s="12">
        <f t="shared" si="146"/>
        <v>0</v>
      </c>
      <c r="AP283" s="12">
        <f t="shared" si="146"/>
        <v>0</v>
      </c>
      <c r="AQ283" s="12">
        <f t="shared" si="146"/>
        <v>0</v>
      </c>
      <c r="AR283" s="12">
        <f t="shared" si="146"/>
        <v>0</v>
      </c>
      <c r="AS283" s="12">
        <f t="shared" si="146"/>
        <v>0</v>
      </c>
      <c r="AT283" s="13">
        <f t="shared" si="130"/>
        <v>0</v>
      </c>
      <c r="AU283" t="e">
        <f t="shared" si="131"/>
        <v>#DIV/0!</v>
      </c>
      <c r="AV283" t="e">
        <v>#DIV/0!</v>
      </c>
      <c r="AW283" t="e">
        <f t="shared" si="132"/>
        <v>#DIV/0!</v>
      </c>
    </row>
    <row r="284" spans="1:49" x14ac:dyDescent="0.25">
      <c r="A284" s="18" t="str">
        <f>[1]Nodes!A283</f>
        <v>WRP_SMR</v>
      </c>
      <c r="B284" s="18" t="str">
        <f>[1]Nodes!B283</f>
        <v>Santa Monica Urban Runoff Recycling Plant</v>
      </c>
      <c r="C284" s="19">
        <f>[1]Nodes!U283</f>
        <v>0</v>
      </c>
      <c r="D284">
        <f>$C284*'[2]Bulletin 166 Demands'!$F$2</f>
        <v>0</v>
      </c>
      <c r="E284">
        <f>$C284*'[2]Bulletin 166 Demands'!$F$3</f>
        <v>0</v>
      </c>
      <c r="F284">
        <f>$C284*'[2]Bulletin 166 Demands'!$F$4</f>
        <v>0</v>
      </c>
      <c r="G284">
        <f>$C284*'[2]Bulletin 166 Demands'!$F$5</f>
        <v>0</v>
      </c>
      <c r="H284">
        <f>$C284*'[2]Bulletin 166 Demands'!$F$6</f>
        <v>0</v>
      </c>
      <c r="I284">
        <f>$C284*'[2]Bulletin 166 Demands'!$F$7</f>
        <v>0</v>
      </c>
      <c r="J284">
        <f>$C284*'[2]Bulletin 166 Demands'!$F$8</f>
        <v>0</v>
      </c>
      <c r="K284">
        <f>$C284*'[2]Bulletin 166 Demands'!$F$9</f>
        <v>0</v>
      </c>
      <c r="L284">
        <f>$C284*'[2]Bulletin 166 Demands'!$F$10</f>
        <v>0</v>
      </c>
      <c r="M284">
        <f>$C284*'[2]Bulletin 166 Demands'!$F$11</f>
        <v>0</v>
      </c>
      <c r="N284">
        <f>$C284*'[2]Bulletin 166 Demands'!$F$12</f>
        <v>0</v>
      </c>
      <c r="O284">
        <f>$C284*'[2]Bulletin 166 Demands'!$F$13</f>
        <v>0</v>
      </c>
      <c r="Q284" s="12">
        <f>[1]Nodes!H283</f>
        <v>0</v>
      </c>
      <c r="R284" s="1">
        <f t="shared" si="128"/>
        <v>0</v>
      </c>
      <c r="S284" s="1">
        <f t="shared" si="129"/>
        <v>0</v>
      </c>
      <c r="T284" s="1">
        <v>0</v>
      </c>
      <c r="U284" s="1">
        <f t="shared" si="133"/>
        <v>0</v>
      </c>
      <c r="V284">
        <f t="shared" si="134"/>
        <v>0</v>
      </c>
      <c r="W284">
        <f t="shared" si="135"/>
        <v>0</v>
      </c>
      <c r="X284">
        <f t="shared" si="136"/>
        <v>0</v>
      </c>
      <c r="Y284">
        <f t="shared" si="137"/>
        <v>0</v>
      </c>
      <c r="Z284">
        <f t="shared" si="138"/>
        <v>0</v>
      </c>
      <c r="AA284">
        <f t="shared" si="139"/>
        <v>0</v>
      </c>
      <c r="AB284">
        <f t="shared" si="140"/>
        <v>0</v>
      </c>
      <c r="AC284">
        <f t="shared" si="141"/>
        <v>0</v>
      </c>
      <c r="AD284">
        <f t="shared" si="142"/>
        <v>0</v>
      </c>
      <c r="AE284">
        <f t="shared" si="143"/>
        <v>0</v>
      </c>
      <c r="AF284">
        <f t="shared" si="144"/>
        <v>0</v>
      </c>
      <c r="AG284">
        <f t="shared" si="145"/>
        <v>0</v>
      </c>
      <c r="AH284" s="12">
        <f t="shared" si="147"/>
        <v>0</v>
      </c>
      <c r="AI284" s="12">
        <f t="shared" si="146"/>
        <v>0</v>
      </c>
      <c r="AJ284" s="12">
        <f t="shared" si="146"/>
        <v>0</v>
      </c>
      <c r="AK284" s="12">
        <f t="shared" si="146"/>
        <v>0</v>
      </c>
      <c r="AL284" s="12">
        <f t="shared" si="146"/>
        <v>0</v>
      </c>
      <c r="AM284" s="12">
        <f t="shared" si="146"/>
        <v>0</v>
      </c>
      <c r="AN284" s="12">
        <f t="shared" si="146"/>
        <v>0</v>
      </c>
      <c r="AO284" s="12">
        <f t="shared" si="146"/>
        <v>0</v>
      </c>
      <c r="AP284" s="12">
        <f t="shared" si="146"/>
        <v>0</v>
      </c>
      <c r="AQ284" s="12">
        <f t="shared" si="146"/>
        <v>0</v>
      </c>
      <c r="AR284" s="12">
        <f t="shared" si="146"/>
        <v>0</v>
      </c>
      <c r="AS284" s="12">
        <f t="shared" si="146"/>
        <v>0</v>
      </c>
      <c r="AT284" s="13">
        <f t="shared" si="130"/>
        <v>0</v>
      </c>
      <c r="AU284" t="e">
        <f t="shared" si="131"/>
        <v>#DIV/0!</v>
      </c>
      <c r="AV284" t="e">
        <v>#DIV/0!</v>
      </c>
      <c r="AW284" t="e">
        <f t="shared" si="132"/>
        <v>#DIV/0!</v>
      </c>
    </row>
    <row r="285" spans="1:49" x14ac:dyDescent="0.25">
      <c r="A285" s="18" t="str">
        <f>[1]Nodes!A284</f>
        <v>WRP_TAP</v>
      </c>
      <c r="B285" s="18" t="str">
        <f>[1]Nodes!B284</f>
        <v>Tapia Water Reclamation Facility (Las Virgenes)</v>
      </c>
      <c r="C285" s="19">
        <f>[1]Nodes!U284</f>
        <v>0</v>
      </c>
      <c r="D285">
        <f>$C285*'[2]Bulletin 166 Demands'!$F$2</f>
        <v>0</v>
      </c>
      <c r="E285">
        <f>$C285*'[2]Bulletin 166 Demands'!$F$3</f>
        <v>0</v>
      </c>
      <c r="F285">
        <f>$C285*'[2]Bulletin 166 Demands'!$F$4</f>
        <v>0</v>
      </c>
      <c r="G285">
        <f>$C285*'[2]Bulletin 166 Demands'!$F$5</f>
        <v>0</v>
      </c>
      <c r="H285">
        <f>$C285*'[2]Bulletin 166 Demands'!$F$6</f>
        <v>0</v>
      </c>
      <c r="I285">
        <f>$C285*'[2]Bulletin 166 Demands'!$F$7</f>
        <v>0</v>
      </c>
      <c r="J285">
        <f>$C285*'[2]Bulletin 166 Demands'!$F$8</f>
        <v>0</v>
      </c>
      <c r="K285">
        <f>$C285*'[2]Bulletin 166 Demands'!$F$9</f>
        <v>0</v>
      </c>
      <c r="L285">
        <f>$C285*'[2]Bulletin 166 Demands'!$F$10</f>
        <v>0</v>
      </c>
      <c r="M285">
        <f>$C285*'[2]Bulletin 166 Demands'!$F$11</f>
        <v>0</v>
      </c>
      <c r="N285">
        <f>$C285*'[2]Bulletin 166 Demands'!$F$12</f>
        <v>0</v>
      </c>
      <c r="O285">
        <f>$C285*'[2]Bulletin 166 Demands'!$F$13</f>
        <v>0</v>
      </c>
      <c r="Q285" s="12">
        <f>[1]Nodes!H284</f>
        <v>0</v>
      </c>
      <c r="R285" s="1">
        <f t="shared" si="128"/>
        <v>0</v>
      </c>
      <c r="S285" s="1">
        <f t="shared" si="129"/>
        <v>0</v>
      </c>
      <c r="T285" s="1">
        <v>0</v>
      </c>
      <c r="U285" s="1">
        <f t="shared" si="133"/>
        <v>0</v>
      </c>
      <c r="V285">
        <f t="shared" si="134"/>
        <v>0</v>
      </c>
      <c r="W285">
        <f t="shared" si="135"/>
        <v>0</v>
      </c>
      <c r="X285">
        <f t="shared" si="136"/>
        <v>0</v>
      </c>
      <c r="Y285">
        <f t="shared" si="137"/>
        <v>0</v>
      </c>
      <c r="Z285">
        <f t="shared" si="138"/>
        <v>0</v>
      </c>
      <c r="AA285">
        <f t="shared" si="139"/>
        <v>0</v>
      </c>
      <c r="AB285">
        <f t="shared" si="140"/>
        <v>0</v>
      </c>
      <c r="AC285">
        <f t="shared" si="141"/>
        <v>0</v>
      </c>
      <c r="AD285">
        <f t="shared" si="142"/>
        <v>0</v>
      </c>
      <c r="AE285">
        <f t="shared" si="143"/>
        <v>0</v>
      </c>
      <c r="AF285">
        <f t="shared" si="144"/>
        <v>0</v>
      </c>
      <c r="AG285">
        <f t="shared" si="145"/>
        <v>0</v>
      </c>
      <c r="AH285" s="12">
        <f t="shared" si="147"/>
        <v>0</v>
      </c>
      <c r="AI285" s="12">
        <f t="shared" si="146"/>
        <v>0</v>
      </c>
      <c r="AJ285" s="12">
        <f t="shared" si="146"/>
        <v>0</v>
      </c>
      <c r="AK285" s="12">
        <f t="shared" si="146"/>
        <v>0</v>
      </c>
      <c r="AL285" s="12">
        <f t="shared" si="146"/>
        <v>0</v>
      </c>
      <c r="AM285" s="12">
        <f t="shared" si="146"/>
        <v>0</v>
      </c>
      <c r="AN285" s="12">
        <f t="shared" si="146"/>
        <v>0</v>
      </c>
      <c r="AO285" s="12">
        <f t="shared" si="146"/>
        <v>0</v>
      </c>
      <c r="AP285" s="12">
        <f t="shared" si="146"/>
        <v>0</v>
      </c>
      <c r="AQ285" s="12">
        <f t="shared" si="146"/>
        <v>0</v>
      </c>
      <c r="AR285" s="12">
        <f t="shared" si="146"/>
        <v>0</v>
      </c>
      <c r="AS285" s="12">
        <f t="shared" si="146"/>
        <v>0</v>
      </c>
      <c r="AT285" s="13">
        <f t="shared" si="130"/>
        <v>0</v>
      </c>
      <c r="AU285" t="e">
        <f t="shared" si="131"/>
        <v>#DIV/0!</v>
      </c>
      <c r="AV285" t="e">
        <v>#DIV/0!</v>
      </c>
      <c r="AW285" t="e">
        <f t="shared" si="132"/>
        <v>#DIV/0!</v>
      </c>
    </row>
    <row r="286" spans="1:49" x14ac:dyDescent="0.25">
      <c r="A286" s="18" t="str">
        <f>[1]Nodes!A285</f>
        <v>WRP_TER</v>
      </c>
      <c r="B286" s="18" t="str">
        <f>[1]Nodes!B285</f>
        <v>Terminal Island Water Reclamation Plant</v>
      </c>
      <c r="C286" s="19">
        <f>[1]Nodes!U285</f>
        <v>0</v>
      </c>
      <c r="D286">
        <f>$C286*'[2]Bulletin 166 Demands'!$F$2</f>
        <v>0</v>
      </c>
      <c r="E286">
        <f>$C286*'[2]Bulletin 166 Demands'!$F$3</f>
        <v>0</v>
      </c>
      <c r="F286">
        <f>$C286*'[2]Bulletin 166 Demands'!$F$4</f>
        <v>0</v>
      </c>
      <c r="G286">
        <f>$C286*'[2]Bulletin 166 Demands'!$F$5</f>
        <v>0</v>
      </c>
      <c r="H286">
        <f>$C286*'[2]Bulletin 166 Demands'!$F$6</f>
        <v>0</v>
      </c>
      <c r="I286">
        <f>$C286*'[2]Bulletin 166 Demands'!$F$7</f>
        <v>0</v>
      </c>
      <c r="J286">
        <f>$C286*'[2]Bulletin 166 Demands'!$F$8</f>
        <v>0</v>
      </c>
      <c r="K286">
        <f>$C286*'[2]Bulletin 166 Demands'!$F$9</f>
        <v>0</v>
      </c>
      <c r="L286">
        <f>$C286*'[2]Bulletin 166 Demands'!$F$10</f>
        <v>0</v>
      </c>
      <c r="M286">
        <f>$C286*'[2]Bulletin 166 Demands'!$F$11</f>
        <v>0</v>
      </c>
      <c r="N286">
        <f>$C286*'[2]Bulletin 166 Demands'!$F$12</f>
        <v>0</v>
      </c>
      <c r="O286">
        <f>$C286*'[2]Bulletin 166 Demands'!$F$13</f>
        <v>0</v>
      </c>
      <c r="Q286" s="12">
        <f>[1]Nodes!H285</f>
        <v>0</v>
      </c>
      <c r="R286" s="1">
        <f t="shared" si="128"/>
        <v>0</v>
      </c>
      <c r="S286" s="1">
        <f t="shared" si="129"/>
        <v>0</v>
      </c>
      <c r="T286" s="1">
        <v>0</v>
      </c>
      <c r="U286" s="1">
        <f t="shared" si="133"/>
        <v>0</v>
      </c>
      <c r="V286">
        <f t="shared" si="134"/>
        <v>0</v>
      </c>
      <c r="W286">
        <f t="shared" si="135"/>
        <v>0</v>
      </c>
      <c r="X286">
        <f t="shared" si="136"/>
        <v>0</v>
      </c>
      <c r="Y286">
        <f t="shared" si="137"/>
        <v>0</v>
      </c>
      <c r="Z286">
        <f t="shared" si="138"/>
        <v>0</v>
      </c>
      <c r="AA286">
        <f t="shared" si="139"/>
        <v>0</v>
      </c>
      <c r="AB286">
        <f t="shared" si="140"/>
        <v>0</v>
      </c>
      <c r="AC286">
        <f t="shared" si="141"/>
        <v>0</v>
      </c>
      <c r="AD286">
        <f t="shared" si="142"/>
        <v>0</v>
      </c>
      <c r="AE286">
        <f t="shared" si="143"/>
        <v>0</v>
      </c>
      <c r="AF286">
        <f t="shared" si="144"/>
        <v>0</v>
      </c>
      <c r="AG286">
        <f t="shared" si="145"/>
        <v>0</v>
      </c>
      <c r="AH286" s="12">
        <f t="shared" si="147"/>
        <v>0</v>
      </c>
      <c r="AI286" s="12">
        <f t="shared" si="146"/>
        <v>0</v>
      </c>
      <c r="AJ286" s="12">
        <f t="shared" si="146"/>
        <v>0</v>
      </c>
      <c r="AK286" s="12">
        <f t="shared" si="146"/>
        <v>0</v>
      </c>
      <c r="AL286" s="12">
        <f t="shared" si="146"/>
        <v>0</v>
      </c>
      <c r="AM286" s="12">
        <f t="shared" si="146"/>
        <v>0</v>
      </c>
      <c r="AN286" s="12">
        <f t="shared" si="146"/>
        <v>0</v>
      </c>
      <c r="AO286" s="12">
        <f t="shared" si="146"/>
        <v>0</v>
      </c>
      <c r="AP286" s="12">
        <f t="shared" si="146"/>
        <v>0</v>
      </c>
      <c r="AQ286" s="12">
        <f t="shared" si="146"/>
        <v>0</v>
      </c>
      <c r="AR286" s="12">
        <f t="shared" si="146"/>
        <v>0</v>
      </c>
      <c r="AS286" s="12">
        <f t="shared" si="146"/>
        <v>0</v>
      </c>
      <c r="AT286" s="13">
        <f t="shared" si="130"/>
        <v>0</v>
      </c>
      <c r="AU286" t="e">
        <f t="shared" si="131"/>
        <v>#DIV/0!</v>
      </c>
      <c r="AV286" t="e">
        <v>#DIV/0!</v>
      </c>
      <c r="AW286" t="e">
        <f t="shared" si="132"/>
        <v>#DIV/0!</v>
      </c>
    </row>
    <row r="287" spans="1:49" x14ac:dyDescent="0.25">
      <c r="A287" s="18" t="str">
        <f>[1]Nodes!A286</f>
        <v>WRP_TIL</v>
      </c>
      <c r="B287" s="18" t="str">
        <f>[1]Nodes!B286</f>
        <v>Donald Tillman Water Reclamation Plant</v>
      </c>
      <c r="C287" s="19">
        <f>[1]Nodes!U286</f>
        <v>0</v>
      </c>
      <c r="D287">
        <f>$C287*'[2]Bulletin 166 Demands'!$F$2</f>
        <v>0</v>
      </c>
      <c r="E287">
        <f>$C287*'[2]Bulletin 166 Demands'!$F$3</f>
        <v>0</v>
      </c>
      <c r="F287">
        <f>$C287*'[2]Bulletin 166 Demands'!$F$4</f>
        <v>0</v>
      </c>
      <c r="G287">
        <f>$C287*'[2]Bulletin 166 Demands'!$F$5</f>
        <v>0</v>
      </c>
      <c r="H287">
        <f>$C287*'[2]Bulletin 166 Demands'!$F$6</f>
        <v>0</v>
      </c>
      <c r="I287">
        <f>$C287*'[2]Bulletin 166 Demands'!$F$7</f>
        <v>0</v>
      </c>
      <c r="J287">
        <f>$C287*'[2]Bulletin 166 Demands'!$F$8</f>
        <v>0</v>
      </c>
      <c r="K287">
        <f>$C287*'[2]Bulletin 166 Demands'!$F$9</f>
        <v>0</v>
      </c>
      <c r="L287">
        <f>$C287*'[2]Bulletin 166 Demands'!$F$10</f>
        <v>0</v>
      </c>
      <c r="M287">
        <f>$C287*'[2]Bulletin 166 Demands'!$F$11</f>
        <v>0</v>
      </c>
      <c r="N287">
        <f>$C287*'[2]Bulletin 166 Demands'!$F$12</f>
        <v>0</v>
      </c>
      <c r="O287">
        <f>$C287*'[2]Bulletin 166 Demands'!$F$13</f>
        <v>0</v>
      </c>
      <c r="Q287" s="12">
        <f>[1]Nodes!H286</f>
        <v>0</v>
      </c>
      <c r="R287" s="1">
        <f t="shared" si="128"/>
        <v>0</v>
      </c>
      <c r="S287" s="1">
        <f t="shared" si="129"/>
        <v>0</v>
      </c>
      <c r="T287" s="1">
        <v>0</v>
      </c>
      <c r="U287" s="1">
        <f t="shared" si="133"/>
        <v>0</v>
      </c>
      <c r="V287">
        <f t="shared" si="134"/>
        <v>0</v>
      </c>
      <c r="W287">
        <f t="shared" si="135"/>
        <v>0</v>
      </c>
      <c r="X287">
        <f t="shared" si="136"/>
        <v>0</v>
      </c>
      <c r="Y287">
        <f t="shared" si="137"/>
        <v>0</v>
      </c>
      <c r="Z287">
        <f t="shared" si="138"/>
        <v>0</v>
      </c>
      <c r="AA287">
        <f t="shared" si="139"/>
        <v>0</v>
      </c>
      <c r="AB287">
        <f t="shared" si="140"/>
        <v>0</v>
      </c>
      <c r="AC287">
        <f t="shared" si="141"/>
        <v>0</v>
      </c>
      <c r="AD287">
        <f t="shared" si="142"/>
        <v>0</v>
      </c>
      <c r="AE287">
        <f t="shared" si="143"/>
        <v>0</v>
      </c>
      <c r="AF287">
        <f t="shared" si="144"/>
        <v>0</v>
      </c>
      <c r="AG287">
        <f t="shared" si="145"/>
        <v>0</v>
      </c>
      <c r="AH287" s="12">
        <f t="shared" si="147"/>
        <v>0</v>
      </c>
      <c r="AI287" s="12">
        <f t="shared" si="146"/>
        <v>0</v>
      </c>
      <c r="AJ287" s="12">
        <f t="shared" si="146"/>
        <v>0</v>
      </c>
      <c r="AK287" s="12">
        <f t="shared" si="146"/>
        <v>0</v>
      </c>
      <c r="AL287" s="12">
        <f t="shared" si="146"/>
        <v>0</v>
      </c>
      <c r="AM287" s="12">
        <f t="shared" si="146"/>
        <v>0</v>
      </c>
      <c r="AN287" s="12">
        <f t="shared" si="146"/>
        <v>0</v>
      </c>
      <c r="AO287" s="12">
        <f t="shared" si="146"/>
        <v>0</v>
      </c>
      <c r="AP287" s="12">
        <f t="shared" si="146"/>
        <v>0</v>
      </c>
      <c r="AQ287" s="12">
        <f t="shared" si="146"/>
        <v>0</v>
      </c>
      <c r="AR287" s="12">
        <f t="shared" si="146"/>
        <v>0</v>
      </c>
      <c r="AS287" s="12">
        <f t="shared" si="146"/>
        <v>0</v>
      </c>
      <c r="AT287" s="13">
        <f t="shared" si="130"/>
        <v>0</v>
      </c>
      <c r="AU287" t="e">
        <f t="shared" si="131"/>
        <v>#DIV/0!</v>
      </c>
      <c r="AV287" t="e">
        <v>#DIV/0!</v>
      </c>
      <c r="AW287" t="e">
        <f t="shared" si="132"/>
        <v>#DIV/0!</v>
      </c>
    </row>
    <row r="288" spans="1:49" x14ac:dyDescent="0.25">
      <c r="A288" s="18" t="str">
        <f>[1]Nodes!A287</f>
        <v>WRP_WHP</v>
      </c>
      <c r="B288" s="18" t="str">
        <f>[1]Nodes!B287</f>
        <v>Whittier Narrows Water Reclamation Plant</v>
      </c>
      <c r="C288" s="19">
        <f>[1]Nodes!U287</f>
        <v>0</v>
      </c>
      <c r="D288">
        <f>$C288*'[2]Bulletin 166 Demands'!$F$2</f>
        <v>0</v>
      </c>
      <c r="E288">
        <f>$C288*'[2]Bulletin 166 Demands'!$F$3</f>
        <v>0</v>
      </c>
      <c r="F288">
        <f>$C288*'[2]Bulletin 166 Demands'!$F$4</f>
        <v>0</v>
      </c>
      <c r="G288">
        <f>$C288*'[2]Bulletin 166 Demands'!$F$5</f>
        <v>0</v>
      </c>
      <c r="H288">
        <f>$C288*'[2]Bulletin 166 Demands'!$F$6</f>
        <v>0</v>
      </c>
      <c r="I288">
        <f>$C288*'[2]Bulletin 166 Demands'!$F$7</f>
        <v>0</v>
      </c>
      <c r="J288">
        <f>$C288*'[2]Bulletin 166 Demands'!$F$8</f>
        <v>0</v>
      </c>
      <c r="K288">
        <f>$C288*'[2]Bulletin 166 Demands'!$F$9</f>
        <v>0</v>
      </c>
      <c r="L288">
        <f>$C288*'[2]Bulletin 166 Demands'!$F$10</f>
        <v>0</v>
      </c>
      <c r="M288">
        <f>$C288*'[2]Bulletin 166 Demands'!$F$11</f>
        <v>0</v>
      </c>
      <c r="N288">
        <f>$C288*'[2]Bulletin 166 Demands'!$F$12</f>
        <v>0</v>
      </c>
      <c r="O288">
        <f>$C288*'[2]Bulletin 166 Demands'!$F$13</f>
        <v>0</v>
      </c>
      <c r="Q288" s="12">
        <f>[1]Nodes!H287</f>
        <v>0</v>
      </c>
      <c r="R288" s="1">
        <f t="shared" si="128"/>
        <v>0</v>
      </c>
      <c r="S288" s="1">
        <f t="shared" si="129"/>
        <v>0</v>
      </c>
      <c r="T288" s="1">
        <v>0</v>
      </c>
      <c r="U288" s="1">
        <f t="shared" si="133"/>
        <v>0</v>
      </c>
      <c r="V288">
        <f t="shared" si="134"/>
        <v>0</v>
      </c>
      <c r="W288">
        <f t="shared" si="135"/>
        <v>0</v>
      </c>
      <c r="X288">
        <f t="shared" si="136"/>
        <v>0</v>
      </c>
      <c r="Y288">
        <f t="shared" si="137"/>
        <v>0</v>
      </c>
      <c r="Z288">
        <f t="shared" si="138"/>
        <v>0</v>
      </c>
      <c r="AA288">
        <f t="shared" si="139"/>
        <v>0</v>
      </c>
      <c r="AB288">
        <f t="shared" si="140"/>
        <v>0</v>
      </c>
      <c r="AC288">
        <f t="shared" si="141"/>
        <v>0</v>
      </c>
      <c r="AD288">
        <f t="shared" si="142"/>
        <v>0</v>
      </c>
      <c r="AE288">
        <f t="shared" si="143"/>
        <v>0</v>
      </c>
      <c r="AF288">
        <f t="shared" si="144"/>
        <v>0</v>
      </c>
      <c r="AG288">
        <f t="shared" si="145"/>
        <v>0</v>
      </c>
      <c r="AH288" s="12">
        <f t="shared" si="147"/>
        <v>0</v>
      </c>
      <c r="AI288" s="12">
        <f t="shared" si="146"/>
        <v>0</v>
      </c>
      <c r="AJ288" s="12">
        <f t="shared" si="146"/>
        <v>0</v>
      </c>
      <c r="AK288" s="12">
        <f t="shared" si="146"/>
        <v>0</v>
      </c>
      <c r="AL288" s="12">
        <f t="shared" si="146"/>
        <v>0</v>
      </c>
      <c r="AM288" s="12">
        <f t="shared" si="146"/>
        <v>0</v>
      </c>
      <c r="AN288" s="12">
        <f t="shared" si="146"/>
        <v>0</v>
      </c>
      <c r="AO288" s="12">
        <f t="shared" si="146"/>
        <v>0</v>
      </c>
      <c r="AP288" s="12">
        <f t="shared" si="146"/>
        <v>0</v>
      </c>
      <c r="AQ288" s="12">
        <f t="shared" si="146"/>
        <v>0</v>
      </c>
      <c r="AR288" s="12">
        <f t="shared" si="146"/>
        <v>0</v>
      </c>
      <c r="AS288" s="12">
        <f t="shared" si="146"/>
        <v>0</v>
      </c>
      <c r="AT288">
        <v>0</v>
      </c>
      <c r="AU288">
        <v>0</v>
      </c>
      <c r="AV288" t="e">
        <v>#DIV/0!</v>
      </c>
      <c r="AW288">
        <v>0</v>
      </c>
    </row>
    <row r="289" spans="1:21" x14ac:dyDescent="0.25">
      <c r="A289" s="18"/>
      <c r="B289" s="18"/>
      <c r="C289" s="20"/>
      <c r="Q289" s="12">
        <f>SUM(Q3:Q288)</f>
        <v>9119897</v>
      </c>
      <c r="R289" s="12">
        <f>SUM(R3:R288)</f>
        <v>455994850</v>
      </c>
      <c r="T289" s="12">
        <f>SUM(T3:T288)</f>
        <v>336025</v>
      </c>
      <c r="U289" s="12"/>
    </row>
    <row r="290" spans="1:21" x14ac:dyDescent="0.25">
      <c r="A290" s="18"/>
      <c r="B290" s="18"/>
      <c r="C290" s="20"/>
      <c r="Q290" s="12"/>
      <c r="R290" s="1">
        <f>(R289+(T289*325581/365))/Q289</f>
        <v>82.866075199800875</v>
      </c>
      <c r="T290" s="1">
        <f>(T289/365*325581)*(1/Q289)</f>
        <v>32.866075199800875</v>
      </c>
    </row>
    <row r="291" spans="1:21" x14ac:dyDescent="0.25">
      <c r="A291" s="18"/>
      <c r="B291" s="18"/>
      <c r="C291" s="20"/>
      <c r="Q291" s="12"/>
    </row>
    <row r="292" spans="1:21" x14ac:dyDescent="0.25">
      <c r="A292" s="18"/>
      <c r="B292" s="18"/>
      <c r="C292" s="20"/>
      <c r="Q292" s="12"/>
    </row>
    <row r="293" spans="1:21" x14ac:dyDescent="0.25">
      <c r="A293" s="18"/>
      <c r="B293" s="18"/>
      <c r="C293" s="20"/>
      <c r="Q293" s="12"/>
    </row>
    <row r="294" spans="1:21" x14ac:dyDescent="0.25">
      <c r="A294" s="18"/>
      <c r="B294" s="18"/>
      <c r="C294" s="20"/>
      <c r="Q294" s="12"/>
    </row>
    <row r="295" spans="1:21" x14ac:dyDescent="0.25">
      <c r="A295" s="18"/>
      <c r="B295" s="18"/>
      <c r="C295" s="20"/>
      <c r="Q295" s="12"/>
    </row>
    <row r="296" spans="1:21" x14ac:dyDescent="0.25">
      <c r="A296" s="18"/>
      <c r="B296" s="18"/>
      <c r="C296" s="20"/>
      <c r="Q296" s="12"/>
    </row>
    <row r="297" spans="1:21" x14ac:dyDescent="0.25">
      <c r="A297" s="18"/>
      <c r="B297" s="18"/>
      <c r="C297" s="20"/>
      <c r="Q297" s="12"/>
    </row>
    <row r="298" spans="1:21" x14ac:dyDescent="0.25">
      <c r="A298" s="18"/>
      <c r="B298" s="18"/>
      <c r="C298" s="20"/>
      <c r="Q298" s="12"/>
    </row>
    <row r="299" spans="1:21" x14ac:dyDescent="0.25">
      <c r="A299" s="18"/>
      <c r="B299" s="18"/>
      <c r="C299" s="20"/>
      <c r="Q299" s="12"/>
    </row>
    <row r="300" spans="1:21" x14ac:dyDescent="0.25">
      <c r="A300" s="18"/>
      <c r="B300" s="18"/>
      <c r="C300" s="20"/>
      <c r="Q300" s="12"/>
    </row>
    <row r="301" spans="1:21" x14ac:dyDescent="0.25">
      <c r="A301" s="18"/>
      <c r="B301" s="18"/>
      <c r="C301" s="20"/>
    </row>
    <row r="302" spans="1:21" x14ac:dyDescent="0.25">
      <c r="A302" s="18"/>
      <c r="B302" s="18"/>
      <c r="C302" s="20"/>
    </row>
    <row r="303" spans="1:21" x14ac:dyDescent="0.25">
      <c r="A303" s="18"/>
      <c r="B303" s="18"/>
      <c r="C303" s="20"/>
    </row>
    <row r="304" spans="1:21" x14ac:dyDescent="0.25">
      <c r="A304" s="18"/>
      <c r="B304" s="18"/>
      <c r="C304" s="20"/>
    </row>
    <row r="305" spans="1:3" x14ac:dyDescent="0.25">
      <c r="A305" s="18"/>
      <c r="B305" s="18"/>
      <c r="C305" s="20"/>
    </row>
    <row r="306" spans="1:3" x14ac:dyDescent="0.25">
      <c r="A306" s="18"/>
      <c r="B306" s="18"/>
      <c r="C306" s="20"/>
    </row>
    <row r="307" spans="1:3" x14ac:dyDescent="0.25">
      <c r="A307" s="18"/>
      <c r="B307" s="18"/>
      <c r="C307" s="20"/>
    </row>
    <row r="308" spans="1:3" x14ac:dyDescent="0.25">
      <c r="A308" s="18"/>
      <c r="B308" s="18"/>
      <c r="C308" s="20"/>
    </row>
    <row r="309" spans="1:3" x14ac:dyDescent="0.25">
      <c r="A309" s="18"/>
      <c r="B309" s="18"/>
      <c r="C309" s="20"/>
    </row>
    <row r="310" spans="1:3" x14ac:dyDescent="0.25">
      <c r="A310" s="18"/>
      <c r="B310" s="18"/>
      <c r="C310" s="20"/>
    </row>
    <row r="311" spans="1:3" x14ac:dyDescent="0.25">
      <c r="A311" s="18"/>
      <c r="B311" s="18"/>
      <c r="C311" s="20"/>
    </row>
    <row r="312" spans="1:3" x14ac:dyDescent="0.25">
      <c r="A312" s="18"/>
      <c r="B312" s="18"/>
      <c r="C312" s="20"/>
    </row>
    <row r="313" spans="1:3" x14ac:dyDescent="0.25">
      <c r="A313" s="18"/>
      <c r="B313" s="18"/>
      <c r="C313" s="20"/>
    </row>
    <row r="314" spans="1:3" x14ac:dyDescent="0.25">
      <c r="A314" s="18"/>
      <c r="B314" s="18"/>
      <c r="C314" s="20"/>
    </row>
    <row r="315" spans="1:3" x14ac:dyDescent="0.25">
      <c r="A315" s="18"/>
      <c r="B315" s="18"/>
      <c r="C315" s="20"/>
    </row>
    <row r="316" spans="1:3" x14ac:dyDescent="0.25">
      <c r="A316" s="18"/>
      <c r="B316" s="18"/>
      <c r="C316" s="20"/>
    </row>
    <row r="317" spans="1:3" x14ac:dyDescent="0.25">
      <c r="A317" s="18"/>
      <c r="B317" s="18"/>
      <c r="C317" s="20"/>
    </row>
    <row r="318" spans="1:3" x14ac:dyDescent="0.25">
      <c r="A318" s="18"/>
      <c r="B318" s="18"/>
      <c r="C318" s="20"/>
    </row>
    <row r="319" spans="1:3" x14ac:dyDescent="0.25">
      <c r="A319" s="20"/>
    </row>
    <row r="320" spans="1:3" x14ac:dyDescent="0.25">
      <c r="A320" s="20"/>
    </row>
    <row r="321" spans="1:1" x14ac:dyDescent="0.25">
      <c r="A321" s="20"/>
    </row>
    <row r="322" spans="1:1" x14ac:dyDescent="0.25">
      <c r="A322" s="20"/>
    </row>
    <row r="323" spans="1:1" x14ac:dyDescent="0.25">
      <c r="A323" s="20"/>
    </row>
    <row r="324" spans="1:1" x14ac:dyDescent="0.25">
      <c r="A324" s="20"/>
    </row>
    <row r="325" spans="1:1" x14ac:dyDescent="0.25">
      <c r="A325" s="20"/>
    </row>
  </sheetData>
  <mergeCells count="5">
    <mergeCell ref="AX3:AY3"/>
    <mergeCell ref="AZ3:BA3"/>
    <mergeCell ref="D1:O1"/>
    <mergeCell ref="V1:AG1"/>
    <mergeCell ref="AH1:AS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Porse, Erik</dc:creator>
  <cp:lastModifiedBy>Porse, Erik</cp:lastModifiedBy>
  <dcterms:created xsi:type="dcterms:W3CDTF">2018-02-11T11:23:22Z</dcterms:created>
  <dcterms:modified xsi:type="dcterms:W3CDTF">2018-02-11T17:21:16Z</dcterms:modified>
</cp:coreProperties>
</file>