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pol-fs01.user.uu.se\a-c$\bener807\My Documents\TOFu_gamma_calibration\Analysis\new_integration_limits\"/>
    </mc:Choice>
  </mc:AlternateContent>
  <xr:revisionPtr revIDLastSave="0" documentId="13_ncr:1_{5D805C95-1A01-4D71-80C4-AB5CE513C59C}" xr6:coauthVersionLast="36" xr6:coauthVersionMax="36" xr10:uidLastSave="{00000000-0000-0000-0000-000000000000}"/>
  <bookViews>
    <workbookView xWindow="0" yWindow="0" windowWidth="21570" windowHeight="7380" activeTab="2" xr2:uid="{7E0652D6-DB0D-47FF-83D2-830206B10F70}"/>
  </bookViews>
  <sheets>
    <sheet name="fit_1" sheetId="1" r:id="rId1"/>
    <sheet name="fit_2" sheetId="2" r:id="rId2"/>
    <sheet name="starting_guesses_mcnp" sheetId="3" r:id="rId3"/>
    <sheet name="starting_guesses_geant_broad" sheetId="4" r:id="rId4"/>
    <sheet name="starting_guesses_geant_unbroad" sheetId="5" r:id="rId5"/>
  </sheets>
  <externalReferences>
    <externalReference r:id="rId6"/>
    <externalReference r:id="rId7"/>
  </externalReferences>
  <definedNames>
    <definedName name="a">[1]MCNPDATA!$A$8:$A$22</definedName>
    <definedName name="aa">[1]MCNPDATA!$A$8:$A$22</definedName>
    <definedName name="MCNPSpectra">[2]MCNPDATA!$A$8:$A$22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F38" i="3"/>
  <c r="F37" i="3"/>
  <c r="L41" i="3"/>
  <c r="F67" i="5" l="1"/>
  <c r="F66" i="5"/>
  <c r="F65" i="5"/>
  <c r="F53" i="5"/>
  <c r="F52" i="5"/>
  <c r="F51" i="5"/>
  <c r="F39" i="5"/>
  <c r="F38" i="5"/>
  <c r="F37" i="5"/>
  <c r="F25" i="5" l="1"/>
  <c r="F24" i="5"/>
  <c r="F23" i="5"/>
  <c r="F11" i="5" l="1"/>
  <c r="F10" i="5"/>
  <c r="F9" i="5"/>
  <c r="Q8" i="5"/>
  <c r="O13" i="5"/>
  <c r="P13" i="5"/>
  <c r="R11" i="5"/>
  <c r="P14" i="5"/>
  <c r="S10" i="5"/>
  <c r="R14" i="5"/>
  <c r="S13" i="5"/>
  <c r="Q12" i="5"/>
  <c r="S16" i="5"/>
  <c r="O12" i="5"/>
  <c r="O14" i="5"/>
  <c r="R13" i="5"/>
  <c r="R12" i="5"/>
  <c r="Q13" i="5"/>
  <c r="S9" i="5"/>
  <c r="O8" i="5"/>
  <c r="P10" i="5"/>
  <c r="P9" i="5"/>
  <c r="Q9" i="5"/>
  <c r="R15" i="5"/>
  <c r="O16" i="5"/>
  <c r="Q16" i="5"/>
  <c r="Q11" i="5"/>
  <c r="R9" i="5"/>
  <c r="Q10" i="5"/>
  <c r="S14" i="5"/>
  <c r="S15" i="5"/>
  <c r="P8" i="5"/>
  <c r="O11" i="5"/>
  <c r="O15" i="5"/>
  <c r="R8" i="5"/>
  <c r="P16" i="5"/>
  <c r="P15" i="5"/>
  <c r="Q15" i="5"/>
  <c r="O9" i="5"/>
  <c r="O10" i="5"/>
  <c r="R16" i="5"/>
  <c r="P11" i="5"/>
  <c r="S11" i="5"/>
  <c r="R10" i="5"/>
  <c r="Q14" i="5"/>
  <c r="S8" i="5"/>
  <c r="S12" i="5"/>
  <c r="P12" i="5"/>
  <c r="F67" i="4" l="1"/>
  <c r="F66" i="4"/>
  <c r="F65" i="4"/>
  <c r="F53" i="4"/>
  <c r="F52" i="4"/>
  <c r="F51" i="4"/>
  <c r="F39" i="4"/>
  <c r="F38" i="4"/>
  <c r="F37" i="4"/>
  <c r="F25" i="4"/>
  <c r="F24" i="4"/>
  <c r="F23" i="4"/>
  <c r="F11" i="4"/>
  <c r="F10" i="4"/>
  <c r="F9" i="4"/>
  <c r="Q15" i="4"/>
  <c r="S13" i="4"/>
  <c r="O13" i="4"/>
  <c r="P12" i="4"/>
  <c r="S12" i="4"/>
  <c r="R14" i="4"/>
  <c r="S10" i="4"/>
  <c r="P15" i="4"/>
  <c r="Q12" i="4"/>
  <c r="P14" i="4"/>
  <c r="R16" i="4"/>
  <c r="O11" i="4"/>
  <c r="O16" i="4"/>
  <c r="R12" i="4"/>
  <c r="Q8" i="4"/>
  <c r="Q16" i="4"/>
  <c r="O12" i="4"/>
  <c r="S8" i="4"/>
  <c r="R11" i="4"/>
  <c r="Q9" i="4"/>
  <c r="P9" i="4"/>
  <c r="S16" i="4"/>
  <c r="R15" i="4"/>
  <c r="O15" i="4"/>
  <c r="P8" i="4"/>
  <c r="R8" i="4"/>
  <c r="S15" i="4"/>
  <c r="P16" i="4"/>
  <c r="O10" i="4"/>
  <c r="S11" i="4"/>
  <c r="R9" i="4"/>
  <c r="P11" i="4"/>
  <c r="R13" i="4"/>
  <c r="Q14" i="4"/>
  <c r="P10" i="4"/>
  <c r="P13" i="4"/>
  <c r="Q10" i="4"/>
  <c r="R10" i="4"/>
  <c r="S14" i="4"/>
  <c r="O14" i="4"/>
  <c r="S9" i="4"/>
  <c r="Q13" i="4"/>
  <c r="O9" i="4"/>
  <c r="Q11" i="4"/>
  <c r="O8" i="4"/>
  <c r="F67" i="3" l="1"/>
  <c r="F66" i="3"/>
  <c r="F65" i="3"/>
  <c r="F53" i="3"/>
  <c r="F52" i="3"/>
  <c r="F51" i="3"/>
  <c r="F25" i="3"/>
  <c r="F24" i="3"/>
  <c r="F23" i="3"/>
  <c r="F11" i="3"/>
  <c r="F10" i="3"/>
  <c r="F9" i="3"/>
  <c r="Q10" i="3"/>
  <c r="P13" i="1"/>
  <c r="S8" i="1"/>
  <c r="O14" i="3"/>
  <c r="R8" i="3"/>
  <c r="S9" i="3"/>
  <c r="P9" i="1"/>
  <c r="P8" i="1"/>
  <c r="O8" i="3"/>
  <c r="Q9" i="3"/>
  <c r="O11" i="3"/>
  <c r="S13" i="3"/>
  <c r="R12" i="1"/>
  <c r="S15" i="3"/>
  <c r="P9" i="3"/>
  <c r="O9" i="1"/>
  <c r="Q15" i="3"/>
  <c r="O11" i="1"/>
  <c r="Q11" i="3"/>
  <c r="Q10" i="1"/>
  <c r="O15" i="3"/>
  <c r="Q8" i="3"/>
  <c r="S10" i="3"/>
  <c r="O9" i="3"/>
  <c r="O16" i="3"/>
  <c r="R16" i="3"/>
  <c r="Q14" i="3"/>
  <c r="R11" i="1"/>
  <c r="O13" i="3"/>
  <c r="Q8" i="1"/>
  <c r="Q12" i="1"/>
  <c r="S11" i="1"/>
  <c r="Q14" i="1"/>
  <c r="P13" i="3"/>
  <c r="R9" i="3"/>
  <c r="P14" i="3"/>
  <c r="O14" i="1"/>
  <c r="P12" i="1"/>
  <c r="R12" i="3"/>
  <c r="Q12" i="3"/>
  <c r="S12" i="3"/>
  <c r="R8" i="1"/>
  <c r="P10" i="3"/>
  <c r="Q11" i="1"/>
  <c r="S16" i="3"/>
  <c r="S11" i="3"/>
  <c r="O8" i="1"/>
  <c r="Q9" i="1"/>
  <c r="O13" i="1"/>
  <c r="Q13" i="1"/>
  <c r="S13" i="1"/>
  <c r="P11" i="1"/>
  <c r="Q16" i="3"/>
  <c r="S10" i="1"/>
  <c r="R13" i="3"/>
  <c r="O12" i="3"/>
  <c r="O10" i="3"/>
  <c r="Q13" i="3"/>
  <c r="P14" i="1"/>
  <c r="P11" i="3"/>
  <c r="P15" i="3"/>
  <c r="P8" i="3"/>
  <c r="R14" i="3"/>
  <c r="R13" i="1"/>
  <c r="O12" i="1"/>
  <c r="P16" i="3"/>
  <c r="P10" i="1"/>
  <c r="R10" i="3"/>
  <c r="O10" i="1"/>
  <c r="R9" i="1"/>
  <c r="S14" i="1"/>
  <c r="S14" i="3"/>
  <c r="S12" i="1"/>
  <c r="S8" i="3"/>
  <c r="S9" i="1"/>
  <c r="R14" i="1"/>
  <c r="R15" i="3"/>
  <c r="P12" i="3"/>
  <c r="R11" i="3"/>
  <c r="R10" i="1"/>
  <c r="G4" i="2" l="1"/>
  <c r="G3" i="2"/>
  <c r="F4" i="2"/>
  <c r="F3" i="2"/>
  <c r="E4" i="2"/>
  <c r="E3" i="2"/>
  <c r="D4" i="2"/>
  <c r="D3" i="2"/>
  <c r="C4" i="2"/>
  <c r="C3" i="2"/>
  <c r="G71" i="2"/>
  <c r="G70" i="2"/>
  <c r="G57" i="2"/>
  <c r="G56" i="2"/>
  <c r="G43" i="2"/>
  <c r="G42" i="2"/>
  <c r="G29" i="2"/>
  <c r="G28" i="2"/>
  <c r="G15" i="2"/>
  <c r="G14" i="2"/>
  <c r="F11" i="2"/>
  <c r="F10" i="2"/>
  <c r="F9" i="2"/>
  <c r="F23" i="2"/>
  <c r="F24" i="2"/>
  <c r="F25" i="2"/>
  <c r="F67" i="2"/>
  <c r="F66" i="2"/>
  <c r="F65" i="2"/>
  <c r="F53" i="2"/>
  <c r="F52" i="2"/>
  <c r="F51" i="2"/>
  <c r="F39" i="2"/>
  <c r="F38" i="2"/>
  <c r="F37" i="2"/>
  <c r="F67" i="1" l="1"/>
  <c r="F66" i="1"/>
  <c r="F65" i="1"/>
  <c r="F53" i="1"/>
  <c r="F52" i="1"/>
  <c r="F51" i="1"/>
  <c r="F39" i="1"/>
  <c r="F38" i="1"/>
  <c r="F37" i="1"/>
  <c r="F11" i="1"/>
  <c r="F10" i="1"/>
  <c r="F9" i="1"/>
  <c r="F25" i="1"/>
  <c r="F24" i="1"/>
  <c r="F23" i="1"/>
</calcChain>
</file>

<file path=xl/sharedStrings.xml><?xml version="1.0" encoding="utf-8"?>
<sst xmlns="http://schemas.openxmlformats.org/spreadsheetml/2006/main" count="437" uniqueCount="24">
  <si>
    <t>S1 #</t>
  </si>
  <si>
    <t>Offset</t>
  </si>
  <si>
    <t>Multiplier</t>
  </si>
  <si>
    <t>Scintillator parameters</t>
  </si>
  <si>
    <t>Comparison region</t>
  </si>
  <si>
    <t>Alpha</t>
  </si>
  <si>
    <t>Upper limit (MeV)</t>
  </si>
  <si>
    <t>Beta</t>
  </si>
  <si>
    <t>Lower limit (MeV)</t>
  </si>
  <si>
    <t>Gamma</t>
  </si>
  <si>
    <t xml:space="preserve"> </t>
  </si>
  <si>
    <t>Energy calibration</t>
  </si>
  <si>
    <t>Normalisation</t>
  </si>
  <si>
    <t>Primary</t>
  </si>
  <si>
    <t>Secondary</t>
  </si>
  <si>
    <t>S1_2</t>
  </si>
  <si>
    <t>S1_1</t>
  </si>
  <si>
    <t>S1_3</t>
  </si>
  <si>
    <t>S1_4</t>
  </si>
  <si>
    <t>S1_5</t>
  </si>
  <si>
    <t>DiffSquares</t>
  </si>
  <si>
    <t>fit_1/fit_2</t>
  </si>
  <si>
    <t>upper_lim</t>
  </si>
  <si>
    <t>lower_lim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</si>
</sst>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1" fillId="0" borderId="4" xfId="0" applyFont="1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2" borderId="0" xfId="0" applyFill="1" applyBorder="1"/>
    <xf numFmtId="0" fontId="2" fillId="0" borderId="0" xfId="0" applyFont="1" applyBorder="1"/>
    <xf numFmtId="0" fontId="0" fillId="2" borderId="2" xfId="0" applyFill="1" applyBorder="1"/>
    <xf numFmtId="0" fontId="1" fillId="0" borderId="7" xfId="0" applyFont="1" applyBorder="1"/>
    <xf numFmtId="11" fontId="0" fillId="2" borderId="0" xfId="0" applyNumberFormat="1" applyFill="1" applyBorder="1"/>
    <xf numFmtId="0" fontId="0" fillId="0" borderId="8" xfId="0" applyBorder="1"/>
    <xf numFmtId="11" fontId="0" fillId="2" borderId="1" xfId="0" applyNumberFormat="1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/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ner807/My%20Documents/TOFu_gamma_calibration/Analysis/Compton3_B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ener807/My%20Documents/TOFu_gamma_calibration/Analysis/Compto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s"/>
      <sheetName val="ExpData"/>
      <sheetName val="MCNPDATA"/>
    </sheetNames>
    <sheetDataSet>
      <sheetData sheetId="0"/>
      <sheetData sheetId="1"/>
      <sheetData sheetId="2">
        <row r="8">
          <cell r="A8" t="str">
            <v>S1_1 1275 TOFu</v>
          </cell>
        </row>
        <row r="9">
          <cell r="A9" t="str">
            <v>S1_1 511 TOFu</v>
          </cell>
        </row>
        <row r="10">
          <cell r="A10" t="str">
            <v>S1_2 1275 TOFu</v>
          </cell>
        </row>
        <row r="11">
          <cell r="A11" t="str">
            <v>S1_2 511 TOFu</v>
          </cell>
        </row>
        <row r="12">
          <cell r="A12" t="str">
            <v>S1_3 1275 TOFu</v>
          </cell>
        </row>
        <row r="13">
          <cell r="A13" t="str">
            <v>S1_3 511 TOFu</v>
          </cell>
        </row>
        <row r="14">
          <cell r="A14" t="str">
            <v>S1_4 1275 TOFu</v>
          </cell>
        </row>
        <row r="15">
          <cell r="A15" t="str">
            <v>S1_4 511 TOFu</v>
          </cell>
        </row>
        <row r="16">
          <cell r="A16" t="str">
            <v>S1_5 1275 TOFu</v>
          </cell>
        </row>
        <row r="17">
          <cell r="A17" t="str">
            <v>S1_5 511 TOFu</v>
          </cell>
        </row>
        <row r="18">
          <cell r="A18" t="str">
            <v>S2 511 TOFu</v>
          </cell>
        </row>
        <row r="19">
          <cell r="A19" t="str">
            <v>S2 1275 TOFu</v>
          </cell>
        </row>
        <row r="20">
          <cell r="A20" t="str">
            <v>unused</v>
          </cell>
        </row>
        <row r="21">
          <cell r="A21" t="str">
            <v>unused</v>
          </cell>
        </row>
        <row r="22">
          <cell r="A22" t="str">
            <v>unused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s"/>
      <sheetName val="ExpData"/>
      <sheetName val="MCNPDATA"/>
    </sheetNames>
    <sheetDataSet>
      <sheetData sheetId="0"/>
      <sheetData sheetId="1"/>
      <sheetData sheetId="2">
        <row r="8">
          <cell r="A8" t="str">
            <v>S1_1 1275 TOFu</v>
          </cell>
        </row>
        <row r="9">
          <cell r="A9" t="str">
            <v>S1_1 511 TOFu</v>
          </cell>
        </row>
        <row r="10">
          <cell r="A10" t="str">
            <v>S1_2 1275 TOFu</v>
          </cell>
        </row>
        <row r="11">
          <cell r="A11" t="str">
            <v>S1_2 511 TOFu</v>
          </cell>
        </row>
        <row r="12">
          <cell r="A12" t="str">
            <v>S1_3 1275 TOFu</v>
          </cell>
        </row>
        <row r="13">
          <cell r="A13" t="str">
            <v>S1_3 511 TOFu</v>
          </cell>
        </row>
        <row r="14">
          <cell r="A14" t="str">
            <v>S1_4 1275 TOFu</v>
          </cell>
        </row>
        <row r="15">
          <cell r="A15" t="str">
            <v>S1_4 511 TOFu</v>
          </cell>
        </row>
        <row r="16">
          <cell r="A16" t="str">
            <v>S1_5 1275 TOFu</v>
          </cell>
        </row>
        <row r="17">
          <cell r="A17" t="str">
            <v>S1_5 511 TOFu</v>
          </cell>
        </row>
        <row r="18">
          <cell r="A18" t="str">
            <v>S2 511 TOFu</v>
          </cell>
        </row>
        <row r="19">
          <cell r="A19" t="str">
            <v>S2 1275 TOFu</v>
          </cell>
        </row>
        <row r="20">
          <cell r="A20" t="str">
            <v>unused</v>
          </cell>
        </row>
        <row r="21">
          <cell r="A21" t="str">
            <v>unused</v>
          </cell>
        </row>
        <row r="22">
          <cell r="A22" t="str">
            <v>unused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64BB-9BF9-4975-8BF9-1A9A3164E8A5}">
  <dimension ref="B7:S75"/>
  <sheetViews>
    <sheetView workbookViewId="0">
      <selection activeCell="P25" sqref="A1:XFD1048576"/>
    </sheetView>
  </sheetViews>
  <sheetFormatPr defaultRowHeight="15" x14ac:dyDescent="0.25"/>
  <cols>
    <col min="2" max="2" width="9.85546875" customWidth="1"/>
    <col min="14" max="14" width="10.42578125" customWidth="1"/>
    <col min="15" max="15" width="10.28515625" customWidth="1"/>
  </cols>
  <sheetData>
    <row r="7" spans="2:19" x14ac:dyDescent="0.25">
      <c r="B7" s="24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6"/>
      <c r="N7" s="2" t="s">
        <v>0</v>
      </c>
      <c r="O7" s="1">
        <v>1</v>
      </c>
      <c r="P7" s="1">
        <v>2</v>
      </c>
      <c r="Q7" s="1">
        <v>3</v>
      </c>
      <c r="R7" s="1">
        <v>4</v>
      </c>
      <c r="S7" s="1">
        <v>5</v>
      </c>
    </row>
    <row r="8" spans="2:19" x14ac:dyDescent="0.25">
      <c r="B8" s="5" t="s">
        <v>3</v>
      </c>
      <c r="C8" s="6"/>
      <c r="D8" s="6"/>
      <c r="E8" s="6"/>
      <c r="F8" s="6"/>
      <c r="G8" s="6"/>
      <c r="H8" s="6"/>
      <c r="I8" s="7" t="s">
        <v>4</v>
      </c>
      <c r="J8" s="6"/>
      <c r="K8" s="6"/>
      <c r="L8" s="8"/>
      <c r="N8" s="8" t="s">
        <v>1</v>
      </c>
      <c r="O8" s="4">
        <f ca="1">INDIRECT(ADDRESS(14+(O7-1)*14,5))</f>
        <v>-20.547419535742076</v>
      </c>
      <c r="P8" s="4">
        <f t="shared" ref="P8:S8" ca="1" si="0">INDIRECT(ADDRESS(14+(P7-1)*14,5))</f>
        <v>-22.688413132070384</v>
      </c>
      <c r="Q8" s="4">
        <f t="shared" ca="1" si="0"/>
        <v>-4.23102063334444</v>
      </c>
      <c r="R8" s="4">
        <f t="shared" ca="1" si="0"/>
        <v>-3.4023692052346441</v>
      </c>
      <c r="S8" s="4">
        <f t="shared" ca="1" si="0"/>
        <v>-30.694312797002741</v>
      </c>
    </row>
    <row r="9" spans="2:19" x14ac:dyDescent="0.25">
      <c r="B9" s="9" t="s">
        <v>5</v>
      </c>
      <c r="C9" s="10"/>
      <c r="D9" s="10"/>
      <c r="E9" s="11">
        <v>0.14703366459438999</v>
      </c>
      <c r="F9" s="12">
        <f>E9*E9</f>
        <v>2.1618898524055574E-2</v>
      </c>
      <c r="G9" s="10"/>
      <c r="H9" s="10"/>
      <c r="I9" s="10" t="s">
        <v>6</v>
      </c>
      <c r="J9" s="10"/>
      <c r="K9" s="10"/>
      <c r="L9" s="13">
        <v>1.2</v>
      </c>
      <c r="N9" s="3" t="s">
        <v>2</v>
      </c>
      <c r="O9" s="4">
        <f ca="1">INDIRECT(ADDRESS(15+(O7-1)*14,5))</f>
        <v>12.546337817786535</v>
      </c>
      <c r="P9" s="4">
        <f t="shared" ref="P9:S9" ca="1" si="1">INDIRECT(ADDRESS(15+(P7-1)*14,5))</f>
        <v>11.286274585833084</v>
      </c>
      <c r="Q9" s="4">
        <f t="shared" ca="1" si="1"/>
        <v>12.17525223093482</v>
      </c>
      <c r="R9" s="4">
        <f t="shared" ca="1" si="1"/>
        <v>10.185107139863943</v>
      </c>
      <c r="S9" s="4">
        <f t="shared" ca="1" si="1"/>
        <v>14.903918839549672</v>
      </c>
    </row>
    <row r="10" spans="2:19" x14ac:dyDescent="0.25">
      <c r="B10" s="9" t="s">
        <v>7</v>
      </c>
      <c r="C10" s="10"/>
      <c r="D10" s="10"/>
      <c r="E10" s="11">
        <v>-0.19249627775497399</v>
      </c>
      <c r="F10" s="12">
        <f>E10*E10</f>
        <v>3.7054816949520099E-2</v>
      </c>
      <c r="G10" s="10"/>
      <c r="H10" s="10"/>
      <c r="I10" s="10" t="s">
        <v>8</v>
      </c>
      <c r="J10" s="10"/>
      <c r="K10" s="10"/>
      <c r="L10" s="13">
        <v>0.2</v>
      </c>
      <c r="N10" s="21" t="s">
        <v>5</v>
      </c>
      <c r="O10" s="4">
        <f ca="1">INDIRECT(ADDRESS(9+(O7-1)*14,5))</f>
        <v>0.14703366459438999</v>
      </c>
      <c r="P10" s="4">
        <f t="shared" ref="P10:S10" ca="1" si="2">INDIRECT(ADDRESS(9+(P7-1)*14,5))</f>
        <v>5.7381463885143084E-2</v>
      </c>
      <c r="Q10" s="4">
        <f t="shared" ca="1" si="2"/>
        <v>0.13438824773476504</v>
      </c>
      <c r="R10" s="4">
        <f t="shared" ca="1" si="2"/>
        <v>5.8048471547103662E-5</v>
      </c>
      <c r="S10" s="4">
        <f t="shared" ca="1" si="2"/>
        <v>0.20268074052535684</v>
      </c>
    </row>
    <row r="11" spans="2:19" x14ac:dyDescent="0.25">
      <c r="B11" s="9" t="s">
        <v>9</v>
      </c>
      <c r="C11" s="10"/>
      <c r="D11" s="10"/>
      <c r="E11" s="11">
        <v>1.4995989995082943E-5</v>
      </c>
      <c r="F11" s="12">
        <f>E11*E11</f>
        <v>2.2487971593262771E-10</v>
      </c>
      <c r="G11" s="10"/>
      <c r="H11" s="10"/>
      <c r="I11" s="10"/>
      <c r="J11" s="10"/>
      <c r="K11" s="10"/>
      <c r="L11" s="3"/>
      <c r="N11" s="21" t="s">
        <v>7</v>
      </c>
      <c r="O11" s="4">
        <f ca="1">INDIRECT(ADDRESS(10+(O7-1)*14,5))</f>
        <v>-0.19249627775497399</v>
      </c>
      <c r="P11" s="4">
        <f t="shared" ref="P11:S11" ca="1" si="3">INDIRECT(ADDRESS(10+(P7-1)*14,5))</f>
        <v>-0.23903067450177135</v>
      </c>
      <c r="Q11" s="4">
        <f t="shared" ca="1" si="3"/>
        <v>-0.18589126447846124</v>
      </c>
      <c r="R11" s="4">
        <f t="shared" ca="1" si="3"/>
        <v>-0.24757143115854155</v>
      </c>
      <c r="S11" s="4">
        <f t="shared" ca="1" si="3"/>
        <v>4.4571114694783934E-2</v>
      </c>
    </row>
    <row r="12" spans="2:19" x14ac:dyDescent="0.25">
      <c r="B12" s="9"/>
      <c r="C12" s="10"/>
      <c r="D12" s="10"/>
      <c r="E12" s="10" t="s">
        <v>10</v>
      </c>
      <c r="F12" s="10"/>
      <c r="G12" s="10"/>
      <c r="H12" s="10"/>
      <c r="I12" s="10"/>
      <c r="J12" s="10"/>
      <c r="K12" s="10"/>
      <c r="L12" s="3"/>
      <c r="N12" s="21" t="s">
        <v>9</v>
      </c>
      <c r="O12" s="4">
        <f ca="1">INDIRECT(ADDRESS(11+(O7-1)*14,5))</f>
        <v>1.4995989995082943E-5</v>
      </c>
      <c r="P12" s="4">
        <f t="shared" ref="P12:S12" ca="1" si="4">INDIRECT(ADDRESS(11+(P7-1)*14,5))</f>
        <v>-1.1013942611713018E-5</v>
      </c>
      <c r="Q12" s="4">
        <f t="shared" ca="1" si="4"/>
        <v>6.9830813858545078E-6</v>
      </c>
      <c r="R12" s="4">
        <f t="shared" ca="1" si="4"/>
        <v>5.7906750542706643E-5</v>
      </c>
      <c r="S12" s="4">
        <f t="shared" ca="1" si="4"/>
        <v>-0.1523318749661553</v>
      </c>
    </row>
    <row r="13" spans="2:19" x14ac:dyDescent="0.25">
      <c r="B13" s="14" t="s">
        <v>11</v>
      </c>
      <c r="C13" s="10"/>
      <c r="D13" s="10"/>
      <c r="E13" s="10"/>
      <c r="F13" s="10"/>
      <c r="G13" s="10"/>
      <c r="H13" s="10"/>
      <c r="I13" s="10"/>
      <c r="J13" s="10"/>
      <c r="K13" s="10"/>
      <c r="L13" s="3"/>
      <c r="N13" s="21" t="s">
        <v>13</v>
      </c>
      <c r="O13" s="4">
        <f ca="1">INDIRECT(ADDRESS(18+(O7-1)*14,5))</f>
        <v>88.467243955029232</v>
      </c>
      <c r="P13" s="4">
        <f t="shared" ref="P13:S13" ca="1" si="5">INDIRECT(ADDRESS(18+(P7-1)*14,5))</f>
        <v>88.760043026353813</v>
      </c>
      <c r="Q13" s="4">
        <f t="shared" ca="1" si="5"/>
        <v>90.697349880925273</v>
      </c>
      <c r="R13" s="4">
        <f t="shared" ca="1" si="5"/>
        <v>91.194277769436724</v>
      </c>
      <c r="S13" s="4">
        <f t="shared" ca="1" si="5"/>
        <v>68.110273245178576</v>
      </c>
    </row>
    <row r="14" spans="2:19" x14ac:dyDescent="0.25">
      <c r="B14" s="9" t="s">
        <v>1</v>
      </c>
      <c r="C14" s="10"/>
      <c r="D14" s="10"/>
      <c r="E14" s="11">
        <v>-20.547419535742076</v>
      </c>
      <c r="F14" s="10"/>
      <c r="G14" s="10"/>
      <c r="H14" s="10"/>
      <c r="I14" s="10"/>
      <c r="J14" s="10"/>
      <c r="K14" s="10"/>
      <c r="L14" s="3"/>
      <c r="N14" s="21" t="s">
        <v>14</v>
      </c>
      <c r="O14" s="4">
        <f ca="1">INDIRECT(ADDRESS(19+(O7-1)*14,5))</f>
        <v>126.50345096357321</v>
      </c>
      <c r="P14" s="4">
        <f t="shared" ref="P14:S14" ca="1" si="6">INDIRECT(ADDRESS(19+(P7-1)*14,5))</f>
        <v>119.12460376602418</v>
      </c>
      <c r="Q14" s="4">
        <f t="shared" ca="1" si="6"/>
        <v>113.9552835269112</v>
      </c>
      <c r="R14" s="4">
        <f t="shared" ca="1" si="6"/>
        <v>109.16538845325775</v>
      </c>
      <c r="S14" s="4">
        <f t="shared" ca="1" si="6"/>
        <v>91.301045788755786</v>
      </c>
    </row>
    <row r="15" spans="2:19" x14ac:dyDescent="0.25">
      <c r="B15" s="9" t="s">
        <v>2</v>
      </c>
      <c r="C15" s="10"/>
      <c r="D15" s="10"/>
      <c r="E15" s="11">
        <v>12.546337817786535</v>
      </c>
      <c r="F15" s="10"/>
      <c r="G15" s="10"/>
      <c r="H15" s="10"/>
      <c r="I15" s="10"/>
      <c r="J15" s="10"/>
      <c r="K15" s="10"/>
      <c r="L15" s="3"/>
    </row>
    <row r="16" spans="2:19" x14ac:dyDescent="0.25">
      <c r="B16" s="9"/>
      <c r="C16" s="10"/>
      <c r="D16" s="10"/>
      <c r="E16" s="11"/>
      <c r="F16" s="10"/>
      <c r="G16" s="10"/>
      <c r="H16" s="10"/>
      <c r="I16" s="10"/>
      <c r="J16" s="10"/>
      <c r="K16" s="10"/>
      <c r="L16" s="3"/>
    </row>
    <row r="17" spans="2:12" x14ac:dyDescent="0.25"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3"/>
    </row>
    <row r="18" spans="2:12" x14ac:dyDescent="0.25">
      <c r="B18" s="9" t="s">
        <v>13</v>
      </c>
      <c r="C18" s="10"/>
      <c r="D18" s="10"/>
      <c r="E18" s="15">
        <v>88.467243955029232</v>
      </c>
      <c r="F18" s="10"/>
      <c r="G18" s="10"/>
      <c r="H18" s="10"/>
      <c r="I18" s="10"/>
      <c r="J18" s="10"/>
      <c r="K18" s="10"/>
      <c r="L18" s="3"/>
    </row>
    <row r="19" spans="2:12" x14ac:dyDescent="0.25">
      <c r="B19" s="16" t="s">
        <v>14</v>
      </c>
      <c r="C19" s="1"/>
      <c r="D19" s="1"/>
      <c r="E19" s="17">
        <v>126.50345096357321</v>
      </c>
      <c r="F19" s="1"/>
      <c r="G19" s="1"/>
      <c r="H19" s="1"/>
      <c r="I19" s="1"/>
      <c r="J19" s="1"/>
      <c r="K19" s="1"/>
      <c r="L19" s="2"/>
    </row>
    <row r="21" spans="2:12" x14ac:dyDescent="0.25">
      <c r="B21" s="24" t="s">
        <v>15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5" t="s">
        <v>3</v>
      </c>
      <c r="C22" s="6"/>
      <c r="D22" s="6"/>
      <c r="E22" s="6"/>
      <c r="F22" s="6"/>
      <c r="G22" s="6"/>
      <c r="H22" s="6"/>
      <c r="I22" s="7" t="s">
        <v>4</v>
      </c>
      <c r="J22" s="6"/>
      <c r="K22" s="6"/>
      <c r="L22" s="8"/>
    </row>
    <row r="23" spans="2:12" x14ac:dyDescent="0.25">
      <c r="B23" s="9" t="s">
        <v>5</v>
      </c>
      <c r="C23" s="10"/>
      <c r="D23" s="10"/>
      <c r="E23" s="11">
        <v>5.7381463885143084E-2</v>
      </c>
      <c r="F23" s="12">
        <f>E23*E23</f>
        <v>3.2926323976019802E-3</v>
      </c>
      <c r="G23" s="10"/>
      <c r="H23" s="10"/>
      <c r="I23" s="10" t="s">
        <v>6</v>
      </c>
      <c r="J23" s="10"/>
      <c r="K23" s="10"/>
      <c r="L23" s="13">
        <v>1.2</v>
      </c>
    </row>
    <row r="24" spans="2:12" x14ac:dyDescent="0.25">
      <c r="B24" s="9" t="s">
        <v>7</v>
      </c>
      <c r="C24" s="10"/>
      <c r="D24" s="10"/>
      <c r="E24" s="11">
        <v>-0.23903067450177135</v>
      </c>
      <c r="F24" s="12">
        <f>E24*E24</f>
        <v>5.7135663352771759E-2</v>
      </c>
      <c r="G24" s="10"/>
      <c r="H24" s="10"/>
      <c r="I24" s="10" t="s">
        <v>8</v>
      </c>
      <c r="J24" s="10"/>
      <c r="K24" s="10"/>
      <c r="L24" s="13">
        <v>0.2</v>
      </c>
    </row>
    <row r="25" spans="2:12" x14ac:dyDescent="0.25">
      <c r="B25" s="9" t="s">
        <v>9</v>
      </c>
      <c r="C25" s="10"/>
      <c r="D25" s="10"/>
      <c r="E25" s="11">
        <v>-1.1013942611713018E-5</v>
      </c>
      <c r="F25" s="12">
        <f>E25*E25</f>
        <v>1.2130693185410778E-10</v>
      </c>
      <c r="G25" s="10"/>
      <c r="H25" s="10"/>
      <c r="I25" s="10"/>
      <c r="J25" s="10"/>
      <c r="K25" s="10"/>
      <c r="L25" s="3"/>
    </row>
    <row r="26" spans="2:12" x14ac:dyDescent="0.25">
      <c r="B26" s="9"/>
      <c r="C26" s="10"/>
      <c r="D26" s="10"/>
      <c r="E26" s="10" t="s">
        <v>10</v>
      </c>
      <c r="F26" s="10"/>
      <c r="G26" s="10"/>
      <c r="H26" s="10"/>
      <c r="I26" s="10"/>
      <c r="J26" s="10"/>
      <c r="K26" s="10"/>
      <c r="L26" s="3"/>
    </row>
    <row r="27" spans="2:12" x14ac:dyDescent="0.25">
      <c r="B27" s="14" t="s">
        <v>11</v>
      </c>
      <c r="C27" s="10"/>
      <c r="D27" s="10"/>
      <c r="E27" s="10"/>
      <c r="F27" s="10"/>
      <c r="G27" s="10"/>
      <c r="H27" s="10"/>
      <c r="I27" s="10"/>
      <c r="J27" s="10"/>
      <c r="K27" s="10"/>
      <c r="L27" s="3"/>
    </row>
    <row r="28" spans="2:12" x14ac:dyDescent="0.25">
      <c r="B28" s="9" t="s">
        <v>1</v>
      </c>
      <c r="C28" s="10"/>
      <c r="D28" s="10"/>
      <c r="E28" s="11">
        <v>-22.688413132070384</v>
      </c>
      <c r="F28" s="10"/>
      <c r="G28" s="10"/>
      <c r="H28" s="10"/>
      <c r="I28" s="10"/>
      <c r="J28" s="10"/>
      <c r="K28" s="10"/>
      <c r="L28" s="3"/>
    </row>
    <row r="29" spans="2:12" x14ac:dyDescent="0.25">
      <c r="B29" s="9" t="s">
        <v>2</v>
      </c>
      <c r="C29" s="10"/>
      <c r="D29" s="10"/>
      <c r="E29" s="11">
        <v>11.286274585833084</v>
      </c>
      <c r="F29" s="10"/>
      <c r="G29" s="10"/>
      <c r="H29" s="10"/>
      <c r="I29" s="10"/>
      <c r="J29" s="10"/>
      <c r="K29" s="10"/>
      <c r="L29" s="3"/>
    </row>
    <row r="30" spans="2:12" x14ac:dyDescent="0.25">
      <c r="B30" s="9"/>
      <c r="C30" s="10"/>
      <c r="D30" s="10"/>
      <c r="E30" s="11"/>
      <c r="F30" s="10"/>
      <c r="G30" s="10"/>
      <c r="H30" s="10"/>
      <c r="I30" s="10"/>
      <c r="J30" s="10"/>
      <c r="K30" s="10"/>
      <c r="L30" s="3"/>
    </row>
    <row r="31" spans="2:12" x14ac:dyDescent="0.25">
      <c r="B31" s="14" t="s">
        <v>12</v>
      </c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2:12" x14ac:dyDescent="0.25">
      <c r="B32" s="9" t="s">
        <v>13</v>
      </c>
      <c r="C32" s="10"/>
      <c r="D32" s="10"/>
      <c r="E32" s="15">
        <v>88.760043026353813</v>
      </c>
      <c r="F32" s="10"/>
      <c r="G32" s="10"/>
      <c r="H32" s="10"/>
      <c r="I32" s="10"/>
      <c r="J32" s="10"/>
      <c r="K32" s="10"/>
      <c r="L32" s="3"/>
    </row>
    <row r="33" spans="2:12" x14ac:dyDescent="0.25">
      <c r="B33" s="16" t="s">
        <v>14</v>
      </c>
      <c r="C33" s="1"/>
      <c r="D33" s="1"/>
      <c r="E33" s="17">
        <v>119.12460376602418</v>
      </c>
      <c r="F33" s="1"/>
      <c r="G33" s="1"/>
      <c r="H33" s="1"/>
      <c r="I33" s="1"/>
      <c r="J33" s="1"/>
      <c r="K33" s="1"/>
      <c r="L33" s="2"/>
    </row>
    <row r="35" spans="2:12" x14ac:dyDescent="0.25">
      <c r="B35" s="24" t="s">
        <v>17</v>
      </c>
      <c r="C35" s="25"/>
      <c r="D35" s="25"/>
      <c r="E35" s="25"/>
      <c r="F35" s="25"/>
      <c r="G35" s="25"/>
      <c r="H35" s="25"/>
      <c r="I35" s="25"/>
      <c r="J35" s="25"/>
      <c r="K35" s="25"/>
      <c r="L35" s="26"/>
    </row>
    <row r="36" spans="2:12" x14ac:dyDescent="0.25">
      <c r="B36" s="5" t="s">
        <v>3</v>
      </c>
      <c r="C36" s="6"/>
      <c r="D36" s="6"/>
      <c r="E36" s="6"/>
      <c r="F36" s="6"/>
      <c r="G36" s="6"/>
      <c r="H36" s="6"/>
      <c r="I36" s="7" t="s">
        <v>4</v>
      </c>
      <c r="J36" s="6"/>
      <c r="K36" s="6"/>
      <c r="L36" s="8"/>
    </row>
    <row r="37" spans="2:12" x14ac:dyDescent="0.25">
      <c r="B37" s="9" t="s">
        <v>5</v>
      </c>
      <c r="C37" s="10"/>
      <c r="D37" s="10"/>
      <c r="E37" s="11">
        <v>0.13438824773476504</v>
      </c>
      <c r="F37" s="12">
        <f>E37*E37</f>
        <v>1.806020112922058E-2</v>
      </c>
      <c r="G37" s="10"/>
      <c r="H37" s="10"/>
      <c r="I37" s="10" t="s">
        <v>6</v>
      </c>
      <c r="J37" s="10"/>
      <c r="K37" s="10"/>
      <c r="L37" s="13">
        <v>1.2</v>
      </c>
    </row>
    <row r="38" spans="2:12" x14ac:dyDescent="0.25">
      <c r="B38" s="9" t="s">
        <v>7</v>
      </c>
      <c r="C38" s="10"/>
      <c r="D38" s="10"/>
      <c r="E38" s="11">
        <v>-0.18589126447846124</v>
      </c>
      <c r="F38" s="12">
        <f>E38*E38</f>
        <v>3.4555562209401224E-2</v>
      </c>
      <c r="G38" s="10"/>
      <c r="H38" s="10"/>
      <c r="I38" s="10" t="s">
        <v>8</v>
      </c>
      <c r="J38" s="10"/>
      <c r="K38" s="10"/>
      <c r="L38" s="13">
        <v>0.2</v>
      </c>
    </row>
    <row r="39" spans="2:12" x14ac:dyDescent="0.25">
      <c r="B39" s="9" t="s">
        <v>9</v>
      </c>
      <c r="C39" s="10"/>
      <c r="D39" s="10"/>
      <c r="E39" s="11">
        <v>6.9830813858545078E-6</v>
      </c>
      <c r="F39" s="12">
        <f>E39*E39</f>
        <v>4.8763425641467716E-11</v>
      </c>
      <c r="G39" s="10"/>
      <c r="H39" s="10"/>
      <c r="I39" s="10"/>
      <c r="J39" s="10"/>
      <c r="K39" s="10"/>
      <c r="L39" s="3"/>
    </row>
    <row r="40" spans="2:12" x14ac:dyDescent="0.25">
      <c r="B40" s="9"/>
      <c r="C40" s="10"/>
      <c r="D40" s="10"/>
      <c r="E40" s="10" t="s">
        <v>10</v>
      </c>
      <c r="F40" s="10"/>
      <c r="G40" s="10"/>
      <c r="H40" s="10"/>
      <c r="I40" s="10"/>
      <c r="J40" s="10"/>
      <c r="K40" s="10"/>
      <c r="L40" s="3"/>
    </row>
    <row r="41" spans="2:12" x14ac:dyDescent="0.25">
      <c r="B41" s="14" t="s">
        <v>11</v>
      </c>
      <c r="C41" s="10"/>
      <c r="D41" s="10"/>
      <c r="E41" s="10"/>
      <c r="F41" s="10"/>
      <c r="G41" s="10"/>
      <c r="H41" s="10"/>
      <c r="I41" s="10"/>
      <c r="J41" s="10"/>
      <c r="K41" s="10"/>
      <c r="L41" s="3"/>
    </row>
    <row r="42" spans="2:12" x14ac:dyDescent="0.25">
      <c r="B42" s="9" t="s">
        <v>1</v>
      </c>
      <c r="C42" s="10"/>
      <c r="D42" s="10"/>
      <c r="E42" s="11">
        <v>-4.23102063334444</v>
      </c>
      <c r="F42" s="10"/>
      <c r="G42" s="10"/>
      <c r="H42" s="10"/>
      <c r="I42" s="10"/>
      <c r="J42" s="10"/>
      <c r="K42" s="10"/>
      <c r="L42" s="3"/>
    </row>
    <row r="43" spans="2:12" x14ac:dyDescent="0.25">
      <c r="B43" s="9" t="s">
        <v>2</v>
      </c>
      <c r="C43" s="10"/>
      <c r="D43" s="10"/>
      <c r="E43" s="11">
        <v>12.17525223093482</v>
      </c>
      <c r="F43" s="10"/>
      <c r="G43" s="10"/>
      <c r="H43" s="10"/>
      <c r="I43" s="10"/>
      <c r="J43" s="10"/>
      <c r="K43" s="10"/>
      <c r="L43" s="3"/>
    </row>
    <row r="44" spans="2:12" x14ac:dyDescent="0.25">
      <c r="B44" s="9"/>
      <c r="C44" s="10"/>
      <c r="D44" s="10"/>
      <c r="E44" s="11"/>
      <c r="F44" s="10"/>
      <c r="G44" s="10"/>
      <c r="H44" s="10"/>
      <c r="I44" s="10"/>
      <c r="J44" s="10"/>
      <c r="K44" s="10"/>
      <c r="L44" s="3"/>
    </row>
    <row r="45" spans="2:12" x14ac:dyDescent="0.25">
      <c r="B45" s="14" t="s">
        <v>12</v>
      </c>
      <c r="C45" s="10"/>
      <c r="D45" s="10"/>
      <c r="E45" s="10"/>
      <c r="F45" s="10"/>
      <c r="G45" s="10"/>
      <c r="H45" s="10"/>
      <c r="I45" s="10"/>
      <c r="J45" s="10"/>
      <c r="K45" s="10"/>
      <c r="L45" s="3"/>
    </row>
    <row r="46" spans="2:12" x14ac:dyDescent="0.25">
      <c r="B46" s="9" t="s">
        <v>13</v>
      </c>
      <c r="C46" s="10"/>
      <c r="D46" s="10"/>
      <c r="E46" s="15">
        <v>90.697349880925273</v>
      </c>
      <c r="F46" s="10"/>
      <c r="G46" s="10"/>
      <c r="H46" s="10"/>
      <c r="I46" s="10"/>
      <c r="J46" s="10"/>
      <c r="K46" s="10"/>
      <c r="L46" s="3"/>
    </row>
    <row r="47" spans="2:12" x14ac:dyDescent="0.25">
      <c r="B47" s="16" t="s">
        <v>14</v>
      </c>
      <c r="C47" s="1"/>
      <c r="D47" s="1"/>
      <c r="E47" s="17">
        <v>113.9552835269112</v>
      </c>
      <c r="F47" s="1"/>
      <c r="G47" s="1"/>
      <c r="H47" s="1"/>
      <c r="I47" s="1"/>
      <c r="J47" s="1"/>
      <c r="K47" s="1"/>
      <c r="L47" s="2"/>
    </row>
    <row r="49" spans="2:12" x14ac:dyDescent="0.25">
      <c r="B49" s="24" t="s">
        <v>18</v>
      </c>
      <c r="C49" s="25"/>
      <c r="D49" s="25"/>
      <c r="E49" s="25"/>
      <c r="F49" s="25"/>
      <c r="G49" s="25"/>
      <c r="H49" s="25"/>
      <c r="I49" s="25"/>
      <c r="J49" s="25"/>
      <c r="K49" s="25"/>
      <c r="L49" s="26"/>
    </row>
    <row r="50" spans="2:12" x14ac:dyDescent="0.25">
      <c r="B50" s="5" t="s">
        <v>3</v>
      </c>
      <c r="C50" s="6"/>
      <c r="D50" s="6"/>
      <c r="E50" s="6"/>
      <c r="F50" s="6"/>
      <c r="G50" s="6"/>
      <c r="H50" s="6"/>
      <c r="I50" s="7" t="s">
        <v>4</v>
      </c>
      <c r="J50" s="6"/>
      <c r="K50" s="6"/>
      <c r="L50" s="8"/>
    </row>
    <row r="51" spans="2:12" x14ac:dyDescent="0.25">
      <c r="B51" s="9" t="s">
        <v>5</v>
      </c>
      <c r="C51" s="10"/>
      <c r="D51" s="10"/>
      <c r="E51" s="11">
        <v>5.8048471547103662E-5</v>
      </c>
      <c r="F51" s="12">
        <f>E51*E51</f>
        <v>3.3696250489549034E-9</v>
      </c>
      <c r="G51" s="10"/>
      <c r="H51" s="10"/>
      <c r="I51" s="10" t="s">
        <v>6</v>
      </c>
      <c r="J51" s="10"/>
      <c r="K51" s="10"/>
      <c r="L51" s="13">
        <v>1.2</v>
      </c>
    </row>
    <row r="52" spans="2:12" x14ac:dyDescent="0.25">
      <c r="B52" s="9" t="s">
        <v>7</v>
      </c>
      <c r="C52" s="10"/>
      <c r="D52" s="10"/>
      <c r="E52" s="11">
        <v>-0.24757143115854155</v>
      </c>
      <c r="F52" s="12">
        <f>E52*E52</f>
        <v>6.129161352588848E-2</v>
      </c>
      <c r="G52" s="10"/>
      <c r="H52" s="10"/>
      <c r="I52" s="10" t="s">
        <v>8</v>
      </c>
      <c r="J52" s="10"/>
      <c r="K52" s="10"/>
      <c r="L52" s="13">
        <v>0.2</v>
      </c>
    </row>
    <row r="53" spans="2:12" x14ac:dyDescent="0.25">
      <c r="B53" s="9" t="s">
        <v>9</v>
      </c>
      <c r="C53" s="10"/>
      <c r="D53" s="10"/>
      <c r="E53" s="11">
        <v>5.7906750542706643E-5</v>
      </c>
      <c r="F53" s="12">
        <f>E53*E53</f>
        <v>3.353191758415256E-9</v>
      </c>
      <c r="G53" s="10"/>
      <c r="H53" s="10"/>
      <c r="I53" s="10"/>
      <c r="J53" s="10"/>
      <c r="K53" s="10"/>
      <c r="L53" s="3"/>
    </row>
    <row r="54" spans="2:12" x14ac:dyDescent="0.25">
      <c r="B54" s="9"/>
      <c r="C54" s="10"/>
      <c r="D54" s="10"/>
      <c r="E54" s="10" t="s">
        <v>10</v>
      </c>
      <c r="F54" s="10"/>
      <c r="G54" s="10"/>
      <c r="H54" s="10"/>
      <c r="I54" s="10"/>
      <c r="J54" s="10"/>
      <c r="K54" s="10"/>
      <c r="L54" s="3"/>
    </row>
    <row r="55" spans="2:12" x14ac:dyDescent="0.25">
      <c r="B55" s="14" t="s">
        <v>11</v>
      </c>
      <c r="C55" s="10"/>
      <c r="D55" s="10"/>
      <c r="E55" s="10"/>
      <c r="F55" s="10"/>
      <c r="G55" s="10"/>
      <c r="H55" s="10"/>
      <c r="I55" s="10"/>
      <c r="J55" s="10"/>
      <c r="K55" s="10"/>
      <c r="L55" s="3"/>
    </row>
    <row r="56" spans="2:12" x14ac:dyDescent="0.25">
      <c r="B56" s="9" t="s">
        <v>1</v>
      </c>
      <c r="C56" s="10"/>
      <c r="D56" s="10"/>
      <c r="E56" s="11">
        <v>-3.4023692052346441</v>
      </c>
      <c r="F56" s="10"/>
      <c r="G56" s="10"/>
      <c r="H56" s="10"/>
      <c r="I56" s="10"/>
      <c r="J56" s="10"/>
      <c r="K56" s="10"/>
      <c r="L56" s="3"/>
    </row>
    <row r="57" spans="2:12" x14ac:dyDescent="0.25">
      <c r="B57" s="9" t="s">
        <v>2</v>
      </c>
      <c r="C57" s="10"/>
      <c r="D57" s="10"/>
      <c r="E57" s="11">
        <v>10.185107139863943</v>
      </c>
      <c r="F57" s="10"/>
      <c r="G57" s="10"/>
      <c r="H57" s="10"/>
      <c r="I57" s="10"/>
      <c r="J57" s="10"/>
      <c r="K57" s="10"/>
      <c r="L57" s="3"/>
    </row>
    <row r="58" spans="2:12" x14ac:dyDescent="0.25">
      <c r="B58" s="9"/>
      <c r="C58" s="10"/>
      <c r="D58" s="10"/>
      <c r="E58" s="11"/>
      <c r="F58" s="10"/>
      <c r="G58" s="10"/>
      <c r="H58" s="10"/>
      <c r="I58" s="10"/>
      <c r="J58" s="10"/>
      <c r="K58" s="10"/>
      <c r="L58" s="3"/>
    </row>
    <row r="59" spans="2:12" x14ac:dyDescent="0.25">
      <c r="B59" s="14" t="s">
        <v>12</v>
      </c>
      <c r="C59" s="10"/>
      <c r="D59" s="10"/>
      <c r="E59" s="10"/>
      <c r="F59" s="10"/>
      <c r="G59" s="10"/>
      <c r="H59" s="10"/>
      <c r="I59" s="10"/>
      <c r="J59" s="10"/>
      <c r="K59" s="10"/>
      <c r="L59" s="3"/>
    </row>
    <row r="60" spans="2:12" x14ac:dyDescent="0.25">
      <c r="B60" s="9" t="s">
        <v>13</v>
      </c>
      <c r="C60" s="10"/>
      <c r="D60" s="10"/>
      <c r="E60" s="15">
        <v>91.194277769436724</v>
      </c>
      <c r="F60" s="10"/>
      <c r="G60" s="10"/>
      <c r="H60" s="10"/>
      <c r="I60" s="10"/>
      <c r="J60" s="10"/>
      <c r="K60" s="10"/>
      <c r="L60" s="3"/>
    </row>
    <row r="61" spans="2:12" x14ac:dyDescent="0.25">
      <c r="B61" s="16" t="s">
        <v>14</v>
      </c>
      <c r="C61" s="1"/>
      <c r="D61" s="1"/>
      <c r="E61" s="17">
        <v>109.16538845325775</v>
      </c>
      <c r="F61" s="1"/>
      <c r="G61" s="1"/>
      <c r="H61" s="1"/>
      <c r="I61" s="1"/>
      <c r="J61" s="1"/>
      <c r="K61" s="1"/>
      <c r="L61" s="2"/>
    </row>
    <row r="63" spans="2:12" x14ac:dyDescent="0.25">
      <c r="B63" s="24" t="s">
        <v>19</v>
      </c>
      <c r="C63" s="25"/>
      <c r="D63" s="25"/>
      <c r="E63" s="25"/>
      <c r="F63" s="25"/>
      <c r="G63" s="25"/>
      <c r="H63" s="25"/>
      <c r="I63" s="25"/>
      <c r="J63" s="25"/>
      <c r="K63" s="25"/>
      <c r="L63" s="26"/>
    </row>
    <row r="64" spans="2:12" x14ac:dyDescent="0.25">
      <c r="B64" s="5" t="s">
        <v>3</v>
      </c>
      <c r="C64" s="6"/>
      <c r="D64" s="6"/>
      <c r="E64" s="6"/>
      <c r="F64" s="6"/>
      <c r="G64" s="6"/>
      <c r="H64" s="6"/>
      <c r="I64" s="7" t="s">
        <v>4</v>
      </c>
      <c r="J64" s="6"/>
      <c r="K64" s="6"/>
      <c r="L64" s="8"/>
    </row>
    <row r="65" spans="2:12" x14ac:dyDescent="0.25">
      <c r="B65" s="9" t="s">
        <v>5</v>
      </c>
      <c r="C65" s="10"/>
      <c r="D65" s="10"/>
      <c r="E65" s="11">
        <v>0.20268074052535684</v>
      </c>
      <c r="F65" s="12">
        <f>E65*E65</f>
        <v>4.1079482579907026E-2</v>
      </c>
      <c r="G65" s="10"/>
      <c r="H65" s="10"/>
      <c r="I65" s="10" t="s">
        <v>6</v>
      </c>
      <c r="J65" s="10"/>
      <c r="K65" s="10"/>
      <c r="L65" s="13">
        <v>1.2</v>
      </c>
    </row>
    <row r="66" spans="2:12" x14ac:dyDescent="0.25">
      <c r="B66" s="9" t="s">
        <v>7</v>
      </c>
      <c r="C66" s="10"/>
      <c r="D66" s="10"/>
      <c r="E66" s="11">
        <v>4.4571114694783934E-2</v>
      </c>
      <c r="F66" s="12">
        <f>E66*E66</f>
        <v>1.9865842651355845E-3</v>
      </c>
      <c r="G66" s="10"/>
      <c r="H66" s="10"/>
      <c r="I66" s="10" t="s">
        <v>8</v>
      </c>
      <c r="J66" s="10"/>
      <c r="K66" s="10"/>
      <c r="L66" s="13">
        <v>0.2</v>
      </c>
    </row>
    <row r="67" spans="2:12" x14ac:dyDescent="0.25">
      <c r="B67" s="9" t="s">
        <v>9</v>
      </c>
      <c r="C67" s="10"/>
      <c r="D67" s="10"/>
      <c r="E67" s="11">
        <v>-0.1523318749661553</v>
      </c>
      <c r="F67" s="12">
        <f>E67*E67</f>
        <v>2.3205000130704371E-2</v>
      </c>
      <c r="G67" s="10"/>
      <c r="H67" s="10"/>
      <c r="I67" s="10"/>
      <c r="J67" s="10"/>
      <c r="K67" s="10"/>
      <c r="L67" s="3"/>
    </row>
    <row r="68" spans="2:12" x14ac:dyDescent="0.25">
      <c r="B68" s="9"/>
      <c r="C68" s="10"/>
      <c r="D68" s="10"/>
      <c r="E68" s="10" t="s">
        <v>10</v>
      </c>
      <c r="F68" s="10"/>
      <c r="G68" s="10"/>
      <c r="H68" s="10"/>
      <c r="I68" s="10"/>
      <c r="J68" s="10"/>
      <c r="K68" s="10"/>
      <c r="L68" s="3"/>
    </row>
    <row r="69" spans="2:12" x14ac:dyDescent="0.25">
      <c r="B69" s="14" t="s">
        <v>11</v>
      </c>
      <c r="C69" s="10"/>
      <c r="D69" s="10"/>
      <c r="E69" s="10"/>
      <c r="F69" s="10"/>
      <c r="G69" s="10"/>
      <c r="H69" s="10"/>
      <c r="I69" s="10"/>
      <c r="J69" s="10"/>
      <c r="K69" s="10"/>
      <c r="L69" s="3"/>
    </row>
    <row r="70" spans="2:12" x14ac:dyDescent="0.25">
      <c r="B70" s="9" t="s">
        <v>1</v>
      </c>
      <c r="C70" s="10"/>
      <c r="D70" s="10"/>
      <c r="E70" s="11">
        <v>-30.694312797002741</v>
      </c>
      <c r="F70" s="10"/>
      <c r="G70" s="10"/>
      <c r="H70" s="10"/>
      <c r="I70" s="10"/>
      <c r="J70" s="10"/>
      <c r="K70" s="10"/>
      <c r="L70" s="3"/>
    </row>
    <row r="71" spans="2:12" x14ac:dyDescent="0.25">
      <c r="B71" s="9" t="s">
        <v>2</v>
      </c>
      <c r="C71" s="10"/>
      <c r="D71" s="10"/>
      <c r="E71" s="11">
        <v>14.903918839549672</v>
      </c>
      <c r="F71" s="10"/>
      <c r="G71" s="10"/>
      <c r="H71" s="10"/>
      <c r="I71" s="10"/>
      <c r="J71" s="10"/>
      <c r="K71" s="10"/>
      <c r="L71" s="3"/>
    </row>
    <row r="72" spans="2:12" x14ac:dyDescent="0.25">
      <c r="B72" s="9"/>
      <c r="C72" s="10"/>
      <c r="D72" s="10"/>
      <c r="E72" s="11"/>
      <c r="F72" s="10"/>
      <c r="G72" s="10"/>
      <c r="H72" s="10"/>
      <c r="I72" s="10"/>
      <c r="J72" s="10"/>
      <c r="K72" s="10"/>
      <c r="L72" s="3"/>
    </row>
    <row r="73" spans="2:12" x14ac:dyDescent="0.25">
      <c r="B73" s="14" t="s">
        <v>12</v>
      </c>
      <c r="C73" s="10"/>
      <c r="D73" s="10"/>
      <c r="E73" s="10"/>
      <c r="F73" s="10"/>
      <c r="G73" s="10"/>
      <c r="H73" s="10"/>
      <c r="I73" s="10"/>
      <c r="J73" s="10"/>
      <c r="K73" s="10"/>
      <c r="L73" s="3"/>
    </row>
    <row r="74" spans="2:12" x14ac:dyDescent="0.25">
      <c r="B74" s="9" t="s">
        <v>13</v>
      </c>
      <c r="C74" s="10"/>
      <c r="D74" s="10"/>
      <c r="E74" s="15">
        <v>68.110273245178576</v>
      </c>
      <c r="F74" s="10"/>
      <c r="G74" s="10"/>
      <c r="H74" s="10"/>
      <c r="I74" s="10"/>
      <c r="J74" s="10"/>
      <c r="K74" s="10"/>
      <c r="L74" s="3"/>
    </row>
    <row r="75" spans="2:12" x14ac:dyDescent="0.25">
      <c r="B75" s="16" t="s">
        <v>14</v>
      </c>
      <c r="C75" s="1"/>
      <c r="D75" s="1"/>
      <c r="E75" s="17">
        <v>91.301045788755786</v>
      </c>
      <c r="F75" s="1"/>
      <c r="G75" s="1"/>
      <c r="H75" s="1"/>
      <c r="I75" s="1"/>
      <c r="J75" s="1"/>
      <c r="K75" s="1"/>
      <c r="L75" s="2"/>
    </row>
  </sheetData>
  <mergeCells count="5">
    <mergeCell ref="B7:L7"/>
    <mergeCell ref="B21:L21"/>
    <mergeCell ref="B35:L35"/>
    <mergeCell ref="B49:L49"/>
    <mergeCell ref="B63:L63"/>
  </mergeCells>
  <conditionalFormatting sqref="O9:S9">
    <cfRule type="cellIs" dxfId="7" priority="1" operator="greaterThan">
      <formula>25</formula>
    </cfRule>
    <cfRule type="cellIs" dxfId="6" priority="2" operator="greaterThan">
      <formula>30</formula>
    </cfRule>
  </conditionalFormatting>
  <dataValidations count="1">
    <dataValidation type="list" allowBlank="1" showInputMessage="1" showErrorMessage="1" sqref="G23 G9 G37 G51 G65" xr:uid="{A4C08CCD-1853-4951-9E40-C6AFD57ACA89}">
      <formula1>MCNPSpectra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9C70-D825-4126-9BAD-624683893A32}">
  <dimension ref="B2:Q75"/>
  <sheetViews>
    <sheetView workbookViewId="0">
      <selection activeCell="Q23" sqref="Q23"/>
    </sheetView>
  </sheetViews>
  <sheetFormatPr defaultRowHeight="15" x14ac:dyDescent="0.25"/>
  <cols>
    <col min="2" max="2" width="9.85546875" customWidth="1"/>
  </cols>
  <sheetData>
    <row r="2" spans="2:17" x14ac:dyDescent="0.25">
      <c r="B2" s="2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2:17" x14ac:dyDescent="0.25">
      <c r="B3" s="3" t="s">
        <v>1</v>
      </c>
      <c r="C3" s="11">
        <f>E14</f>
        <v>-27.817507031524347</v>
      </c>
      <c r="D3" s="4">
        <f>E28</f>
        <v>-26.522242056007276</v>
      </c>
      <c r="E3" s="4">
        <f>E42</f>
        <v>-43.02667177159757</v>
      </c>
      <c r="F3" s="4">
        <f>E56</f>
        <v>-31.40663590442675</v>
      </c>
      <c r="G3" s="4">
        <f>E70</f>
        <v>-21.889095367523048</v>
      </c>
    </row>
    <row r="4" spans="2:17" x14ac:dyDescent="0.25">
      <c r="B4" s="3" t="s">
        <v>2</v>
      </c>
      <c r="C4" s="11">
        <f>E15</f>
        <v>14.524846129939672</v>
      </c>
      <c r="D4" s="4">
        <f>E29</f>
        <v>12.92298072317107</v>
      </c>
      <c r="E4" s="4">
        <f>E43</f>
        <v>14.402602682108057</v>
      </c>
      <c r="F4" s="4">
        <f>E57</f>
        <v>11.946462967949307</v>
      </c>
      <c r="G4" s="4">
        <f>E71</f>
        <v>16.649251848292565</v>
      </c>
    </row>
    <row r="5" spans="2:17" x14ac:dyDescent="0.25">
      <c r="P5" s="19"/>
      <c r="Q5" s="19"/>
    </row>
    <row r="6" spans="2:17" x14ac:dyDescent="0.25">
      <c r="P6" s="18"/>
      <c r="Q6" s="18"/>
    </row>
    <row r="7" spans="2:17" x14ac:dyDescent="0.25">
      <c r="B7" s="24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6"/>
      <c r="P7" s="18"/>
      <c r="Q7" s="18"/>
    </row>
    <row r="8" spans="2:17" x14ac:dyDescent="0.25">
      <c r="B8" s="5" t="s">
        <v>3</v>
      </c>
      <c r="C8" s="6"/>
      <c r="D8" s="6"/>
      <c r="E8" s="6"/>
      <c r="F8" s="6"/>
      <c r="G8" s="6"/>
      <c r="H8" s="6"/>
      <c r="I8" s="7" t="s">
        <v>4</v>
      </c>
      <c r="J8" s="6"/>
      <c r="K8" s="6"/>
      <c r="L8" s="8"/>
      <c r="P8" s="18"/>
      <c r="Q8" s="18"/>
    </row>
    <row r="9" spans="2:17" x14ac:dyDescent="0.25">
      <c r="B9" s="9" t="s">
        <v>5</v>
      </c>
      <c r="C9" s="10"/>
      <c r="D9" s="10"/>
      <c r="E9" s="11">
        <v>0.33306294580008833</v>
      </c>
      <c r="F9" s="12">
        <f>E9*E9</f>
        <v>0.11093092586503257</v>
      </c>
      <c r="G9" s="10"/>
      <c r="H9" s="10"/>
      <c r="I9" s="10" t="s">
        <v>6</v>
      </c>
      <c r="J9" s="10"/>
      <c r="K9" s="10"/>
      <c r="L9" s="4">
        <v>1.2</v>
      </c>
      <c r="P9" s="18"/>
      <c r="Q9" s="18"/>
    </row>
    <row r="10" spans="2:17" x14ac:dyDescent="0.25">
      <c r="B10" s="9" t="s">
        <v>7</v>
      </c>
      <c r="C10" s="10"/>
      <c r="D10" s="10"/>
      <c r="E10" s="11">
        <v>3.9161167750058378E-5</v>
      </c>
      <c r="F10" s="12">
        <f>E10*E10</f>
        <v>1.5335970595482124E-9</v>
      </c>
      <c r="G10" s="10"/>
      <c r="H10" s="10"/>
      <c r="I10" s="10" t="s">
        <v>8</v>
      </c>
      <c r="J10" s="10"/>
      <c r="K10" s="10"/>
      <c r="L10" s="4">
        <v>0.2</v>
      </c>
    </row>
    <row r="11" spans="2:17" x14ac:dyDescent="0.25">
      <c r="B11" s="9" t="s">
        <v>9</v>
      </c>
      <c r="C11" s="10"/>
      <c r="D11" s="10"/>
      <c r="E11" s="11">
        <v>-0.19487908425544725</v>
      </c>
      <c r="F11" s="12">
        <f>E11*E11</f>
        <v>3.7977857480241711E-2</v>
      </c>
      <c r="G11" s="10"/>
      <c r="H11" s="10"/>
      <c r="I11" s="10"/>
      <c r="J11" s="10"/>
      <c r="K11" s="10"/>
      <c r="L11" s="3"/>
    </row>
    <row r="12" spans="2:17" x14ac:dyDescent="0.25">
      <c r="B12" s="9"/>
      <c r="C12" s="10"/>
      <c r="D12" s="10"/>
      <c r="E12" s="10" t="s">
        <v>10</v>
      </c>
      <c r="F12" s="10"/>
      <c r="G12" s="10"/>
      <c r="H12" s="10"/>
      <c r="I12" s="10"/>
      <c r="J12" s="10"/>
      <c r="K12" s="10"/>
      <c r="L12" s="3"/>
    </row>
    <row r="13" spans="2:17" x14ac:dyDescent="0.25">
      <c r="B13" s="14" t="s">
        <v>11</v>
      </c>
      <c r="C13" s="10"/>
      <c r="D13" s="10"/>
      <c r="E13" s="10"/>
      <c r="G13" s="20" t="s">
        <v>21</v>
      </c>
      <c r="H13" s="10"/>
      <c r="I13" s="10"/>
      <c r="J13" s="10"/>
      <c r="K13" s="10"/>
      <c r="L13" s="3"/>
    </row>
    <row r="14" spans="2:17" x14ac:dyDescent="0.25">
      <c r="B14" s="9" t="s">
        <v>1</v>
      </c>
      <c r="C14" s="10"/>
      <c r="D14" s="10"/>
      <c r="E14" s="11">
        <v>-27.817507031524347</v>
      </c>
      <c r="F14" s="10"/>
      <c r="G14" s="10">
        <f>fit_1!E14/fit_2!E14</f>
        <v>0.7386506458848594</v>
      </c>
      <c r="H14" s="10"/>
      <c r="I14" t="s">
        <v>20</v>
      </c>
      <c r="J14" s="10"/>
      <c r="K14" s="10"/>
      <c r="L14" s="3">
        <v>156.53399999999999</v>
      </c>
    </row>
    <row r="15" spans="2:17" x14ac:dyDescent="0.25">
      <c r="B15" s="9" t="s">
        <v>2</v>
      </c>
      <c r="C15" s="10"/>
      <c r="D15" s="10"/>
      <c r="E15" s="11">
        <v>14.524846129939672</v>
      </c>
      <c r="F15" s="10"/>
      <c r="G15" s="10">
        <f>fit_1!E15/fit_2!E15</f>
        <v>0.86378455961231204</v>
      </c>
      <c r="H15" s="10"/>
      <c r="I15" s="10"/>
      <c r="J15" s="10"/>
      <c r="K15" s="10"/>
      <c r="L15" s="3"/>
    </row>
    <row r="16" spans="2:17" x14ac:dyDescent="0.25">
      <c r="B16" s="9"/>
      <c r="C16" s="10"/>
      <c r="D16" s="10"/>
      <c r="E16" s="19"/>
      <c r="F16" s="10"/>
      <c r="G16" s="10"/>
      <c r="H16" s="10"/>
      <c r="I16" s="10"/>
      <c r="J16" s="10"/>
      <c r="K16" s="10"/>
      <c r="L16" s="3"/>
    </row>
    <row r="17" spans="2:12" x14ac:dyDescent="0.25"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3"/>
    </row>
    <row r="18" spans="2:12" x14ac:dyDescent="0.25">
      <c r="B18" s="9" t="s">
        <v>13</v>
      </c>
      <c r="C18" s="10"/>
      <c r="D18" s="10"/>
      <c r="E18" s="15">
        <v>0.32119269877619211</v>
      </c>
      <c r="F18" s="10"/>
      <c r="G18" s="10"/>
      <c r="H18" s="10"/>
      <c r="I18" s="10"/>
      <c r="J18" s="10"/>
      <c r="K18" s="10"/>
      <c r="L18" s="3"/>
    </row>
    <row r="19" spans="2:12" x14ac:dyDescent="0.25">
      <c r="B19" s="16" t="s">
        <v>14</v>
      </c>
      <c r="C19" s="1"/>
      <c r="D19" s="1"/>
      <c r="E19" s="17">
        <v>0.36416300019359293</v>
      </c>
      <c r="F19" s="1"/>
      <c r="G19" s="1"/>
      <c r="H19" s="1"/>
      <c r="I19" s="1"/>
      <c r="J19" s="1"/>
      <c r="K19" s="1"/>
      <c r="L19" s="2"/>
    </row>
    <row r="21" spans="2:12" x14ac:dyDescent="0.25">
      <c r="B21" s="24" t="s">
        <v>15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5" t="s">
        <v>3</v>
      </c>
      <c r="C22" s="6"/>
      <c r="D22" s="6"/>
      <c r="E22" s="6"/>
      <c r="F22" s="6"/>
      <c r="G22" s="6"/>
      <c r="H22" s="6"/>
      <c r="I22" s="7" t="s">
        <v>4</v>
      </c>
      <c r="J22" s="6"/>
      <c r="K22" s="6"/>
      <c r="L22" s="8"/>
    </row>
    <row r="23" spans="2:12" x14ac:dyDescent="0.25">
      <c r="B23" s="9" t="s">
        <v>5</v>
      </c>
      <c r="C23" s="10"/>
      <c r="D23" s="10"/>
      <c r="E23" s="11">
        <v>0.33071983687978695</v>
      </c>
      <c r="F23" s="12">
        <f>E23*E23</f>
        <v>0.10937561050579289</v>
      </c>
      <c r="G23" s="10"/>
      <c r="H23" s="10"/>
      <c r="I23" s="10" t="s">
        <v>6</v>
      </c>
      <c r="J23" s="10"/>
      <c r="K23" s="10"/>
      <c r="L23" s="13">
        <v>1.2</v>
      </c>
    </row>
    <row r="24" spans="2:12" x14ac:dyDescent="0.25">
      <c r="B24" s="9" t="s">
        <v>7</v>
      </c>
      <c r="C24" s="10"/>
      <c r="D24" s="10"/>
      <c r="E24" s="11">
        <v>2.0303174078604801E-5</v>
      </c>
      <c r="F24" s="12">
        <f>E24*E24</f>
        <v>4.1221887766612993E-10</v>
      </c>
      <c r="G24" s="10"/>
      <c r="H24" s="10"/>
      <c r="I24" s="10" t="s">
        <v>8</v>
      </c>
      <c r="J24" s="10"/>
      <c r="K24" s="10"/>
      <c r="L24" s="13">
        <v>0.2</v>
      </c>
    </row>
    <row r="25" spans="2:12" x14ac:dyDescent="0.25">
      <c r="B25" s="9" t="s">
        <v>9</v>
      </c>
      <c r="C25" s="10"/>
      <c r="D25" s="10"/>
      <c r="E25" s="11">
        <v>0.20874241216547731</v>
      </c>
      <c r="F25" s="12">
        <f>E25*E25</f>
        <v>4.3573394636662009E-2</v>
      </c>
      <c r="G25" s="10"/>
      <c r="H25" s="10"/>
      <c r="I25" s="10"/>
      <c r="J25" s="10"/>
      <c r="K25" s="10"/>
      <c r="L25" s="3"/>
    </row>
    <row r="26" spans="2:12" x14ac:dyDescent="0.25">
      <c r="B26" s="9"/>
      <c r="C26" s="10"/>
      <c r="D26" s="10"/>
      <c r="E26" s="10" t="s">
        <v>10</v>
      </c>
      <c r="F26" s="10"/>
      <c r="G26" s="10"/>
      <c r="H26" s="10"/>
      <c r="I26" s="10"/>
      <c r="J26" s="10"/>
      <c r="K26" s="10"/>
      <c r="L26" s="3"/>
    </row>
    <row r="27" spans="2:12" x14ac:dyDescent="0.25">
      <c r="B27" s="14" t="s">
        <v>11</v>
      </c>
      <c r="C27" s="10"/>
      <c r="D27" s="10"/>
      <c r="E27" s="10"/>
      <c r="F27" s="10"/>
      <c r="G27" s="20" t="s">
        <v>21</v>
      </c>
      <c r="I27" t="s">
        <v>20</v>
      </c>
      <c r="L27" s="3">
        <v>117.39</v>
      </c>
    </row>
    <row r="28" spans="2:12" x14ac:dyDescent="0.25">
      <c r="B28" s="9" t="s">
        <v>1</v>
      </c>
      <c r="C28" s="10"/>
      <c r="D28" s="10"/>
      <c r="E28" s="11">
        <v>-26.522242056007276</v>
      </c>
      <c r="F28" s="10"/>
      <c r="G28" s="10">
        <f>fit_1!E28/fit_2!E28</f>
        <v>0.85544853576703817</v>
      </c>
      <c r="H28" s="18"/>
      <c r="L28" s="3"/>
    </row>
    <row r="29" spans="2:12" x14ac:dyDescent="0.25">
      <c r="B29" s="9" t="s">
        <v>2</v>
      </c>
      <c r="C29" s="10"/>
      <c r="D29" s="10"/>
      <c r="E29" s="11">
        <v>12.92298072317107</v>
      </c>
      <c r="F29" s="10"/>
      <c r="G29" s="10">
        <f>fit_1!E29/fit_2!E29</f>
        <v>0.873349177531206</v>
      </c>
      <c r="H29" s="18"/>
      <c r="L29" s="3"/>
    </row>
    <row r="30" spans="2:12" x14ac:dyDescent="0.25">
      <c r="B30" s="9"/>
      <c r="C30" s="10"/>
      <c r="D30" s="10"/>
      <c r="E30" s="11"/>
      <c r="F30" s="10"/>
      <c r="G30" s="10"/>
      <c r="H30" s="10"/>
      <c r="I30" s="10"/>
      <c r="J30" s="10"/>
      <c r="K30" s="10"/>
      <c r="L30" s="3"/>
    </row>
    <row r="31" spans="2:12" x14ac:dyDescent="0.25">
      <c r="B31" s="14" t="s">
        <v>12</v>
      </c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2:12" x14ac:dyDescent="0.25">
      <c r="B32" s="9" t="s">
        <v>13</v>
      </c>
      <c r="C32" s="10"/>
      <c r="D32" s="10"/>
      <c r="E32" s="15">
        <v>0.36330730914977682</v>
      </c>
      <c r="F32" s="10"/>
      <c r="G32" s="10"/>
      <c r="H32" s="10"/>
      <c r="I32" s="10"/>
      <c r="J32" s="10"/>
      <c r="K32" s="10"/>
      <c r="L32" s="3"/>
    </row>
    <row r="33" spans="2:12" x14ac:dyDescent="0.25">
      <c r="B33" s="16" t="s">
        <v>14</v>
      </c>
      <c r="C33" s="1"/>
      <c r="D33" s="1"/>
      <c r="E33" s="17">
        <v>0.39738768449162243</v>
      </c>
      <c r="F33" s="1"/>
      <c r="G33" s="1"/>
      <c r="H33" s="1"/>
      <c r="I33" s="1"/>
      <c r="J33" s="1"/>
      <c r="K33" s="1"/>
      <c r="L33" s="2"/>
    </row>
    <row r="35" spans="2:12" x14ac:dyDescent="0.25">
      <c r="B35" s="24" t="s">
        <v>17</v>
      </c>
      <c r="C35" s="25"/>
      <c r="D35" s="25"/>
      <c r="E35" s="25"/>
      <c r="F35" s="25"/>
      <c r="G35" s="25"/>
      <c r="H35" s="25"/>
      <c r="I35" s="25"/>
      <c r="J35" s="25"/>
      <c r="K35" s="25"/>
      <c r="L35" s="26"/>
    </row>
    <row r="36" spans="2:12" x14ac:dyDescent="0.25">
      <c r="B36" s="5" t="s">
        <v>3</v>
      </c>
      <c r="C36" s="6"/>
      <c r="D36" s="6"/>
      <c r="E36" s="6"/>
      <c r="F36" s="6"/>
      <c r="G36" s="6"/>
      <c r="H36" s="6"/>
      <c r="I36" s="7" t="s">
        <v>4</v>
      </c>
      <c r="J36" s="6"/>
      <c r="K36" s="6"/>
      <c r="L36" s="8"/>
    </row>
    <row r="37" spans="2:12" x14ac:dyDescent="0.25">
      <c r="B37" s="9" t="s">
        <v>5</v>
      </c>
      <c r="C37" s="10"/>
      <c r="D37" s="10"/>
      <c r="E37" s="11">
        <v>0.44110642952693652</v>
      </c>
      <c r="F37" s="12">
        <f>E37*E37</f>
        <v>0.19457488217000221</v>
      </c>
      <c r="G37" s="10"/>
      <c r="H37" s="10"/>
      <c r="I37" s="10" t="s">
        <v>6</v>
      </c>
      <c r="J37" s="10"/>
      <c r="K37" s="10"/>
      <c r="L37" s="4">
        <v>1.2</v>
      </c>
    </row>
    <row r="38" spans="2:12" x14ac:dyDescent="0.25">
      <c r="B38" s="9" t="s">
        <v>7</v>
      </c>
      <c r="C38" s="10"/>
      <c r="D38" s="10"/>
      <c r="E38" s="11">
        <v>-0.14175439064902357</v>
      </c>
      <c r="F38" s="12">
        <f>E38*E38</f>
        <v>2.009430726827598E-2</v>
      </c>
      <c r="G38" s="10"/>
      <c r="H38" s="10"/>
      <c r="I38" s="10" t="s">
        <v>8</v>
      </c>
      <c r="J38" s="10"/>
      <c r="K38" s="10"/>
      <c r="L38" s="4">
        <v>0.2</v>
      </c>
    </row>
    <row r="39" spans="2:12" x14ac:dyDescent="0.25">
      <c r="B39" s="9" t="s">
        <v>9</v>
      </c>
      <c r="C39" s="10"/>
      <c r="D39" s="10"/>
      <c r="E39" s="11">
        <v>-4.1660784623624429E-2</v>
      </c>
      <c r="F39" s="12">
        <f>E39*E39</f>
        <v>1.7356209754560217E-3</v>
      </c>
      <c r="G39" s="10"/>
      <c r="H39" s="10"/>
      <c r="I39" s="10"/>
      <c r="J39" s="10"/>
      <c r="K39" s="10"/>
      <c r="L39" s="3"/>
    </row>
    <row r="40" spans="2:12" x14ac:dyDescent="0.25">
      <c r="B40" s="9"/>
      <c r="C40" s="10"/>
      <c r="D40" s="10"/>
      <c r="E40" s="10" t="s">
        <v>10</v>
      </c>
      <c r="F40" s="10"/>
      <c r="G40" s="10"/>
      <c r="H40" s="10"/>
      <c r="I40" s="10"/>
      <c r="J40" s="10"/>
      <c r="K40" s="10"/>
      <c r="L40" s="3"/>
    </row>
    <row r="41" spans="2:12" x14ac:dyDescent="0.25">
      <c r="B41" s="14" t="s">
        <v>11</v>
      </c>
      <c r="C41" s="10"/>
      <c r="D41" s="10"/>
      <c r="E41" s="10"/>
      <c r="F41" s="10"/>
      <c r="G41" s="20" t="s">
        <v>21</v>
      </c>
      <c r="H41" s="10"/>
      <c r="I41" s="10"/>
      <c r="J41" s="10"/>
      <c r="K41" s="10"/>
      <c r="L41" s="3"/>
    </row>
    <row r="42" spans="2:12" x14ac:dyDescent="0.25">
      <c r="B42" s="9" t="s">
        <v>1</v>
      </c>
      <c r="C42" s="10"/>
      <c r="D42" s="10"/>
      <c r="E42" s="11">
        <v>-43.02667177159757</v>
      </c>
      <c r="F42" s="10"/>
      <c r="G42" s="10">
        <f>fit_1!E42/fit_2!E42</f>
        <v>9.8334834165290666E-2</v>
      </c>
      <c r="H42" s="10"/>
      <c r="I42" t="s">
        <v>20</v>
      </c>
      <c r="J42" s="10"/>
      <c r="K42" s="10"/>
      <c r="L42" s="3">
        <v>98.393299999999996</v>
      </c>
    </row>
    <row r="43" spans="2:12" x14ac:dyDescent="0.25">
      <c r="B43" s="9" t="s">
        <v>2</v>
      </c>
      <c r="C43" s="10"/>
      <c r="D43" s="10"/>
      <c r="E43" s="11">
        <v>14.402602682108057</v>
      </c>
      <c r="F43" s="10"/>
      <c r="G43" s="10">
        <f>fit_1!E43/fit_2!E43</f>
        <v>0.84535083690531776</v>
      </c>
      <c r="H43" s="10"/>
      <c r="I43" s="10"/>
      <c r="J43" s="10"/>
      <c r="K43" s="10"/>
      <c r="L43" s="3"/>
    </row>
    <row r="44" spans="2:12" x14ac:dyDescent="0.25">
      <c r="B44" s="9"/>
      <c r="C44" s="10"/>
      <c r="D44" s="10"/>
      <c r="E44" s="19"/>
      <c r="F44" s="10"/>
      <c r="G44" s="10"/>
      <c r="H44" s="10"/>
      <c r="I44" s="10"/>
      <c r="J44" s="10"/>
      <c r="K44" s="10"/>
      <c r="L44" s="3"/>
    </row>
    <row r="45" spans="2:12" x14ac:dyDescent="0.25">
      <c r="B45" s="14" t="s">
        <v>12</v>
      </c>
      <c r="C45" s="10"/>
      <c r="D45" s="10"/>
      <c r="E45" s="10"/>
      <c r="F45" s="10"/>
      <c r="G45" s="10"/>
      <c r="H45" s="10"/>
      <c r="I45" s="10"/>
      <c r="J45" s="10"/>
      <c r="K45" s="10"/>
      <c r="L45" s="3"/>
    </row>
    <row r="46" spans="2:12" x14ac:dyDescent="0.25">
      <c r="B46" s="9" t="s">
        <v>13</v>
      </c>
      <c r="C46" s="10"/>
      <c r="D46" s="10"/>
      <c r="E46" s="15">
        <v>0.34664129016548334</v>
      </c>
      <c r="F46" s="10"/>
      <c r="G46" s="10"/>
      <c r="H46" s="10"/>
      <c r="I46" s="10"/>
      <c r="J46" s="10"/>
      <c r="K46" s="10"/>
      <c r="L46" s="3"/>
    </row>
    <row r="47" spans="2:12" x14ac:dyDescent="0.25">
      <c r="B47" s="16" t="s">
        <v>14</v>
      </c>
      <c r="C47" s="1"/>
      <c r="D47" s="1"/>
      <c r="E47" s="17">
        <v>0.4458929256740255</v>
      </c>
      <c r="F47" s="1"/>
      <c r="G47" s="1"/>
      <c r="H47" s="1"/>
      <c r="I47" s="1"/>
      <c r="J47" s="1"/>
      <c r="K47" s="1"/>
      <c r="L47" s="2"/>
    </row>
    <row r="49" spans="2:12" x14ac:dyDescent="0.25">
      <c r="B49" s="24" t="s">
        <v>18</v>
      </c>
      <c r="C49" s="25"/>
      <c r="D49" s="25"/>
      <c r="E49" s="25"/>
      <c r="F49" s="25"/>
      <c r="G49" s="25"/>
      <c r="H49" s="25"/>
      <c r="I49" s="25"/>
      <c r="J49" s="25"/>
      <c r="K49" s="25"/>
      <c r="L49" s="26"/>
    </row>
    <row r="50" spans="2:12" x14ac:dyDescent="0.25">
      <c r="B50" s="5" t="s">
        <v>3</v>
      </c>
      <c r="C50" s="6"/>
      <c r="D50" s="6"/>
      <c r="E50" s="6"/>
      <c r="F50" s="6"/>
      <c r="G50" s="6"/>
      <c r="H50" s="6"/>
      <c r="I50" s="7" t="s">
        <v>4</v>
      </c>
      <c r="J50" s="6"/>
      <c r="K50" s="6"/>
      <c r="L50" s="8"/>
    </row>
    <row r="51" spans="2:12" x14ac:dyDescent="0.25">
      <c r="B51" s="9" t="s">
        <v>5</v>
      </c>
      <c r="C51" s="10"/>
      <c r="D51" s="10"/>
      <c r="E51" s="11">
        <v>0.36054017756819801</v>
      </c>
      <c r="F51" s="12">
        <f>E51*E51</f>
        <v>0.12998921964090776</v>
      </c>
      <c r="G51" s="10"/>
      <c r="H51" s="10"/>
      <c r="I51" s="10" t="s">
        <v>6</v>
      </c>
      <c r="J51" s="10"/>
      <c r="K51" s="10"/>
      <c r="L51" s="4">
        <v>1.2</v>
      </c>
    </row>
    <row r="52" spans="2:12" x14ac:dyDescent="0.25">
      <c r="B52" s="9" t="s">
        <v>7</v>
      </c>
      <c r="C52" s="10"/>
      <c r="D52" s="10"/>
      <c r="E52" s="11">
        <v>-0.29965815422764253</v>
      </c>
      <c r="F52" s="12">
        <f>E52*E52</f>
        <v>8.97950093951176E-2</v>
      </c>
      <c r="G52" s="10"/>
      <c r="H52" s="10"/>
      <c r="I52" s="10" t="s">
        <v>8</v>
      </c>
      <c r="J52" s="10"/>
      <c r="K52" s="10"/>
      <c r="L52" s="4">
        <v>0.2</v>
      </c>
    </row>
    <row r="53" spans="2:12" x14ac:dyDescent="0.25">
      <c r="B53" s="9" t="s">
        <v>9</v>
      </c>
      <c r="C53" s="10"/>
      <c r="D53" s="10"/>
      <c r="E53" s="11">
        <v>-1.6510240714860524E-3</v>
      </c>
      <c r="F53" s="12">
        <f>E53*E53</f>
        <v>2.7258804846263812E-6</v>
      </c>
      <c r="G53" s="10"/>
      <c r="H53" s="10"/>
      <c r="I53" s="10"/>
      <c r="J53" s="10"/>
      <c r="K53" s="10"/>
      <c r="L53" s="3"/>
    </row>
    <row r="54" spans="2:12" x14ac:dyDescent="0.25">
      <c r="B54" s="9"/>
      <c r="C54" s="10"/>
      <c r="D54" s="10"/>
      <c r="E54" s="10" t="s">
        <v>10</v>
      </c>
      <c r="F54" s="10"/>
      <c r="G54" s="10"/>
      <c r="H54" s="10"/>
      <c r="I54" s="10"/>
      <c r="J54" s="10"/>
      <c r="K54" s="10"/>
      <c r="L54" s="3"/>
    </row>
    <row r="55" spans="2:12" x14ac:dyDescent="0.25">
      <c r="B55" s="14" t="s">
        <v>11</v>
      </c>
      <c r="C55" s="10"/>
      <c r="D55" s="10"/>
      <c r="E55" s="10"/>
      <c r="F55" s="10"/>
      <c r="G55" s="20" t="s">
        <v>21</v>
      </c>
      <c r="H55" s="10"/>
      <c r="I55" s="10"/>
      <c r="J55" s="10"/>
      <c r="K55" s="10"/>
      <c r="L55" s="3"/>
    </row>
    <row r="56" spans="2:12" x14ac:dyDescent="0.25">
      <c r="B56" s="9" t="s">
        <v>1</v>
      </c>
      <c r="C56" s="10"/>
      <c r="D56" s="10"/>
      <c r="E56" s="11">
        <v>-31.40663590442675</v>
      </c>
      <c r="F56" s="10"/>
      <c r="G56" s="10">
        <f>fit_1!E56/fit_2!E56</f>
        <v>0.10833281270838313</v>
      </c>
      <c r="H56" s="10"/>
      <c r="I56" t="s">
        <v>20</v>
      </c>
      <c r="J56" s="10"/>
      <c r="K56" s="10"/>
      <c r="L56" s="3">
        <v>77.109300000000005</v>
      </c>
    </row>
    <row r="57" spans="2:12" x14ac:dyDescent="0.25">
      <c r="B57" s="9" t="s">
        <v>2</v>
      </c>
      <c r="C57" s="10"/>
      <c r="D57" s="10"/>
      <c r="E57" s="11">
        <v>11.946462967949307</v>
      </c>
      <c r="F57" s="10"/>
      <c r="G57" s="10">
        <f>fit_1!E57/fit_2!E57</f>
        <v>0.85256256744688064</v>
      </c>
      <c r="H57" s="10"/>
      <c r="I57" s="10"/>
      <c r="J57" s="10"/>
      <c r="K57" s="10"/>
      <c r="L57" s="3"/>
    </row>
    <row r="58" spans="2:12" x14ac:dyDescent="0.25">
      <c r="B58" s="9"/>
      <c r="C58" s="10"/>
      <c r="D58" s="10"/>
      <c r="E58" s="19"/>
      <c r="F58" s="10"/>
      <c r="G58" s="10"/>
      <c r="H58" s="10"/>
      <c r="I58" s="10"/>
      <c r="J58" s="10"/>
      <c r="K58" s="10"/>
      <c r="L58" s="3"/>
    </row>
    <row r="59" spans="2:12" x14ac:dyDescent="0.25">
      <c r="B59" s="14" t="s">
        <v>12</v>
      </c>
      <c r="C59" s="10"/>
      <c r="D59" s="10"/>
      <c r="E59" s="10"/>
      <c r="F59" s="10"/>
      <c r="G59" s="10"/>
      <c r="H59" s="10"/>
      <c r="I59" s="10"/>
      <c r="J59" s="10"/>
      <c r="K59" s="10"/>
      <c r="L59" s="3"/>
    </row>
    <row r="60" spans="2:12" x14ac:dyDescent="0.25">
      <c r="B60" s="9" t="s">
        <v>13</v>
      </c>
      <c r="C60" s="10"/>
      <c r="D60" s="10"/>
      <c r="E60" s="15">
        <v>0.42534046769843414</v>
      </c>
      <c r="F60" s="10"/>
      <c r="G60" s="10"/>
      <c r="H60" s="10"/>
      <c r="I60" s="10"/>
      <c r="J60" s="10"/>
      <c r="K60" s="10"/>
      <c r="L60" s="3"/>
    </row>
    <row r="61" spans="2:12" x14ac:dyDescent="0.25">
      <c r="B61" s="16" t="s">
        <v>14</v>
      </c>
      <c r="C61" s="1"/>
      <c r="D61" s="1"/>
      <c r="E61" s="17">
        <v>0.48319132041593998</v>
      </c>
      <c r="F61" s="1"/>
      <c r="G61" s="1"/>
      <c r="H61" s="1"/>
      <c r="I61" s="1"/>
      <c r="J61" s="1"/>
      <c r="K61" s="1"/>
      <c r="L61" s="2"/>
    </row>
    <row r="63" spans="2:12" x14ac:dyDescent="0.25">
      <c r="B63" s="24" t="s">
        <v>19</v>
      </c>
      <c r="C63" s="25"/>
      <c r="D63" s="25"/>
      <c r="E63" s="25"/>
      <c r="F63" s="25"/>
      <c r="G63" s="25"/>
      <c r="H63" s="25"/>
      <c r="I63" s="25"/>
      <c r="J63" s="25"/>
      <c r="K63" s="25"/>
      <c r="L63" s="26"/>
    </row>
    <row r="64" spans="2:12" x14ac:dyDescent="0.25">
      <c r="B64" s="5" t="s">
        <v>3</v>
      </c>
      <c r="C64" s="6"/>
      <c r="D64" s="6"/>
      <c r="E64" s="6"/>
      <c r="F64" s="6"/>
      <c r="G64" s="6"/>
      <c r="H64" s="6"/>
      <c r="I64" s="7" t="s">
        <v>4</v>
      </c>
      <c r="J64" s="6"/>
      <c r="K64" s="6"/>
      <c r="L64" s="8"/>
    </row>
    <row r="65" spans="2:12" x14ac:dyDescent="0.25">
      <c r="B65" s="9" t="s">
        <v>5</v>
      </c>
      <c r="C65" s="10"/>
      <c r="D65" s="10"/>
      <c r="E65" s="11">
        <v>0.39449924242274564</v>
      </c>
      <c r="F65" s="12">
        <f>E65*E65</f>
        <v>0.15562965227212025</v>
      </c>
      <c r="G65" s="10"/>
      <c r="H65" s="10"/>
      <c r="I65" s="10" t="s">
        <v>6</v>
      </c>
      <c r="J65" s="10"/>
      <c r="K65" s="10"/>
      <c r="L65" s="4">
        <v>1.2</v>
      </c>
    </row>
    <row r="66" spans="2:12" x14ac:dyDescent="0.25">
      <c r="B66" s="9" t="s">
        <v>7</v>
      </c>
      <c r="C66" s="10"/>
      <c r="D66" s="10"/>
      <c r="E66" s="11">
        <v>-6.4599702077813159E-6</v>
      </c>
      <c r="F66" s="12">
        <f>E66*E66</f>
        <v>4.1731215085422177E-11</v>
      </c>
      <c r="G66" s="10"/>
      <c r="H66" s="10"/>
      <c r="I66" s="10" t="s">
        <v>8</v>
      </c>
      <c r="J66" s="10"/>
      <c r="K66" s="10"/>
      <c r="L66" s="4">
        <v>0.2</v>
      </c>
    </row>
    <row r="67" spans="2:12" x14ac:dyDescent="0.25">
      <c r="B67" s="9" t="s">
        <v>9</v>
      </c>
      <c r="C67" s="10"/>
      <c r="D67" s="10"/>
      <c r="E67" s="11">
        <v>-0.23749544369333908</v>
      </c>
      <c r="F67" s="12">
        <f>E67*E67</f>
        <v>5.6404085775095994E-2</v>
      </c>
      <c r="G67" s="10"/>
      <c r="H67" s="10"/>
      <c r="I67" s="10"/>
      <c r="J67" s="10"/>
      <c r="K67" s="10"/>
      <c r="L67" s="3"/>
    </row>
    <row r="68" spans="2:12" x14ac:dyDescent="0.25">
      <c r="B68" s="9"/>
      <c r="C68" s="10"/>
      <c r="D68" s="10"/>
      <c r="E68" s="10" t="s">
        <v>10</v>
      </c>
      <c r="F68" s="10"/>
      <c r="G68" s="10"/>
      <c r="H68" s="10"/>
      <c r="I68" s="10"/>
      <c r="J68" s="10"/>
      <c r="K68" s="10"/>
      <c r="L68" s="3"/>
    </row>
    <row r="69" spans="2:12" x14ac:dyDescent="0.25">
      <c r="B69" s="14" t="s">
        <v>11</v>
      </c>
      <c r="C69" s="10"/>
      <c r="D69" s="10"/>
      <c r="E69" s="10"/>
      <c r="F69" s="10"/>
      <c r="G69" s="20" t="s">
        <v>21</v>
      </c>
      <c r="H69" s="10"/>
      <c r="I69" s="10"/>
      <c r="J69" s="10"/>
      <c r="K69" s="10"/>
      <c r="L69" s="3"/>
    </row>
    <row r="70" spans="2:12" x14ac:dyDescent="0.25">
      <c r="B70" s="9" t="s">
        <v>1</v>
      </c>
      <c r="C70" s="10"/>
      <c r="D70" s="10"/>
      <c r="E70" s="11">
        <v>-21.889095367523048</v>
      </c>
      <c r="F70" s="10"/>
      <c r="G70" s="10">
        <f>fit_1!E70/fit_2!E70</f>
        <v>1.4022650219955657</v>
      </c>
      <c r="H70" s="10"/>
      <c r="I70" t="s">
        <v>20</v>
      </c>
      <c r="J70" s="10"/>
      <c r="K70" s="10"/>
      <c r="L70" s="3">
        <v>113.226</v>
      </c>
    </row>
    <row r="71" spans="2:12" x14ac:dyDescent="0.25">
      <c r="B71" s="9" t="s">
        <v>2</v>
      </c>
      <c r="C71" s="10"/>
      <c r="D71" s="10"/>
      <c r="E71" s="11">
        <v>16.649251848292565</v>
      </c>
      <c r="F71" s="10"/>
      <c r="G71" s="10">
        <f>fit_1!E71/fit_2!E71</f>
        <v>0.89517048425681167</v>
      </c>
      <c r="H71" s="10"/>
      <c r="I71" s="10"/>
      <c r="J71" s="10"/>
      <c r="K71" s="10"/>
      <c r="L71" s="3"/>
    </row>
    <row r="72" spans="2:12" x14ac:dyDescent="0.25">
      <c r="B72" s="9"/>
      <c r="C72" s="10"/>
      <c r="D72" s="10"/>
      <c r="E72" s="19"/>
      <c r="F72" s="10"/>
      <c r="G72" s="10"/>
      <c r="H72" s="10"/>
      <c r="I72" s="10"/>
      <c r="J72" s="10"/>
      <c r="K72" s="10"/>
      <c r="L72" s="3"/>
    </row>
    <row r="73" spans="2:12" x14ac:dyDescent="0.25">
      <c r="B73" s="14" t="s">
        <v>12</v>
      </c>
      <c r="C73" s="10"/>
      <c r="D73" s="10"/>
      <c r="E73" s="10"/>
      <c r="F73" s="10"/>
      <c r="G73" s="10"/>
      <c r="H73" s="10"/>
      <c r="I73" s="10"/>
      <c r="J73" s="10"/>
      <c r="K73" s="10"/>
      <c r="L73" s="3"/>
    </row>
    <row r="74" spans="2:12" x14ac:dyDescent="0.25">
      <c r="B74" s="9" t="s">
        <v>13</v>
      </c>
      <c r="C74" s="10"/>
      <c r="D74" s="10"/>
      <c r="E74" s="15">
        <v>0.54980019379681966</v>
      </c>
      <c r="F74" s="10"/>
      <c r="G74" s="10"/>
      <c r="H74" s="10"/>
      <c r="I74" s="10"/>
      <c r="J74" s="10"/>
      <c r="K74" s="10"/>
      <c r="L74" s="3"/>
    </row>
    <row r="75" spans="2:12" x14ac:dyDescent="0.25">
      <c r="B75" s="16" t="s">
        <v>14</v>
      </c>
      <c r="C75" s="1"/>
      <c r="D75" s="1"/>
      <c r="E75" s="17">
        <v>0.58530840827452713</v>
      </c>
      <c r="F75" s="1"/>
      <c r="G75" s="1"/>
      <c r="H75" s="1"/>
      <c r="I75" s="1"/>
      <c r="J75" s="1"/>
      <c r="K75" s="1"/>
      <c r="L75" s="2"/>
    </row>
  </sheetData>
  <mergeCells count="5">
    <mergeCell ref="B7:L7"/>
    <mergeCell ref="B21:L21"/>
    <mergeCell ref="B35:L35"/>
    <mergeCell ref="B49:L49"/>
    <mergeCell ref="B63:L63"/>
  </mergeCells>
  <dataValidations disablePrompts="1" count="1">
    <dataValidation type="list" allowBlank="1" showInputMessage="1" showErrorMessage="1" sqref="G23 G65 G37 G51 G9" xr:uid="{7706E8B3-2F01-49E5-9F16-73EA87D85843}">
      <formula1>MCNPSpectra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FA8F-38F1-4AAA-BB77-55F72CD9DC94}">
  <dimension ref="B7:S75"/>
  <sheetViews>
    <sheetView tabSelected="1" topLeftCell="A4" workbookViewId="0">
      <selection activeCell="P20" sqref="P20"/>
    </sheetView>
  </sheetViews>
  <sheetFormatPr defaultRowHeight="15" x14ac:dyDescent="0.25"/>
  <cols>
    <col min="2" max="2" width="9.85546875" customWidth="1"/>
    <col min="14" max="14" width="10.42578125" customWidth="1"/>
    <col min="15" max="15" width="10.28515625" customWidth="1"/>
  </cols>
  <sheetData>
    <row r="7" spans="2:19" x14ac:dyDescent="0.25">
      <c r="B7" s="24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6"/>
      <c r="N7" s="2" t="s">
        <v>0</v>
      </c>
      <c r="O7" s="1">
        <v>1</v>
      </c>
      <c r="P7" s="1">
        <v>2</v>
      </c>
      <c r="Q7" s="1">
        <v>3</v>
      </c>
      <c r="R7" s="1">
        <v>4</v>
      </c>
      <c r="S7" s="1">
        <v>5</v>
      </c>
    </row>
    <row r="8" spans="2:19" x14ac:dyDescent="0.25">
      <c r="B8" s="5" t="s">
        <v>3</v>
      </c>
      <c r="C8" s="6"/>
      <c r="D8" s="6"/>
      <c r="E8" s="6"/>
      <c r="F8" s="6"/>
      <c r="G8" s="6"/>
      <c r="H8" s="6"/>
      <c r="I8" s="7" t="s">
        <v>4</v>
      </c>
      <c r="J8" s="6"/>
      <c r="K8" s="6"/>
      <c r="L8" s="8"/>
      <c r="N8" s="21" t="s">
        <v>5</v>
      </c>
      <c r="O8" s="4">
        <f ca="1">INDIRECT(ADDRESS(9+(O7-1)*14,5))</f>
        <v>6.5389270120822657E-2</v>
      </c>
      <c r="P8" s="4">
        <f ca="1">INDIRECT(ADDRESS(9+(P7-1)*14,5))</f>
        <v>-5.4158339083952803E-6</v>
      </c>
      <c r="Q8" s="4">
        <f ca="1">INDIRECT(ADDRESS(9+(Q7-1)*14,5))</f>
        <v>-2.892716532891058E-6</v>
      </c>
      <c r="R8" s="4">
        <f ca="1">INDIRECT(ADDRESS(9+(R7-1)*14,5))</f>
        <v>8.9521222116872596E-5</v>
      </c>
      <c r="S8" s="4">
        <f ca="1">INDIRECT(ADDRESS(9+(S7-1)*14,5))</f>
        <v>0.37483918138114031</v>
      </c>
    </row>
    <row r="9" spans="2:19" x14ac:dyDescent="0.25">
      <c r="B9" s="9" t="s">
        <v>5</v>
      </c>
      <c r="C9" s="10"/>
      <c r="D9" s="10"/>
      <c r="E9" s="11">
        <v>6.5389270120822657E-2</v>
      </c>
      <c r="F9" s="12">
        <f>E9*E9</f>
        <v>4.2757566469339104E-3</v>
      </c>
      <c r="G9" s="10"/>
      <c r="H9" s="10"/>
      <c r="I9" s="10" t="s">
        <v>6</v>
      </c>
      <c r="J9" s="10"/>
      <c r="K9" s="10"/>
      <c r="L9" s="13">
        <v>1.2</v>
      </c>
      <c r="N9" s="21" t="s">
        <v>7</v>
      </c>
      <c r="O9" s="4">
        <f ca="1">INDIRECT(ADDRESS(10+(O7-1)*14,5))</f>
        <v>0.11806639169089574</v>
      </c>
      <c r="P9" s="4">
        <f ca="1">INDIRECT(ADDRESS(10+(P7-1)*14,5))</f>
        <v>0.22445151264310964</v>
      </c>
      <c r="Q9" s="4">
        <f ca="1">INDIRECT(ADDRESS(10+(Q7-1)*14,5))</f>
        <v>-0.22144367271651361</v>
      </c>
      <c r="R9" s="4">
        <f ca="1">INDIRECT(ADDRESS(10+(R7-1)*14,5))</f>
        <v>-0.29159936840302342</v>
      </c>
      <c r="S9" s="4">
        <f ca="1">INDIRECT(ADDRESS(10+(S7-1)*14,5))</f>
        <v>-0.1067214719295536</v>
      </c>
    </row>
    <row r="10" spans="2:19" x14ac:dyDescent="0.25">
      <c r="B10" s="9" t="s">
        <v>7</v>
      </c>
      <c r="C10" s="10"/>
      <c r="D10" s="10"/>
      <c r="E10" s="11">
        <v>0.11806639169089574</v>
      </c>
      <c r="F10" s="12">
        <f>E10*E10</f>
        <v>1.3939672846908014E-2</v>
      </c>
      <c r="G10" s="10"/>
      <c r="H10" s="10"/>
      <c r="I10" s="10" t="s">
        <v>8</v>
      </c>
      <c r="J10" s="10"/>
      <c r="K10" s="10"/>
      <c r="L10" s="13">
        <v>0.2</v>
      </c>
      <c r="N10" s="21" t="s">
        <v>9</v>
      </c>
      <c r="O10" s="4">
        <f ca="1">INDIRECT(ADDRESS(11+(O7-1)*14,5))</f>
        <v>0.10251994495778635</v>
      </c>
      <c r="P10" s="4">
        <f ca="1">INDIRECT(ADDRESS(11+(P7-1)*14,5))</f>
        <v>7.1431431175816504E-2</v>
      </c>
      <c r="Q10" s="4">
        <f ca="1">INDIRECT(ADDRESS(11+(Q7-1)*14,5))</f>
        <v>9.5427097887168944E-6</v>
      </c>
      <c r="R10" s="4">
        <f ca="1">INDIRECT(ADDRESS(11+(R7-1)*14,5))</f>
        <v>-3.2542176679097867E-2</v>
      </c>
      <c r="S10" s="4">
        <f ca="1">INDIRECT(ADDRESS(11+(S7-1)*14,5))</f>
        <v>0.11845990500752661</v>
      </c>
    </row>
    <row r="11" spans="2:19" x14ac:dyDescent="0.25">
      <c r="B11" s="9" t="s">
        <v>9</v>
      </c>
      <c r="C11" s="10"/>
      <c r="D11" s="10"/>
      <c r="E11" s="11">
        <v>0.10251994495778635</v>
      </c>
      <c r="F11" s="12">
        <f>E11*E11</f>
        <v>1.0510339114147543E-2</v>
      </c>
      <c r="G11" s="10"/>
      <c r="H11" s="10"/>
      <c r="I11" s="10"/>
      <c r="J11" s="10"/>
      <c r="K11" s="10"/>
      <c r="L11" s="3"/>
      <c r="N11" s="8" t="s">
        <v>1</v>
      </c>
      <c r="O11" s="4">
        <f ca="1">INDIRECT(ADDRESS(14+(O7-1)*14,5))</f>
        <v>-67.652898281372742</v>
      </c>
      <c r="P11" s="4">
        <f ca="1">INDIRECT(ADDRESS(14+(P7-1)*14,5))</f>
        <v>-64.802542812021215</v>
      </c>
      <c r="Q11" s="4">
        <f ca="1">INDIRECT(ADDRESS(14+(Q7-1)*14,5))</f>
        <v>-36.706529788106117</v>
      </c>
      <c r="R11" s="4">
        <f ca="1">INDIRECT(ADDRESS(14+(R7-1)*14,5))</f>
        <v>-26.288199204489214</v>
      </c>
      <c r="S11" s="4">
        <f ca="1">INDIRECT(ADDRESS(14+(S7-1)*14,5))</f>
        <v>-59.984805552755624</v>
      </c>
    </row>
    <row r="12" spans="2:19" x14ac:dyDescent="0.25">
      <c r="B12" s="9"/>
      <c r="C12" s="10"/>
      <c r="D12" s="10"/>
      <c r="E12" s="10" t="s">
        <v>10</v>
      </c>
      <c r="F12" s="10"/>
      <c r="G12" s="10"/>
      <c r="H12" s="10"/>
      <c r="I12" s="10"/>
      <c r="J12" s="10"/>
      <c r="K12" s="10"/>
      <c r="L12" s="3"/>
      <c r="N12" s="3" t="s">
        <v>2</v>
      </c>
      <c r="O12" s="4">
        <f ca="1">INDIRECT(ADDRESS(15+(O7-1)*14,5))</f>
        <v>22.876049409917805</v>
      </c>
      <c r="P12" s="4">
        <f ca="1">INDIRECT(ADDRESS(15+(P7-1)*14,5))</f>
        <v>20.535571435354573</v>
      </c>
      <c r="Q12" s="4">
        <f ca="1">INDIRECT(ADDRESS(15+(Q7-1)*14,5))</f>
        <v>22.887041941995982</v>
      </c>
      <c r="R12" s="4">
        <f ca="1">INDIRECT(ADDRESS(15+(R7-1)*14,5))</f>
        <v>17.247389498269502</v>
      </c>
      <c r="S12" s="4">
        <f ca="1">INDIRECT(ADDRESS(15+(S7-1)*14,5))</f>
        <v>22.563867467888397</v>
      </c>
    </row>
    <row r="13" spans="2:19" x14ac:dyDescent="0.25">
      <c r="B13" s="14" t="s">
        <v>11</v>
      </c>
      <c r="C13" s="10"/>
      <c r="D13" s="10"/>
      <c r="E13" s="10"/>
      <c r="F13" s="10"/>
      <c r="G13" s="10"/>
      <c r="H13" s="10"/>
      <c r="I13" s="10"/>
      <c r="J13" s="10"/>
      <c r="K13" s="10"/>
      <c r="L13" s="3"/>
      <c r="N13" s="21" t="s">
        <v>13</v>
      </c>
      <c r="O13" s="4">
        <f ca="1">INDIRECT(ADDRESS(18+(O7-1)*14,5))</f>
        <v>189.29877649441784</v>
      </c>
      <c r="P13" s="4">
        <f t="shared" ref="P13:S13" ca="1" si="0">INDIRECT(ADDRESS(18+(P7-1)*14,5))</f>
        <v>211.22400934674053</v>
      </c>
      <c r="Q13" s="4">
        <f t="shared" ca="1" si="0"/>
        <v>750</v>
      </c>
      <c r="R13" s="4">
        <f t="shared" ca="1" si="0"/>
        <v>317.42466280853989</v>
      </c>
      <c r="S13" s="4">
        <f t="shared" ca="1" si="0"/>
        <v>298.01544480975787</v>
      </c>
    </row>
    <row r="14" spans="2:19" x14ac:dyDescent="0.25">
      <c r="B14" s="9" t="s">
        <v>1</v>
      </c>
      <c r="C14" s="10"/>
      <c r="D14" s="10"/>
      <c r="E14" s="11">
        <v>-67.652898281372742</v>
      </c>
      <c r="F14" s="10"/>
      <c r="G14" s="10"/>
      <c r="H14" s="10"/>
      <c r="I14" s="10"/>
      <c r="J14" s="10"/>
      <c r="K14" s="10"/>
      <c r="L14" s="3"/>
      <c r="N14" s="21" t="s">
        <v>14</v>
      </c>
      <c r="O14" s="4">
        <f ca="1">INDIRECT(ADDRESS(19+(O7-1)*14,5))</f>
        <v>277.92509423763795</v>
      </c>
      <c r="P14" s="4">
        <f t="shared" ref="P14:S14" ca="1" si="1">INDIRECT(ADDRESS(19+(P7-1)*14,5))</f>
        <v>293.74370070079556</v>
      </c>
      <c r="Q14" s="4">
        <f t="shared" ca="1" si="1"/>
        <v>650</v>
      </c>
      <c r="R14" s="4">
        <f t="shared" ca="1" si="1"/>
        <v>355.21539635813303</v>
      </c>
      <c r="S14" s="4">
        <f t="shared" ca="1" si="1"/>
        <v>379.30113991268468</v>
      </c>
    </row>
    <row r="15" spans="2:19" x14ac:dyDescent="0.25">
      <c r="B15" s="9" t="s">
        <v>2</v>
      </c>
      <c r="C15" s="10"/>
      <c r="D15" s="10"/>
      <c r="E15" s="11">
        <v>22.876049409917805</v>
      </c>
      <c r="F15" s="10"/>
      <c r="G15" s="10"/>
      <c r="H15" s="10"/>
      <c r="I15" s="10"/>
      <c r="J15" s="10"/>
      <c r="K15" s="10"/>
      <c r="L15" s="3"/>
      <c r="N15" s="21" t="s">
        <v>23</v>
      </c>
      <c r="O15" s="4">
        <f ca="1">INDIRECT(ADDRESS(10+(O7-1)*14,12))</f>
        <v>0.2</v>
      </c>
      <c r="P15" s="4">
        <f ca="1">INDIRECT(ADDRESS(10+(P7-1)*14,12))</f>
        <v>0.2</v>
      </c>
      <c r="Q15" s="4">
        <f ca="1">INDIRECT(ADDRESS(10+(Q7-1)*14,12))</f>
        <v>0.2</v>
      </c>
      <c r="R15" s="4">
        <f ca="1">INDIRECT(ADDRESS(10+(R7-1)*14,12))</f>
        <v>0.2</v>
      </c>
      <c r="S15" s="4">
        <f ca="1">INDIRECT(ADDRESS(10+(S7-1)*14,12))</f>
        <v>0.2</v>
      </c>
    </row>
    <row r="16" spans="2:19" x14ac:dyDescent="0.25">
      <c r="B16" s="9"/>
      <c r="C16" s="10"/>
      <c r="D16" s="10"/>
      <c r="E16" s="11"/>
      <c r="F16" s="10"/>
      <c r="G16" s="10"/>
      <c r="H16" s="10"/>
      <c r="I16" s="10"/>
      <c r="J16" s="10"/>
      <c r="K16" s="10"/>
      <c r="L16" s="3"/>
      <c r="N16" s="21" t="s">
        <v>22</v>
      </c>
      <c r="O16" s="4">
        <f ca="1">INDIRECT(ADDRESS(9+(O7-1)*14,12))</f>
        <v>1.2</v>
      </c>
      <c r="P16" s="4">
        <f ca="1">INDIRECT(ADDRESS(9+(P7-1)*14,12))</f>
        <v>1.2</v>
      </c>
      <c r="Q16" s="4">
        <f ca="1">INDIRECT(ADDRESS(9+(Q7-1)*14,12))</f>
        <v>1.2</v>
      </c>
      <c r="R16" s="4">
        <f ca="1">INDIRECT(ADDRESS(9+(R7-1)*14,12))</f>
        <v>1.2</v>
      </c>
      <c r="S16" s="4">
        <f ca="1">INDIRECT(ADDRESS(9+(S7-1)*14,12))</f>
        <v>1.2</v>
      </c>
    </row>
    <row r="17" spans="2:12" x14ac:dyDescent="0.25"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3"/>
    </row>
    <row r="18" spans="2:12" x14ac:dyDescent="0.25">
      <c r="B18" s="9" t="s">
        <v>13</v>
      </c>
      <c r="C18" s="10"/>
      <c r="D18" s="10"/>
      <c r="E18" s="15">
        <v>189.29877649441784</v>
      </c>
      <c r="F18" s="10"/>
      <c r="G18" s="10"/>
      <c r="H18" s="10"/>
      <c r="I18" s="10"/>
      <c r="J18" s="10"/>
      <c r="K18" s="10"/>
      <c r="L18" s="3"/>
    </row>
    <row r="19" spans="2:12" x14ac:dyDescent="0.25">
      <c r="B19" s="16" t="s">
        <v>14</v>
      </c>
      <c r="C19" s="1"/>
      <c r="D19" s="1"/>
      <c r="E19" s="17">
        <v>277.92509423763795</v>
      </c>
      <c r="F19" s="1"/>
      <c r="G19" s="1"/>
      <c r="H19" s="1"/>
      <c r="I19" s="1"/>
      <c r="J19" s="1"/>
      <c r="K19" s="1"/>
      <c r="L19" s="2"/>
    </row>
    <row r="21" spans="2:12" x14ac:dyDescent="0.25">
      <c r="B21" s="24" t="s">
        <v>15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5" t="s">
        <v>3</v>
      </c>
      <c r="C22" s="6"/>
      <c r="D22" s="6"/>
      <c r="E22" s="6"/>
      <c r="F22" s="6"/>
      <c r="G22" s="6"/>
      <c r="H22" s="6"/>
      <c r="I22" s="7" t="s">
        <v>4</v>
      </c>
      <c r="J22" s="6"/>
      <c r="K22" s="6"/>
      <c r="L22" s="8"/>
    </row>
    <row r="23" spans="2:12" x14ac:dyDescent="0.25">
      <c r="B23" s="9" t="s">
        <v>5</v>
      </c>
      <c r="C23" s="10"/>
      <c r="D23" s="10"/>
      <c r="E23" s="11">
        <v>-5.4158339083952803E-6</v>
      </c>
      <c r="F23" s="12">
        <f>E23*E23</f>
        <v>2.9331256923324098E-11</v>
      </c>
      <c r="G23" s="10"/>
      <c r="H23" s="10"/>
      <c r="I23" s="10" t="s">
        <v>6</v>
      </c>
      <c r="J23" s="10"/>
      <c r="K23" s="10"/>
      <c r="L23" s="13">
        <v>1.2</v>
      </c>
    </row>
    <row r="24" spans="2:12" x14ac:dyDescent="0.25">
      <c r="B24" s="9" t="s">
        <v>7</v>
      </c>
      <c r="C24" s="10"/>
      <c r="D24" s="10"/>
      <c r="E24" s="11">
        <v>0.22445151264310964</v>
      </c>
      <c r="F24" s="12">
        <f>E24*E24</f>
        <v>5.037848152778001E-2</v>
      </c>
      <c r="G24" s="10"/>
      <c r="H24" s="10"/>
      <c r="I24" s="10" t="s">
        <v>8</v>
      </c>
      <c r="J24" s="10"/>
      <c r="K24" s="10"/>
      <c r="L24" s="13">
        <v>0.2</v>
      </c>
    </row>
    <row r="25" spans="2:12" x14ac:dyDescent="0.25">
      <c r="B25" s="9" t="s">
        <v>9</v>
      </c>
      <c r="C25" s="10"/>
      <c r="D25" s="10"/>
      <c r="E25" s="11">
        <v>7.1431431175816504E-2</v>
      </c>
      <c r="F25" s="12">
        <f>E25*E25</f>
        <v>5.1024493598254101E-3</v>
      </c>
      <c r="G25" s="10"/>
      <c r="H25" s="10"/>
      <c r="I25" s="10"/>
      <c r="J25" s="10"/>
      <c r="K25" s="10"/>
      <c r="L25" s="3"/>
    </row>
    <row r="26" spans="2:12" x14ac:dyDescent="0.25">
      <c r="B26" s="9"/>
      <c r="C26" s="10"/>
      <c r="D26" s="10"/>
      <c r="E26" s="10" t="s">
        <v>10</v>
      </c>
      <c r="F26" s="10"/>
      <c r="G26" s="10"/>
      <c r="H26" s="10"/>
      <c r="I26" s="10"/>
      <c r="J26" s="10"/>
      <c r="K26" s="10"/>
      <c r="L26" s="3"/>
    </row>
    <row r="27" spans="2:12" x14ac:dyDescent="0.25">
      <c r="B27" s="14" t="s">
        <v>11</v>
      </c>
      <c r="C27" s="10"/>
      <c r="D27" s="10"/>
      <c r="E27" s="10"/>
      <c r="F27" s="10"/>
      <c r="G27" s="10"/>
      <c r="H27" s="10"/>
      <c r="I27" s="10"/>
      <c r="J27" s="10"/>
      <c r="K27" s="10"/>
      <c r="L27" s="3"/>
    </row>
    <row r="28" spans="2:12" x14ac:dyDescent="0.25">
      <c r="B28" s="9" t="s">
        <v>1</v>
      </c>
      <c r="C28" s="10"/>
      <c r="D28" s="10"/>
      <c r="E28" s="11">
        <v>-64.802542812021215</v>
      </c>
      <c r="F28" s="10"/>
      <c r="G28" s="10"/>
      <c r="H28" s="10"/>
      <c r="I28" s="10"/>
      <c r="J28" s="10"/>
      <c r="K28" s="10"/>
      <c r="L28" s="3"/>
    </row>
    <row r="29" spans="2:12" x14ac:dyDescent="0.25">
      <c r="B29" s="9" t="s">
        <v>2</v>
      </c>
      <c r="C29" s="10"/>
      <c r="D29" s="10"/>
      <c r="E29" s="11">
        <v>20.535571435354573</v>
      </c>
      <c r="F29" s="10"/>
      <c r="G29" s="10"/>
      <c r="H29" s="10"/>
      <c r="I29" s="10"/>
      <c r="J29" s="10"/>
      <c r="K29" s="10"/>
      <c r="L29" s="3"/>
    </row>
    <row r="30" spans="2:12" x14ac:dyDescent="0.25">
      <c r="B30" s="9"/>
      <c r="C30" s="10"/>
      <c r="D30" s="10"/>
      <c r="E30" s="11"/>
      <c r="F30" s="10"/>
      <c r="G30" s="10"/>
      <c r="H30" s="10"/>
      <c r="I30" s="10"/>
      <c r="J30" s="10"/>
      <c r="K30" s="10"/>
      <c r="L30" s="3"/>
    </row>
    <row r="31" spans="2:12" x14ac:dyDescent="0.25">
      <c r="B31" s="14" t="s">
        <v>12</v>
      </c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2:12" x14ac:dyDescent="0.25">
      <c r="B32" s="9" t="s">
        <v>13</v>
      </c>
      <c r="C32" s="10"/>
      <c r="D32" s="10"/>
      <c r="E32" s="15">
        <v>211.22400934674053</v>
      </c>
      <c r="F32" s="10"/>
      <c r="G32" s="10"/>
      <c r="H32" s="10"/>
      <c r="I32" s="10"/>
      <c r="J32" s="10"/>
      <c r="K32" s="10"/>
      <c r="L32" s="3"/>
    </row>
    <row r="33" spans="2:12" x14ac:dyDescent="0.25">
      <c r="B33" s="16" t="s">
        <v>14</v>
      </c>
      <c r="C33" s="1"/>
      <c r="D33" s="1"/>
      <c r="E33" s="17">
        <v>293.74370070079556</v>
      </c>
      <c r="F33" s="1"/>
      <c r="G33" s="1"/>
      <c r="H33" s="1"/>
      <c r="I33" s="1"/>
      <c r="J33" s="1"/>
      <c r="K33" s="1"/>
      <c r="L33" s="2"/>
    </row>
    <row r="35" spans="2:12" x14ac:dyDescent="0.25">
      <c r="B35" s="24" t="s">
        <v>17</v>
      </c>
      <c r="C35" s="25"/>
      <c r="D35" s="25"/>
      <c r="E35" s="25"/>
      <c r="F35" s="25"/>
      <c r="G35" s="25"/>
      <c r="H35" s="25"/>
      <c r="I35" s="25"/>
      <c r="J35" s="25"/>
      <c r="K35" s="25"/>
      <c r="L35" s="26"/>
    </row>
    <row r="36" spans="2:12" x14ac:dyDescent="0.25">
      <c r="B36" s="5" t="s">
        <v>3</v>
      </c>
      <c r="C36" s="6"/>
      <c r="D36" s="6"/>
      <c r="E36" s="6"/>
      <c r="F36" s="6"/>
      <c r="G36" s="6"/>
      <c r="H36" s="6"/>
      <c r="I36" s="7" t="s">
        <v>4</v>
      </c>
      <c r="J36" s="6"/>
      <c r="K36" s="6"/>
      <c r="L36" s="8"/>
    </row>
    <row r="37" spans="2:12" x14ac:dyDescent="0.25">
      <c r="B37" s="9" t="s">
        <v>5</v>
      </c>
      <c r="C37" s="10"/>
      <c r="D37" s="10"/>
      <c r="E37" s="11">
        <v>-2.892716532891058E-6</v>
      </c>
      <c r="F37" s="23">
        <f>E37*E37</f>
        <v>8.3678089396612629E-12</v>
      </c>
      <c r="I37" t="s">
        <v>6</v>
      </c>
      <c r="L37" s="4">
        <v>1.2</v>
      </c>
    </row>
    <row r="38" spans="2:12" x14ac:dyDescent="0.25">
      <c r="B38" s="9" t="s">
        <v>7</v>
      </c>
      <c r="C38" s="10"/>
      <c r="D38" s="10"/>
      <c r="E38" s="11">
        <v>-0.22144367271651361</v>
      </c>
      <c r="F38" s="23">
        <f>E38*E38</f>
        <v>4.9037300186178391E-2</v>
      </c>
      <c r="I38" t="s">
        <v>8</v>
      </c>
      <c r="L38" s="4">
        <v>0.2</v>
      </c>
    </row>
    <row r="39" spans="2:12" x14ac:dyDescent="0.25">
      <c r="B39" s="9" t="s">
        <v>9</v>
      </c>
      <c r="C39" s="10"/>
      <c r="D39" s="10"/>
      <c r="E39" s="11">
        <v>9.5427097887168944E-6</v>
      </c>
      <c r="F39" s="23">
        <f>E39*E39</f>
        <v>9.1063310111673239E-11</v>
      </c>
    </row>
    <row r="40" spans="2:12" x14ac:dyDescent="0.25">
      <c r="B40" s="9"/>
      <c r="C40" s="10"/>
      <c r="D40" s="10"/>
      <c r="E40" s="10" t="s">
        <v>10</v>
      </c>
    </row>
    <row r="41" spans="2:12" x14ac:dyDescent="0.25">
      <c r="B41" s="14" t="s">
        <v>11</v>
      </c>
      <c r="C41" s="10"/>
      <c r="D41" s="10"/>
      <c r="E41" s="10"/>
      <c r="I41" t="s">
        <v>20</v>
      </c>
      <c r="L41" t="e">
        <f ca="1">INDIRECT(ADDRESS(M38,179))-INDIRECT(ADDRESS(M37,179))</f>
        <v>#VALUE!</v>
      </c>
    </row>
    <row r="42" spans="2:12" x14ac:dyDescent="0.25">
      <c r="B42" s="9" t="s">
        <v>1</v>
      </c>
      <c r="C42" s="10"/>
      <c r="D42" s="10"/>
      <c r="E42" s="11">
        <v>-36.706529788106117</v>
      </c>
    </row>
    <row r="43" spans="2:12" x14ac:dyDescent="0.25">
      <c r="B43" s="9" t="s">
        <v>2</v>
      </c>
      <c r="C43" s="10"/>
      <c r="D43" s="10"/>
      <c r="E43" s="11">
        <v>22.887041941995982</v>
      </c>
    </row>
    <row r="44" spans="2:12" x14ac:dyDescent="0.25">
      <c r="B44" s="9"/>
      <c r="C44" s="10"/>
      <c r="D44" s="10"/>
      <c r="E44" s="11"/>
    </row>
    <row r="45" spans="2:12" x14ac:dyDescent="0.25">
      <c r="B45" s="14" t="s">
        <v>12</v>
      </c>
      <c r="C45" s="10"/>
      <c r="D45" s="10"/>
      <c r="E45" s="10"/>
    </row>
    <row r="46" spans="2:12" x14ac:dyDescent="0.25">
      <c r="B46" s="9" t="s">
        <v>13</v>
      </c>
      <c r="C46" s="10"/>
      <c r="D46" s="10"/>
      <c r="E46" s="15">
        <v>750</v>
      </c>
    </row>
    <row r="47" spans="2:12" x14ac:dyDescent="0.25">
      <c r="B47" s="16" t="s">
        <v>14</v>
      </c>
      <c r="C47" s="1"/>
      <c r="D47" s="1"/>
      <c r="E47" s="17">
        <v>650</v>
      </c>
    </row>
    <row r="49" spans="2:12" x14ac:dyDescent="0.25">
      <c r="B49" s="24" t="s">
        <v>18</v>
      </c>
      <c r="C49" s="25"/>
      <c r="D49" s="25"/>
      <c r="E49" s="25"/>
      <c r="F49" s="25"/>
      <c r="G49" s="25"/>
      <c r="H49" s="25"/>
      <c r="I49" s="25"/>
      <c r="J49" s="25"/>
      <c r="K49" s="25"/>
      <c r="L49" s="26"/>
    </row>
    <row r="50" spans="2:12" x14ac:dyDescent="0.25">
      <c r="B50" s="5" t="s">
        <v>3</v>
      </c>
      <c r="C50" s="6"/>
      <c r="D50" s="6"/>
      <c r="E50" s="6"/>
      <c r="F50" s="6"/>
      <c r="G50" s="6"/>
      <c r="H50" s="6"/>
      <c r="I50" s="7" t="s">
        <v>4</v>
      </c>
      <c r="J50" s="6"/>
      <c r="K50" s="6"/>
      <c r="L50" s="8"/>
    </row>
    <row r="51" spans="2:12" x14ac:dyDescent="0.25">
      <c r="B51" s="9" t="s">
        <v>5</v>
      </c>
      <c r="C51" s="10"/>
      <c r="D51" s="10"/>
      <c r="E51" s="11">
        <v>8.9521222116872596E-5</v>
      </c>
      <c r="F51" s="12">
        <f>E51*E51</f>
        <v>8.0140492092984388E-9</v>
      </c>
      <c r="G51" s="10"/>
      <c r="H51" s="10"/>
      <c r="I51" s="10" t="s">
        <v>6</v>
      </c>
      <c r="J51" s="10"/>
      <c r="K51" s="10"/>
      <c r="L51" s="13">
        <v>1.2</v>
      </c>
    </row>
    <row r="52" spans="2:12" x14ac:dyDescent="0.25">
      <c r="B52" s="9" t="s">
        <v>7</v>
      </c>
      <c r="C52" s="10"/>
      <c r="D52" s="10"/>
      <c r="E52" s="11">
        <v>-0.29159936840302342</v>
      </c>
      <c r="F52" s="12">
        <f>E52*E52</f>
        <v>8.5030191653042167E-2</v>
      </c>
      <c r="G52" s="10"/>
      <c r="H52" s="10"/>
      <c r="I52" s="10" t="s">
        <v>8</v>
      </c>
      <c r="J52" s="10"/>
      <c r="K52" s="10"/>
      <c r="L52" s="13">
        <v>0.2</v>
      </c>
    </row>
    <row r="53" spans="2:12" x14ac:dyDescent="0.25">
      <c r="B53" s="9" t="s">
        <v>9</v>
      </c>
      <c r="C53" s="10"/>
      <c r="D53" s="10"/>
      <c r="E53" s="11">
        <v>-3.2542176679097867E-2</v>
      </c>
      <c r="F53" s="12">
        <f>E53*E53</f>
        <v>1.0589932630136211E-3</v>
      </c>
      <c r="G53" s="10"/>
      <c r="H53" s="10"/>
      <c r="I53" s="10"/>
      <c r="J53" s="10"/>
      <c r="K53" s="10"/>
      <c r="L53" s="3"/>
    </row>
    <row r="54" spans="2:12" x14ac:dyDescent="0.25">
      <c r="B54" s="9"/>
      <c r="C54" s="10"/>
      <c r="D54" s="10"/>
      <c r="E54" s="10" t="s">
        <v>10</v>
      </c>
      <c r="F54" s="10"/>
      <c r="G54" s="10"/>
      <c r="H54" s="10"/>
      <c r="I54" s="10"/>
      <c r="J54" s="10"/>
      <c r="K54" s="10"/>
      <c r="L54" s="3"/>
    </row>
    <row r="55" spans="2:12" x14ac:dyDescent="0.25">
      <c r="B55" s="14" t="s">
        <v>11</v>
      </c>
      <c r="C55" s="10"/>
      <c r="D55" s="10"/>
      <c r="E55" s="10"/>
      <c r="F55" s="10"/>
      <c r="G55" s="10"/>
      <c r="H55" s="10"/>
      <c r="I55" s="10"/>
      <c r="J55" s="10"/>
      <c r="K55" s="10"/>
      <c r="L55" s="3"/>
    </row>
    <row r="56" spans="2:12" x14ac:dyDescent="0.25">
      <c r="B56" s="9" t="s">
        <v>1</v>
      </c>
      <c r="C56" s="10"/>
      <c r="D56" s="10"/>
      <c r="E56" s="11">
        <v>-26.288199204489214</v>
      </c>
      <c r="F56" s="10"/>
      <c r="G56" s="10"/>
      <c r="H56" s="10"/>
      <c r="I56" s="10"/>
      <c r="J56" s="10"/>
      <c r="K56" s="10"/>
      <c r="L56" s="3"/>
    </row>
    <row r="57" spans="2:12" x14ac:dyDescent="0.25">
      <c r="B57" s="9" t="s">
        <v>2</v>
      </c>
      <c r="C57" s="10"/>
      <c r="D57" s="10"/>
      <c r="E57" s="11">
        <v>17.247389498269502</v>
      </c>
      <c r="F57" s="10"/>
      <c r="G57" s="10"/>
      <c r="H57" s="10"/>
      <c r="I57" s="10"/>
      <c r="J57" s="10"/>
      <c r="K57" s="10"/>
      <c r="L57" s="3"/>
    </row>
    <row r="58" spans="2:12" x14ac:dyDescent="0.25">
      <c r="B58" s="9"/>
      <c r="C58" s="10"/>
      <c r="D58" s="10"/>
      <c r="E58" s="11"/>
      <c r="F58" s="10"/>
      <c r="G58" s="10"/>
      <c r="H58" s="10"/>
      <c r="I58" s="10"/>
      <c r="J58" s="10"/>
      <c r="K58" s="10"/>
      <c r="L58" s="3"/>
    </row>
    <row r="59" spans="2:12" x14ac:dyDescent="0.25">
      <c r="B59" s="14" t="s">
        <v>12</v>
      </c>
      <c r="C59" s="10"/>
      <c r="D59" s="10"/>
      <c r="E59" s="10"/>
      <c r="F59" s="10"/>
      <c r="G59" s="10"/>
      <c r="H59" s="10"/>
      <c r="I59" s="10"/>
      <c r="J59" s="10"/>
      <c r="K59" s="10"/>
      <c r="L59" s="3"/>
    </row>
    <row r="60" spans="2:12" x14ac:dyDescent="0.25">
      <c r="B60" s="9" t="s">
        <v>13</v>
      </c>
      <c r="C60" s="10"/>
      <c r="D60" s="10"/>
      <c r="E60" s="15">
        <v>317.42466280853989</v>
      </c>
      <c r="F60" s="10"/>
      <c r="G60" s="10"/>
      <c r="H60" s="10"/>
      <c r="I60" s="10"/>
      <c r="J60" s="10"/>
      <c r="K60" s="10"/>
      <c r="L60" s="3"/>
    </row>
    <row r="61" spans="2:12" x14ac:dyDescent="0.25">
      <c r="B61" s="16" t="s">
        <v>14</v>
      </c>
      <c r="C61" s="1"/>
      <c r="D61" s="1"/>
      <c r="E61" s="17">
        <v>355.21539635813303</v>
      </c>
      <c r="F61" s="1"/>
      <c r="G61" s="1"/>
      <c r="H61" s="1"/>
      <c r="I61" s="1"/>
      <c r="J61" s="1"/>
      <c r="K61" s="1"/>
      <c r="L61" s="2"/>
    </row>
    <row r="63" spans="2:12" x14ac:dyDescent="0.25">
      <c r="B63" s="24" t="s">
        <v>19</v>
      </c>
      <c r="C63" s="25"/>
      <c r="D63" s="25"/>
      <c r="E63" s="25"/>
      <c r="F63" s="25"/>
      <c r="G63" s="25"/>
      <c r="H63" s="25"/>
      <c r="I63" s="25"/>
      <c r="J63" s="25"/>
      <c r="K63" s="25"/>
      <c r="L63" s="26"/>
    </row>
    <row r="64" spans="2:12" x14ac:dyDescent="0.25">
      <c r="B64" s="5" t="s">
        <v>3</v>
      </c>
      <c r="C64" s="6"/>
      <c r="D64" s="6"/>
      <c r="E64" s="6"/>
      <c r="F64" s="6"/>
      <c r="G64" s="6"/>
      <c r="H64" s="6"/>
      <c r="I64" s="7" t="s">
        <v>4</v>
      </c>
      <c r="J64" s="6"/>
      <c r="K64" s="6"/>
      <c r="L64" s="8"/>
    </row>
    <row r="65" spans="2:12" x14ac:dyDescent="0.25">
      <c r="B65" s="9" t="s">
        <v>5</v>
      </c>
      <c r="C65" s="10"/>
      <c r="D65" s="10"/>
      <c r="E65" s="11">
        <v>0.37483918138114031</v>
      </c>
      <c r="F65" s="12">
        <f>E65*E65</f>
        <v>0.14050441189848339</v>
      </c>
      <c r="G65" s="10"/>
      <c r="H65" s="10"/>
      <c r="I65" s="10" t="s">
        <v>6</v>
      </c>
      <c r="J65" s="10"/>
      <c r="K65" s="10"/>
      <c r="L65" s="13">
        <v>1.2</v>
      </c>
    </row>
    <row r="66" spans="2:12" x14ac:dyDescent="0.25">
      <c r="B66" s="9" t="s">
        <v>7</v>
      </c>
      <c r="C66" s="10"/>
      <c r="D66" s="10"/>
      <c r="E66" s="11">
        <v>-0.1067214719295536</v>
      </c>
      <c r="F66" s="12">
        <f>E66*E66</f>
        <v>1.1389472570810497E-2</v>
      </c>
      <c r="G66" s="10"/>
      <c r="H66" s="10"/>
      <c r="I66" s="10" t="s">
        <v>8</v>
      </c>
      <c r="J66" s="10"/>
      <c r="K66" s="10"/>
      <c r="L66" s="13">
        <v>0.2</v>
      </c>
    </row>
    <row r="67" spans="2:12" x14ac:dyDescent="0.25">
      <c r="B67" s="9" t="s">
        <v>9</v>
      </c>
      <c r="C67" s="10"/>
      <c r="D67" s="10"/>
      <c r="E67" s="11">
        <v>0.11845990500752661</v>
      </c>
      <c r="F67" s="12">
        <f>E67*E67</f>
        <v>1.4032749094392227E-2</v>
      </c>
      <c r="G67" s="10"/>
      <c r="H67" s="10"/>
      <c r="I67" s="10"/>
      <c r="J67" s="10"/>
      <c r="K67" s="10"/>
      <c r="L67" s="3"/>
    </row>
    <row r="68" spans="2:12" x14ac:dyDescent="0.25">
      <c r="B68" s="9"/>
      <c r="C68" s="10"/>
      <c r="D68" s="10"/>
      <c r="E68" s="10" t="s">
        <v>10</v>
      </c>
      <c r="F68" s="10"/>
      <c r="G68" s="10"/>
      <c r="H68" s="10"/>
      <c r="I68" s="10"/>
      <c r="J68" s="10"/>
      <c r="K68" s="10"/>
      <c r="L68" s="3"/>
    </row>
    <row r="69" spans="2:12" x14ac:dyDescent="0.25">
      <c r="B69" s="14" t="s">
        <v>11</v>
      </c>
      <c r="C69" s="10"/>
      <c r="D69" s="10"/>
      <c r="E69" s="10"/>
      <c r="F69" s="10"/>
      <c r="G69" s="10"/>
      <c r="H69" s="10"/>
      <c r="I69" s="10"/>
      <c r="J69" s="10"/>
      <c r="K69" s="10"/>
      <c r="L69" s="3"/>
    </row>
    <row r="70" spans="2:12" x14ac:dyDescent="0.25">
      <c r="B70" s="9" t="s">
        <v>1</v>
      </c>
      <c r="C70" s="10"/>
      <c r="D70" s="10"/>
      <c r="E70" s="11">
        <v>-59.984805552755624</v>
      </c>
      <c r="F70" s="10"/>
      <c r="G70" s="10"/>
      <c r="H70" s="10"/>
      <c r="I70" s="10"/>
      <c r="J70" s="10"/>
      <c r="K70" s="10"/>
      <c r="L70" s="3"/>
    </row>
    <row r="71" spans="2:12" x14ac:dyDescent="0.25">
      <c r="B71" s="9" t="s">
        <v>2</v>
      </c>
      <c r="C71" s="10"/>
      <c r="D71" s="10"/>
      <c r="E71" s="11">
        <v>22.563867467888397</v>
      </c>
      <c r="F71" s="10"/>
      <c r="G71" s="10"/>
      <c r="H71" s="10"/>
      <c r="I71" s="10"/>
      <c r="J71" s="10"/>
      <c r="K71" s="10"/>
      <c r="L71" s="3"/>
    </row>
    <row r="72" spans="2:12" x14ac:dyDescent="0.25">
      <c r="B72" s="9"/>
      <c r="C72" s="10"/>
      <c r="D72" s="10"/>
      <c r="E72" s="11"/>
      <c r="F72" s="10"/>
      <c r="G72" s="10"/>
      <c r="H72" s="10"/>
      <c r="I72" s="10"/>
      <c r="J72" s="10"/>
      <c r="K72" s="10"/>
      <c r="L72" s="3"/>
    </row>
    <row r="73" spans="2:12" x14ac:dyDescent="0.25">
      <c r="B73" s="14" t="s">
        <v>12</v>
      </c>
      <c r="C73" s="10"/>
      <c r="D73" s="10"/>
      <c r="E73" s="10"/>
      <c r="F73" s="10"/>
      <c r="G73" s="10"/>
      <c r="H73" s="10"/>
      <c r="I73" s="10"/>
      <c r="J73" s="10"/>
      <c r="K73" s="10"/>
      <c r="L73" s="3"/>
    </row>
    <row r="74" spans="2:12" x14ac:dyDescent="0.25">
      <c r="B74" s="9" t="s">
        <v>13</v>
      </c>
      <c r="C74" s="10"/>
      <c r="D74" s="10"/>
      <c r="E74" s="15">
        <v>298.01544480975787</v>
      </c>
      <c r="F74" s="10"/>
      <c r="G74" s="10"/>
      <c r="H74" s="10"/>
      <c r="I74" s="10"/>
      <c r="J74" s="10"/>
      <c r="K74" s="10"/>
      <c r="L74" s="3"/>
    </row>
    <row r="75" spans="2:12" x14ac:dyDescent="0.25">
      <c r="B75" s="16" t="s">
        <v>14</v>
      </c>
      <c r="C75" s="1"/>
      <c r="D75" s="1"/>
      <c r="E75" s="17">
        <v>379.30113991268468</v>
      </c>
      <c r="F75" s="1"/>
      <c r="G75" s="1"/>
      <c r="H75" s="1"/>
      <c r="I75" s="1"/>
      <c r="J75" s="1"/>
      <c r="K75" s="1"/>
      <c r="L75" s="2"/>
    </row>
  </sheetData>
  <mergeCells count="5">
    <mergeCell ref="B7:L7"/>
    <mergeCell ref="B21:L21"/>
    <mergeCell ref="B35:L35"/>
    <mergeCell ref="B49:L49"/>
    <mergeCell ref="B63:L63"/>
  </mergeCells>
  <conditionalFormatting sqref="O12:S12">
    <cfRule type="cellIs" dxfId="5" priority="1" operator="greaterThan">
      <formula>25</formula>
    </cfRule>
    <cfRule type="cellIs" dxfId="4" priority="2" operator="greaterThan">
      <formula>30</formula>
    </cfRule>
  </conditionalFormatting>
  <dataValidations disablePrompts="1" count="1">
    <dataValidation type="list" allowBlank="1" showInputMessage="1" showErrorMessage="1" sqref="G23 G9 G65 G51 G37" xr:uid="{A94A6D34-A3E1-4E35-A6CE-37A663415FCA}">
      <formula1>MCNPSpectra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63E-7953-4145-9C7F-0B92051E4F35}">
  <dimension ref="B7:S75"/>
  <sheetViews>
    <sheetView workbookViewId="0">
      <selection activeCell="H30" sqref="H30"/>
    </sheetView>
  </sheetViews>
  <sheetFormatPr defaultRowHeight="15" x14ac:dyDescent="0.25"/>
  <cols>
    <col min="2" max="2" width="9.85546875" customWidth="1"/>
    <col min="14" max="14" width="10.42578125" customWidth="1"/>
    <col min="15" max="15" width="10.28515625" customWidth="1"/>
  </cols>
  <sheetData>
    <row r="7" spans="2:19" x14ac:dyDescent="0.25">
      <c r="B7" s="24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6"/>
      <c r="N7" s="2" t="s">
        <v>0</v>
      </c>
      <c r="O7" s="1">
        <v>1</v>
      </c>
      <c r="P7" s="1">
        <v>2</v>
      </c>
      <c r="Q7" s="1">
        <v>3</v>
      </c>
      <c r="R7" s="1">
        <v>4</v>
      </c>
      <c r="S7" s="1">
        <v>5</v>
      </c>
    </row>
    <row r="8" spans="2:19" x14ac:dyDescent="0.25">
      <c r="B8" s="22" t="s">
        <v>3</v>
      </c>
      <c r="I8" s="22" t="s">
        <v>4</v>
      </c>
      <c r="N8" s="8" t="s">
        <v>1</v>
      </c>
      <c r="O8" s="4">
        <f ca="1">INDIRECT(ADDRESS(14+(O7-1)*14,5))</f>
        <v>-15.919082527920828</v>
      </c>
      <c r="P8" s="4">
        <f t="shared" ref="P8:S8" ca="1" si="0">INDIRECT(ADDRESS(14+(P7-1)*14,5))</f>
        <v>-22.414527638213979</v>
      </c>
      <c r="Q8" s="4">
        <f t="shared" ca="1" si="0"/>
        <v>-6.0122638741573384</v>
      </c>
      <c r="R8" s="4">
        <f t="shared" ca="1" si="0"/>
        <v>6.2234905665519111</v>
      </c>
      <c r="S8" s="4">
        <f t="shared" ca="1" si="0"/>
        <v>-42.44507372853559</v>
      </c>
    </row>
    <row r="9" spans="2:19" x14ac:dyDescent="0.25">
      <c r="B9" t="s">
        <v>5</v>
      </c>
      <c r="E9" s="11">
        <v>4.9320778137997988E-5</v>
      </c>
      <c r="F9" s="23">
        <f>E9*E9</f>
        <v>2.4325391561376203E-9</v>
      </c>
      <c r="I9" t="s">
        <v>6</v>
      </c>
      <c r="L9" s="4">
        <v>1.2</v>
      </c>
      <c r="N9" s="3" t="s">
        <v>2</v>
      </c>
      <c r="O9" s="4">
        <f ca="1">INDIRECT(ADDRESS(15+(O7-1)*14,5))</f>
        <v>12.728383376693438</v>
      </c>
      <c r="P9" s="4">
        <f t="shared" ref="P9:S9" ca="1" si="1">INDIRECT(ADDRESS(15+(P7-1)*14,5))</f>
        <v>11.481299053536308</v>
      </c>
      <c r="Q9" s="4">
        <f t="shared" ca="1" si="1"/>
        <v>12.357634740084807</v>
      </c>
      <c r="R9" s="4">
        <f t="shared" ca="1" si="1"/>
        <v>10.270584072195684</v>
      </c>
      <c r="S9" s="4">
        <f t="shared" ca="1" si="1"/>
        <v>15.456327208776006</v>
      </c>
    </row>
    <row r="10" spans="2:19" x14ac:dyDescent="0.25">
      <c r="B10" t="s">
        <v>7</v>
      </c>
      <c r="E10" s="11">
        <v>4.952933777875268E-2</v>
      </c>
      <c r="F10" s="23">
        <f>E10*E10</f>
        <v>2.4531553008017774E-3</v>
      </c>
      <c r="I10" t="s">
        <v>8</v>
      </c>
      <c r="L10" s="4">
        <v>0.2</v>
      </c>
      <c r="N10" s="21" t="s">
        <v>5</v>
      </c>
      <c r="O10" s="4">
        <f ca="1">INDIRECT(ADDRESS(9+(O7-1)*14,5))</f>
        <v>4.9320778137997988E-5</v>
      </c>
      <c r="P10" s="4">
        <f t="shared" ref="P10:S10" ca="1" si="2">INDIRECT(ADDRESS(9+(P7-1)*14,5))</f>
        <v>6.3301659780178543E-2</v>
      </c>
      <c r="Q10" s="4">
        <f t="shared" ca="1" si="2"/>
        <v>7.5491769920403864E-2</v>
      </c>
      <c r="R10" s="4">
        <f t="shared" ca="1" si="2"/>
        <v>-3.1672079375578789E-2</v>
      </c>
      <c r="S10" s="4">
        <f t="shared" ca="1" si="2"/>
        <v>0.12315160306247169</v>
      </c>
    </row>
    <row r="11" spans="2:19" x14ac:dyDescent="0.25">
      <c r="B11" t="s">
        <v>9</v>
      </c>
      <c r="E11" s="11">
        <v>3.5059958449531727E-2</v>
      </c>
      <c r="F11" s="23">
        <f>E11*E11</f>
        <v>1.2292006864828911E-3</v>
      </c>
      <c r="N11" s="21" t="s">
        <v>7</v>
      </c>
      <c r="O11" s="4">
        <f ca="1">INDIRECT(ADDRESS(10+(O7-1)*14,5))</f>
        <v>4.952933777875268E-2</v>
      </c>
      <c r="P11" s="4">
        <f t="shared" ref="P11:S11" ca="1" si="3">INDIRECT(ADDRESS(10+(P7-1)*14,5))</f>
        <v>-4.0685721548312629E-5</v>
      </c>
      <c r="Q11" s="4">
        <f t="shared" ca="1" si="3"/>
        <v>3.7911077617828436E-2</v>
      </c>
      <c r="R11" s="4">
        <f t="shared" ca="1" si="3"/>
        <v>-3.014394737031429E-2</v>
      </c>
      <c r="S11" s="4">
        <f t="shared" ca="1" si="3"/>
        <v>1.4483315436245939E-2</v>
      </c>
    </row>
    <row r="12" spans="2:19" x14ac:dyDescent="0.25">
      <c r="E12" s="10" t="s">
        <v>10</v>
      </c>
      <c r="N12" s="21" t="s">
        <v>9</v>
      </c>
      <c r="O12" s="4">
        <f ca="1">INDIRECT(ADDRESS(11+(O7-1)*14,5))</f>
        <v>3.5059958449531727E-2</v>
      </c>
      <c r="P12" s="4">
        <f t="shared" ref="P12:S12" ca="1" si="4">INDIRECT(ADDRESS(11+(P7-1)*14,5))</f>
        <v>3.6498386428853703E-2</v>
      </c>
      <c r="Q12" s="4">
        <f t="shared" ca="1" si="4"/>
        <v>-1.2631488201380625E-2</v>
      </c>
      <c r="R12" s="4">
        <f t="shared" ca="1" si="4"/>
        <v>-4.4694189597116782E-2</v>
      </c>
      <c r="S12" s="4">
        <f t="shared" ca="1" si="4"/>
        <v>-1.0820256941443986E-2</v>
      </c>
    </row>
    <row r="13" spans="2:19" x14ac:dyDescent="0.25">
      <c r="B13" s="22" t="s">
        <v>11</v>
      </c>
      <c r="E13" s="10"/>
      <c r="I13" t="s">
        <v>20</v>
      </c>
      <c r="L13">
        <v>251.51921005605055</v>
      </c>
      <c r="N13" s="21" t="s">
        <v>13</v>
      </c>
      <c r="O13" s="4">
        <f ca="1">INDIRECT(ADDRESS(18+(O7-1)*14,5))</f>
        <v>134.39370878045344</v>
      </c>
      <c r="P13" s="4">
        <f t="shared" ref="P13:S13" ca="1" si="5">INDIRECT(ADDRESS(18+(P7-1)*14,5))</f>
        <v>130.27660211504312</v>
      </c>
      <c r="Q13" s="4">
        <f t="shared" ca="1" si="5"/>
        <v>130.66538675804671</v>
      </c>
      <c r="R13" s="4">
        <f t="shared" ca="1" si="5"/>
        <v>137.68761723897285</v>
      </c>
      <c r="S13" s="4">
        <f t="shared" ca="1" si="5"/>
        <v>106.67065627457643</v>
      </c>
    </row>
    <row r="14" spans="2:19" x14ac:dyDescent="0.25">
      <c r="B14" t="s">
        <v>1</v>
      </c>
      <c r="E14" s="11">
        <v>-15.919082527920828</v>
      </c>
      <c r="N14" s="21" t="s">
        <v>14</v>
      </c>
      <c r="O14" s="4">
        <f ca="1">INDIRECT(ADDRESS(19+(O7-1)*14,5))</f>
        <v>102.81976579418358</v>
      </c>
      <c r="P14" s="4">
        <f t="shared" ref="P14:S14" ca="1" si="6">INDIRECT(ADDRESS(19+(P7-1)*14,5))</f>
        <v>97.753915252173059</v>
      </c>
      <c r="Q14" s="4">
        <f t="shared" ca="1" si="6"/>
        <v>92.634183998313901</v>
      </c>
      <c r="R14" s="4">
        <f t="shared" ca="1" si="6"/>
        <v>91.179329594846052</v>
      </c>
      <c r="S14" s="4">
        <f t="shared" ca="1" si="6"/>
        <v>118.55934652256808</v>
      </c>
    </row>
    <row r="15" spans="2:19" x14ac:dyDescent="0.25">
      <c r="B15" t="s">
        <v>2</v>
      </c>
      <c r="E15" s="11">
        <v>12.728383376693438</v>
      </c>
      <c r="N15" s="21" t="s">
        <v>22</v>
      </c>
      <c r="O15" s="4">
        <f ca="1">INDIRECT(ADDRESS(9+(O7-1)*14,12))</f>
        <v>1.2</v>
      </c>
      <c r="P15" s="4">
        <f t="shared" ref="P15:S15" ca="1" si="7">INDIRECT(ADDRESS(9+(P7-1)*14,12))</f>
        <v>1.2</v>
      </c>
      <c r="Q15" s="4">
        <f t="shared" ca="1" si="7"/>
        <v>1.2</v>
      </c>
      <c r="R15" s="4">
        <f t="shared" ca="1" si="7"/>
        <v>1.2</v>
      </c>
      <c r="S15" s="4">
        <f t="shared" ca="1" si="7"/>
        <v>1.2</v>
      </c>
    </row>
    <row r="16" spans="2:19" x14ac:dyDescent="0.25">
      <c r="E16" s="11"/>
      <c r="N16" s="21" t="s">
        <v>23</v>
      </c>
      <c r="O16" s="4">
        <f ca="1">INDIRECT(ADDRESS(10+(O7-1)*14,12))</f>
        <v>0.2</v>
      </c>
      <c r="P16" s="4">
        <f t="shared" ref="P16:S16" ca="1" si="8">INDIRECT(ADDRESS(10+(P7-1)*14,12))</f>
        <v>0.2</v>
      </c>
      <c r="Q16" s="4">
        <f t="shared" ca="1" si="8"/>
        <v>0.2</v>
      </c>
      <c r="R16" s="4">
        <f t="shared" ca="1" si="8"/>
        <v>0.2</v>
      </c>
      <c r="S16" s="4">
        <f t="shared" ca="1" si="8"/>
        <v>0.2</v>
      </c>
    </row>
    <row r="17" spans="2:12" x14ac:dyDescent="0.25">
      <c r="B17" s="22" t="s">
        <v>12</v>
      </c>
      <c r="E17" s="10"/>
    </row>
    <row r="18" spans="2:12" x14ac:dyDescent="0.25">
      <c r="B18" t="s">
        <v>13</v>
      </c>
      <c r="E18" s="15">
        <v>134.39370878045344</v>
      </c>
    </row>
    <row r="19" spans="2:12" x14ac:dyDescent="0.25">
      <c r="B19" t="s">
        <v>14</v>
      </c>
      <c r="E19" s="17">
        <v>102.81976579418358</v>
      </c>
    </row>
    <row r="20" spans="2:12" x14ac:dyDescent="0.25">
      <c r="E20" s="17"/>
    </row>
    <row r="21" spans="2:12" x14ac:dyDescent="0.25">
      <c r="B21" s="24" t="s">
        <v>15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22" t="s">
        <v>3</v>
      </c>
      <c r="I22" s="22" t="s">
        <v>4</v>
      </c>
    </row>
    <row r="23" spans="2:12" x14ac:dyDescent="0.25">
      <c r="B23" t="s">
        <v>5</v>
      </c>
      <c r="E23" s="11">
        <v>6.3301659780178543E-2</v>
      </c>
      <c r="F23" s="23">
        <f>E23*E23</f>
        <v>4.007100130925474E-3</v>
      </c>
      <c r="I23" t="s">
        <v>6</v>
      </c>
      <c r="L23" s="4">
        <v>1.2</v>
      </c>
    </row>
    <row r="24" spans="2:12" x14ac:dyDescent="0.25">
      <c r="B24" t="s">
        <v>7</v>
      </c>
      <c r="E24" s="11">
        <v>-4.0685721548312629E-5</v>
      </c>
      <c r="F24" s="23">
        <f>E24*E24</f>
        <v>1.6553279379068307E-9</v>
      </c>
      <c r="I24" t="s">
        <v>8</v>
      </c>
      <c r="L24" s="4">
        <v>0.2</v>
      </c>
    </row>
    <row r="25" spans="2:12" x14ac:dyDescent="0.25">
      <c r="B25" t="s">
        <v>9</v>
      </c>
      <c r="E25" s="11">
        <v>3.6498386428853703E-2</v>
      </c>
      <c r="F25" s="23">
        <f>E25*E25</f>
        <v>1.3321322119099323E-3</v>
      </c>
    </row>
    <row r="26" spans="2:12" x14ac:dyDescent="0.25">
      <c r="E26" s="10" t="s">
        <v>10</v>
      </c>
    </row>
    <row r="27" spans="2:12" x14ac:dyDescent="0.25">
      <c r="B27" s="22" t="s">
        <v>11</v>
      </c>
      <c r="E27" s="10"/>
      <c r="I27" t="s">
        <v>20</v>
      </c>
      <c r="L27">
        <v>224.9797624080407</v>
      </c>
    </row>
    <row r="28" spans="2:12" x14ac:dyDescent="0.25">
      <c r="B28" t="s">
        <v>1</v>
      </c>
      <c r="E28" s="11">
        <v>-22.414527638213979</v>
      </c>
    </row>
    <row r="29" spans="2:12" x14ac:dyDescent="0.25">
      <c r="B29" t="s">
        <v>2</v>
      </c>
      <c r="E29" s="11">
        <v>11.481299053536308</v>
      </c>
    </row>
    <row r="30" spans="2:12" x14ac:dyDescent="0.25">
      <c r="E30" s="11"/>
    </row>
    <row r="31" spans="2:12" x14ac:dyDescent="0.25">
      <c r="B31" s="22" t="s">
        <v>12</v>
      </c>
      <c r="E31" s="10"/>
    </row>
    <row r="32" spans="2:12" x14ac:dyDescent="0.25">
      <c r="B32" t="s">
        <v>13</v>
      </c>
      <c r="E32" s="15">
        <v>130.27660211504312</v>
      </c>
    </row>
    <row r="33" spans="2:12" x14ac:dyDescent="0.25">
      <c r="B33" t="s">
        <v>14</v>
      </c>
      <c r="E33" s="17">
        <v>97.753915252173059</v>
      </c>
    </row>
    <row r="35" spans="2:12" x14ac:dyDescent="0.25">
      <c r="B35" s="24" t="s">
        <v>17</v>
      </c>
      <c r="C35" s="25"/>
      <c r="D35" s="25"/>
      <c r="E35" s="25"/>
      <c r="F35" s="25"/>
      <c r="G35" s="25"/>
      <c r="H35" s="25"/>
      <c r="I35" s="25"/>
      <c r="J35" s="25"/>
      <c r="K35" s="25"/>
      <c r="L35" s="26"/>
    </row>
    <row r="36" spans="2:12" x14ac:dyDescent="0.25">
      <c r="B36" s="22" t="s">
        <v>3</v>
      </c>
      <c r="I36" s="22" t="s">
        <v>4</v>
      </c>
    </row>
    <row r="37" spans="2:12" x14ac:dyDescent="0.25">
      <c r="B37" t="s">
        <v>5</v>
      </c>
      <c r="E37" s="11">
        <v>7.5491769920403864E-2</v>
      </c>
      <c r="F37" s="23">
        <f>E37*E37</f>
        <v>5.6990073257151934E-3</v>
      </c>
      <c r="I37" t="s">
        <v>6</v>
      </c>
      <c r="L37" s="4">
        <v>1.2</v>
      </c>
    </row>
    <row r="38" spans="2:12" x14ac:dyDescent="0.25">
      <c r="B38" t="s">
        <v>7</v>
      </c>
      <c r="E38" s="11">
        <v>3.7911077617828436E-2</v>
      </c>
      <c r="F38" s="23">
        <f>E38*E38</f>
        <v>1.4372498061450121E-3</v>
      </c>
      <c r="I38" t="s">
        <v>8</v>
      </c>
      <c r="L38" s="4">
        <v>0.2</v>
      </c>
    </row>
    <row r="39" spans="2:12" x14ac:dyDescent="0.25">
      <c r="B39" t="s">
        <v>9</v>
      </c>
      <c r="E39" s="11">
        <v>-1.2631488201380625E-2</v>
      </c>
      <c r="F39" s="23">
        <f>E39*E39</f>
        <v>1.5955449418161795E-4</v>
      </c>
    </row>
    <row r="40" spans="2:12" x14ac:dyDescent="0.25">
      <c r="E40" s="10" t="s">
        <v>10</v>
      </c>
    </row>
    <row r="41" spans="2:12" x14ac:dyDescent="0.25">
      <c r="B41" s="22" t="s">
        <v>11</v>
      </c>
      <c r="E41" s="10"/>
      <c r="I41" t="s">
        <v>20</v>
      </c>
      <c r="L41">
        <v>182.26943503429811</v>
      </c>
    </row>
    <row r="42" spans="2:12" x14ac:dyDescent="0.25">
      <c r="B42" t="s">
        <v>1</v>
      </c>
      <c r="E42" s="11">
        <v>-6.0122638741573384</v>
      </c>
    </row>
    <row r="43" spans="2:12" x14ac:dyDescent="0.25">
      <c r="B43" t="s">
        <v>2</v>
      </c>
      <c r="E43" s="11">
        <v>12.357634740084807</v>
      </c>
    </row>
    <row r="44" spans="2:12" x14ac:dyDescent="0.25">
      <c r="E44" s="11"/>
    </row>
    <row r="45" spans="2:12" x14ac:dyDescent="0.25">
      <c r="B45" s="22" t="s">
        <v>12</v>
      </c>
      <c r="E45" s="10"/>
    </row>
    <row r="46" spans="2:12" x14ac:dyDescent="0.25">
      <c r="B46" t="s">
        <v>13</v>
      </c>
      <c r="E46" s="15">
        <v>130.66538675804671</v>
      </c>
    </row>
    <row r="47" spans="2:12" x14ac:dyDescent="0.25">
      <c r="B47" t="s">
        <v>14</v>
      </c>
      <c r="E47" s="17">
        <v>92.634183998313901</v>
      </c>
    </row>
    <row r="49" spans="2:12" x14ac:dyDescent="0.25">
      <c r="B49" s="24" t="s">
        <v>18</v>
      </c>
      <c r="C49" s="25"/>
      <c r="D49" s="25"/>
      <c r="E49" s="25"/>
      <c r="F49" s="25"/>
      <c r="G49" s="25"/>
      <c r="H49" s="25"/>
      <c r="I49" s="25"/>
      <c r="J49" s="25"/>
      <c r="K49" s="25"/>
      <c r="L49" s="26"/>
    </row>
    <row r="50" spans="2:12" x14ac:dyDescent="0.25">
      <c r="B50" s="22" t="s">
        <v>3</v>
      </c>
      <c r="I50" s="22" t="s">
        <v>4</v>
      </c>
    </row>
    <row r="51" spans="2:12" x14ac:dyDescent="0.25">
      <c r="B51" t="s">
        <v>5</v>
      </c>
      <c r="E51" s="11">
        <v>-3.1672079375578789E-2</v>
      </c>
      <c r="F51" s="23">
        <f>E51*E51</f>
        <v>1.0031206119729633E-3</v>
      </c>
      <c r="I51" t="s">
        <v>6</v>
      </c>
      <c r="L51" s="4">
        <v>1.2</v>
      </c>
    </row>
    <row r="52" spans="2:12" x14ac:dyDescent="0.25">
      <c r="B52" t="s">
        <v>7</v>
      </c>
      <c r="E52" s="11">
        <v>-3.014394737031429E-2</v>
      </c>
      <c r="F52" s="23">
        <f>E52*E52</f>
        <v>9.0865756306427782E-4</v>
      </c>
      <c r="I52" t="s">
        <v>8</v>
      </c>
      <c r="L52" s="4">
        <v>0.2</v>
      </c>
    </row>
    <row r="53" spans="2:12" x14ac:dyDescent="0.25">
      <c r="B53" t="s">
        <v>9</v>
      </c>
      <c r="E53" s="11">
        <v>-4.4694189597116782E-2</v>
      </c>
      <c r="F53" s="23">
        <f>E53*E53</f>
        <v>1.997570583743022E-3</v>
      </c>
    </row>
    <row r="54" spans="2:12" x14ac:dyDescent="0.25">
      <c r="E54" s="10" t="s">
        <v>10</v>
      </c>
    </row>
    <row r="55" spans="2:12" x14ac:dyDescent="0.25">
      <c r="B55" s="22" t="s">
        <v>11</v>
      </c>
      <c r="E55" s="10"/>
      <c r="I55" t="s">
        <v>20</v>
      </c>
      <c r="L55">
        <v>132.64739882280776</v>
      </c>
    </row>
    <row r="56" spans="2:12" x14ac:dyDescent="0.25">
      <c r="B56" t="s">
        <v>1</v>
      </c>
      <c r="E56" s="11">
        <v>6.2234905665519111</v>
      </c>
    </row>
    <row r="57" spans="2:12" x14ac:dyDescent="0.25">
      <c r="B57" t="s">
        <v>2</v>
      </c>
      <c r="E57" s="11">
        <v>10.270584072195684</v>
      </c>
    </row>
    <row r="58" spans="2:12" x14ac:dyDescent="0.25">
      <c r="E58" s="11"/>
    </row>
    <row r="59" spans="2:12" x14ac:dyDescent="0.25">
      <c r="B59" s="22" t="s">
        <v>12</v>
      </c>
      <c r="E59" s="10"/>
    </row>
    <row r="60" spans="2:12" x14ac:dyDescent="0.25">
      <c r="B60" t="s">
        <v>13</v>
      </c>
      <c r="E60" s="15">
        <v>137.68761723897285</v>
      </c>
    </row>
    <row r="61" spans="2:12" x14ac:dyDescent="0.25">
      <c r="B61" t="s">
        <v>14</v>
      </c>
      <c r="E61" s="17">
        <v>91.179329594846052</v>
      </c>
    </row>
    <row r="63" spans="2:12" x14ac:dyDescent="0.25">
      <c r="B63" s="24" t="s">
        <v>19</v>
      </c>
      <c r="C63" s="25"/>
      <c r="D63" s="25"/>
      <c r="E63" s="25"/>
      <c r="F63" s="25"/>
      <c r="G63" s="25"/>
      <c r="H63" s="25"/>
      <c r="I63" s="25"/>
      <c r="J63" s="25"/>
      <c r="K63" s="25"/>
      <c r="L63" s="26"/>
    </row>
    <row r="64" spans="2:12" x14ac:dyDescent="0.25">
      <c r="B64" s="22" t="s">
        <v>3</v>
      </c>
      <c r="I64" s="22" t="s">
        <v>4</v>
      </c>
    </row>
    <row r="65" spans="2:12" x14ac:dyDescent="0.25">
      <c r="B65" t="s">
        <v>5</v>
      </c>
      <c r="E65" s="11">
        <v>0.12315160306247169</v>
      </c>
      <c r="F65" s="23">
        <f>E65*E65</f>
        <v>1.5166317336856588E-2</v>
      </c>
      <c r="I65" t="s">
        <v>6</v>
      </c>
      <c r="L65" s="4">
        <v>1.2</v>
      </c>
    </row>
    <row r="66" spans="2:12" x14ac:dyDescent="0.25">
      <c r="B66" t="s">
        <v>7</v>
      </c>
      <c r="E66" s="11">
        <v>1.4483315436245939E-2</v>
      </c>
      <c r="F66" s="23">
        <f>E66*E66</f>
        <v>2.0976642602579988E-4</v>
      </c>
      <c r="I66" t="s">
        <v>8</v>
      </c>
      <c r="L66" s="4">
        <v>0.2</v>
      </c>
    </row>
    <row r="67" spans="2:12" x14ac:dyDescent="0.25">
      <c r="B67" t="s">
        <v>9</v>
      </c>
      <c r="E67" s="11">
        <v>-1.0820256941443986E-2</v>
      </c>
      <c r="F67" s="23">
        <f>E67*E67</f>
        <v>1.1707796027886675E-4</v>
      </c>
    </row>
    <row r="68" spans="2:12" x14ac:dyDescent="0.25">
      <c r="E68" s="10" t="s">
        <v>10</v>
      </c>
    </row>
    <row r="69" spans="2:12" x14ac:dyDescent="0.25">
      <c r="B69" s="22" t="s">
        <v>11</v>
      </c>
      <c r="E69" s="10"/>
      <c r="I69" t="s">
        <v>20</v>
      </c>
      <c r="L69">
        <v>38.575460866921276</v>
      </c>
    </row>
    <row r="70" spans="2:12" x14ac:dyDescent="0.25">
      <c r="B70" t="s">
        <v>1</v>
      </c>
      <c r="E70" s="11">
        <v>-42.44507372853559</v>
      </c>
    </row>
    <row r="71" spans="2:12" x14ac:dyDescent="0.25">
      <c r="B71" t="s">
        <v>2</v>
      </c>
      <c r="E71" s="11">
        <v>15.456327208776006</v>
      </c>
    </row>
    <row r="72" spans="2:12" x14ac:dyDescent="0.25">
      <c r="E72" s="11"/>
    </row>
    <row r="73" spans="2:12" x14ac:dyDescent="0.25">
      <c r="B73" s="22" t="s">
        <v>12</v>
      </c>
      <c r="E73" s="10"/>
    </row>
    <row r="74" spans="2:12" x14ac:dyDescent="0.25">
      <c r="B74" t="s">
        <v>13</v>
      </c>
      <c r="E74" s="15">
        <v>106.67065627457643</v>
      </c>
    </row>
    <row r="75" spans="2:12" x14ac:dyDescent="0.25">
      <c r="B75" t="s">
        <v>14</v>
      </c>
      <c r="E75" s="17">
        <v>118.55934652256808</v>
      </c>
    </row>
  </sheetData>
  <mergeCells count="5">
    <mergeCell ref="B7:L7"/>
    <mergeCell ref="B21:L21"/>
    <mergeCell ref="B35:L35"/>
    <mergeCell ref="B49:L49"/>
    <mergeCell ref="B63:L63"/>
  </mergeCells>
  <conditionalFormatting sqref="O9:S9">
    <cfRule type="cellIs" dxfId="3" priority="1" operator="greaterThan">
      <formula>25</formula>
    </cfRule>
    <cfRule type="cellIs" dxfId="2" priority="2" operator="greaterThan">
      <formula>30</formula>
    </cfRule>
  </conditionalFormatting>
  <dataValidations count="1">
    <dataValidation type="list" allowBlank="1" showInputMessage="1" showErrorMessage="1" sqref="G9 G51 G23 G37 G65" xr:uid="{D9F6F1F3-125A-4E16-ABC9-A3D536F03A47}">
      <formula1>MCNPSpectra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A8A8-5D02-415A-B8C5-CA21129C6BF4}">
  <dimension ref="B7:S75"/>
  <sheetViews>
    <sheetView workbookViewId="0">
      <selection activeCell="E9" sqref="E9:E19"/>
    </sheetView>
  </sheetViews>
  <sheetFormatPr defaultRowHeight="15" x14ac:dyDescent="0.25"/>
  <cols>
    <col min="2" max="2" width="9.85546875" customWidth="1"/>
    <col min="14" max="14" width="10.42578125" customWidth="1"/>
    <col min="15" max="15" width="10.28515625" customWidth="1"/>
  </cols>
  <sheetData>
    <row r="7" spans="2:19" x14ac:dyDescent="0.25">
      <c r="B7" s="24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6"/>
      <c r="N7" s="2" t="s">
        <v>0</v>
      </c>
      <c r="O7" s="1">
        <v>1</v>
      </c>
      <c r="P7" s="1">
        <v>2</v>
      </c>
      <c r="Q7" s="1">
        <v>3</v>
      </c>
      <c r="R7" s="1">
        <v>4</v>
      </c>
      <c r="S7" s="1">
        <v>5</v>
      </c>
    </row>
    <row r="8" spans="2:19" x14ac:dyDescent="0.25">
      <c r="B8" s="22" t="s">
        <v>3</v>
      </c>
      <c r="I8" s="22" t="s">
        <v>4</v>
      </c>
      <c r="N8" s="8" t="s">
        <v>1</v>
      </c>
      <c r="O8" s="4">
        <f ca="1">INDIRECT(ADDRESS(14+(O7-1)*14,5))</f>
        <v>-23.363837188837167</v>
      </c>
      <c r="P8" s="4">
        <f t="shared" ref="P8:S8" ca="1" si="0">INDIRECT(ADDRESS(14+(P7-1)*14,5))</f>
        <v>-25.015327399015703</v>
      </c>
      <c r="Q8" s="4">
        <f t="shared" ca="1" si="0"/>
        <v>-5.2824284388544696</v>
      </c>
      <c r="R8" s="4">
        <f t="shared" ca="1" si="0"/>
        <v>4.336011456241013</v>
      </c>
      <c r="S8" s="4">
        <f t="shared" ca="1" si="0"/>
        <v>-40.740107857911624</v>
      </c>
    </row>
    <row r="9" spans="2:19" x14ac:dyDescent="0.25">
      <c r="B9" t="s">
        <v>5</v>
      </c>
      <c r="E9" s="11">
        <v>0.12279571540946126</v>
      </c>
      <c r="F9" s="23">
        <f>E9*E9</f>
        <v>1.5078787722921401E-2</v>
      </c>
      <c r="I9" t="s">
        <v>6</v>
      </c>
      <c r="L9" s="4">
        <v>1.2</v>
      </c>
      <c r="N9" s="3" t="s">
        <v>2</v>
      </c>
      <c r="O9" s="4">
        <f ca="1">INDIRECT(ADDRESS(15+(O7-1)*14,5))</f>
        <v>12.818314045987306</v>
      </c>
      <c r="P9" s="4">
        <f t="shared" ref="P9:S9" ca="1" si="1">INDIRECT(ADDRESS(15+(P7-1)*14,5))</f>
        <v>11.509947579040377</v>
      </c>
      <c r="Q9" s="4">
        <f t="shared" ca="1" si="1"/>
        <v>12.366703194095603</v>
      </c>
      <c r="R9" s="4">
        <f t="shared" ca="1" si="1"/>
        <v>10.287438675928183</v>
      </c>
      <c r="S9" s="4">
        <f t="shared" ca="1" si="1"/>
        <v>15.428636093319403</v>
      </c>
    </row>
    <row r="10" spans="2:19" x14ac:dyDescent="0.25">
      <c r="B10" t="s">
        <v>7</v>
      </c>
      <c r="E10" s="11">
        <v>0.20345136548330067</v>
      </c>
      <c r="F10" s="23">
        <f>E10*E10</f>
        <v>4.1392458117019588E-2</v>
      </c>
      <c r="I10" t="s">
        <v>8</v>
      </c>
      <c r="L10" s="4">
        <v>0.2</v>
      </c>
      <c r="N10" s="21" t="s">
        <v>5</v>
      </c>
      <c r="O10" s="4">
        <f ca="1">INDIRECT(ADDRESS(9+(O7-1)*14,5))</f>
        <v>0.12279571540946126</v>
      </c>
      <c r="P10" s="4">
        <f t="shared" ref="P10:S10" ca="1" si="2">INDIRECT(ADDRESS(9+(P7-1)*14,5))</f>
        <v>5.4320467681481806E-2</v>
      </c>
      <c r="Q10" s="4">
        <f t="shared" ca="1" si="2"/>
        <v>0.13297680760522487</v>
      </c>
      <c r="R10" s="4">
        <f t="shared" ca="1" si="2"/>
        <v>3.0787255122336149E-3</v>
      </c>
      <c r="S10" s="4">
        <f t="shared" ca="1" si="2"/>
        <v>0.26953423053115383</v>
      </c>
    </row>
    <row r="11" spans="2:19" x14ac:dyDescent="0.25">
      <c r="B11" t="s">
        <v>9</v>
      </c>
      <c r="E11" s="11">
        <v>6.0348584352055306E-4</v>
      </c>
      <c r="F11" s="23">
        <f>E11*E11</f>
        <v>3.6419516332971347E-7</v>
      </c>
      <c r="N11" s="21" t="s">
        <v>7</v>
      </c>
      <c r="O11" s="4">
        <f ca="1">INDIRECT(ADDRESS(10+(O7-1)*14,5))</f>
        <v>0.20345136548330067</v>
      </c>
      <c r="P11" s="4">
        <f t="shared" ref="P11:S11" ca="1" si="3">INDIRECT(ADDRESS(10+(P7-1)*14,5))</f>
        <v>-0.24492859557714172</v>
      </c>
      <c r="Q11" s="4">
        <f t="shared" ca="1" si="3"/>
        <v>0.19618155412698982</v>
      </c>
      <c r="R11" s="4">
        <f t="shared" ca="1" si="3"/>
        <v>-0.25127397842539279</v>
      </c>
      <c r="S11" s="4">
        <f t="shared" ca="1" si="3"/>
        <v>-1.8631063392111757E-6</v>
      </c>
    </row>
    <row r="12" spans="2:19" x14ac:dyDescent="0.25">
      <c r="E12" s="10" t="s">
        <v>10</v>
      </c>
      <c r="N12" s="21" t="s">
        <v>9</v>
      </c>
      <c r="O12" s="4">
        <f ca="1">INDIRECT(ADDRESS(11+(O7-1)*14,5))</f>
        <v>6.0348584352055306E-4</v>
      </c>
      <c r="P12" s="4">
        <f t="shared" ref="P12:S12" ca="1" si="4">INDIRECT(ADDRESS(11+(P7-1)*14,5))</f>
        <v>3.853271959115636E-3</v>
      </c>
      <c r="Q12" s="4">
        <f t="shared" ca="1" si="4"/>
        <v>-2.7279346385415855E-5</v>
      </c>
      <c r="R12" s="4">
        <f t="shared" ca="1" si="4"/>
        <v>-4.1734778948286817E-2</v>
      </c>
      <c r="S12" s="4">
        <f t="shared" ca="1" si="4"/>
        <v>-1.1517380836691587E-7</v>
      </c>
    </row>
    <row r="13" spans="2:19" x14ac:dyDescent="0.25">
      <c r="B13" s="22" t="s">
        <v>11</v>
      </c>
      <c r="E13" s="10"/>
      <c r="I13" t="s">
        <v>20</v>
      </c>
      <c r="L13">
        <v>253.85966989464089</v>
      </c>
      <c r="N13" s="21" t="s">
        <v>13</v>
      </c>
      <c r="O13" s="4">
        <f ca="1">INDIRECT(ADDRESS(18+(O7-1)*14,5))</f>
        <v>101.40914973218005</v>
      </c>
      <c r="P13" s="4">
        <f t="shared" ref="P13:S13" ca="1" si="5">INDIRECT(ADDRESS(18+(P7-1)*14,5))</f>
        <v>128.32158155861515</v>
      </c>
      <c r="Q13" s="4">
        <f t="shared" ca="1" si="5"/>
        <v>130.9907081172193</v>
      </c>
      <c r="R13" s="4">
        <f t="shared" ca="1" si="5"/>
        <v>136.86295824905613</v>
      </c>
      <c r="S13" s="4">
        <f t="shared" ca="1" si="5"/>
        <v>112.18925415655366</v>
      </c>
    </row>
    <row r="14" spans="2:19" x14ac:dyDescent="0.25">
      <c r="B14" t="s">
        <v>1</v>
      </c>
      <c r="E14" s="11">
        <v>-23.363837188837167</v>
      </c>
      <c r="N14" s="21" t="s">
        <v>14</v>
      </c>
      <c r="O14" s="4">
        <f ca="1">INDIRECT(ADDRESS(19+(O7-1)*14,5))</f>
        <v>128.99620670770892</v>
      </c>
      <c r="P14" s="4">
        <f t="shared" ref="P14:S14" ca="1" si="6">INDIRECT(ADDRESS(19+(P7-1)*14,5))</f>
        <v>97.817868565388224</v>
      </c>
      <c r="Q14" s="4">
        <f t="shared" ca="1" si="6"/>
        <v>92.877176835639276</v>
      </c>
      <c r="R14" s="4">
        <f t="shared" ca="1" si="6"/>
        <v>90.799247100679096</v>
      </c>
      <c r="S14" s="4">
        <f t="shared" ca="1" si="6"/>
        <v>117.63143878405802</v>
      </c>
    </row>
    <row r="15" spans="2:19" x14ac:dyDescent="0.25">
      <c r="B15" t="s">
        <v>2</v>
      </c>
      <c r="E15" s="11">
        <v>12.818314045987306</v>
      </c>
      <c r="N15" s="21" t="s">
        <v>22</v>
      </c>
      <c r="O15" s="4">
        <f ca="1">INDIRECT(ADDRESS(9+(O7-1)*14,12))</f>
        <v>1.2</v>
      </c>
      <c r="P15" s="4">
        <f t="shared" ref="P15:S15" ca="1" si="7">INDIRECT(ADDRESS(9+(P7-1)*14,12))</f>
        <v>1.2</v>
      </c>
      <c r="Q15" s="4">
        <f t="shared" ca="1" si="7"/>
        <v>1.2</v>
      </c>
      <c r="R15" s="4">
        <f t="shared" ca="1" si="7"/>
        <v>1.2</v>
      </c>
      <c r="S15" s="4">
        <f t="shared" ca="1" si="7"/>
        <v>1.2</v>
      </c>
    </row>
    <row r="16" spans="2:19" x14ac:dyDescent="0.25">
      <c r="E16" s="11"/>
      <c r="N16" s="21" t="s">
        <v>23</v>
      </c>
      <c r="O16" s="4">
        <f ca="1">INDIRECT(ADDRESS(10+(O7-1)*14,12))</f>
        <v>0.2</v>
      </c>
      <c r="P16" s="4">
        <f t="shared" ref="P16:S16" ca="1" si="8">INDIRECT(ADDRESS(10+(P7-1)*14,12))</f>
        <v>0.2</v>
      </c>
      <c r="Q16" s="4">
        <f t="shared" ca="1" si="8"/>
        <v>0.2</v>
      </c>
      <c r="R16" s="4">
        <f t="shared" ca="1" si="8"/>
        <v>0.2</v>
      </c>
      <c r="S16" s="4">
        <f t="shared" ca="1" si="8"/>
        <v>0.2</v>
      </c>
    </row>
    <row r="17" spans="2:12" x14ac:dyDescent="0.25">
      <c r="B17" s="22" t="s">
        <v>12</v>
      </c>
      <c r="E17" s="10"/>
    </row>
    <row r="18" spans="2:12" x14ac:dyDescent="0.25">
      <c r="B18" t="s">
        <v>13</v>
      </c>
      <c r="E18" s="15">
        <v>101.40914973218005</v>
      </c>
    </row>
    <row r="19" spans="2:12" x14ac:dyDescent="0.25">
      <c r="B19" t="s">
        <v>14</v>
      </c>
      <c r="E19" s="17">
        <v>128.99620670770892</v>
      </c>
    </row>
    <row r="20" spans="2:12" x14ac:dyDescent="0.25">
      <c r="E20" s="17"/>
    </row>
    <row r="21" spans="2:12" x14ac:dyDescent="0.25">
      <c r="B21" s="24" t="s">
        <v>15</v>
      </c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2:12" x14ac:dyDescent="0.25">
      <c r="B22" s="22" t="s">
        <v>3</v>
      </c>
      <c r="I22" s="22" t="s">
        <v>4</v>
      </c>
    </row>
    <row r="23" spans="2:12" x14ac:dyDescent="0.25">
      <c r="B23" t="s">
        <v>5</v>
      </c>
      <c r="E23" s="11">
        <v>5.4320467681481806E-2</v>
      </c>
      <c r="F23" s="23">
        <f>E23*E23</f>
        <v>2.9507132091349093E-3</v>
      </c>
      <c r="I23" t="s">
        <v>6</v>
      </c>
      <c r="L23" s="4">
        <v>1.2</v>
      </c>
    </row>
    <row r="24" spans="2:12" x14ac:dyDescent="0.25">
      <c r="B24" t="s">
        <v>7</v>
      </c>
      <c r="E24" s="11">
        <v>-0.24492859557714172</v>
      </c>
      <c r="F24" s="23">
        <f>E24*E24</f>
        <v>5.9990016931391048E-2</v>
      </c>
      <c r="I24" t="s">
        <v>8</v>
      </c>
      <c r="L24" s="4">
        <v>0.2</v>
      </c>
    </row>
    <row r="25" spans="2:12" x14ac:dyDescent="0.25">
      <c r="B25" t="s">
        <v>9</v>
      </c>
      <c r="E25" s="11">
        <v>3.853271959115636E-3</v>
      </c>
      <c r="F25" s="23">
        <f>E25*E25</f>
        <v>1.4847704790906851E-5</v>
      </c>
    </row>
    <row r="26" spans="2:12" x14ac:dyDescent="0.25">
      <c r="E26" s="10" t="s">
        <v>10</v>
      </c>
    </row>
    <row r="27" spans="2:12" x14ac:dyDescent="0.25">
      <c r="B27" s="22" t="s">
        <v>11</v>
      </c>
      <c r="E27" s="10"/>
      <c r="I27" t="s">
        <v>20</v>
      </c>
      <c r="L27">
        <v>204.12638787851631</v>
      </c>
    </row>
    <row r="28" spans="2:12" x14ac:dyDescent="0.25">
      <c r="B28" t="s">
        <v>1</v>
      </c>
      <c r="E28" s="11">
        <v>-25.015327399015703</v>
      </c>
    </row>
    <row r="29" spans="2:12" x14ac:dyDescent="0.25">
      <c r="B29" t="s">
        <v>2</v>
      </c>
      <c r="E29" s="11">
        <v>11.509947579040377</v>
      </c>
    </row>
    <row r="30" spans="2:12" x14ac:dyDescent="0.25">
      <c r="E30" s="11"/>
    </row>
    <row r="31" spans="2:12" x14ac:dyDescent="0.25">
      <c r="B31" s="22" t="s">
        <v>12</v>
      </c>
      <c r="E31" s="10"/>
    </row>
    <row r="32" spans="2:12" x14ac:dyDescent="0.25">
      <c r="B32" t="s">
        <v>13</v>
      </c>
      <c r="E32" s="15">
        <v>128.32158155861515</v>
      </c>
    </row>
    <row r="33" spans="2:12" x14ac:dyDescent="0.25">
      <c r="B33" t="s">
        <v>14</v>
      </c>
      <c r="E33" s="17">
        <v>97.817868565388224</v>
      </c>
    </row>
    <row r="35" spans="2:12" x14ac:dyDescent="0.25">
      <c r="B35" s="24" t="s">
        <v>17</v>
      </c>
      <c r="C35" s="25"/>
      <c r="D35" s="25"/>
      <c r="E35" s="25"/>
      <c r="F35" s="25"/>
      <c r="G35" s="25"/>
      <c r="H35" s="25"/>
      <c r="I35" s="25"/>
      <c r="J35" s="25"/>
      <c r="K35" s="25"/>
      <c r="L35" s="26"/>
    </row>
    <row r="36" spans="2:12" x14ac:dyDescent="0.25">
      <c r="B36" s="22" t="s">
        <v>3</v>
      </c>
      <c r="I36" s="22" t="s">
        <v>4</v>
      </c>
    </row>
    <row r="37" spans="2:12" x14ac:dyDescent="0.25">
      <c r="B37" t="s">
        <v>5</v>
      </c>
      <c r="E37" s="11">
        <v>0.13297680760522487</v>
      </c>
      <c r="F37" s="23">
        <f>E37*E37</f>
        <v>1.7682831360876991E-2</v>
      </c>
      <c r="I37" t="s">
        <v>6</v>
      </c>
      <c r="L37" s="4">
        <v>1.2</v>
      </c>
    </row>
    <row r="38" spans="2:12" x14ac:dyDescent="0.25">
      <c r="B38" t="s">
        <v>7</v>
      </c>
      <c r="E38" s="11">
        <v>0.19618155412698982</v>
      </c>
      <c r="F38" s="23">
        <f>E38*E38</f>
        <v>3.8487202179681032E-2</v>
      </c>
      <c r="I38" t="s">
        <v>8</v>
      </c>
      <c r="L38" s="4">
        <v>0.2</v>
      </c>
    </row>
    <row r="39" spans="2:12" x14ac:dyDescent="0.25">
      <c r="B39" t="s">
        <v>9</v>
      </c>
      <c r="E39" s="11">
        <v>-2.7279346385415855E-5</v>
      </c>
      <c r="F39" s="23">
        <f>E39*E39</f>
        <v>7.4416273921550103E-10</v>
      </c>
    </row>
    <row r="40" spans="2:12" x14ac:dyDescent="0.25">
      <c r="E40" s="10" t="s">
        <v>10</v>
      </c>
    </row>
    <row r="41" spans="2:12" x14ac:dyDescent="0.25">
      <c r="B41" s="22" t="s">
        <v>11</v>
      </c>
      <c r="E41" s="10"/>
      <c r="I41" t="s">
        <v>20</v>
      </c>
      <c r="L41">
        <v>199.74589648226402</v>
      </c>
    </row>
    <row r="42" spans="2:12" x14ac:dyDescent="0.25">
      <c r="B42" t="s">
        <v>1</v>
      </c>
      <c r="E42" s="11">
        <v>-5.2824284388544696</v>
      </c>
    </row>
    <row r="43" spans="2:12" x14ac:dyDescent="0.25">
      <c r="B43" t="s">
        <v>2</v>
      </c>
      <c r="E43" s="11">
        <v>12.366703194095603</v>
      </c>
    </row>
    <row r="44" spans="2:12" x14ac:dyDescent="0.25">
      <c r="E44" s="11"/>
    </row>
    <row r="45" spans="2:12" x14ac:dyDescent="0.25">
      <c r="B45" s="22" t="s">
        <v>12</v>
      </c>
      <c r="E45" s="10"/>
    </row>
    <row r="46" spans="2:12" x14ac:dyDescent="0.25">
      <c r="B46" t="s">
        <v>13</v>
      </c>
      <c r="E46" s="15">
        <v>130.9907081172193</v>
      </c>
    </row>
    <row r="47" spans="2:12" x14ac:dyDescent="0.25">
      <c r="B47" t="s">
        <v>14</v>
      </c>
      <c r="E47" s="17">
        <v>92.877176835639276</v>
      </c>
    </row>
    <row r="49" spans="2:12" x14ac:dyDescent="0.25">
      <c r="B49" s="24" t="s">
        <v>18</v>
      </c>
      <c r="C49" s="25"/>
      <c r="D49" s="25"/>
      <c r="E49" s="25"/>
      <c r="F49" s="25"/>
      <c r="G49" s="25"/>
      <c r="H49" s="25"/>
      <c r="I49" s="25"/>
      <c r="J49" s="25"/>
      <c r="K49" s="25"/>
      <c r="L49" s="26"/>
    </row>
    <row r="50" spans="2:12" x14ac:dyDescent="0.25">
      <c r="B50" s="22" t="s">
        <v>3</v>
      </c>
      <c r="I50" s="22" t="s">
        <v>4</v>
      </c>
    </row>
    <row r="51" spans="2:12" x14ac:dyDescent="0.25">
      <c r="B51" t="s">
        <v>5</v>
      </c>
      <c r="E51" s="11">
        <v>3.0787255122336149E-3</v>
      </c>
      <c r="F51" s="23">
        <f>E51*E51</f>
        <v>9.478550779678135E-6</v>
      </c>
      <c r="I51" t="s">
        <v>6</v>
      </c>
      <c r="L51" s="4">
        <v>1.2</v>
      </c>
    </row>
    <row r="52" spans="2:12" x14ac:dyDescent="0.25">
      <c r="B52" t="s">
        <v>7</v>
      </c>
      <c r="E52" s="11">
        <v>-0.25127397842539279</v>
      </c>
      <c r="F52" s="23">
        <f>E52*E52</f>
        <v>6.3138612233724759E-2</v>
      </c>
      <c r="I52" t="s">
        <v>8</v>
      </c>
      <c r="L52" s="4">
        <v>0.2</v>
      </c>
    </row>
    <row r="53" spans="2:12" x14ac:dyDescent="0.25">
      <c r="B53" t="s">
        <v>9</v>
      </c>
      <c r="E53" s="11">
        <v>-4.1734778948286817E-2</v>
      </c>
      <c r="F53" s="23">
        <f>E53*E53</f>
        <v>1.7417917738623645E-3</v>
      </c>
    </row>
    <row r="54" spans="2:12" x14ac:dyDescent="0.25">
      <c r="E54" s="10" t="s">
        <v>10</v>
      </c>
    </row>
    <row r="55" spans="2:12" x14ac:dyDescent="0.25">
      <c r="B55" s="22" t="s">
        <v>11</v>
      </c>
      <c r="E55" s="10"/>
      <c r="I55" t="s">
        <v>20</v>
      </c>
      <c r="L55">
        <v>142.15107260149409</v>
      </c>
    </row>
    <row r="56" spans="2:12" x14ac:dyDescent="0.25">
      <c r="B56" t="s">
        <v>1</v>
      </c>
      <c r="E56" s="11">
        <v>4.336011456241013</v>
      </c>
    </row>
    <row r="57" spans="2:12" x14ac:dyDescent="0.25">
      <c r="B57" t="s">
        <v>2</v>
      </c>
      <c r="E57" s="11">
        <v>10.287438675928183</v>
      </c>
    </row>
    <row r="58" spans="2:12" x14ac:dyDescent="0.25">
      <c r="E58" s="11"/>
    </row>
    <row r="59" spans="2:12" x14ac:dyDescent="0.25">
      <c r="B59" s="22" t="s">
        <v>12</v>
      </c>
      <c r="E59" s="10"/>
    </row>
    <row r="60" spans="2:12" x14ac:dyDescent="0.25">
      <c r="B60" t="s">
        <v>13</v>
      </c>
      <c r="E60" s="15">
        <v>136.86295824905613</v>
      </c>
    </row>
    <row r="61" spans="2:12" x14ac:dyDescent="0.25">
      <c r="B61" t="s">
        <v>14</v>
      </c>
      <c r="E61" s="17">
        <v>90.799247100679096</v>
      </c>
    </row>
    <row r="63" spans="2:12" x14ac:dyDescent="0.25">
      <c r="B63" s="24" t="s">
        <v>19</v>
      </c>
      <c r="C63" s="25"/>
      <c r="D63" s="25"/>
      <c r="E63" s="25"/>
      <c r="F63" s="25"/>
      <c r="G63" s="25"/>
      <c r="H63" s="25"/>
      <c r="I63" s="25"/>
      <c r="J63" s="25"/>
      <c r="K63" s="25"/>
      <c r="L63" s="26"/>
    </row>
    <row r="64" spans="2:12" x14ac:dyDescent="0.25">
      <c r="B64" s="22" t="s">
        <v>3</v>
      </c>
      <c r="I64" s="22" t="s">
        <v>4</v>
      </c>
    </row>
    <row r="65" spans="2:12" x14ac:dyDescent="0.25">
      <c r="B65" t="s">
        <v>5</v>
      </c>
      <c r="E65" s="11">
        <v>0.26953423053115383</v>
      </c>
      <c r="F65" s="23">
        <f>E65*E65</f>
        <v>7.264870142802117E-2</v>
      </c>
      <c r="I65" t="s">
        <v>6</v>
      </c>
      <c r="L65" s="4">
        <v>1.2</v>
      </c>
    </row>
    <row r="66" spans="2:12" x14ac:dyDescent="0.25">
      <c r="B66" t="s">
        <v>7</v>
      </c>
      <c r="E66" s="11">
        <v>-1.8631063392111757E-6</v>
      </c>
      <c r="F66" s="23">
        <f>E66*E66</f>
        <v>3.4711652312088687E-12</v>
      </c>
      <c r="I66" t="s">
        <v>8</v>
      </c>
      <c r="L66" s="4">
        <v>0.2</v>
      </c>
    </row>
    <row r="67" spans="2:12" x14ac:dyDescent="0.25">
      <c r="B67" t="s">
        <v>9</v>
      </c>
      <c r="E67" s="11">
        <v>-1.1517380836691587E-7</v>
      </c>
      <c r="F67" s="23">
        <f>E67*E67</f>
        <v>1.326500613373906E-14</v>
      </c>
    </row>
    <row r="68" spans="2:12" x14ac:dyDescent="0.25">
      <c r="E68" s="10" t="s">
        <v>10</v>
      </c>
    </row>
    <row r="69" spans="2:12" x14ac:dyDescent="0.25">
      <c r="B69" s="22" t="s">
        <v>11</v>
      </c>
      <c r="E69" s="10"/>
      <c r="I69" t="s">
        <v>20</v>
      </c>
      <c r="L69">
        <v>83.455746419764523</v>
      </c>
    </row>
    <row r="70" spans="2:12" x14ac:dyDescent="0.25">
      <c r="B70" t="s">
        <v>1</v>
      </c>
      <c r="E70" s="11">
        <v>-40.740107857911624</v>
      </c>
    </row>
    <row r="71" spans="2:12" x14ac:dyDescent="0.25">
      <c r="B71" t="s">
        <v>2</v>
      </c>
      <c r="E71" s="11">
        <v>15.428636093319403</v>
      </c>
    </row>
    <row r="72" spans="2:12" x14ac:dyDescent="0.25">
      <c r="E72" s="11"/>
    </row>
    <row r="73" spans="2:12" x14ac:dyDescent="0.25">
      <c r="B73" s="22" t="s">
        <v>12</v>
      </c>
      <c r="E73" s="10"/>
    </row>
    <row r="74" spans="2:12" x14ac:dyDescent="0.25">
      <c r="B74" t="s">
        <v>13</v>
      </c>
      <c r="E74" s="15">
        <v>112.18925415655366</v>
      </c>
    </row>
    <row r="75" spans="2:12" x14ac:dyDescent="0.25">
      <c r="B75" t="s">
        <v>14</v>
      </c>
      <c r="E75" s="17">
        <v>117.63143878405802</v>
      </c>
    </row>
  </sheetData>
  <mergeCells count="5">
    <mergeCell ref="B7:L7"/>
    <mergeCell ref="B21:L21"/>
    <mergeCell ref="B35:L35"/>
    <mergeCell ref="B49:L49"/>
    <mergeCell ref="B63:L63"/>
  </mergeCells>
  <conditionalFormatting sqref="O9:S9">
    <cfRule type="cellIs" dxfId="1" priority="1" operator="greaterThan">
      <formula>25</formula>
    </cfRule>
    <cfRule type="cellIs" dxfId="0" priority="2" operator="greaterThan">
      <formula>30</formula>
    </cfRule>
  </conditionalFormatting>
  <dataValidations count="1">
    <dataValidation type="list" allowBlank="1" showInputMessage="1" showErrorMessage="1" sqref="G51 G37 G9 G23 G65" xr:uid="{352A1C19-3928-4E54-ABDE-499EBCB7F45D}">
      <formula1>MCNPSpectra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fit_1</vt:lpstr>
      <vt:lpstr>fit_2</vt:lpstr>
      <vt:lpstr>starting_guesses_mcnp</vt:lpstr>
      <vt:lpstr>starting_guesses_geant_broad</vt:lpstr>
      <vt:lpstr>starting_guesses_geant_unbroad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Eriksson</dc:creator>
  <cp:lastModifiedBy>Benjamin Eriksson</cp:lastModifiedBy>
  <dcterms:created xsi:type="dcterms:W3CDTF">2019-07-10T07:48:12Z</dcterms:created>
  <dcterms:modified xsi:type="dcterms:W3CDTF">2022-08-03T13:32:28Z</dcterms:modified>
</cp:coreProperties>
</file>