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defaultThemeVersion="166925"/>
  <mc:AlternateContent xmlns:mc="http://schemas.openxmlformats.org/markup-compatibility/2006">
    <mc:Choice Requires="x15">
      <x15ac:absPath xmlns:x15ac="http://schemas.microsoft.com/office/spreadsheetml/2010/11/ac" url="\\pol-fs01.user.uu.se\a-c$\bener807\My Documents\TOFu_gamma_calibration\Analysis\new_integration_limits\"/>
    </mc:Choice>
  </mc:AlternateContent>
  <xr:revisionPtr revIDLastSave="0" documentId="13_ncr:1_{9D03F8B4-8A7F-4C22-9539-6A8524D75FBC}" xr6:coauthVersionLast="36" xr6:coauthVersionMax="36" xr10:uidLastSave="{00000000-0000-0000-0000-000000000000}"/>
  <bookViews>
    <workbookView xWindow="0" yWindow="0" windowWidth="21570" windowHeight="7380" activeTab="2" xr2:uid="{7E0652D6-DB0D-47FF-83D2-830206B10F70}"/>
  </bookViews>
  <sheets>
    <sheet name="Sheet1" sheetId="1" r:id="rId1"/>
    <sheet name="Sheet2" sheetId="2" r:id="rId2"/>
    <sheet name="starting_guesses_mcnp" sheetId="3" r:id="rId3"/>
    <sheet name="starting_guesses_geant_broad" sheetId="4" r:id="rId4"/>
    <sheet name="starting_guesses_geant_unbroad" sheetId="5" r:id="rId5"/>
  </sheets>
  <externalReferences>
    <externalReference r:id="rId6"/>
  </externalReferences>
  <definedNames>
    <definedName name="MCNPSpectra">[1]MCNPDATA!$A$8:$A$22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11" i="3" l="1"/>
  <c r="BB10" i="3"/>
  <c r="BB9" i="3"/>
  <c r="AP67" i="3"/>
  <c r="AP66" i="3"/>
  <c r="AP65" i="3"/>
  <c r="AP39" i="3"/>
  <c r="AP38" i="3"/>
  <c r="AP37" i="3"/>
  <c r="AP25" i="3"/>
  <c r="AP24" i="3"/>
  <c r="AP23" i="3"/>
  <c r="AD11" i="3"/>
  <c r="AD10" i="3"/>
  <c r="AD9" i="3"/>
  <c r="R67" i="3"/>
  <c r="R66" i="3"/>
  <c r="R65" i="3"/>
  <c r="BH13" i="3"/>
  <c r="AV69" i="3"/>
  <c r="AV41" i="3"/>
  <c r="AV27" i="3"/>
  <c r="AJ13" i="3"/>
  <c r="X69" i="3"/>
  <c r="R53" i="3" l="1"/>
  <c r="R52" i="3"/>
  <c r="R51" i="3"/>
  <c r="X55" i="3"/>
  <c r="R39" i="3" l="1"/>
  <c r="R38" i="3"/>
  <c r="R37" i="3"/>
  <c r="X41" i="3"/>
  <c r="R25" i="3" l="1"/>
  <c r="R24" i="3"/>
  <c r="R23" i="3"/>
  <c r="X27" i="3"/>
  <c r="R11" i="3" l="1"/>
  <c r="R10" i="3"/>
  <c r="R9" i="3"/>
  <c r="X13" i="3"/>
  <c r="F39" i="3" l="1"/>
  <c r="F38" i="3"/>
  <c r="F37" i="3"/>
  <c r="L41" i="3"/>
  <c r="BZ25" i="3" l="1"/>
  <c r="BZ24" i="3"/>
  <c r="BZ23" i="3"/>
  <c r="BZ11" i="3"/>
  <c r="BZ10" i="3"/>
  <c r="BZ9" i="3"/>
  <c r="BN67" i="3"/>
  <c r="BN66" i="3"/>
  <c r="BN65" i="3"/>
  <c r="BN53" i="3"/>
  <c r="BN52" i="3"/>
  <c r="BN51" i="3"/>
  <c r="BN39" i="3"/>
  <c r="BN38" i="3"/>
  <c r="BN37" i="3"/>
  <c r="BN25" i="3"/>
  <c r="BN24" i="3"/>
  <c r="BN23" i="3"/>
  <c r="CF27" i="3"/>
  <c r="BT41" i="3"/>
  <c r="BT27" i="3"/>
  <c r="BT55" i="3"/>
  <c r="CF13" i="3"/>
  <c r="BT69" i="3"/>
  <c r="BN11" i="3" l="1"/>
  <c r="BN10" i="3"/>
  <c r="BN9" i="3"/>
  <c r="BB67" i="3"/>
  <c r="BB66" i="3"/>
  <c r="BB65" i="3"/>
  <c r="BB53" i="3"/>
  <c r="BB52" i="3"/>
  <c r="BB51" i="3"/>
  <c r="BB39" i="3"/>
  <c r="BB38" i="3"/>
  <c r="BB37" i="3"/>
  <c r="BB25" i="3"/>
  <c r="BB24" i="3"/>
  <c r="BB23" i="3"/>
  <c r="AP53" i="3"/>
  <c r="AP52" i="3"/>
  <c r="AP51" i="3"/>
  <c r="AP11" i="3"/>
  <c r="AP10" i="3"/>
  <c r="AP9" i="3"/>
  <c r="AD67" i="3"/>
  <c r="AD66" i="3"/>
  <c r="AD65" i="3"/>
  <c r="AD53" i="3"/>
  <c r="AD52" i="3"/>
  <c r="AD51" i="3"/>
  <c r="AD39" i="3"/>
  <c r="AD38" i="3"/>
  <c r="AD37" i="3"/>
  <c r="AD25" i="3"/>
  <c r="AD24" i="3"/>
  <c r="AD23" i="3"/>
  <c r="BH41" i="3"/>
  <c r="BH69" i="3"/>
  <c r="BH55" i="3"/>
  <c r="AJ41" i="3"/>
  <c r="AV55" i="3"/>
  <c r="AJ27" i="3"/>
  <c r="BH27" i="3"/>
  <c r="AJ69" i="3"/>
  <c r="BT13" i="3"/>
  <c r="AJ55" i="3"/>
  <c r="BN67" i="5" l="1"/>
  <c r="BB67" i="5"/>
  <c r="AP67" i="5"/>
  <c r="AD67" i="5"/>
  <c r="R67" i="5"/>
  <c r="F67" i="5"/>
  <c r="BN66" i="5"/>
  <c r="BB66" i="5"/>
  <c r="AP66" i="5"/>
  <c r="AD66" i="5"/>
  <c r="R66" i="5"/>
  <c r="F66" i="5"/>
  <c r="BN65" i="5"/>
  <c r="BB65" i="5"/>
  <c r="AP65" i="5"/>
  <c r="AD65" i="5"/>
  <c r="R65" i="5"/>
  <c r="F65" i="5"/>
  <c r="BN53" i="5"/>
  <c r="BB53" i="5"/>
  <c r="AP53" i="5"/>
  <c r="AD53" i="5"/>
  <c r="R53" i="5"/>
  <c r="F53" i="5"/>
  <c r="BN52" i="5"/>
  <c r="BB52" i="5"/>
  <c r="AP52" i="5"/>
  <c r="AD52" i="5"/>
  <c r="R52" i="5"/>
  <c r="F52" i="5"/>
  <c r="BN51" i="5"/>
  <c r="BB51" i="5"/>
  <c r="AP51" i="5"/>
  <c r="AD51" i="5"/>
  <c r="R51" i="5"/>
  <c r="F51" i="5"/>
  <c r="BN39" i="5"/>
  <c r="BB39" i="5"/>
  <c r="AP39" i="5"/>
  <c r="AD39" i="5"/>
  <c r="R39" i="5"/>
  <c r="F39" i="5"/>
  <c r="BN38" i="5"/>
  <c r="BB38" i="5"/>
  <c r="AP38" i="5"/>
  <c r="AD38" i="5"/>
  <c r="R38" i="5"/>
  <c r="F38" i="5"/>
  <c r="BN37" i="5"/>
  <c r="BB37" i="5"/>
  <c r="AP37" i="5"/>
  <c r="AD37" i="5"/>
  <c r="R37" i="5"/>
  <c r="F37" i="5"/>
  <c r="AD29" i="5"/>
  <c r="BZ25" i="5"/>
  <c r="BN25" i="5"/>
  <c r="BB25" i="5"/>
  <c r="AP25" i="5"/>
  <c r="AD25" i="5"/>
  <c r="R25" i="5"/>
  <c r="F25" i="5"/>
  <c r="BZ24" i="5"/>
  <c r="BN24" i="5"/>
  <c r="BB24" i="5"/>
  <c r="AP24" i="5"/>
  <c r="AD24" i="5"/>
  <c r="R24" i="5"/>
  <c r="F24" i="5"/>
  <c r="BZ23" i="5"/>
  <c r="BN23" i="5"/>
  <c r="BB23" i="5"/>
  <c r="AP23" i="5"/>
  <c r="AD23" i="5"/>
  <c r="R23" i="5"/>
  <c r="F23" i="5"/>
  <c r="BZ11" i="5"/>
  <c r="BN11" i="5"/>
  <c r="BB11" i="5"/>
  <c r="AP11" i="5"/>
  <c r="AD11" i="5"/>
  <c r="R11" i="5"/>
  <c r="F11" i="5"/>
  <c r="BZ10" i="5"/>
  <c r="BN10" i="5"/>
  <c r="BB10" i="5"/>
  <c r="AP10" i="5"/>
  <c r="AD10" i="5"/>
  <c r="R10" i="5"/>
  <c r="F10" i="5"/>
  <c r="BZ9" i="5"/>
  <c r="BN9" i="5"/>
  <c r="BB9" i="5"/>
  <c r="AP9" i="5"/>
  <c r="AD9" i="5"/>
  <c r="R9" i="5"/>
  <c r="F9" i="5"/>
  <c r="Z84" i="5"/>
  <c r="AE82" i="5"/>
  <c r="V83" i="5"/>
  <c r="O79" i="5"/>
  <c r="Q83" i="5"/>
  <c r="AH81" i="5"/>
  <c r="U87" i="5"/>
  <c r="J87" i="5"/>
  <c r="O87" i="5"/>
  <c r="H81" i="5"/>
  <c r="AE85" i="5"/>
  <c r="BT27" i="5"/>
  <c r="K87" i="5"/>
  <c r="I87" i="5"/>
  <c r="AA83" i="5"/>
  <c r="AB4" i="5"/>
  <c r="Q79" i="5"/>
  <c r="J3" i="5"/>
  <c r="C79" i="3"/>
  <c r="C82" i="3"/>
  <c r="AB85" i="5"/>
  <c r="L87" i="5"/>
  <c r="T4" i="5"/>
  <c r="N81" i="5"/>
  <c r="L82" i="5"/>
  <c r="N85" i="5"/>
  <c r="P83" i="5"/>
  <c r="BT41" i="5"/>
  <c r="L4" i="5"/>
  <c r="AC80" i="5"/>
  <c r="F87" i="5"/>
  <c r="Q4" i="5"/>
  <c r="AV69" i="5"/>
  <c r="R3" i="5"/>
  <c r="W86" i="5"/>
  <c r="AF85" i="5"/>
  <c r="S85" i="5"/>
  <c r="G79" i="5"/>
  <c r="S3" i="5"/>
  <c r="Y79" i="5"/>
  <c r="J4" i="5"/>
  <c r="T79" i="5"/>
  <c r="T85" i="5"/>
  <c r="AE79" i="5"/>
  <c r="F82" i="5"/>
  <c r="I82" i="5"/>
  <c r="E86" i="5"/>
  <c r="G84" i="5"/>
  <c r="AJ27" i="5"/>
  <c r="AC83" i="5"/>
  <c r="W82" i="5"/>
  <c r="W81" i="5"/>
  <c r="L83" i="5"/>
  <c r="Q82" i="5"/>
  <c r="BH41" i="5"/>
  <c r="AD80" i="5"/>
  <c r="AD86" i="5"/>
  <c r="K3" i="5"/>
  <c r="AC85" i="5"/>
  <c r="C87" i="3"/>
  <c r="Z87" i="5"/>
  <c r="N3" i="5"/>
  <c r="X85" i="5"/>
  <c r="R87" i="5"/>
  <c r="CF13" i="5"/>
  <c r="S82" i="5"/>
  <c r="C80" i="3"/>
  <c r="Z82" i="5"/>
  <c r="S4" i="5"/>
  <c r="I83" i="5"/>
  <c r="AE86" i="5"/>
  <c r="Z4" i="5"/>
  <c r="I86" i="5"/>
  <c r="AA81" i="5"/>
  <c r="P85" i="5"/>
  <c r="AD3" i="5"/>
  <c r="H84" i="5"/>
  <c r="M82" i="5"/>
  <c r="L81" i="5"/>
  <c r="AC3" i="5"/>
  <c r="F84" i="5"/>
  <c r="AF87" i="5"/>
  <c r="R4" i="5"/>
  <c r="J80" i="5"/>
  <c r="R82" i="5"/>
  <c r="G87" i="5"/>
  <c r="W83" i="5"/>
  <c r="AH82" i="5"/>
  <c r="AC82" i="5"/>
  <c r="Y83" i="5"/>
  <c r="CF27" i="5"/>
  <c r="P4" i="5"/>
  <c r="D82" i="5"/>
  <c r="X79" i="5"/>
  <c r="P81" i="5"/>
  <c r="AF83" i="5"/>
  <c r="BH55" i="5"/>
  <c r="C81" i="3"/>
  <c r="C81" i="5"/>
  <c r="BT55" i="5"/>
  <c r="H86" i="5"/>
  <c r="Y84" i="5"/>
  <c r="E87" i="5"/>
  <c r="D85" i="5"/>
  <c r="K80" i="5"/>
  <c r="U83" i="5"/>
  <c r="Q84" i="5"/>
  <c r="X69" i="5"/>
  <c r="AA86" i="5"/>
  <c r="AE3" i="5"/>
  <c r="H83" i="5"/>
  <c r="AH84" i="5"/>
  <c r="P84" i="5"/>
  <c r="F83" i="5"/>
  <c r="X82" i="5"/>
  <c r="E82" i="5"/>
  <c r="W4" i="5"/>
  <c r="AC4" i="5"/>
  <c r="AJ13" i="5"/>
  <c r="G82" i="5"/>
  <c r="W3" i="5"/>
  <c r="Y80" i="5"/>
  <c r="C85" i="3"/>
  <c r="Y86" i="5"/>
  <c r="R83" i="5"/>
  <c r="V85" i="5"/>
  <c r="C4" i="5"/>
  <c r="K81" i="5"/>
  <c r="AA3" i="5"/>
  <c r="H79" i="5"/>
  <c r="AB79" i="5"/>
  <c r="E81" i="5"/>
  <c r="AC87" i="5"/>
  <c r="V80" i="5"/>
  <c r="Y3" i="5"/>
  <c r="S81" i="5"/>
  <c r="S86" i="5"/>
  <c r="J79" i="5"/>
  <c r="BH13" i="5"/>
  <c r="N84" i="5"/>
  <c r="O82" i="5"/>
  <c r="T87" i="5"/>
  <c r="K79" i="5"/>
  <c r="H4" i="5"/>
  <c r="H85" i="5"/>
  <c r="J85" i="5"/>
  <c r="T82" i="5"/>
  <c r="S83" i="5"/>
  <c r="N86" i="5"/>
  <c r="AG86" i="5"/>
  <c r="Y87" i="5"/>
  <c r="Z83" i="5"/>
  <c r="AG4" i="5"/>
  <c r="AD87" i="5"/>
  <c r="T84" i="5"/>
  <c r="L27" i="5"/>
  <c r="Q81" i="5"/>
  <c r="I84" i="5"/>
  <c r="M3" i="5"/>
  <c r="AA82" i="5"/>
  <c r="AF3" i="5"/>
  <c r="G81" i="5"/>
  <c r="M87" i="5"/>
  <c r="M4" i="5"/>
  <c r="AC81" i="5"/>
  <c r="AD84" i="5"/>
  <c r="L79" i="5"/>
  <c r="C85" i="5"/>
  <c r="X55" i="5"/>
  <c r="Z81" i="5"/>
  <c r="AB84" i="5"/>
  <c r="Z80" i="5"/>
  <c r="E85" i="5"/>
  <c r="L84" i="5"/>
  <c r="C83" i="5"/>
  <c r="AD83" i="5"/>
  <c r="AG82" i="5"/>
  <c r="V4" i="5"/>
  <c r="T3" i="5"/>
  <c r="AG87" i="5"/>
  <c r="O80" i="5"/>
  <c r="Q85" i="5"/>
  <c r="R81" i="5"/>
  <c r="AG79" i="5"/>
  <c r="X84" i="5"/>
  <c r="C83" i="3"/>
  <c r="P82" i="5"/>
  <c r="AH80" i="5"/>
  <c r="E83" i="5"/>
  <c r="U86" i="5"/>
  <c r="S80" i="5"/>
  <c r="G3" i="5"/>
  <c r="X81" i="5"/>
  <c r="AF80" i="5"/>
  <c r="AJ41" i="5"/>
  <c r="N87" i="5"/>
  <c r="F79" i="5"/>
  <c r="U81" i="5"/>
  <c r="AV27" i="5"/>
  <c r="F3" i="5"/>
  <c r="U80" i="5"/>
  <c r="AG83" i="5"/>
  <c r="U82" i="5"/>
  <c r="E84" i="5"/>
  <c r="AA80" i="5"/>
  <c r="S87" i="5"/>
  <c r="O85" i="5"/>
  <c r="AB82" i="5"/>
  <c r="N80" i="5"/>
  <c r="AB81" i="5"/>
  <c r="K85" i="5"/>
  <c r="AG81" i="5"/>
  <c r="AH4" i="5"/>
  <c r="K4" i="5"/>
  <c r="U3" i="5"/>
  <c r="R85" i="5"/>
  <c r="X87" i="5"/>
  <c r="W79" i="5"/>
  <c r="E80" i="5"/>
  <c r="L3" i="5"/>
  <c r="R86" i="5"/>
  <c r="H80" i="5"/>
  <c r="M85" i="5"/>
  <c r="R79" i="5"/>
  <c r="N79" i="5"/>
  <c r="X80" i="5"/>
  <c r="E79" i="5"/>
  <c r="T81" i="5"/>
  <c r="V87" i="5"/>
  <c r="I85" i="5"/>
  <c r="AJ55" i="5"/>
  <c r="AD82" i="5"/>
  <c r="P87" i="5"/>
  <c r="F81" i="5"/>
  <c r="Y85" i="5"/>
  <c r="P79" i="5"/>
  <c r="AG3" i="5"/>
  <c r="Q3" i="5"/>
  <c r="AE84" i="5"/>
  <c r="D87" i="5"/>
  <c r="AF84" i="5"/>
  <c r="N4" i="5"/>
  <c r="D81" i="5"/>
  <c r="W87" i="5"/>
  <c r="I81" i="5"/>
  <c r="K82" i="5"/>
  <c r="AD85" i="5"/>
  <c r="AD81" i="5"/>
  <c r="E3" i="5"/>
  <c r="Y4" i="5"/>
  <c r="AH83" i="5"/>
  <c r="D3" i="5"/>
  <c r="N83" i="5"/>
  <c r="K86" i="5"/>
  <c r="AB87" i="5"/>
  <c r="V82" i="5"/>
  <c r="AG80" i="5"/>
  <c r="H3" i="5"/>
  <c r="X83" i="5"/>
  <c r="AB83" i="5"/>
  <c r="G80" i="5"/>
  <c r="Q86" i="5"/>
  <c r="I4" i="5"/>
  <c r="D4" i="5"/>
  <c r="G85" i="5"/>
  <c r="AE87" i="5"/>
  <c r="AF81" i="5"/>
  <c r="AB80" i="5"/>
  <c r="G4" i="5"/>
  <c r="V86" i="5"/>
  <c r="AA85" i="5"/>
  <c r="X4" i="5"/>
  <c r="M83" i="5"/>
  <c r="S79" i="5"/>
  <c r="AA87" i="5"/>
  <c r="H87" i="5"/>
  <c r="M84" i="5"/>
  <c r="I3" i="5"/>
  <c r="E4" i="5"/>
  <c r="AC84" i="5"/>
  <c r="AG84" i="5"/>
  <c r="J86" i="5"/>
  <c r="W84" i="5"/>
  <c r="BH27" i="5"/>
  <c r="O83" i="5"/>
  <c r="D86" i="5"/>
  <c r="X27" i="5"/>
  <c r="J83" i="5"/>
  <c r="F4" i="5"/>
  <c r="AA84" i="5"/>
  <c r="AV55" i="5"/>
  <c r="X13" i="5"/>
  <c r="O86" i="5"/>
  <c r="AE81" i="5"/>
  <c r="R80" i="5"/>
  <c r="O3" i="5"/>
  <c r="V3" i="5"/>
  <c r="AF82" i="5"/>
  <c r="AC86" i="5"/>
  <c r="AH87" i="5"/>
  <c r="AE80" i="5"/>
  <c r="AA79" i="5"/>
  <c r="O84" i="5"/>
  <c r="T80" i="5"/>
  <c r="L69" i="5"/>
  <c r="AB3" i="5"/>
  <c r="J84" i="5"/>
  <c r="AJ69" i="5"/>
  <c r="AD4" i="5"/>
  <c r="U4" i="5"/>
  <c r="Z3" i="5"/>
  <c r="K83" i="5"/>
  <c r="AH3" i="5"/>
  <c r="V81" i="5"/>
  <c r="P80" i="5"/>
  <c r="V84" i="5"/>
  <c r="BH69" i="5"/>
  <c r="C84" i="3"/>
  <c r="Y82" i="5"/>
  <c r="M86" i="5"/>
  <c r="I80" i="5"/>
  <c r="P86" i="5"/>
  <c r="L85" i="5"/>
  <c r="F85" i="5"/>
  <c r="AH79" i="5"/>
  <c r="Z85" i="5"/>
  <c r="W85" i="5"/>
  <c r="AV41" i="5"/>
  <c r="X86" i="5"/>
  <c r="AF86" i="5"/>
  <c r="AF79" i="5"/>
  <c r="Q87" i="5"/>
  <c r="F80" i="5"/>
  <c r="D84" i="5"/>
  <c r="M79" i="5"/>
  <c r="I79" i="5"/>
  <c r="D79" i="5"/>
  <c r="M81" i="5"/>
  <c r="O4" i="5"/>
  <c r="Q80" i="5"/>
  <c r="X41" i="5"/>
  <c r="Z86" i="5"/>
  <c r="R84" i="5"/>
  <c r="U84" i="5"/>
  <c r="D83" i="5"/>
  <c r="C86" i="3"/>
  <c r="AG85" i="5"/>
  <c r="BT13" i="5"/>
  <c r="S84" i="5"/>
  <c r="AE83" i="5"/>
  <c r="AC79" i="5"/>
  <c r="X3" i="5"/>
  <c r="L41" i="5"/>
  <c r="M80" i="5"/>
  <c r="W80" i="5"/>
  <c r="AF4" i="5"/>
  <c r="N82" i="5"/>
  <c r="AB86" i="5"/>
  <c r="C79" i="5"/>
  <c r="L80" i="5"/>
  <c r="AA4" i="5"/>
  <c r="C84" i="5"/>
  <c r="O81" i="5"/>
  <c r="Z79" i="5"/>
  <c r="U85" i="5"/>
  <c r="F86" i="5"/>
  <c r="L55" i="5"/>
  <c r="J82" i="5"/>
  <c r="AH86" i="5"/>
  <c r="AH85" i="5"/>
  <c r="K84" i="5"/>
  <c r="AV13" i="5"/>
  <c r="H82" i="5"/>
  <c r="C86" i="5"/>
  <c r="BT69" i="5"/>
  <c r="T83" i="5"/>
  <c r="U79" i="5"/>
  <c r="C3" i="5"/>
  <c r="Y81" i="5"/>
  <c r="T86" i="5"/>
  <c r="L86" i="5"/>
  <c r="C87" i="5"/>
  <c r="P3" i="5"/>
  <c r="AD79" i="5"/>
  <c r="G86" i="5"/>
  <c r="C80" i="5"/>
  <c r="AE4" i="5"/>
  <c r="C82" i="5"/>
  <c r="J81" i="5"/>
  <c r="D80" i="5"/>
  <c r="G83" i="5"/>
  <c r="V79" i="5"/>
  <c r="BN67" i="4" l="1"/>
  <c r="BB67" i="4"/>
  <c r="AP67" i="4"/>
  <c r="AD67" i="4"/>
  <c r="R67" i="4"/>
  <c r="F67" i="4"/>
  <c r="BN66" i="4"/>
  <c r="BB66" i="4"/>
  <c r="AP66" i="4"/>
  <c r="AD66" i="4"/>
  <c r="R66" i="4"/>
  <c r="F66" i="4"/>
  <c r="BN65" i="4"/>
  <c r="BB65" i="4"/>
  <c r="AP65" i="4"/>
  <c r="AD65" i="4"/>
  <c r="R65" i="4"/>
  <c r="F65" i="4"/>
  <c r="BN53" i="4"/>
  <c r="BB53" i="4"/>
  <c r="AP53" i="4"/>
  <c r="AD53" i="4"/>
  <c r="R53" i="4"/>
  <c r="F53" i="4"/>
  <c r="BN52" i="4"/>
  <c r="BB52" i="4"/>
  <c r="AP52" i="4"/>
  <c r="AD52" i="4"/>
  <c r="R52" i="4"/>
  <c r="F52" i="4"/>
  <c r="BN51" i="4"/>
  <c r="BB51" i="4"/>
  <c r="AP51" i="4"/>
  <c r="AD51" i="4"/>
  <c r="R51" i="4"/>
  <c r="F51" i="4"/>
  <c r="BN39" i="4"/>
  <c r="BB39" i="4"/>
  <c r="AP39" i="4"/>
  <c r="AD39" i="4"/>
  <c r="R39" i="4"/>
  <c r="F39" i="4"/>
  <c r="BN38" i="4"/>
  <c r="BB38" i="4"/>
  <c r="AP38" i="4"/>
  <c r="AD38" i="4"/>
  <c r="R38" i="4"/>
  <c r="F38" i="4"/>
  <c r="BN37" i="4"/>
  <c r="BB37" i="4"/>
  <c r="AP37" i="4"/>
  <c r="AD37" i="4"/>
  <c r="R37" i="4"/>
  <c r="F37" i="4"/>
  <c r="AD29" i="4"/>
  <c r="BZ25" i="4"/>
  <c r="BN25" i="4"/>
  <c r="BB25" i="4"/>
  <c r="AP25" i="4"/>
  <c r="AD25" i="4"/>
  <c r="R25" i="4"/>
  <c r="F25" i="4"/>
  <c r="BZ24" i="4"/>
  <c r="BN24" i="4"/>
  <c r="BB24" i="4"/>
  <c r="AP24" i="4"/>
  <c r="AD24" i="4"/>
  <c r="R24" i="4"/>
  <c r="F24" i="4"/>
  <c r="BZ23" i="4"/>
  <c r="BN23" i="4"/>
  <c r="BB23" i="4"/>
  <c r="AP23" i="4"/>
  <c r="AD23" i="4"/>
  <c r="R23" i="4"/>
  <c r="F23" i="4"/>
  <c r="BZ11" i="4"/>
  <c r="BN11" i="4"/>
  <c r="BB11" i="4"/>
  <c r="AP11" i="4"/>
  <c r="AD11" i="4"/>
  <c r="R11" i="4"/>
  <c r="F11" i="4"/>
  <c r="BZ10" i="4"/>
  <c r="BN10" i="4"/>
  <c r="BB10" i="4"/>
  <c r="AP10" i="4"/>
  <c r="AD10" i="4"/>
  <c r="R10" i="4"/>
  <c r="F10" i="4"/>
  <c r="BZ9" i="4"/>
  <c r="BN9" i="4"/>
  <c r="BB9" i="4"/>
  <c r="AP9" i="4"/>
  <c r="AD9" i="4"/>
  <c r="R9" i="4"/>
  <c r="F9" i="4"/>
  <c r="Q79" i="4"/>
  <c r="X13" i="4"/>
  <c r="Y87" i="4"/>
  <c r="R79" i="4"/>
  <c r="S86" i="4"/>
  <c r="Y80" i="4"/>
  <c r="AC4" i="4"/>
  <c r="N80" i="4"/>
  <c r="AH80" i="4"/>
  <c r="I84" i="4"/>
  <c r="Y85" i="4"/>
  <c r="AE79" i="4"/>
  <c r="I83" i="4"/>
  <c r="Q80" i="4"/>
  <c r="G81" i="4"/>
  <c r="E79" i="4"/>
  <c r="R86" i="4"/>
  <c r="G87" i="4"/>
  <c r="AE80" i="4"/>
  <c r="E81" i="4"/>
  <c r="C79" i="4"/>
  <c r="AB80" i="4"/>
  <c r="K84" i="4"/>
  <c r="AH85" i="4"/>
  <c r="H87" i="4"/>
  <c r="AE82" i="4"/>
  <c r="F86" i="4"/>
  <c r="U86" i="4"/>
  <c r="F4" i="4"/>
  <c r="AG4" i="4"/>
  <c r="H3" i="4"/>
  <c r="X79" i="4"/>
  <c r="AF83" i="4"/>
  <c r="AD86" i="4"/>
  <c r="AC3" i="4"/>
  <c r="AC85" i="4"/>
  <c r="R83" i="4"/>
  <c r="X3" i="4"/>
  <c r="O81" i="4"/>
  <c r="C4" i="4"/>
  <c r="V79" i="4"/>
  <c r="AF4" i="4"/>
  <c r="AG86" i="4"/>
  <c r="AB87" i="4"/>
  <c r="AB82" i="4"/>
  <c r="AE81" i="4"/>
  <c r="I3" i="4"/>
  <c r="AJ55" i="4"/>
  <c r="V3" i="4"/>
  <c r="BH13" i="4"/>
  <c r="AF87" i="4"/>
  <c r="AJ27" i="4"/>
  <c r="AH81" i="4"/>
  <c r="S80" i="4"/>
  <c r="P87" i="4"/>
  <c r="P83" i="4"/>
  <c r="CF27" i="4"/>
  <c r="J82" i="4"/>
  <c r="AC82" i="4"/>
  <c r="AF79" i="4"/>
  <c r="R81" i="4"/>
  <c r="P80" i="4"/>
  <c r="R85" i="4"/>
  <c r="AE87" i="4"/>
  <c r="T80" i="4"/>
  <c r="AH3" i="4"/>
  <c r="C81" i="4"/>
  <c r="CF13" i="4"/>
  <c r="D84" i="4"/>
  <c r="H4" i="4"/>
  <c r="O86" i="4"/>
  <c r="E84" i="4"/>
  <c r="N84" i="4"/>
  <c r="AC84" i="4"/>
  <c r="H81" i="4"/>
  <c r="AA83" i="4"/>
  <c r="L69" i="4"/>
  <c r="Q4" i="4"/>
  <c r="J4" i="4"/>
  <c r="AV55" i="4"/>
  <c r="S4" i="4"/>
  <c r="U85" i="4"/>
  <c r="N87" i="4"/>
  <c r="R87" i="4"/>
  <c r="N81" i="4"/>
  <c r="J81" i="4"/>
  <c r="AA84" i="4"/>
  <c r="R82" i="4"/>
  <c r="Q85" i="4"/>
  <c r="K83" i="4"/>
  <c r="K87" i="4"/>
  <c r="AD85" i="4"/>
  <c r="W81" i="4"/>
  <c r="T81" i="4"/>
  <c r="X41" i="4"/>
  <c r="AH4" i="4"/>
  <c r="AH84" i="4"/>
  <c r="AJ41" i="4"/>
  <c r="P85" i="4"/>
  <c r="AB83" i="4"/>
  <c r="E83" i="4"/>
  <c r="E87" i="4"/>
  <c r="AE4" i="4"/>
  <c r="C85" i="4"/>
  <c r="X86" i="4"/>
  <c r="P81" i="4"/>
  <c r="AG81" i="4"/>
  <c r="Y4" i="4"/>
  <c r="J79" i="4"/>
  <c r="Z83" i="4"/>
  <c r="S79" i="4"/>
  <c r="AJ69" i="4"/>
  <c r="U82" i="4"/>
  <c r="M80" i="4"/>
  <c r="E85" i="4"/>
  <c r="V84" i="4"/>
  <c r="F85" i="4"/>
  <c r="AV13" i="4"/>
  <c r="O84" i="4"/>
  <c r="I79" i="4"/>
  <c r="G82" i="4"/>
  <c r="S83" i="4"/>
  <c r="C83" i="4"/>
  <c r="U84" i="4"/>
  <c r="V86" i="4"/>
  <c r="G84" i="4"/>
  <c r="AC87" i="4"/>
  <c r="P4" i="4"/>
  <c r="E4" i="4"/>
  <c r="AD84" i="4"/>
  <c r="D4" i="4"/>
  <c r="BH41" i="4"/>
  <c r="AA4" i="4"/>
  <c r="AH86" i="4"/>
  <c r="Z86" i="4"/>
  <c r="X4" i="4"/>
  <c r="AC86" i="4"/>
  <c r="K81" i="4"/>
  <c r="W83" i="4"/>
  <c r="L87" i="4"/>
  <c r="C3" i="4"/>
  <c r="W84" i="4"/>
  <c r="S84" i="4"/>
  <c r="H82" i="4"/>
  <c r="T82" i="4"/>
  <c r="J86" i="4"/>
  <c r="G79" i="4"/>
  <c r="AE86" i="4"/>
  <c r="AD83" i="4"/>
  <c r="J84" i="4"/>
  <c r="AF80" i="4"/>
  <c r="AV27" i="4"/>
  <c r="O82" i="4"/>
  <c r="AD80" i="4"/>
  <c r="D83" i="4"/>
  <c r="AA87" i="4"/>
  <c r="R3" i="4"/>
  <c r="AG87" i="4"/>
  <c r="AE84" i="4"/>
  <c r="AC83" i="4"/>
  <c r="Y83" i="4"/>
  <c r="I87" i="4"/>
  <c r="D3" i="4"/>
  <c r="X81" i="4"/>
  <c r="BH55" i="4"/>
  <c r="AH83" i="4"/>
  <c r="AB3" i="4"/>
  <c r="AG83" i="4"/>
  <c r="G85" i="4"/>
  <c r="T83" i="4"/>
  <c r="F80" i="4"/>
  <c r="P86" i="4"/>
  <c r="P84" i="4"/>
  <c r="U3" i="4"/>
  <c r="Z80" i="4"/>
  <c r="AG84" i="4"/>
  <c r="U81" i="4"/>
  <c r="AV41" i="4"/>
  <c r="W80" i="4"/>
  <c r="AF85" i="4"/>
  <c r="AB84" i="4"/>
  <c r="F79" i="4"/>
  <c r="K82" i="4"/>
  <c r="AJ13" i="4"/>
  <c r="F84" i="4"/>
  <c r="M3" i="4"/>
  <c r="V80" i="4"/>
  <c r="Q86" i="4"/>
  <c r="Z3" i="4"/>
  <c r="Y81" i="4"/>
  <c r="AA81" i="4"/>
  <c r="L41" i="4"/>
  <c r="Y79" i="4"/>
  <c r="AG85" i="4"/>
  <c r="K4" i="4"/>
  <c r="AC80" i="4"/>
  <c r="T84" i="4"/>
  <c r="L80" i="4"/>
  <c r="K3" i="4"/>
  <c r="R4" i="4"/>
  <c r="J80" i="4"/>
  <c r="AB81" i="4"/>
  <c r="D81" i="4"/>
  <c r="R84" i="4"/>
  <c r="I81" i="4"/>
  <c r="N85" i="4"/>
  <c r="T79" i="4"/>
  <c r="P3" i="4"/>
  <c r="AB86" i="4"/>
  <c r="J85" i="4"/>
  <c r="K86" i="4"/>
  <c r="Z85" i="4"/>
  <c r="D85" i="4"/>
  <c r="K80" i="4"/>
  <c r="BT55" i="4"/>
  <c r="AF3" i="4"/>
  <c r="I85" i="4"/>
  <c r="AC81" i="4"/>
  <c r="X83" i="4"/>
  <c r="AE85" i="4"/>
  <c r="V82" i="4"/>
  <c r="G80" i="4"/>
  <c r="X82" i="4"/>
  <c r="S3" i="4"/>
  <c r="P79" i="4"/>
  <c r="U4" i="4"/>
  <c r="L3" i="4"/>
  <c r="W82" i="4"/>
  <c r="AB85" i="4"/>
  <c r="Y86" i="4"/>
  <c r="H84" i="4"/>
  <c r="R80" i="4"/>
  <c r="AH79" i="4"/>
  <c r="I80" i="4"/>
  <c r="X55" i="4"/>
  <c r="D86" i="4"/>
  <c r="X69" i="4"/>
  <c r="Q3" i="4"/>
  <c r="Q87" i="4"/>
  <c r="AD82" i="4"/>
  <c r="C80" i="4"/>
  <c r="I82" i="4"/>
  <c r="Q83" i="4"/>
  <c r="AH82" i="4"/>
  <c r="U83" i="4"/>
  <c r="M82" i="4"/>
  <c r="Z81" i="4"/>
  <c r="T3" i="4"/>
  <c r="AG79" i="4"/>
  <c r="O83" i="4"/>
  <c r="AE83" i="4"/>
  <c r="D82" i="4"/>
  <c r="G3" i="4"/>
  <c r="AF82" i="4"/>
  <c r="U87" i="4"/>
  <c r="AD81" i="4"/>
  <c r="AF86" i="4"/>
  <c r="H80" i="4"/>
  <c r="AD79" i="4"/>
  <c r="H86" i="4"/>
  <c r="V81" i="4"/>
  <c r="X80" i="4"/>
  <c r="V87" i="4"/>
  <c r="H83" i="4"/>
  <c r="C86" i="4"/>
  <c r="X85" i="4"/>
  <c r="L81" i="4"/>
  <c r="K79" i="4"/>
  <c r="V4" i="4"/>
  <c r="AB79" i="4"/>
  <c r="W4" i="4"/>
  <c r="W3" i="4"/>
  <c r="E86" i="4"/>
  <c r="W87" i="4"/>
  <c r="X87" i="4"/>
  <c r="J83" i="4"/>
  <c r="Z82" i="4"/>
  <c r="AG82" i="4"/>
  <c r="T4" i="4"/>
  <c r="G4" i="4"/>
  <c r="D79" i="4"/>
  <c r="O4" i="4"/>
  <c r="Q82" i="4"/>
  <c r="U79" i="4"/>
  <c r="X84" i="4"/>
  <c r="M83" i="4"/>
  <c r="G86" i="4"/>
  <c r="L84" i="4"/>
  <c r="AH87" i="4"/>
  <c r="N3" i="4"/>
  <c r="G83" i="4"/>
  <c r="W79" i="4"/>
  <c r="O79" i="4"/>
  <c r="D80" i="4"/>
  <c r="F82" i="4"/>
  <c r="AG3" i="4"/>
  <c r="V85" i="4"/>
  <c r="X27" i="4"/>
  <c r="T85" i="4"/>
  <c r="L86" i="4"/>
  <c r="BT27" i="4"/>
  <c r="Q84" i="4"/>
  <c r="N86" i="4"/>
  <c r="U80" i="4"/>
  <c r="J3" i="4"/>
  <c r="M87" i="4"/>
  <c r="L85" i="4"/>
  <c r="O87" i="4"/>
  <c r="W86" i="4"/>
  <c r="BT13" i="4"/>
  <c r="M79" i="4"/>
  <c r="H79" i="4"/>
  <c r="Y82" i="4"/>
  <c r="C87" i="4"/>
  <c r="F81" i="4"/>
  <c r="I86" i="4"/>
  <c r="Z4" i="4"/>
  <c r="AG80" i="4"/>
  <c r="F83" i="4"/>
  <c r="AD3" i="4"/>
  <c r="J87" i="4"/>
  <c r="S87" i="4"/>
  <c r="H85" i="4"/>
  <c r="N83" i="4"/>
  <c r="Z79" i="4"/>
  <c r="Y84" i="4"/>
  <c r="L82" i="4"/>
  <c r="N79" i="4"/>
  <c r="AA85" i="4"/>
  <c r="AC79" i="4"/>
  <c r="M85" i="4"/>
  <c r="Q81" i="4"/>
  <c r="BH27" i="4"/>
  <c r="M86" i="4"/>
  <c r="AA79" i="4"/>
  <c r="E80" i="4"/>
  <c r="BT69" i="4"/>
  <c r="M81" i="4"/>
  <c r="AB4" i="4"/>
  <c r="O3" i="4"/>
  <c r="N4" i="4"/>
  <c r="AA80" i="4"/>
  <c r="O85" i="4"/>
  <c r="AD87" i="4"/>
  <c r="AA86" i="4"/>
  <c r="M84" i="4"/>
  <c r="L27" i="4"/>
  <c r="AA3" i="4"/>
  <c r="AF84" i="4"/>
  <c r="T86" i="4"/>
  <c r="L79" i="4"/>
  <c r="S82" i="4"/>
  <c r="O80" i="4"/>
  <c r="F3" i="4"/>
  <c r="P82" i="4"/>
  <c r="Z87" i="4"/>
  <c r="C82" i="4"/>
  <c r="L83" i="4"/>
  <c r="AE3" i="4"/>
  <c r="Z84" i="4"/>
  <c r="AF81" i="4"/>
  <c r="AD4" i="4"/>
  <c r="S81" i="4"/>
  <c r="W85" i="4"/>
  <c r="L55" i="4"/>
  <c r="BT41" i="4"/>
  <c r="K85" i="4"/>
  <c r="S85" i="4"/>
  <c r="Y3" i="4"/>
  <c r="C84" i="4"/>
  <c r="V83" i="4"/>
  <c r="I4" i="4"/>
  <c r="BH69" i="4"/>
  <c r="AV69" i="4"/>
  <c r="M4" i="4"/>
  <c r="T87" i="4"/>
  <c r="D87" i="4"/>
  <c r="E82" i="4"/>
  <c r="AA82" i="4"/>
  <c r="F87" i="4"/>
  <c r="E3" i="4"/>
  <c r="N82" i="4"/>
  <c r="L4" i="4"/>
  <c r="F67" i="3" l="1"/>
  <c r="F66" i="3"/>
  <c r="F65" i="3"/>
  <c r="F53" i="3"/>
  <c r="F52" i="3"/>
  <c r="F51" i="3"/>
  <c r="F25" i="3"/>
  <c r="F24" i="3"/>
  <c r="F23" i="3"/>
  <c r="F11" i="3"/>
  <c r="F10" i="3"/>
  <c r="F9" i="3"/>
  <c r="O80" i="3"/>
  <c r="R80" i="3"/>
  <c r="O84" i="3"/>
  <c r="S4" i="3"/>
  <c r="K4" i="3"/>
  <c r="E81" i="3"/>
  <c r="AE85" i="3"/>
  <c r="AC3" i="3"/>
  <c r="Y83" i="3"/>
  <c r="P4" i="3"/>
  <c r="K87" i="3"/>
  <c r="I84" i="3"/>
  <c r="R87" i="3"/>
  <c r="Z79" i="3"/>
  <c r="D85" i="3"/>
  <c r="L3" i="3"/>
  <c r="AC82" i="3"/>
  <c r="U81" i="3"/>
  <c r="D87" i="3"/>
  <c r="D83" i="3"/>
  <c r="U82" i="3"/>
  <c r="D86" i="3"/>
  <c r="E82" i="3"/>
  <c r="G82" i="3"/>
  <c r="J81" i="3"/>
  <c r="AC85" i="3"/>
  <c r="AH87" i="3"/>
  <c r="AD79" i="3"/>
  <c r="K83" i="3"/>
  <c r="F84" i="3"/>
  <c r="I79" i="3"/>
  <c r="M86" i="3"/>
  <c r="M81" i="3"/>
  <c r="U4" i="3"/>
  <c r="Z84" i="3"/>
  <c r="F4" i="3"/>
  <c r="H86" i="3"/>
  <c r="AA4" i="3"/>
  <c r="N81" i="3"/>
  <c r="AD84" i="3"/>
  <c r="E4" i="3"/>
  <c r="Y86" i="3"/>
  <c r="I83" i="3"/>
  <c r="AF84" i="3"/>
  <c r="M80" i="3"/>
  <c r="O79" i="3"/>
  <c r="AF4" i="3"/>
  <c r="L83" i="3"/>
  <c r="N79" i="3"/>
  <c r="F83" i="3"/>
  <c r="K3" i="3"/>
  <c r="E83" i="3"/>
  <c r="N4" i="3"/>
  <c r="D81" i="3"/>
  <c r="Z87" i="3"/>
  <c r="E3" i="3"/>
  <c r="Z80" i="3"/>
  <c r="K82" i="3"/>
  <c r="AF79" i="3"/>
  <c r="K80" i="3"/>
  <c r="M84" i="3"/>
  <c r="I86" i="3"/>
  <c r="L82" i="3"/>
  <c r="I3" i="3"/>
  <c r="V84" i="3"/>
  <c r="H80" i="3"/>
  <c r="S87" i="3"/>
  <c r="G87" i="3"/>
  <c r="W4" i="3"/>
  <c r="O83" i="3"/>
  <c r="Y85" i="3"/>
  <c r="P82" i="3"/>
  <c r="AB3" i="3"/>
  <c r="Q4" i="3"/>
  <c r="L81" i="3"/>
  <c r="AB83" i="3"/>
  <c r="H84" i="3"/>
  <c r="Q80" i="3"/>
  <c r="AF80" i="3"/>
  <c r="Q81" i="3"/>
  <c r="R82" i="3"/>
  <c r="L87" i="3"/>
  <c r="AC87" i="3"/>
  <c r="H83" i="3"/>
  <c r="AG79" i="3"/>
  <c r="J82" i="3"/>
  <c r="V81" i="3"/>
  <c r="W83" i="3"/>
  <c r="C4" i="3"/>
  <c r="S79" i="3"/>
  <c r="AF3" i="3"/>
  <c r="Y79" i="3"/>
  <c r="J83" i="3"/>
  <c r="P80" i="3"/>
  <c r="J84" i="3"/>
  <c r="F82" i="3"/>
  <c r="N83" i="3"/>
  <c r="S82" i="3"/>
  <c r="L69" i="3"/>
  <c r="AA82" i="3"/>
  <c r="W3" i="3"/>
  <c r="AB80" i="3"/>
  <c r="AF83" i="3"/>
  <c r="AH83" i="3"/>
  <c r="F86" i="3"/>
  <c r="AA79" i="3"/>
  <c r="C3" i="1"/>
  <c r="N86" i="3"/>
  <c r="S80" i="3"/>
  <c r="T84" i="3"/>
  <c r="V80" i="3"/>
  <c r="AH85" i="3"/>
  <c r="Q3" i="3"/>
  <c r="P84" i="3"/>
  <c r="Y84" i="3"/>
  <c r="R3" i="3"/>
  <c r="X83" i="3"/>
  <c r="P81" i="3"/>
  <c r="U85" i="3"/>
  <c r="AC81" i="3"/>
  <c r="AG84" i="3"/>
  <c r="L79" i="3"/>
  <c r="K85" i="3"/>
  <c r="R4" i="3"/>
  <c r="D80" i="3"/>
  <c r="M3" i="3"/>
  <c r="AB4" i="3"/>
  <c r="Q85" i="3"/>
  <c r="X79" i="3"/>
  <c r="X3" i="3"/>
  <c r="X82" i="3"/>
  <c r="T85" i="3"/>
  <c r="D82" i="3"/>
  <c r="G83" i="3"/>
  <c r="J86" i="3"/>
  <c r="V79" i="3"/>
  <c r="X81" i="3"/>
  <c r="I4" i="3"/>
  <c r="E80" i="3"/>
  <c r="R84" i="3"/>
  <c r="AC86" i="3"/>
  <c r="X85" i="3"/>
  <c r="AD83" i="3"/>
  <c r="R86" i="3"/>
  <c r="E87" i="3"/>
  <c r="Y81" i="3"/>
  <c r="O4" i="3"/>
  <c r="T81" i="3"/>
  <c r="AG80" i="3"/>
  <c r="AF87" i="3"/>
  <c r="P86" i="3"/>
  <c r="AA80" i="3"/>
  <c r="AG87" i="3"/>
  <c r="Q87" i="3"/>
  <c r="V3" i="3"/>
  <c r="M4" i="3"/>
  <c r="AE84" i="3"/>
  <c r="U83" i="3"/>
  <c r="V85" i="3"/>
  <c r="H87" i="3"/>
  <c r="K84" i="3"/>
  <c r="S86" i="3"/>
  <c r="D3" i="3"/>
  <c r="V86" i="3"/>
  <c r="H85" i="3"/>
  <c r="F81" i="3"/>
  <c r="W84" i="3"/>
  <c r="Q79" i="3"/>
  <c r="V83" i="3"/>
  <c r="J4" i="3"/>
  <c r="AA3" i="3"/>
  <c r="AH86" i="3"/>
  <c r="Y87" i="3"/>
  <c r="Y82" i="3"/>
  <c r="F85" i="3"/>
  <c r="AB86" i="3"/>
  <c r="P83" i="3"/>
  <c r="G81" i="3"/>
  <c r="T4" i="3"/>
  <c r="I87" i="3"/>
  <c r="AG83" i="3"/>
  <c r="W86" i="3"/>
  <c r="P3" i="3"/>
  <c r="AE80" i="3"/>
  <c r="D4" i="3"/>
  <c r="M83" i="3"/>
  <c r="AD4" i="3"/>
  <c r="AG82" i="3"/>
  <c r="AD81" i="3"/>
  <c r="O87" i="3"/>
  <c r="AH80" i="3"/>
  <c r="K81" i="3"/>
  <c r="T79" i="3"/>
  <c r="Z85" i="3"/>
  <c r="R83" i="3"/>
  <c r="AB85" i="3"/>
  <c r="U87" i="3"/>
  <c r="S81" i="3"/>
  <c r="AD85" i="3"/>
  <c r="S85" i="3"/>
  <c r="AD86" i="3"/>
  <c r="K86" i="3"/>
  <c r="T80" i="3"/>
  <c r="H79" i="3"/>
  <c r="O3" i="3"/>
  <c r="AE79" i="3"/>
  <c r="T87" i="3"/>
  <c r="J87" i="3"/>
  <c r="D79" i="3"/>
  <c r="AC80" i="3"/>
  <c r="G4" i="3"/>
  <c r="G84" i="3"/>
  <c r="X84" i="3"/>
  <c r="U84" i="3"/>
  <c r="E86" i="3"/>
  <c r="E84" i="3"/>
  <c r="AH4" i="3"/>
  <c r="AB79" i="3"/>
  <c r="N82" i="3"/>
  <c r="AG85" i="3"/>
  <c r="AC84" i="3"/>
  <c r="AH81" i="3"/>
  <c r="G80" i="3"/>
  <c r="AF81" i="3"/>
  <c r="N80" i="3"/>
  <c r="U86" i="3"/>
  <c r="AG81" i="3"/>
  <c r="L86" i="3"/>
  <c r="AE4" i="3"/>
  <c r="L84" i="3"/>
  <c r="G3" i="3"/>
  <c r="W81" i="3"/>
  <c r="D84" i="3"/>
  <c r="W87" i="3"/>
  <c r="AB81" i="3"/>
  <c r="AF85" i="3"/>
  <c r="AF86" i="3"/>
  <c r="AA84" i="3"/>
  <c r="Y4" i="3"/>
  <c r="AD80" i="3"/>
  <c r="Z3" i="3"/>
  <c r="G85" i="3"/>
  <c r="AE83" i="3"/>
  <c r="U80" i="3"/>
  <c r="Q82" i="3"/>
  <c r="AD82" i="3"/>
  <c r="AA87" i="3"/>
  <c r="P79" i="3"/>
  <c r="I80" i="3"/>
  <c r="Z83" i="3"/>
  <c r="AA83" i="3"/>
  <c r="U3" i="3"/>
  <c r="J85" i="3"/>
  <c r="F79" i="3"/>
  <c r="I85" i="3"/>
  <c r="S83" i="3"/>
  <c r="AE81" i="3"/>
  <c r="AE82" i="3"/>
  <c r="AH79" i="3"/>
  <c r="M79" i="3"/>
  <c r="L85" i="3"/>
  <c r="U79" i="3"/>
  <c r="L27" i="3"/>
  <c r="AA81" i="3"/>
  <c r="I82" i="3"/>
  <c r="W85" i="3"/>
  <c r="P85" i="3"/>
  <c r="AB84" i="3"/>
  <c r="AA85" i="3"/>
  <c r="AB82" i="3"/>
  <c r="AB87" i="3"/>
  <c r="V4" i="3"/>
  <c r="AG3" i="3"/>
  <c r="W79" i="3"/>
  <c r="S3" i="3"/>
  <c r="Y3" i="3"/>
  <c r="T83" i="3"/>
  <c r="O82" i="3"/>
  <c r="J79" i="3"/>
  <c r="Q84" i="3"/>
  <c r="AD87" i="3"/>
  <c r="M82" i="3"/>
  <c r="AH3" i="3"/>
  <c r="F3" i="3"/>
  <c r="X86" i="3"/>
  <c r="O81" i="3"/>
  <c r="AC83" i="3"/>
  <c r="L4" i="3"/>
  <c r="K79" i="3"/>
  <c r="N85" i="3"/>
  <c r="R85" i="3"/>
  <c r="AH84" i="3"/>
  <c r="Z82" i="3"/>
  <c r="AG4" i="3"/>
  <c r="G86" i="3"/>
  <c r="T3" i="3"/>
  <c r="E85" i="3"/>
  <c r="AE86" i="3"/>
  <c r="X4" i="3"/>
  <c r="V82" i="3"/>
  <c r="M87" i="3"/>
  <c r="AE3" i="3"/>
  <c r="AC79" i="3"/>
  <c r="R79" i="3"/>
  <c r="AE87" i="3"/>
  <c r="R81" i="3"/>
  <c r="F80" i="3"/>
  <c r="Z86" i="3"/>
  <c r="N87" i="3"/>
  <c r="AF82" i="3"/>
  <c r="H3" i="3"/>
  <c r="G79" i="3"/>
  <c r="AC4" i="3"/>
  <c r="J3" i="3"/>
  <c r="F87" i="3"/>
  <c r="H82" i="3"/>
  <c r="Z4" i="3"/>
  <c r="I81" i="3"/>
  <c r="L80" i="3"/>
  <c r="N3" i="3"/>
  <c r="L55" i="3"/>
  <c r="X87" i="3"/>
  <c r="E79" i="3"/>
  <c r="J80" i="3"/>
  <c r="N84" i="3"/>
  <c r="P87" i="3"/>
  <c r="AD3" i="3"/>
  <c r="S84" i="3"/>
  <c r="Z81" i="3"/>
  <c r="V87" i="3"/>
  <c r="W82" i="3"/>
  <c r="AA86" i="3"/>
  <c r="W80" i="3"/>
  <c r="M85" i="3"/>
  <c r="T86" i="3"/>
  <c r="H4" i="3"/>
  <c r="AH82" i="3"/>
  <c r="C3" i="3"/>
  <c r="Y80" i="3"/>
  <c r="H81" i="3"/>
  <c r="O85" i="3"/>
  <c r="AG86" i="3"/>
  <c r="X80" i="3"/>
  <c r="Q83" i="3"/>
  <c r="Q86" i="3"/>
  <c r="O86" i="3"/>
  <c r="T82" i="3"/>
  <c r="BN67" i="2" l="1"/>
  <c r="BB67" i="2"/>
  <c r="BN66" i="2"/>
  <c r="BB66" i="2"/>
  <c r="BN65" i="2"/>
  <c r="BB65" i="2"/>
  <c r="F53" i="2"/>
  <c r="F52" i="2"/>
  <c r="F51" i="2"/>
  <c r="BN39" i="2"/>
  <c r="F39" i="2"/>
  <c r="BN38" i="2"/>
  <c r="F38" i="2"/>
  <c r="BN37" i="2"/>
  <c r="F37" i="2"/>
  <c r="F25" i="2"/>
  <c r="F24" i="2"/>
  <c r="F23" i="2"/>
  <c r="BZ11" i="2"/>
  <c r="BN11" i="2"/>
  <c r="F11" i="2"/>
  <c r="BZ10" i="2"/>
  <c r="BN10" i="2"/>
  <c r="F10" i="2"/>
  <c r="BZ9" i="2"/>
  <c r="BN9" i="2"/>
  <c r="F9" i="2"/>
  <c r="AH4" i="1"/>
  <c r="D84" i="1"/>
  <c r="E81" i="1"/>
  <c r="AE79" i="1"/>
  <c r="L79" i="1"/>
  <c r="O4" i="2"/>
  <c r="AD79" i="1"/>
  <c r="Y84" i="1"/>
  <c r="AF82" i="1"/>
  <c r="W3" i="2"/>
  <c r="L83" i="1"/>
  <c r="AD3" i="2"/>
  <c r="O4" i="1"/>
  <c r="AE3" i="1"/>
  <c r="Y80" i="1"/>
  <c r="N82" i="1"/>
  <c r="R85" i="1"/>
  <c r="O79" i="1"/>
  <c r="AG80" i="1"/>
  <c r="AF79" i="1"/>
  <c r="G84" i="1"/>
  <c r="I80" i="1"/>
  <c r="AF81" i="1"/>
  <c r="L84" i="1"/>
  <c r="F83" i="1"/>
  <c r="G82" i="1"/>
  <c r="AC85" i="1"/>
  <c r="G4" i="2"/>
  <c r="X84" i="1"/>
  <c r="N81" i="1"/>
  <c r="D3" i="2"/>
  <c r="AD83" i="1"/>
  <c r="AF4" i="1"/>
  <c r="AF80" i="1"/>
  <c r="Q3" i="1"/>
  <c r="C80" i="1"/>
  <c r="T85" i="1"/>
  <c r="V82" i="1"/>
  <c r="N79" i="1"/>
  <c r="E4" i="2"/>
  <c r="D85" i="1"/>
  <c r="AD84" i="1"/>
  <c r="W80" i="1"/>
  <c r="Z85" i="1"/>
  <c r="W84" i="1"/>
  <c r="AH80" i="1"/>
  <c r="AC79" i="1"/>
  <c r="C84" i="1"/>
  <c r="N4" i="1"/>
  <c r="Q3" i="2"/>
  <c r="Z3" i="1"/>
  <c r="W83" i="1"/>
  <c r="P4" i="1"/>
  <c r="N3" i="1"/>
  <c r="R4" i="2"/>
  <c r="AB80" i="1"/>
  <c r="G4" i="1"/>
  <c r="E3" i="1"/>
  <c r="T3" i="1"/>
  <c r="AC81" i="1"/>
  <c r="AE83" i="1"/>
  <c r="N3" i="2"/>
  <c r="AA84" i="1"/>
  <c r="H3" i="2"/>
  <c r="AC3" i="1"/>
  <c r="Y4" i="1"/>
  <c r="G85" i="1"/>
  <c r="V84" i="1"/>
  <c r="AB83" i="1"/>
  <c r="AH85" i="1"/>
  <c r="X82" i="1"/>
  <c r="O84" i="1"/>
  <c r="Y3" i="1"/>
  <c r="N85" i="1"/>
  <c r="AA83" i="1"/>
  <c r="I3" i="2"/>
  <c r="AH83" i="1"/>
  <c r="S81" i="1"/>
  <c r="I84" i="1"/>
  <c r="C4" i="1"/>
  <c r="L3" i="1"/>
  <c r="Y85" i="1"/>
  <c r="AF85" i="1"/>
  <c r="Q4" i="2"/>
  <c r="AB79" i="1"/>
  <c r="G83" i="1"/>
  <c r="Y82" i="1"/>
  <c r="V3" i="1"/>
  <c r="AG4" i="2"/>
  <c r="Z84" i="1"/>
  <c r="M3" i="1"/>
  <c r="E82" i="1"/>
  <c r="P3" i="1"/>
  <c r="P79" i="1"/>
  <c r="D4" i="2"/>
  <c r="W82" i="1"/>
  <c r="T4" i="2"/>
  <c r="L82" i="1"/>
  <c r="O81" i="1"/>
  <c r="K3" i="1"/>
  <c r="AB81" i="1"/>
  <c r="O82" i="1"/>
  <c r="T79" i="1"/>
  <c r="J81" i="1"/>
  <c r="L3" i="2"/>
  <c r="AA4" i="1"/>
  <c r="AB3" i="1"/>
  <c r="J80" i="1"/>
  <c r="C82" i="1"/>
  <c r="Q84" i="1"/>
  <c r="H4" i="2"/>
  <c r="O3" i="2"/>
  <c r="AC4" i="2"/>
  <c r="V79" i="1"/>
  <c r="S3" i="2"/>
  <c r="F4" i="1"/>
  <c r="D83" i="1"/>
  <c r="R79" i="1"/>
  <c r="N83" i="1"/>
  <c r="M80" i="1"/>
  <c r="AE3" i="2"/>
  <c r="F79" i="1"/>
  <c r="AE84" i="1"/>
  <c r="J3" i="1"/>
  <c r="U85" i="1"/>
  <c r="R84" i="1"/>
  <c r="E80" i="1"/>
  <c r="K3" i="2"/>
  <c r="T3" i="2"/>
  <c r="L80" i="1"/>
  <c r="AH82" i="1"/>
  <c r="R3" i="1"/>
  <c r="S82" i="1"/>
  <c r="I4" i="2"/>
  <c r="Z81" i="1"/>
  <c r="M83" i="1"/>
  <c r="X83" i="1"/>
  <c r="W81" i="1"/>
  <c r="AF84" i="1"/>
  <c r="AC83" i="1"/>
  <c r="AH3" i="2"/>
  <c r="W4" i="1"/>
  <c r="I3" i="1"/>
  <c r="M82" i="1"/>
  <c r="U3" i="2"/>
  <c r="H85" i="1"/>
  <c r="G80" i="1"/>
  <c r="I83" i="1"/>
  <c r="C81" i="1"/>
  <c r="Z82" i="1"/>
  <c r="AH84" i="1"/>
  <c r="U4" i="1"/>
  <c r="V4" i="2"/>
  <c r="T84" i="1"/>
  <c r="K81" i="1"/>
  <c r="S84" i="1"/>
  <c r="Q80" i="1"/>
  <c r="S85" i="1"/>
  <c r="AB4" i="1"/>
  <c r="AD4" i="1"/>
  <c r="AA3" i="1"/>
  <c r="AB82" i="1"/>
  <c r="H79" i="1"/>
  <c r="S83" i="1"/>
  <c r="H4" i="1"/>
  <c r="AD80" i="1"/>
  <c r="J82" i="1"/>
  <c r="AH4" i="2"/>
  <c r="H81" i="1"/>
  <c r="F82" i="1"/>
  <c r="K82" i="1"/>
  <c r="U80" i="1"/>
  <c r="D81" i="1"/>
  <c r="L4" i="1"/>
  <c r="H84" i="1"/>
  <c r="AC3" i="2"/>
  <c r="D4" i="1"/>
  <c r="I82" i="1"/>
  <c r="S4" i="1"/>
  <c r="Q83" i="1"/>
  <c r="P82" i="1"/>
  <c r="E84" i="1"/>
  <c r="D79" i="1"/>
  <c r="G79" i="1"/>
  <c r="Y4" i="2"/>
  <c r="AH81" i="1"/>
  <c r="K4" i="2"/>
  <c r="AF3" i="2"/>
  <c r="Q4" i="1"/>
  <c r="E83" i="1"/>
  <c r="V85" i="1"/>
  <c r="P81" i="1"/>
  <c r="AG3" i="1"/>
  <c r="AD4" i="2"/>
  <c r="AC84" i="1"/>
  <c r="Z80" i="1"/>
  <c r="L4" i="2"/>
  <c r="X80" i="1"/>
  <c r="K80" i="1"/>
  <c r="X4" i="1"/>
  <c r="F3" i="2"/>
  <c r="S4" i="2"/>
  <c r="Y81" i="1"/>
  <c r="I81" i="1"/>
  <c r="T81" i="1"/>
  <c r="V80" i="1"/>
  <c r="U81" i="1"/>
  <c r="Q79" i="1"/>
  <c r="R81" i="1"/>
  <c r="AF3" i="1"/>
  <c r="X3" i="1"/>
  <c r="S80" i="1"/>
  <c r="AB84" i="1"/>
  <c r="L81" i="1"/>
  <c r="C85" i="1"/>
  <c r="AH3" i="1"/>
  <c r="J4" i="1"/>
  <c r="AG3" i="2"/>
  <c r="C83" i="1"/>
  <c r="AG82" i="1"/>
  <c r="H82" i="1"/>
  <c r="J85" i="1"/>
  <c r="I79" i="1"/>
  <c r="J79" i="1"/>
  <c r="AG85" i="1"/>
  <c r="K83" i="1"/>
  <c r="C3" i="2"/>
  <c r="P4" i="2"/>
  <c r="AE80" i="1"/>
  <c r="F4" i="2"/>
  <c r="G3" i="1"/>
  <c r="D82" i="1"/>
  <c r="L85" i="1"/>
  <c r="AA82" i="1"/>
  <c r="Z4" i="1"/>
  <c r="O3" i="1"/>
  <c r="I4" i="1"/>
  <c r="W3" i="1"/>
  <c r="AH79" i="1"/>
  <c r="AC4" i="1"/>
  <c r="N80" i="1"/>
  <c r="E4" i="1"/>
  <c r="C4" i="2"/>
  <c r="AA79" i="1"/>
  <c r="AE82" i="1"/>
  <c r="H83" i="1"/>
  <c r="I85" i="1"/>
  <c r="R83" i="1"/>
  <c r="R82" i="1"/>
  <c r="Y83" i="1"/>
  <c r="AA81" i="1"/>
  <c r="M84" i="1"/>
  <c r="P85" i="1"/>
  <c r="V4" i="1"/>
  <c r="AC80" i="1"/>
  <c r="Q81" i="1"/>
  <c r="E85" i="1"/>
  <c r="AG79" i="1"/>
  <c r="Y79" i="1"/>
  <c r="N84" i="1"/>
  <c r="AA85" i="1"/>
  <c r="J4" i="2"/>
  <c r="R80" i="1"/>
  <c r="G3" i="2"/>
  <c r="P3" i="2"/>
  <c r="K84" i="1"/>
  <c r="U84" i="1"/>
  <c r="AG4" i="1"/>
  <c r="R4" i="1"/>
  <c r="U83" i="1"/>
  <c r="M85" i="1"/>
  <c r="W4" i="2"/>
  <c r="X85" i="1"/>
  <c r="AB3" i="2"/>
  <c r="D80" i="1"/>
  <c r="J3" i="2"/>
  <c r="F81" i="1"/>
  <c r="P84" i="1"/>
  <c r="V3" i="2"/>
  <c r="AD81" i="1"/>
  <c r="AC82" i="1"/>
  <c r="AF83" i="1"/>
  <c r="Q85" i="1"/>
  <c r="J83" i="1"/>
  <c r="K79" i="1"/>
  <c r="T82" i="1"/>
  <c r="M81" i="1"/>
  <c r="S3" i="1"/>
  <c r="AE4" i="2"/>
  <c r="AA4" i="2"/>
  <c r="Y3" i="2"/>
  <c r="AA80" i="1"/>
  <c r="D3" i="1"/>
  <c r="S79" i="1"/>
  <c r="AD82" i="1"/>
  <c r="P83" i="1"/>
  <c r="U4" i="2"/>
  <c r="V83" i="1"/>
  <c r="AD85" i="1"/>
  <c r="T83" i="1"/>
  <c r="W85" i="1"/>
  <c r="AE85" i="1"/>
  <c r="V81" i="1"/>
  <c r="F84" i="1"/>
  <c r="Z79" i="1"/>
  <c r="C79" i="1"/>
  <c r="E79" i="1"/>
  <c r="E3" i="2"/>
  <c r="H3" i="1"/>
  <c r="F3" i="1"/>
  <c r="W79" i="1"/>
  <c r="M3" i="2"/>
  <c r="Q82" i="1"/>
  <c r="U82" i="1"/>
  <c r="AG83" i="1"/>
  <c r="T80" i="1"/>
  <c r="O80" i="1"/>
  <c r="AB4" i="2"/>
  <c r="P80" i="1"/>
  <c r="M4" i="2"/>
  <c r="G81" i="1"/>
  <c r="O83" i="1"/>
  <c r="AF4" i="2"/>
  <c r="H80" i="1"/>
  <c r="X3" i="2"/>
  <c r="AG81" i="1"/>
  <c r="Z3" i="2"/>
  <c r="J84" i="1"/>
  <c r="AB85" i="1"/>
  <c r="X81" i="1"/>
  <c r="U79" i="1"/>
  <c r="O85" i="1"/>
  <c r="AE4" i="1"/>
  <c r="X4" i="2"/>
  <c r="U3" i="1"/>
  <c r="X79" i="1"/>
  <c r="M4" i="1"/>
  <c r="AD3" i="1"/>
  <c r="F80" i="1"/>
  <c r="AA3" i="2"/>
  <c r="K4" i="1"/>
  <c r="Z83" i="1"/>
  <c r="N4" i="2"/>
  <c r="AG84" i="1"/>
  <c r="Z4" i="2"/>
  <c r="F85" i="1"/>
  <c r="R3" i="2"/>
  <c r="T4" i="1"/>
  <c r="M79" i="1"/>
  <c r="AE81" i="1"/>
  <c r="K85" i="1"/>
  <c r="R25" i="1" l="1"/>
  <c r="R24" i="1"/>
  <c r="R23" i="1"/>
  <c r="X27" i="1"/>
  <c r="AP11" i="1" l="1"/>
  <c r="AP10" i="1"/>
  <c r="AP9" i="1"/>
  <c r="AP25" i="1"/>
  <c r="AP24" i="1"/>
  <c r="AP23" i="1"/>
  <c r="AP39" i="1"/>
  <c r="AP38" i="1"/>
  <c r="AP37" i="1"/>
  <c r="AP53" i="1"/>
  <c r="AP52" i="1"/>
  <c r="AP51" i="1"/>
  <c r="AP67" i="1"/>
  <c r="AP66" i="1"/>
  <c r="AP65" i="1"/>
  <c r="BB11" i="1"/>
  <c r="BB10" i="1"/>
  <c r="BB9" i="1"/>
  <c r="BB25" i="1"/>
  <c r="BB24" i="1"/>
  <c r="BB23" i="1"/>
  <c r="BB39" i="1"/>
  <c r="BB38" i="1"/>
  <c r="BB37" i="1"/>
  <c r="BB53" i="1"/>
  <c r="BB52" i="1"/>
  <c r="BB51" i="1"/>
  <c r="BB67" i="1"/>
  <c r="BB66" i="1"/>
  <c r="BB65" i="1"/>
  <c r="BN11" i="1"/>
  <c r="BN10" i="1"/>
  <c r="BN9" i="1"/>
  <c r="BN25" i="1"/>
  <c r="BN24" i="1"/>
  <c r="BN23" i="1"/>
  <c r="BN39" i="1"/>
  <c r="BN38" i="1"/>
  <c r="BN37" i="1"/>
  <c r="BN67" i="1"/>
  <c r="BN66" i="1"/>
  <c r="BN65" i="1"/>
  <c r="BN53" i="1"/>
  <c r="BN52" i="1"/>
  <c r="BN51" i="1"/>
  <c r="BZ11" i="1"/>
  <c r="BZ10" i="1"/>
  <c r="BZ9" i="1"/>
  <c r="BZ25" i="1"/>
  <c r="BZ24" i="1"/>
  <c r="BZ23" i="1"/>
  <c r="AD29" i="1"/>
  <c r="AD67" i="1"/>
  <c r="AD66" i="1"/>
  <c r="AD65" i="1"/>
  <c r="AD53" i="1"/>
  <c r="AD52" i="1"/>
  <c r="AD51" i="1"/>
  <c r="AD39" i="1"/>
  <c r="AD38" i="1"/>
  <c r="AD37" i="1"/>
  <c r="AD25" i="1"/>
  <c r="AD24" i="1"/>
  <c r="AD23" i="1"/>
  <c r="AD11" i="1"/>
  <c r="AD10" i="1"/>
  <c r="AD9" i="1"/>
  <c r="R67" i="1"/>
  <c r="R66" i="1"/>
  <c r="R65" i="1"/>
  <c r="R53" i="1"/>
  <c r="R52" i="1"/>
  <c r="R51" i="1"/>
  <c r="R39" i="1"/>
  <c r="R38" i="1"/>
  <c r="R37" i="1"/>
  <c r="R11" i="1"/>
  <c r="R10" i="1"/>
  <c r="R9" i="1"/>
  <c r="F67" i="1"/>
  <c r="F66" i="1"/>
  <c r="F65" i="1"/>
  <c r="F53" i="1"/>
  <c r="F52" i="1"/>
  <c r="F51" i="1"/>
  <c r="F39" i="1"/>
  <c r="F38" i="1"/>
  <c r="F37" i="1"/>
  <c r="F25" i="1"/>
  <c r="F24" i="1"/>
  <c r="F23" i="1"/>
  <c r="F11" i="1"/>
  <c r="F10" i="1"/>
  <c r="F9" i="1"/>
  <c r="X41" i="1"/>
  <c r="AJ27" i="1"/>
  <c r="L27" i="1"/>
  <c r="BT69" i="1"/>
  <c r="BH41" i="1"/>
  <c r="BH69" i="1"/>
  <c r="BT13" i="1"/>
  <c r="AJ41" i="1"/>
  <c r="BT41" i="1"/>
  <c r="BT27" i="1"/>
  <c r="BH55" i="1"/>
  <c r="X13" i="1"/>
  <c r="AV13" i="1"/>
  <c r="AV69" i="1"/>
  <c r="AJ55" i="1"/>
  <c r="BT55" i="1"/>
  <c r="AJ69" i="1"/>
  <c r="BH13" i="1"/>
  <c r="L55" i="1"/>
  <c r="AJ13" i="1"/>
  <c r="AV27" i="1"/>
  <c r="L41" i="1"/>
  <c r="X69" i="1"/>
  <c r="AV55" i="1"/>
  <c r="X55" i="1"/>
  <c r="BH27" i="1"/>
  <c r="L69" i="1"/>
  <c r="CF27" i="1"/>
  <c r="AV41" i="1"/>
  <c r="CF13" i="1"/>
</calcChain>
</file>

<file path=xl/sharedStrings.xml><?xml version="1.0" encoding="utf-8"?>
<sst xmlns="http://schemas.openxmlformats.org/spreadsheetml/2006/main" count="2576" uniqueCount="50">
  <si>
    <t>Offset</t>
  </si>
  <si>
    <t>Multiplier</t>
  </si>
  <si>
    <t>Scintillator parameters</t>
  </si>
  <si>
    <t>Comparison region</t>
  </si>
  <si>
    <t>Alpha</t>
  </si>
  <si>
    <t>Upper limit (MeV)</t>
  </si>
  <si>
    <t>Beta</t>
  </si>
  <si>
    <t>Lower limit (MeV)</t>
  </si>
  <si>
    <t>Gamma</t>
  </si>
  <si>
    <t xml:space="preserve"> </t>
  </si>
  <si>
    <t>Energy calibration</t>
  </si>
  <si>
    <t>Normalisation</t>
  </si>
  <si>
    <t>Primary</t>
  </si>
  <si>
    <t>Secondary</t>
  </si>
  <si>
    <t>S2 #</t>
  </si>
  <si>
    <t>S2_1</t>
  </si>
  <si>
    <t>S2_2</t>
  </si>
  <si>
    <t>S2_3</t>
  </si>
  <si>
    <t>S2_4</t>
  </si>
  <si>
    <t>S2_5</t>
  </si>
  <si>
    <t>S2_6</t>
  </si>
  <si>
    <t>S2_7</t>
  </si>
  <si>
    <t>S2_8</t>
  </si>
  <si>
    <t>S2_9</t>
  </si>
  <si>
    <t>S2_10</t>
  </si>
  <si>
    <t>S2_11</t>
  </si>
  <si>
    <t>S2_16</t>
  </si>
  <si>
    <t>S2_12</t>
  </si>
  <si>
    <t>S2_17</t>
  </si>
  <si>
    <t>S2_13</t>
  </si>
  <si>
    <t>S2_18</t>
  </si>
  <si>
    <t>S2_14</t>
  </si>
  <si>
    <t>S2_19</t>
  </si>
  <si>
    <t>S2_15</t>
  </si>
  <si>
    <t>S2_20</t>
  </si>
  <si>
    <t>S2_21</t>
  </si>
  <si>
    <t>S2_26</t>
  </si>
  <si>
    <t>S2_22</t>
  </si>
  <si>
    <t>S2_27</t>
  </si>
  <si>
    <t>S2_23</t>
  </si>
  <si>
    <t>S2_28</t>
  </si>
  <si>
    <t>S2_24</t>
  </si>
  <si>
    <t>S2_29</t>
  </si>
  <si>
    <t>S2_25</t>
  </si>
  <si>
    <t>S2_30</t>
  </si>
  <si>
    <t>S2_31</t>
  </si>
  <si>
    <t>S2_32</t>
  </si>
  <si>
    <t>DiffSquares</t>
  </si>
  <si>
    <t>upper_lim</t>
  </si>
  <si>
    <t>lower_lim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</si>
</sst>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11"/>
      <color theme="0" tint="-0.1499984740745262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4" tint="0.59996337778862885"/>
        <bgColor indexed="64"/>
      </patternFill>
    </fill>
  </fills>
  <borders count="7">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1" xfId="0" applyBorder="1"/>
    <xf numFmtId="0" fontId="0" fillId="0" borderId="3" xfId="0" applyBorder="1"/>
    <xf numFmtId="0" fontId="0" fillId="0" borderId="2" xfId="0" applyBorder="1"/>
    <xf numFmtId="0" fontId="0" fillId="2" borderId="0" xfId="0" applyFill="1"/>
    <xf numFmtId="0" fontId="1" fillId="0" borderId="0" xfId="0" applyFont="1"/>
    <xf numFmtId="0" fontId="2" fillId="0" borderId="0" xfId="0" applyFont="1"/>
    <xf numFmtId="11" fontId="0" fillId="2" borderId="0" xfId="0" applyNumberFormat="1" applyFill="1"/>
    <xf numFmtId="0" fontId="0" fillId="0" borderId="0" xfId="0" applyFill="1"/>
    <xf numFmtId="0" fontId="0" fillId="0" borderId="2" xfId="0" applyFill="1" applyBorder="1"/>
    <xf numFmtId="0" fontId="0" fillId="2" borderId="0" xfId="0" applyFill="1" applyBorder="1"/>
    <xf numFmtId="0" fontId="0" fillId="0" borderId="0" xfId="0" applyBorder="1"/>
    <xf numFmtId="11" fontId="0" fillId="2" borderId="0" xfId="0" applyNumberFormat="1" applyFill="1" applyBorder="1"/>
    <xf numFmtId="11" fontId="0" fillId="2" borderId="1" xfId="0" applyNumberFormat="1" applyFill="1" applyBorder="1"/>
    <xf numFmtId="0" fontId="0" fillId="3" borderId="4"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ener807/My%20Documents/TOFu_gamma_calibration/Analysis/Compton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ts"/>
      <sheetName val="ExpData"/>
      <sheetName val="MCNPDATA"/>
    </sheetNames>
    <sheetDataSet>
      <sheetData sheetId="0"/>
      <sheetData sheetId="1"/>
      <sheetData sheetId="2">
        <row r="8">
          <cell r="A8" t="str">
            <v>S1_1 1275 TOFu</v>
          </cell>
        </row>
        <row r="9">
          <cell r="A9" t="str">
            <v>S1_1 511 TOFu</v>
          </cell>
        </row>
        <row r="10">
          <cell r="A10" t="str">
            <v>S1_2 1275 TOFu</v>
          </cell>
        </row>
        <row r="11">
          <cell r="A11" t="str">
            <v>S1_2 511 TOFu</v>
          </cell>
        </row>
        <row r="12">
          <cell r="A12" t="str">
            <v>S1_3 1275 TOFu</v>
          </cell>
        </row>
        <row r="13">
          <cell r="A13" t="str">
            <v>S1_3 511 TOFu</v>
          </cell>
        </row>
        <row r="14">
          <cell r="A14" t="str">
            <v>S1_4 1275 TOFu</v>
          </cell>
        </row>
        <row r="15">
          <cell r="A15" t="str">
            <v>S1_4 511 TOFu</v>
          </cell>
        </row>
        <row r="16">
          <cell r="A16" t="str">
            <v>S1_5 1275 TOFu</v>
          </cell>
        </row>
        <row r="17">
          <cell r="A17" t="str">
            <v>S1_5 511 TOFu</v>
          </cell>
        </row>
        <row r="18">
          <cell r="A18" t="str">
            <v>S2 511 TOFu</v>
          </cell>
        </row>
        <row r="19">
          <cell r="A19" t="str">
            <v>S2 1275 TOFu</v>
          </cell>
        </row>
        <row r="20">
          <cell r="A20" t="str">
            <v>unused</v>
          </cell>
        </row>
        <row r="21">
          <cell r="A21" t="str">
            <v>unused</v>
          </cell>
        </row>
        <row r="22">
          <cell r="A22" t="str">
            <v>unused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464BB-9BF9-4975-8BF9-1A9A3164E8A5}">
  <dimension ref="B2:CF85"/>
  <sheetViews>
    <sheetView topLeftCell="H76" workbookViewId="0">
      <selection activeCell="P94" sqref="A1:XFD1048576"/>
    </sheetView>
  </sheetViews>
  <sheetFormatPr defaultRowHeight="15" x14ac:dyDescent="0.25"/>
  <cols>
    <col min="2" max="2" width="9.85546875" customWidth="1"/>
  </cols>
  <sheetData>
    <row r="2" spans="2:84" x14ac:dyDescent="0.25">
      <c r="B2" s="2" t="s">
        <v>14</v>
      </c>
      <c r="C2" s="1">
        <v>1</v>
      </c>
      <c r="D2" s="1">
        <v>2</v>
      </c>
      <c r="E2" s="1">
        <v>3</v>
      </c>
      <c r="F2" s="1">
        <v>4</v>
      </c>
      <c r="G2" s="1">
        <v>5</v>
      </c>
      <c r="H2" s="1">
        <v>6</v>
      </c>
      <c r="I2" s="1">
        <v>7</v>
      </c>
      <c r="J2" s="1">
        <v>8</v>
      </c>
      <c r="K2" s="1">
        <v>9</v>
      </c>
      <c r="L2" s="1">
        <v>10</v>
      </c>
      <c r="M2" s="1">
        <v>11</v>
      </c>
      <c r="N2" s="1">
        <v>12</v>
      </c>
      <c r="O2" s="1">
        <v>13</v>
      </c>
      <c r="P2" s="1">
        <v>14</v>
      </c>
      <c r="Q2" s="1">
        <v>15</v>
      </c>
      <c r="R2" s="1">
        <v>16</v>
      </c>
      <c r="S2" s="1">
        <v>17</v>
      </c>
      <c r="T2" s="1">
        <v>18</v>
      </c>
      <c r="U2" s="1">
        <v>19</v>
      </c>
      <c r="V2" s="1">
        <v>20</v>
      </c>
      <c r="W2" s="1">
        <v>21</v>
      </c>
      <c r="X2" s="1">
        <v>22</v>
      </c>
      <c r="Y2" s="1">
        <v>23</v>
      </c>
      <c r="Z2" s="1">
        <v>24</v>
      </c>
      <c r="AA2" s="1">
        <v>25</v>
      </c>
      <c r="AB2" s="1">
        <v>26</v>
      </c>
      <c r="AC2" s="1">
        <v>27</v>
      </c>
      <c r="AD2" s="1">
        <v>28</v>
      </c>
      <c r="AE2" s="1">
        <v>29</v>
      </c>
      <c r="AF2" s="1">
        <v>30</v>
      </c>
      <c r="AG2" s="1">
        <v>31</v>
      </c>
      <c r="AH2" s="1">
        <v>32</v>
      </c>
    </row>
    <row r="3" spans="2:84" x14ac:dyDescent="0.25">
      <c r="B3" s="3" t="s">
        <v>0</v>
      </c>
      <c r="C3" s="4">
        <f ca="1">INDIRECT(ADDRESS(14+(C2-1)*14,5))</f>
        <v>16.14880707432118</v>
      </c>
      <c r="D3" s="4">
        <f t="shared" ref="D3:G3" ca="1" si="0">INDIRECT(ADDRESS(14+(D2-1)*14,5))</f>
        <v>22.231621458350801</v>
      </c>
      <c r="E3" s="4">
        <f t="shared" ca="1" si="0"/>
        <v>-1.8691931206280894</v>
      </c>
      <c r="F3" s="4">
        <f t="shared" ca="1" si="0"/>
        <v>15.363418671574944</v>
      </c>
      <c r="G3" s="4">
        <f t="shared" ca="1" si="0"/>
        <v>10.809198334279777</v>
      </c>
      <c r="H3" s="4">
        <f ca="1">INDIRECT(ADDRESS(14+(C2-1)*14,17))</f>
        <v>1.7925162598543696</v>
      </c>
      <c r="I3" s="4">
        <f t="shared" ref="I3:L3" ca="1" si="1">INDIRECT(ADDRESS(14+(D2-1)*14,17))</f>
        <v>-14.281086660268199</v>
      </c>
      <c r="J3" s="4">
        <f t="shared" ca="1" si="1"/>
        <v>14.958641287028758</v>
      </c>
      <c r="K3" s="4">
        <f t="shared" ca="1" si="1"/>
        <v>-4.876062999910399</v>
      </c>
      <c r="L3" s="4">
        <f t="shared" ca="1" si="1"/>
        <v>3.7715720219707585</v>
      </c>
      <c r="M3" s="4">
        <f ca="1">INDIRECT(ADDRESS(14+(C2-1)*14,29))</f>
        <v>10.157134310665578</v>
      </c>
      <c r="N3" s="4">
        <f t="shared" ref="N3:Q3" ca="1" si="2">INDIRECT(ADDRESS(14+(D2-1)*14,29))</f>
        <v>21.303456344519439</v>
      </c>
      <c r="O3" s="4">
        <f t="shared" ca="1" si="2"/>
        <v>21.515973620891362</v>
      </c>
      <c r="P3" s="4">
        <f t="shared" ca="1" si="2"/>
        <v>17.41134646180813</v>
      </c>
      <c r="Q3" s="4">
        <f t="shared" ca="1" si="2"/>
        <v>32.093785164929628</v>
      </c>
      <c r="R3" s="4">
        <f ca="1">INDIRECT(ADDRESS(14+(C2-1)*14,41))</f>
        <v>40.195867255546545</v>
      </c>
      <c r="S3" s="4">
        <f t="shared" ref="S3:V3" ca="1" si="3">INDIRECT(ADDRESS(14+(D2-1)*14,41))</f>
        <v>38.422354569500783</v>
      </c>
      <c r="T3" s="4">
        <f t="shared" ca="1" si="3"/>
        <v>3.9103196352999126</v>
      </c>
      <c r="U3" s="4">
        <f t="shared" ca="1" si="3"/>
        <v>6.8295185007579526</v>
      </c>
      <c r="V3" s="4">
        <f t="shared" ca="1" si="3"/>
        <v>-15.562856947878315</v>
      </c>
      <c r="W3" s="4">
        <f ca="1">INDIRECT(ADDRESS(14+(C2-1)*14,53))</f>
        <v>24.787583157292765</v>
      </c>
      <c r="X3" s="4">
        <f t="shared" ref="X3:AA3" ca="1" si="4">INDIRECT(ADDRESS(14+(D2-1)*14,53))</f>
        <v>15.144615775214518</v>
      </c>
      <c r="Y3" s="4">
        <f t="shared" ca="1" si="4"/>
        <v>28.882070039025013</v>
      </c>
      <c r="Z3" s="4">
        <f t="shared" ca="1" si="4"/>
        <v>15.257831429104201</v>
      </c>
      <c r="AA3" s="4">
        <f t="shared" ca="1" si="4"/>
        <v>8.0274108899279142</v>
      </c>
      <c r="AB3" s="4">
        <f ca="1">INDIRECT(ADDRESS(14+(C2-1)*14,65))</f>
        <v>5.3336910021364403</v>
      </c>
      <c r="AC3" s="4">
        <f t="shared" ref="AC3:AF3" ca="1" si="5">INDIRECT(ADDRESS(14+(D2-1)*14,65))</f>
        <v>-1.3388239584609845</v>
      </c>
      <c r="AD3" s="4">
        <f t="shared" ca="1" si="5"/>
        <v>20.710371296212685</v>
      </c>
      <c r="AE3" s="4">
        <f t="shared" ca="1" si="5"/>
        <v>11.559254773281728</v>
      </c>
      <c r="AF3" s="4">
        <f t="shared" ca="1" si="5"/>
        <v>9.4400295797407914</v>
      </c>
      <c r="AG3" s="4">
        <f ca="1">INDIRECT(ADDRESS(14+(C2-1)*14,77))</f>
        <v>10.07903281860626</v>
      </c>
      <c r="AH3" s="4">
        <f ca="1">INDIRECT(ADDRESS(14+(D2-1)*14,77))</f>
        <v>12.089998355992762</v>
      </c>
      <c r="AL3" s="8"/>
    </row>
    <row r="4" spans="2:84" x14ac:dyDescent="0.25">
      <c r="B4" s="3" t="s">
        <v>1</v>
      </c>
      <c r="C4" s="4">
        <f ca="1">INDIRECT(ADDRESS(15+(C2-1)*14,5))</f>
        <v>8.9905258929427649</v>
      </c>
      <c r="D4" s="4">
        <f t="shared" ref="D4:G4" ca="1" si="6">INDIRECT(ADDRESS(15+(D2-1)*14,5))</f>
        <v>9.825381477265525</v>
      </c>
      <c r="E4" s="4">
        <f t="shared" ca="1" si="6"/>
        <v>10.791279424481068</v>
      </c>
      <c r="F4" s="4">
        <f t="shared" ca="1" si="6"/>
        <v>13.089270047841223</v>
      </c>
      <c r="G4" s="4">
        <f t="shared" ca="1" si="6"/>
        <v>11.618061398033783</v>
      </c>
      <c r="H4" s="4">
        <f ca="1">INDIRECT(ADDRESS(15+(C2-1)*14,17))</f>
        <v>16.655692705145558</v>
      </c>
      <c r="I4" s="4">
        <f t="shared" ref="I4:L4" ca="1" si="7">INDIRECT(ADDRESS(15+(D2-1)*14,17))</f>
        <v>22.563035292199643</v>
      </c>
      <c r="J4" s="4">
        <f t="shared" ca="1" si="7"/>
        <v>11.184161854252572</v>
      </c>
      <c r="K4" s="4">
        <f t="shared" ca="1" si="7"/>
        <v>17.77902648917194</v>
      </c>
      <c r="L4" s="4">
        <f t="shared" ca="1" si="7"/>
        <v>9.1865995577189423</v>
      </c>
      <c r="M4" s="4">
        <f ca="1">INDIRECT(ADDRESS(15+(C2-1)*14,29))</f>
        <v>12.753384141680989</v>
      </c>
      <c r="N4" s="4">
        <f t="shared" ref="N4:Q4" ca="1" si="8">INDIRECT(ADDRESS(15+(D2-1)*14,29))</f>
        <v>11.1887132652418</v>
      </c>
      <c r="O4" s="4">
        <f t="shared" ca="1" si="8"/>
        <v>10.017409520380612</v>
      </c>
      <c r="P4" s="4">
        <f t="shared" ca="1" si="8"/>
        <v>10.958494141907504</v>
      </c>
      <c r="Q4" s="4">
        <f t="shared" ca="1" si="8"/>
        <v>10.032001872045221</v>
      </c>
      <c r="R4" s="4">
        <f ca="1">INDIRECT(ADDRESS(15+(C2-1)*14,41))</f>
        <v>30.38047824080828</v>
      </c>
      <c r="S4" s="4">
        <f t="shared" ref="S4:V4" ca="1" si="9">INDIRECT(ADDRESS(15+(D2-1)*14,41))</f>
        <v>30.497768447825884</v>
      </c>
      <c r="T4" s="4">
        <f t="shared" ca="1" si="9"/>
        <v>25.969889781079399</v>
      </c>
      <c r="U4" s="4">
        <f t="shared" ca="1" si="9"/>
        <v>19.99896788947656</v>
      </c>
      <c r="V4" s="4">
        <f t="shared" ca="1" si="9"/>
        <v>44.355493112081696</v>
      </c>
      <c r="W4" s="4">
        <f ca="1">INDIRECT(ADDRESS(15+(C2-1)*14,53))</f>
        <v>21.887034925399536</v>
      </c>
      <c r="X4" s="4">
        <f t="shared" ref="X4:AA4" ca="1" si="10">INDIRECT(ADDRESS(15+(D2-1)*14,53))</f>
        <v>24.120068264873655</v>
      </c>
      <c r="Y4" s="4">
        <f t="shared" ca="1" si="10"/>
        <v>30.476243922822206</v>
      </c>
      <c r="Z4" s="4">
        <f t="shared" ca="1" si="10"/>
        <v>26.425649858837573</v>
      </c>
      <c r="AA4" s="4">
        <f t="shared" ca="1" si="10"/>
        <v>24.997973938333377</v>
      </c>
      <c r="AB4" s="4">
        <f ca="1">INDIRECT(ADDRESS(15+(C2-1)*14,65))</f>
        <v>29.220995828882124</v>
      </c>
      <c r="AC4" s="4">
        <f t="shared" ref="AC4:AF4" ca="1" si="11">INDIRECT(ADDRESS(15+(D2-1)*14,65))</f>
        <v>36.064327924624862</v>
      </c>
      <c r="AD4" s="4">
        <f t="shared" ca="1" si="11"/>
        <v>21.913961321403967</v>
      </c>
      <c r="AE4" s="4">
        <f t="shared" ca="1" si="11"/>
        <v>32.71582472685381</v>
      </c>
      <c r="AF4" s="4">
        <f t="shared" ca="1" si="11"/>
        <v>22.691913982223834</v>
      </c>
      <c r="AG4" s="4">
        <f ca="1">INDIRECT(ADDRESS(15+(C2-1)*14,77))</f>
        <v>31.216723570809329</v>
      </c>
      <c r="AH4" s="4">
        <f ca="1">INDIRECT(ADDRESS(15+(D2-1)*14,77))</f>
        <v>27.891723582017825</v>
      </c>
      <c r="AL4" s="8"/>
    </row>
    <row r="7" spans="2:84" x14ac:dyDescent="0.25">
      <c r="B7" s="14" t="s">
        <v>15</v>
      </c>
      <c r="C7" s="15"/>
      <c r="D7" s="15"/>
      <c r="E7" s="15"/>
      <c r="F7" s="15"/>
      <c r="G7" s="15"/>
      <c r="H7" s="15"/>
      <c r="I7" s="15"/>
      <c r="J7" s="15"/>
      <c r="K7" s="15"/>
      <c r="L7" s="16"/>
      <c r="N7" s="14" t="s">
        <v>20</v>
      </c>
      <c r="O7" s="15"/>
      <c r="P7" s="15"/>
      <c r="Q7" s="15">
        <v>152.939012439236</v>
      </c>
      <c r="R7" s="15"/>
      <c r="S7" s="15"/>
      <c r="T7" s="15"/>
      <c r="U7" s="15"/>
      <c r="V7" s="15"/>
      <c r="W7" s="15"/>
      <c r="X7" s="16">
        <v>0.51472081218274102</v>
      </c>
      <c r="Z7" s="14" t="s">
        <v>25</v>
      </c>
      <c r="AA7" s="15"/>
      <c r="AB7" s="15"/>
      <c r="AC7" s="15"/>
      <c r="AD7" s="15"/>
      <c r="AE7" s="15"/>
      <c r="AF7" s="15"/>
      <c r="AG7" s="15"/>
      <c r="AH7" s="15"/>
      <c r="AI7" s="15"/>
      <c r="AJ7" s="16"/>
      <c r="AL7" s="14" t="s">
        <v>26</v>
      </c>
      <c r="AM7" s="15"/>
      <c r="AN7" s="15"/>
      <c r="AO7" s="15">
        <v>-151.90957081487099</v>
      </c>
      <c r="AP7" s="15"/>
      <c r="AQ7" s="15"/>
      <c r="AR7" s="15"/>
      <c r="AS7" s="15"/>
      <c r="AT7" s="15"/>
      <c r="AU7" s="15"/>
      <c r="AV7" s="16">
        <v>-304.333862441924</v>
      </c>
      <c r="AX7" s="14" t="s">
        <v>35</v>
      </c>
      <c r="AY7" s="15"/>
      <c r="AZ7" s="15"/>
      <c r="BA7" s="15"/>
      <c r="BB7" s="15"/>
      <c r="BC7" s="15"/>
      <c r="BD7" s="15"/>
      <c r="BE7" s="15"/>
      <c r="BF7" s="15"/>
      <c r="BG7" s="15"/>
      <c r="BH7" s="16"/>
      <c r="BJ7" s="14" t="s">
        <v>36</v>
      </c>
      <c r="BK7" s="15"/>
      <c r="BL7" s="15"/>
      <c r="BM7" s="15">
        <v>-456.75815406897698</v>
      </c>
      <c r="BN7" s="15"/>
      <c r="BO7" s="15"/>
      <c r="BP7" s="15"/>
      <c r="BQ7" s="15"/>
      <c r="BR7" s="15"/>
      <c r="BS7" s="15"/>
      <c r="BT7" s="16">
        <v>-609.18244569602996</v>
      </c>
      <c r="BV7" s="14" t="s">
        <v>45</v>
      </c>
      <c r="BW7" s="15"/>
      <c r="BX7" s="15"/>
      <c r="BY7" s="15">
        <v>-456.75815406897698</v>
      </c>
      <c r="BZ7" s="15"/>
      <c r="CA7" s="15"/>
      <c r="CB7" s="15"/>
      <c r="CC7" s="15"/>
      <c r="CD7" s="15"/>
      <c r="CE7" s="15"/>
      <c r="CF7" s="16">
        <v>-609.18244569602996</v>
      </c>
    </row>
    <row r="8" spans="2:84" x14ac:dyDescent="0.25">
      <c r="B8" s="5" t="s">
        <v>2</v>
      </c>
      <c r="I8" s="5" t="s">
        <v>3</v>
      </c>
      <c r="N8" s="5" t="s">
        <v>2</v>
      </c>
      <c r="U8" s="5" t="s">
        <v>3</v>
      </c>
      <c r="Z8" s="5" t="s">
        <v>2</v>
      </c>
      <c r="AG8" s="5" t="s">
        <v>3</v>
      </c>
      <c r="AL8" s="5" t="s">
        <v>2</v>
      </c>
      <c r="AS8" s="5" t="s">
        <v>3</v>
      </c>
      <c r="AX8" s="5" t="s">
        <v>2</v>
      </c>
      <c r="BE8" s="5" t="s">
        <v>3</v>
      </c>
      <c r="BJ8" s="5" t="s">
        <v>2</v>
      </c>
      <c r="BQ8" s="5" t="s">
        <v>3</v>
      </c>
      <c r="BV8" s="5" t="s">
        <v>2</v>
      </c>
      <c r="CC8" s="5" t="s">
        <v>3</v>
      </c>
    </row>
    <row r="9" spans="2:84" x14ac:dyDescent="0.25">
      <c r="B9" t="s">
        <v>4</v>
      </c>
      <c r="E9" s="4">
        <v>0.23474465922521121</v>
      </c>
      <c r="F9" s="6">
        <f>E9*E9</f>
        <v>5.5105055034760535E-2</v>
      </c>
      <c r="I9" t="s">
        <v>5</v>
      </c>
      <c r="L9" s="4">
        <v>1.2</v>
      </c>
      <c r="N9" t="s">
        <v>4</v>
      </c>
      <c r="Q9" s="4">
        <v>0.30992694096137458</v>
      </c>
      <c r="R9" s="6">
        <f>Q9*Q9</f>
        <v>9.6054708733675359E-2</v>
      </c>
      <c r="U9" t="s">
        <v>5</v>
      </c>
      <c r="X9" s="4">
        <v>1.2</v>
      </c>
      <c r="Z9" t="s">
        <v>4</v>
      </c>
      <c r="AC9" s="4">
        <v>-0.22898470603453819</v>
      </c>
      <c r="AD9" s="6">
        <f>AC9*AC9</f>
        <v>5.2433995597723868E-2</v>
      </c>
      <c r="AG9" t="s">
        <v>5</v>
      </c>
      <c r="AJ9" s="4">
        <v>1.2</v>
      </c>
      <c r="AL9" t="s">
        <v>4</v>
      </c>
      <c r="AO9" s="4">
        <v>-9.3814113331271765E-2</v>
      </c>
      <c r="AP9" s="6">
        <f>AO9*AO9</f>
        <v>8.801087860132702E-3</v>
      </c>
      <c r="AS9" t="s">
        <v>5</v>
      </c>
      <c r="AV9" s="4">
        <v>1.2</v>
      </c>
      <c r="AX9" t="s">
        <v>4</v>
      </c>
      <c r="BA9" s="4">
        <v>0.23797450182672261</v>
      </c>
      <c r="BB9" s="6">
        <f>BA9*BA9</f>
        <v>5.6631863519676806E-2</v>
      </c>
      <c r="BE9" t="s">
        <v>5</v>
      </c>
      <c r="BH9" s="4">
        <v>1.2</v>
      </c>
      <c r="BJ9" t="s">
        <v>4</v>
      </c>
      <c r="BM9" s="4">
        <v>-0.30666235736800873</v>
      </c>
      <c r="BN9" s="6">
        <f>BM9*BM9</f>
        <v>9.4041801426504298E-2</v>
      </c>
      <c r="BQ9" t="s">
        <v>5</v>
      </c>
      <c r="BT9" s="4">
        <v>1.2</v>
      </c>
      <c r="BV9" t="s">
        <v>4</v>
      </c>
      <c r="BY9" s="4">
        <v>-0.25859587726765532</v>
      </c>
      <c r="BZ9" s="6">
        <f>BY9*BY9</f>
        <v>6.6871827739828249E-2</v>
      </c>
      <c r="CC9" t="s">
        <v>5</v>
      </c>
      <c r="CF9" s="4">
        <v>1.2</v>
      </c>
    </row>
    <row r="10" spans="2:84" x14ac:dyDescent="0.25">
      <c r="B10" t="s">
        <v>6</v>
      </c>
      <c r="E10" s="4">
        <v>-0.24985159804100499</v>
      </c>
      <c r="F10" s="6">
        <f>E10*E10</f>
        <v>6.2425821043643928E-2</v>
      </c>
      <c r="I10" t="s">
        <v>7</v>
      </c>
      <c r="L10" s="4">
        <v>0.15</v>
      </c>
      <c r="N10" t="s">
        <v>6</v>
      </c>
      <c r="Q10" s="4">
        <v>-0.21354277832312279</v>
      </c>
      <c r="R10" s="6">
        <f>Q10*Q10</f>
        <v>4.5600518173958361E-2</v>
      </c>
      <c r="U10" t="s">
        <v>7</v>
      </c>
      <c r="X10" s="4">
        <v>0.15</v>
      </c>
      <c r="Z10" t="s">
        <v>6</v>
      </c>
      <c r="AC10" s="4">
        <v>-0.20524946954719384</v>
      </c>
      <c r="AD10" s="6">
        <f>AC10*AC10</f>
        <v>4.2127344749404452E-2</v>
      </c>
      <c r="AG10" t="s">
        <v>7</v>
      </c>
      <c r="AJ10" s="4">
        <v>0.15</v>
      </c>
      <c r="AL10" t="s">
        <v>6</v>
      </c>
      <c r="AO10" s="4">
        <v>0.34374135397775712</v>
      </c>
      <c r="AP10" s="6">
        <f>AO10*AO10</f>
        <v>0.11815811843446172</v>
      </c>
      <c r="AS10" t="s">
        <v>7</v>
      </c>
      <c r="AV10" s="4">
        <v>0.2</v>
      </c>
      <c r="AX10" t="s">
        <v>6</v>
      </c>
      <c r="BA10" s="4">
        <v>-0.28908615483839412</v>
      </c>
      <c r="BB10" s="6">
        <f>BA10*BA10</f>
        <v>8.3570804919247982E-2</v>
      </c>
      <c r="BE10" t="s">
        <v>7</v>
      </c>
      <c r="BH10" s="4">
        <v>0.2</v>
      </c>
      <c r="BJ10" t="s">
        <v>6</v>
      </c>
      <c r="BM10" s="4">
        <v>-0.23025803745342757</v>
      </c>
      <c r="BN10" s="6">
        <f>BM10*BM10</f>
        <v>5.3018763811904054E-2</v>
      </c>
      <c r="BQ10" t="s">
        <v>7</v>
      </c>
      <c r="BT10" s="4">
        <v>0.2</v>
      </c>
      <c r="BV10" t="s">
        <v>6</v>
      </c>
      <c r="BY10" s="4">
        <v>-0.16305681084487644</v>
      </c>
      <c r="BZ10" s="6">
        <f>BY10*BY10</f>
        <v>2.6587523562901817E-2</v>
      </c>
      <c r="CC10" t="s">
        <v>7</v>
      </c>
      <c r="CF10" s="4">
        <v>0.2</v>
      </c>
    </row>
    <row r="11" spans="2:84" x14ac:dyDescent="0.25">
      <c r="B11" t="s">
        <v>8</v>
      </c>
      <c r="E11" s="4">
        <v>-1.2732163307929934E-3</v>
      </c>
      <c r="F11" s="6">
        <f>E11*E11</f>
        <v>1.6210798249979733E-6</v>
      </c>
      <c r="N11" t="s">
        <v>8</v>
      </c>
      <c r="Q11" s="4">
        <v>2.6790314127722935E-2</v>
      </c>
      <c r="R11" s="6">
        <f>Q11*Q11</f>
        <v>7.1772093106207112E-4</v>
      </c>
      <c r="Z11" t="s">
        <v>8</v>
      </c>
      <c r="AC11" s="4">
        <v>1.2625034460824618E-2</v>
      </c>
      <c r="AD11" s="6">
        <f>AC11*AC11</f>
        <v>1.5939149513700916E-4</v>
      </c>
      <c r="AL11" t="s">
        <v>8</v>
      </c>
      <c r="AO11" s="4">
        <v>3.0483067472401133E-4</v>
      </c>
      <c r="AP11" s="6">
        <f>AO11*AO11</f>
        <v>9.2921740252696001E-8</v>
      </c>
      <c r="AX11" t="s">
        <v>8</v>
      </c>
      <c r="BA11" s="4">
        <v>-1.2029455023199045E-2</v>
      </c>
      <c r="BB11" s="6">
        <f>BA11*BA11</f>
        <v>1.4470778815516873E-4</v>
      </c>
      <c r="BJ11" t="s">
        <v>8</v>
      </c>
      <c r="BM11" s="4">
        <v>8.6963543821942536E-3</v>
      </c>
      <c r="BN11" s="6">
        <f>BM11*BM11</f>
        <v>7.5626579540709202E-5</v>
      </c>
      <c r="BV11" t="s">
        <v>8</v>
      </c>
      <c r="BY11" s="4">
        <v>9.9368460945352816E-2</v>
      </c>
      <c r="BZ11" s="6">
        <f>BY11*BY11</f>
        <v>9.8740910306481071E-3</v>
      </c>
    </row>
    <row r="12" spans="2:84" x14ac:dyDescent="0.25">
      <c r="E12" t="s">
        <v>9</v>
      </c>
      <c r="Q12" t="s">
        <v>9</v>
      </c>
      <c r="AC12" t="s">
        <v>9</v>
      </c>
      <c r="AO12" t="s">
        <v>9</v>
      </c>
      <c r="BA12" t="s">
        <v>9</v>
      </c>
      <c r="BM12" t="s">
        <v>9</v>
      </c>
      <c r="BY12" t="s">
        <v>9</v>
      </c>
    </row>
    <row r="13" spans="2:84" x14ac:dyDescent="0.25">
      <c r="B13" s="5" t="s">
        <v>10</v>
      </c>
      <c r="N13" s="5" t="s">
        <v>10</v>
      </c>
      <c r="U13" t="s">
        <v>47</v>
      </c>
      <c r="X13" t="e">
        <f ca="1">INDIRECT(ADDRESS(Y10,179))-INDIRECT(ADDRESS(Y9,179))</f>
        <v>#VALUE!</v>
      </c>
      <c r="Z13" s="5" t="s">
        <v>10</v>
      </c>
      <c r="AG13" t="s">
        <v>47</v>
      </c>
      <c r="AJ13" t="e">
        <f ca="1">INDIRECT(ADDRESS(AK10,179))-INDIRECT(ADDRESS(AK9,179))</f>
        <v>#VALUE!</v>
      </c>
      <c r="AL13" s="5" t="s">
        <v>10</v>
      </c>
      <c r="AS13" t="s">
        <v>47</v>
      </c>
      <c r="AV13" t="e">
        <f ca="1">INDIRECT(ADDRESS(AW10,179))-INDIRECT(ADDRESS(AW9,179))</f>
        <v>#VALUE!</v>
      </c>
      <c r="AX13" s="5" t="s">
        <v>10</v>
      </c>
      <c r="BE13" t="s">
        <v>47</v>
      </c>
      <c r="BH13" t="e">
        <f ca="1">INDIRECT(ADDRESS(BI10,179))-INDIRECT(ADDRESS(BI9,179))</f>
        <v>#VALUE!</v>
      </c>
      <c r="BJ13" s="5" t="s">
        <v>10</v>
      </c>
      <c r="BQ13" t="s">
        <v>47</v>
      </c>
      <c r="BT13" t="e">
        <f ca="1">INDIRECT(ADDRESS(BU10,179))-INDIRECT(ADDRESS(BU9,179))</f>
        <v>#VALUE!</v>
      </c>
      <c r="BV13" s="5" t="s">
        <v>10</v>
      </c>
      <c r="CC13" t="s">
        <v>47</v>
      </c>
      <c r="CF13" t="e">
        <f ca="1">INDIRECT(ADDRESS(CG10,179))-INDIRECT(ADDRESS(CG9,179))</f>
        <v>#VALUE!</v>
      </c>
    </row>
    <row r="14" spans="2:84" x14ac:dyDescent="0.25">
      <c r="B14" t="s">
        <v>0</v>
      </c>
      <c r="E14" s="4">
        <v>16.14880707432118</v>
      </c>
      <c r="N14" t="s">
        <v>0</v>
      </c>
      <c r="Q14" s="4">
        <v>1.7925162598543696</v>
      </c>
      <c r="Z14" t="s">
        <v>0</v>
      </c>
      <c r="AC14" s="4">
        <v>10.157134310665578</v>
      </c>
      <c r="AL14" t="s">
        <v>0</v>
      </c>
      <c r="AO14" s="4">
        <v>40.195867255546545</v>
      </c>
      <c r="AX14" t="s">
        <v>0</v>
      </c>
      <c r="BA14" s="4">
        <v>24.787583157292765</v>
      </c>
      <c r="BJ14" t="s">
        <v>0</v>
      </c>
      <c r="BM14" s="4">
        <v>5.3336910021364403</v>
      </c>
      <c r="BV14" t="s">
        <v>0</v>
      </c>
      <c r="BY14" s="4">
        <v>10.07903281860626</v>
      </c>
    </row>
    <row r="15" spans="2:84" x14ac:dyDescent="0.25">
      <c r="B15" t="s">
        <v>1</v>
      </c>
      <c r="E15" s="4">
        <v>8.9905258929427649</v>
      </c>
      <c r="N15" t="s">
        <v>1</v>
      </c>
      <c r="Q15" s="4">
        <v>16.655692705145558</v>
      </c>
      <c r="Z15" t="s">
        <v>1</v>
      </c>
      <c r="AC15" s="4">
        <v>12.753384141680989</v>
      </c>
      <c r="AL15" t="s">
        <v>1</v>
      </c>
      <c r="AO15" s="4">
        <v>30.38047824080828</v>
      </c>
      <c r="AX15" t="s">
        <v>1</v>
      </c>
      <c r="BA15" s="4">
        <v>21.887034925399536</v>
      </c>
      <c r="BJ15" t="s">
        <v>1</v>
      </c>
      <c r="BM15" s="4">
        <v>29.220995828882124</v>
      </c>
      <c r="BV15" t="s">
        <v>1</v>
      </c>
      <c r="BY15" s="4">
        <v>31.216723570809329</v>
      </c>
    </row>
    <row r="16" spans="2:84" x14ac:dyDescent="0.25">
      <c r="E16" s="4"/>
      <c r="Q16" s="4"/>
      <c r="AC16" s="4"/>
      <c r="AO16" s="4"/>
      <c r="BA16" s="4"/>
      <c r="BM16" s="4"/>
      <c r="BY16" s="4"/>
    </row>
    <row r="17" spans="2:84" x14ac:dyDescent="0.25">
      <c r="B17" s="5" t="s">
        <v>11</v>
      </c>
      <c r="N17" s="5" t="s">
        <v>11</v>
      </c>
      <c r="Z17" s="5" t="s">
        <v>11</v>
      </c>
      <c r="AL17" s="5" t="s">
        <v>11</v>
      </c>
      <c r="AX17" s="5" t="s">
        <v>11</v>
      </c>
      <c r="BJ17" s="5" t="s">
        <v>11</v>
      </c>
      <c r="BV17" s="5" t="s">
        <v>11</v>
      </c>
    </row>
    <row r="18" spans="2:84" x14ac:dyDescent="0.25">
      <c r="B18" t="s">
        <v>12</v>
      </c>
      <c r="E18" s="7">
        <v>1.0929019974407577</v>
      </c>
      <c r="N18" t="s">
        <v>12</v>
      </c>
      <c r="Q18" s="7">
        <v>0.98500279920120215</v>
      </c>
      <c r="Z18" t="s">
        <v>12</v>
      </c>
      <c r="AC18" s="7">
        <v>0.91394134287100171</v>
      </c>
      <c r="AL18" t="s">
        <v>12</v>
      </c>
      <c r="AO18" s="7">
        <v>2.4893795927806677</v>
      </c>
      <c r="AX18" t="s">
        <v>12</v>
      </c>
      <c r="BA18" s="7">
        <v>2.1166781173226847</v>
      </c>
      <c r="BJ18" t="s">
        <v>12</v>
      </c>
      <c r="BM18" s="7">
        <v>1.911405551342567</v>
      </c>
      <c r="BV18" t="s">
        <v>12</v>
      </c>
      <c r="BY18" s="7">
        <v>1.9710595008565817</v>
      </c>
    </row>
    <row r="19" spans="2:84" x14ac:dyDescent="0.25">
      <c r="B19" t="s">
        <v>13</v>
      </c>
      <c r="E19" s="7">
        <v>1.1938111488222729</v>
      </c>
      <c r="N19" t="s">
        <v>13</v>
      </c>
      <c r="Q19" s="7">
        <v>1.1602260756648106</v>
      </c>
      <c r="Z19" t="s">
        <v>13</v>
      </c>
      <c r="AC19" s="7">
        <v>0.99160257784299</v>
      </c>
      <c r="AL19" t="s">
        <v>13</v>
      </c>
      <c r="AO19" s="7">
        <v>2.3116137385221585</v>
      </c>
      <c r="AX19" t="s">
        <v>13</v>
      </c>
      <c r="BA19" s="7">
        <v>2.2341679699774128</v>
      </c>
      <c r="BJ19" t="s">
        <v>13</v>
      </c>
      <c r="BM19" s="7">
        <v>2.2209043596280207</v>
      </c>
      <c r="BV19" t="s">
        <v>13</v>
      </c>
      <c r="BY19" s="7">
        <v>2.2221256000800755</v>
      </c>
    </row>
    <row r="21" spans="2:84" x14ac:dyDescent="0.25">
      <c r="B21" s="14" t="s">
        <v>16</v>
      </c>
      <c r="C21" s="15"/>
      <c r="D21" s="15"/>
      <c r="E21" s="15"/>
      <c r="F21" s="15"/>
      <c r="G21" s="15"/>
      <c r="H21" s="15"/>
      <c r="I21" s="15"/>
      <c r="J21" s="15"/>
      <c r="K21" s="15"/>
      <c r="L21" s="16"/>
      <c r="N21" s="14" t="s">
        <v>21</v>
      </c>
      <c r="O21" s="15"/>
      <c r="P21" s="15"/>
      <c r="Q21" s="15">
        <v>152.939012439236</v>
      </c>
      <c r="R21" s="15"/>
      <c r="S21" s="15"/>
      <c r="T21" s="15"/>
      <c r="U21" s="15"/>
      <c r="V21" s="15"/>
      <c r="W21" s="15"/>
      <c r="X21" s="16">
        <v>0.51472081218274102</v>
      </c>
      <c r="Z21" s="14" t="s">
        <v>27</v>
      </c>
      <c r="AA21" s="15"/>
      <c r="AB21" s="15"/>
      <c r="AC21" s="15"/>
      <c r="AD21" s="15"/>
      <c r="AE21" s="15"/>
      <c r="AF21" s="15"/>
      <c r="AG21" s="15"/>
      <c r="AH21" s="15"/>
      <c r="AI21" s="15"/>
      <c r="AJ21" s="16"/>
      <c r="AL21" s="14" t="s">
        <v>28</v>
      </c>
      <c r="AM21" s="15"/>
      <c r="AN21" s="15"/>
      <c r="AO21" s="15">
        <v>-151.90957081487099</v>
      </c>
      <c r="AP21" s="15"/>
      <c r="AQ21" s="15"/>
      <c r="AR21" s="15"/>
      <c r="AS21" s="15"/>
      <c r="AT21" s="15"/>
      <c r="AU21" s="15"/>
      <c r="AV21" s="16">
        <v>-304.333862441924</v>
      </c>
      <c r="AX21" s="14" t="s">
        <v>37</v>
      </c>
      <c r="AY21" s="15"/>
      <c r="AZ21" s="15"/>
      <c r="BA21" s="15"/>
      <c r="BB21" s="15"/>
      <c r="BC21" s="15"/>
      <c r="BD21" s="15"/>
      <c r="BE21" s="15"/>
      <c r="BF21" s="15"/>
      <c r="BG21" s="15"/>
      <c r="BH21" s="16"/>
      <c r="BJ21" s="14" t="s">
        <v>38</v>
      </c>
      <c r="BK21" s="15"/>
      <c r="BL21" s="15"/>
      <c r="BM21" s="15">
        <v>-456.75815406897698</v>
      </c>
      <c r="BN21" s="15"/>
      <c r="BO21" s="15"/>
      <c r="BP21" s="15"/>
      <c r="BQ21" s="15"/>
      <c r="BR21" s="15"/>
      <c r="BS21" s="15"/>
      <c r="BT21" s="16">
        <v>-609.18244569602996</v>
      </c>
      <c r="BV21" s="14" t="s">
        <v>46</v>
      </c>
      <c r="BW21" s="15"/>
      <c r="BX21" s="15"/>
      <c r="BY21" s="15">
        <v>-456.75815406897698</v>
      </c>
      <c r="BZ21" s="15"/>
      <c r="CA21" s="15"/>
      <c r="CB21" s="15"/>
      <c r="CC21" s="15"/>
      <c r="CD21" s="15"/>
      <c r="CE21" s="15"/>
      <c r="CF21" s="16">
        <v>-609.18244569602996</v>
      </c>
    </row>
    <row r="22" spans="2:84" x14ac:dyDescent="0.25">
      <c r="B22" s="5" t="s">
        <v>2</v>
      </c>
      <c r="I22" s="5" t="s">
        <v>3</v>
      </c>
      <c r="N22" s="5" t="s">
        <v>2</v>
      </c>
      <c r="U22" s="5" t="s">
        <v>3</v>
      </c>
      <c r="Z22" s="5" t="s">
        <v>2</v>
      </c>
      <c r="AG22" s="5" t="s">
        <v>3</v>
      </c>
      <c r="AL22" s="5" t="s">
        <v>2</v>
      </c>
      <c r="AS22" s="5" t="s">
        <v>3</v>
      </c>
      <c r="AX22" s="5" t="s">
        <v>2</v>
      </c>
      <c r="BE22" s="5" t="s">
        <v>3</v>
      </c>
      <c r="BJ22" s="5" t="s">
        <v>2</v>
      </c>
      <c r="BQ22" s="5" t="s">
        <v>3</v>
      </c>
      <c r="BV22" s="5" t="s">
        <v>2</v>
      </c>
      <c r="CC22" s="5" t="s">
        <v>3</v>
      </c>
    </row>
    <row r="23" spans="2:84" x14ac:dyDescent="0.25">
      <c r="B23" t="s">
        <v>4</v>
      </c>
      <c r="E23" s="4">
        <v>0.19824842694114822</v>
      </c>
      <c r="F23" s="6">
        <f>E23*E23</f>
        <v>3.9302438784639786E-2</v>
      </c>
      <c r="I23" t="s">
        <v>5</v>
      </c>
      <c r="L23" s="4">
        <v>1.2</v>
      </c>
      <c r="N23" t="s">
        <v>4</v>
      </c>
      <c r="Q23" s="4">
        <v>0.41139733126860006</v>
      </c>
      <c r="R23" s="6">
        <f>Q23*Q23</f>
        <v>0.16924776417492626</v>
      </c>
      <c r="U23" t="s">
        <v>5</v>
      </c>
      <c r="X23" s="4">
        <v>1.2</v>
      </c>
      <c r="Z23" t="s">
        <v>4</v>
      </c>
      <c r="AC23" s="4">
        <v>-0.208444016458257</v>
      </c>
      <c r="AD23" s="6">
        <f>AC23*AC23</f>
        <v>4.3448907997250111E-2</v>
      </c>
      <c r="AG23" t="s">
        <v>5</v>
      </c>
      <c r="AJ23" s="4">
        <v>1.2</v>
      </c>
      <c r="AL23" t="s">
        <v>4</v>
      </c>
      <c r="AO23" s="4">
        <v>-0.30615670981913135</v>
      </c>
      <c r="AP23" s="6">
        <f>AO23*AO23</f>
        <v>9.3731930967275792E-2</v>
      </c>
      <c r="AS23" t="s">
        <v>5</v>
      </c>
      <c r="AV23" s="4">
        <v>1.2</v>
      </c>
      <c r="AX23" t="s">
        <v>4</v>
      </c>
      <c r="BA23" s="4">
        <v>0.23723375289181328</v>
      </c>
      <c r="BB23" s="6">
        <f>BA23*BA23</f>
        <v>5.6279853511133925E-2</v>
      </c>
      <c r="BE23" t="s">
        <v>5</v>
      </c>
      <c r="BH23" s="4">
        <v>1.2</v>
      </c>
      <c r="BJ23" t="s">
        <v>4</v>
      </c>
      <c r="BM23" s="4">
        <v>-0.27648583882287037</v>
      </c>
      <c r="BN23" s="6">
        <f>BM23*BM23</f>
        <v>7.6444419069586253E-2</v>
      </c>
      <c r="BQ23" t="s">
        <v>5</v>
      </c>
      <c r="BT23" s="4">
        <v>1.2</v>
      </c>
      <c r="BV23" t="s">
        <v>4</v>
      </c>
      <c r="BY23" s="4">
        <v>-0.28634862749282003</v>
      </c>
      <c r="BZ23" s="6">
        <f>BY23*BY23</f>
        <v>8.1995536467021804E-2</v>
      </c>
      <c r="CC23" t="s">
        <v>5</v>
      </c>
      <c r="CF23" s="4">
        <v>1.2</v>
      </c>
    </row>
    <row r="24" spans="2:84" x14ac:dyDescent="0.25">
      <c r="B24" t="s">
        <v>6</v>
      </c>
      <c r="E24" s="4">
        <v>-0.31047377089009315</v>
      </c>
      <c r="F24" s="6">
        <f>E24*E24</f>
        <v>9.6393962410714046E-2</v>
      </c>
      <c r="I24" t="s">
        <v>7</v>
      </c>
      <c r="L24" s="4">
        <v>0.15</v>
      </c>
      <c r="N24" t="s">
        <v>6</v>
      </c>
      <c r="Q24" s="4">
        <v>-0.12769240391661058</v>
      </c>
      <c r="R24" s="6">
        <f>Q24*Q24</f>
        <v>1.6305350018002825E-2</v>
      </c>
      <c r="U24" t="s">
        <v>7</v>
      </c>
      <c r="X24" s="4">
        <v>0.2</v>
      </c>
      <c r="Z24" t="s">
        <v>6</v>
      </c>
      <c r="AC24" s="4">
        <v>-0.26871760547786661</v>
      </c>
      <c r="AD24" s="6">
        <f>AC24*AC24</f>
        <v>7.2209151493758367E-2</v>
      </c>
      <c r="AG24" t="s">
        <v>7</v>
      </c>
      <c r="AJ24" s="4">
        <v>0.15</v>
      </c>
      <c r="AL24" t="s">
        <v>6</v>
      </c>
      <c r="AO24" s="4">
        <v>1.4355104005701121E-3</v>
      </c>
      <c r="AP24" s="6">
        <f>AO24*AO24</f>
        <v>2.0606901101449637E-6</v>
      </c>
      <c r="AS24" t="s">
        <v>7</v>
      </c>
      <c r="AV24" s="4">
        <v>0.2</v>
      </c>
      <c r="AX24" t="s">
        <v>6</v>
      </c>
      <c r="BA24" s="4">
        <v>-0.21610863872913597</v>
      </c>
      <c r="BB24" s="6">
        <f>BA24*BA24</f>
        <v>4.6702943733360203E-2</v>
      </c>
      <c r="BE24" t="s">
        <v>7</v>
      </c>
      <c r="BH24" s="4">
        <v>0.2</v>
      </c>
      <c r="BJ24" t="s">
        <v>6</v>
      </c>
      <c r="BM24" s="4">
        <v>0.25514332794385181</v>
      </c>
      <c r="BN24" s="6">
        <f>BM24*BM24</f>
        <v>6.5098117794263916E-2</v>
      </c>
      <c r="BQ24" t="s">
        <v>7</v>
      </c>
      <c r="BT24" s="4">
        <v>0.2</v>
      </c>
      <c r="BV24" t="s">
        <v>6</v>
      </c>
      <c r="BY24" s="4">
        <v>-3.480372133919938E-2</v>
      </c>
      <c r="BZ24" s="6">
        <f>BY24*BY24</f>
        <v>1.2112990190566422E-3</v>
      </c>
      <c r="CC24" t="s">
        <v>7</v>
      </c>
      <c r="CF24" s="4">
        <v>0.2</v>
      </c>
    </row>
    <row r="25" spans="2:84" x14ac:dyDescent="0.25">
      <c r="B25" t="s">
        <v>8</v>
      </c>
      <c r="E25" s="4">
        <v>-2.0925319679260684E-5</v>
      </c>
      <c r="F25" s="6">
        <f>E25*E25</f>
        <v>4.3786900367925444E-10</v>
      </c>
      <c r="N25" t="s">
        <v>8</v>
      </c>
      <c r="Q25" s="4">
        <v>-8.9776161730031412E-6</v>
      </c>
      <c r="R25" s="6">
        <f>Q25*Q25</f>
        <v>8.0597592149767568E-11</v>
      </c>
      <c r="Z25" t="s">
        <v>8</v>
      </c>
      <c r="AC25" s="4">
        <v>-2.360221696155484E-4</v>
      </c>
      <c r="AD25" s="6">
        <f>AC25*AC25</f>
        <v>5.5706464550030696E-8</v>
      </c>
      <c r="AL25" t="s">
        <v>8</v>
      </c>
      <c r="AO25" s="4">
        <v>-0.17916655028789391</v>
      </c>
      <c r="AP25" s="6">
        <f>AO25*AO25</f>
        <v>3.2100652742064417E-2</v>
      </c>
      <c r="AX25" t="s">
        <v>8</v>
      </c>
      <c r="BA25" s="4">
        <v>-6.7495245255726382E-3</v>
      </c>
      <c r="BB25" s="6">
        <f>BA25*BA25</f>
        <v>4.5556081321306543E-5</v>
      </c>
      <c r="BJ25" t="s">
        <v>8</v>
      </c>
      <c r="BM25" s="4">
        <v>1.883522437755135E-3</v>
      </c>
      <c r="BN25" s="6">
        <f>BM25*BM25</f>
        <v>3.5476567735270465E-6</v>
      </c>
      <c r="BV25" t="s">
        <v>8</v>
      </c>
      <c r="BY25" s="4">
        <v>9.8688320431203416E-2</v>
      </c>
      <c r="BZ25" s="6">
        <f>BY25*BY25</f>
        <v>9.7393845895318819E-3</v>
      </c>
    </row>
    <row r="26" spans="2:84" x14ac:dyDescent="0.25">
      <c r="E26" t="s">
        <v>9</v>
      </c>
      <c r="Q26" t="s">
        <v>9</v>
      </c>
      <c r="AC26" t="s">
        <v>9</v>
      </c>
      <c r="AO26" t="s">
        <v>9</v>
      </c>
      <c r="BA26" t="s">
        <v>9</v>
      </c>
      <c r="BM26" t="s">
        <v>9</v>
      </c>
      <c r="BY26" t="s">
        <v>9</v>
      </c>
    </row>
    <row r="27" spans="2:84" x14ac:dyDescent="0.25">
      <c r="B27" s="5" t="s">
        <v>10</v>
      </c>
      <c r="I27" t="s">
        <v>47</v>
      </c>
      <c r="L27" t="e">
        <f ca="1">INDIRECT(ADDRESS(M24,179))-INDIRECT(ADDRESS(M23,179))</f>
        <v>#VALUE!</v>
      </c>
      <c r="N27" s="5" t="s">
        <v>10</v>
      </c>
      <c r="U27" t="s">
        <v>47</v>
      </c>
      <c r="X27" t="e">
        <f ca="1">INDIRECT(ADDRESS(Y24,179))-INDIRECT(ADDRESS(Y23,179))</f>
        <v>#VALUE!</v>
      </c>
      <c r="Z27" s="5" t="s">
        <v>10</v>
      </c>
      <c r="AG27" t="s">
        <v>47</v>
      </c>
      <c r="AJ27" t="e">
        <f ca="1">INDIRECT(ADDRESS(AK24,179))-INDIRECT(ADDRESS(AK23,179))</f>
        <v>#VALUE!</v>
      </c>
      <c r="AL27" s="5" t="s">
        <v>10</v>
      </c>
      <c r="AS27" t="s">
        <v>47</v>
      </c>
      <c r="AV27" t="e">
        <f ca="1">INDIRECT(ADDRESS(AW24,179))-INDIRECT(ADDRESS(AW23,179))</f>
        <v>#VALUE!</v>
      </c>
      <c r="AX27" s="5" t="s">
        <v>10</v>
      </c>
      <c r="BE27" t="s">
        <v>47</v>
      </c>
      <c r="BH27" t="e">
        <f ca="1">INDIRECT(ADDRESS(BI24,179))-INDIRECT(ADDRESS(BI23,179))</f>
        <v>#VALUE!</v>
      </c>
      <c r="BJ27" s="5" t="s">
        <v>10</v>
      </c>
      <c r="BQ27" t="s">
        <v>47</v>
      </c>
      <c r="BT27" t="e">
        <f ca="1">INDIRECT(ADDRESS(BU24,179))-INDIRECT(ADDRESS(BU23,179))</f>
        <v>#VALUE!</v>
      </c>
      <c r="BV27" s="5" t="s">
        <v>10</v>
      </c>
      <c r="CC27" t="s">
        <v>47</v>
      </c>
      <c r="CF27" t="e">
        <f ca="1">INDIRECT(ADDRESS(CG24,179))-INDIRECT(ADDRESS(CG23,179))</f>
        <v>#VALUE!</v>
      </c>
    </row>
    <row r="28" spans="2:84" x14ac:dyDescent="0.25">
      <c r="B28" t="s">
        <v>0</v>
      </c>
      <c r="E28" s="4">
        <v>22.231621458350801</v>
      </c>
      <c r="N28" t="s">
        <v>0</v>
      </c>
      <c r="Q28" s="4">
        <v>-14.281086660268199</v>
      </c>
      <c r="Z28" t="s">
        <v>0</v>
      </c>
      <c r="AC28" s="4">
        <v>21.303456344519439</v>
      </c>
      <c r="AL28" t="s">
        <v>0</v>
      </c>
      <c r="AO28" s="4">
        <v>38.422354569500783</v>
      </c>
      <c r="AX28" t="s">
        <v>0</v>
      </c>
      <c r="BA28" s="4">
        <v>15.144615775214518</v>
      </c>
      <c r="BJ28" t="s">
        <v>0</v>
      </c>
      <c r="BM28" s="4">
        <v>-1.3388239584609845</v>
      </c>
      <c r="BV28" t="s">
        <v>0</v>
      </c>
      <c r="BY28" s="4">
        <v>12.089998355992762</v>
      </c>
    </row>
    <row r="29" spans="2:84" x14ac:dyDescent="0.25">
      <c r="B29" t="s">
        <v>1</v>
      </c>
      <c r="E29" s="4">
        <v>9.825381477265525</v>
      </c>
      <c r="N29" t="s">
        <v>1</v>
      </c>
      <c r="Q29" s="4">
        <v>22.563035292199643</v>
      </c>
      <c r="Z29" t="s">
        <v>1</v>
      </c>
      <c r="AC29" s="4">
        <v>11.1887132652418</v>
      </c>
      <c r="AD29" t="e">
        <f>AL8:AV19</f>
        <v>#VALUE!</v>
      </c>
      <c r="AL29" t="s">
        <v>1</v>
      </c>
      <c r="AO29" s="4">
        <v>30.497768447825884</v>
      </c>
      <c r="AX29" t="s">
        <v>1</v>
      </c>
      <c r="BA29" s="4">
        <v>24.120068264873655</v>
      </c>
      <c r="BJ29" t="s">
        <v>1</v>
      </c>
      <c r="BM29" s="4">
        <v>36.064327924624862</v>
      </c>
      <c r="BV29" t="s">
        <v>1</v>
      </c>
      <c r="BY29" s="4">
        <v>27.891723582017825</v>
      </c>
    </row>
    <row r="30" spans="2:84" x14ac:dyDescent="0.25">
      <c r="E30" s="4"/>
      <c r="Q30" s="4"/>
      <c r="AC30" s="4"/>
      <c r="AO30" s="4"/>
      <c r="BA30" s="4"/>
      <c r="BM30" s="4"/>
      <c r="BY30" s="4"/>
    </row>
    <row r="31" spans="2:84" x14ac:dyDescent="0.25">
      <c r="B31" s="5" t="s">
        <v>11</v>
      </c>
      <c r="N31" s="5" t="s">
        <v>11</v>
      </c>
      <c r="Z31" s="5" t="s">
        <v>11</v>
      </c>
      <c r="AL31" s="5" t="s">
        <v>11</v>
      </c>
      <c r="AX31" s="5" t="s">
        <v>11</v>
      </c>
      <c r="BJ31" s="5" t="s">
        <v>11</v>
      </c>
      <c r="BV31" s="5" t="s">
        <v>11</v>
      </c>
    </row>
    <row r="32" spans="2:84" x14ac:dyDescent="0.25">
      <c r="B32" t="s">
        <v>12</v>
      </c>
      <c r="E32" s="7">
        <v>1.1209619077480997</v>
      </c>
      <c r="N32" t="s">
        <v>12</v>
      </c>
      <c r="Q32" s="7">
        <v>0.85320075340368096</v>
      </c>
      <c r="Z32" t="s">
        <v>12</v>
      </c>
      <c r="AC32" s="7">
        <v>0.99417186360438381</v>
      </c>
      <c r="AL32" t="s">
        <v>12</v>
      </c>
      <c r="AO32" s="7">
        <v>2.2348145776759445</v>
      </c>
      <c r="AX32" t="s">
        <v>12</v>
      </c>
      <c r="BA32" s="7">
        <v>2.0064711620154903</v>
      </c>
      <c r="BJ32" t="s">
        <v>12</v>
      </c>
      <c r="BM32" s="7">
        <v>1.9014076350660567</v>
      </c>
      <c r="BV32" t="s">
        <v>12</v>
      </c>
      <c r="BY32" s="7">
        <v>1.9476837289715037</v>
      </c>
    </row>
    <row r="33" spans="2:77" x14ac:dyDescent="0.25">
      <c r="B33" t="s">
        <v>13</v>
      </c>
      <c r="E33" s="7">
        <v>1.1841874878307204</v>
      </c>
      <c r="N33" t="s">
        <v>13</v>
      </c>
      <c r="Q33" s="7">
        <v>1.2006674845014245</v>
      </c>
      <c r="Z33" t="s">
        <v>13</v>
      </c>
      <c r="AC33" s="7">
        <v>1.0323946658515173</v>
      </c>
      <c r="AL33" t="s">
        <v>13</v>
      </c>
      <c r="AO33" s="7">
        <v>2.2292360307311632</v>
      </c>
      <c r="AX33" t="s">
        <v>13</v>
      </c>
      <c r="BA33" s="7">
        <v>2.2014664184268562</v>
      </c>
      <c r="BJ33" t="s">
        <v>13</v>
      </c>
      <c r="BM33" s="7">
        <v>2.2524725694517067</v>
      </c>
      <c r="BV33" t="s">
        <v>13</v>
      </c>
      <c r="BY33" s="7">
        <v>2.2312262736817052</v>
      </c>
    </row>
    <row r="35" spans="2:77" x14ac:dyDescent="0.25">
      <c r="B35" s="14" t="s">
        <v>17</v>
      </c>
      <c r="C35" s="15"/>
      <c r="D35" s="15"/>
      <c r="E35" s="15"/>
      <c r="F35" s="15"/>
      <c r="G35" s="15"/>
      <c r="H35" s="15"/>
      <c r="I35" s="15"/>
      <c r="J35" s="15"/>
      <c r="K35" s="15"/>
      <c r="L35" s="16"/>
      <c r="N35" s="14" t="s">
        <v>22</v>
      </c>
      <c r="O35" s="15"/>
      <c r="P35" s="15"/>
      <c r="Q35" s="15">
        <v>152.939012439236</v>
      </c>
      <c r="R35" s="15"/>
      <c r="S35" s="15"/>
      <c r="T35" s="15"/>
      <c r="U35" s="15"/>
      <c r="V35" s="15"/>
      <c r="W35" s="15"/>
      <c r="X35" s="16">
        <v>0.51472081218274102</v>
      </c>
      <c r="Z35" s="14" t="s">
        <v>29</v>
      </c>
      <c r="AA35" s="15"/>
      <c r="AB35" s="15"/>
      <c r="AC35" s="15"/>
      <c r="AD35" s="15"/>
      <c r="AE35" s="15"/>
      <c r="AF35" s="15"/>
      <c r="AG35" s="15"/>
      <c r="AH35" s="15"/>
      <c r="AI35" s="15"/>
      <c r="AJ35" s="16"/>
      <c r="AL35" s="14" t="s">
        <v>30</v>
      </c>
      <c r="AM35" s="15"/>
      <c r="AN35" s="15"/>
      <c r="AO35" s="15">
        <v>-151.90957081487099</v>
      </c>
      <c r="AP35" s="15"/>
      <c r="AQ35" s="15"/>
      <c r="AR35" s="15"/>
      <c r="AS35" s="15"/>
      <c r="AT35" s="15"/>
      <c r="AU35" s="15"/>
      <c r="AV35" s="16">
        <v>-304.333862441924</v>
      </c>
      <c r="AX35" s="14" t="s">
        <v>39</v>
      </c>
      <c r="AY35" s="15"/>
      <c r="AZ35" s="15"/>
      <c r="BA35" s="15"/>
      <c r="BB35" s="15"/>
      <c r="BC35" s="15"/>
      <c r="BD35" s="15"/>
      <c r="BE35" s="15"/>
      <c r="BF35" s="15"/>
      <c r="BG35" s="15"/>
      <c r="BH35" s="16"/>
      <c r="BJ35" s="14" t="s">
        <v>40</v>
      </c>
      <c r="BK35" s="15"/>
      <c r="BL35" s="15"/>
      <c r="BM35" s="15">
        <v>-456.75815406897698</v>
      </c>
      <c r="BN35" s="15"/>
      <c r="BO35" s="15"/>
      <c r="BP35" s="15"/>
      <c r="BQ35" s="15"/>
      <c r="BR35" s="15"/>
      <c r="BS35" s="15"/>
      <c r="BT35" s="16">
        <v>-609.18244569602996</v>
      </c>
    </row>
    <row r="36" spans="2:77" x14ac:dyDescent="0.25">
      <c r="B36" s="5" t="s">
        <v>2</v>
      </c>
      <c r="I36" s="5" t="s">
        <v>3</v>
      </c>
      <c r="N36" s="5" t="s">
        <v>2</v>
      </c>
      <c r="U36" s="5" t="s">
        <v>3</v>
      </c>
      <c r="Z36" s="5" t="s">
        <v>2</v>
      </c>
      <c r="AG36" s="5" t="s">
        <v>3</v>
      </c>
      <c r="AL36" s="5" t="s">
        <v>2</v>
      </c>
      <c r="AS36" s="5" t="s">
        <v>3</v>
      </c>
      <c r="AX36" s="5" t="s">
        <v>2</v>
      </c>
      <c r="BE36" s="5" t="s">
        <v>3</v>
      </c>
      <c r="BJ36" s="5" t="s">
        <v>2</v>
      </c>
      <c r="BQ36" s="5" t="s">
        <v>3</v>
      </c>
    </row>
    <row r="37" spans="2:77" x14ac:dyDescent="0.25">
      <c r="B37" t="s">
        <v>4</v>
      </c>
      <c r="E37" s="4">
        <v>0.30485149553934554</v>
      </c>
      <c r="F37" s="6">
        <f>E37*E37</f>
        <v>9.2934434332575616E-2</v>
      </c>
      <c r="I37" t="s">
        <v>5</v>
      </c>
      <c r="L37" s="4">
        <v>1.2</v>
      </c>
      <c r="N37" t="s">
        <v>4</v>
      </c>
      <c r="Q37" s="4">
        <v>0.26585820765322643</v>
      </c>
      <c r="R37" s="6">
        <f>Q37*Q37</f>
        <v>7.068058657658606E-2</v>
      </c>
      <c r="U37" t="s">
        <v>5</v>
      </c>
      <c r="X37" s="4">
        <v>1.2</v>
      </c>
      <c r="Z37" t="s">
        <v>4</v>
      </c>
      <c r="AC37" s="4">
        <v>-0.14456471380946173</v>
      </c>
      <c r="AD37" s="6">
        <f>AC37*AC37</f>
        <v>2.0898956478811577E-2</v>
      </c>
      <c r="AG37" t="s">
        <v>5</v>
      </c>
      <c r="AJ37" s="4">
        <v>1.2</v>
      </c>
      <c r="AL37" t="s">
        <v>4</v>
      </c>
      <c r="AO37" s="4">
        <v>-0.24441231644647995</v>
      </c>
      <c r="AP37" s="6">
        <f>AO37*AO37</f>
        <v>5.9737380430734253E-2</v>
      </c>
      <c r="AS37" t="s">
        <v>5</v>
      </c>
      <c r="AV37" s="4">
        <v>1.2</v>
      </c>
      <c r="AX37" t="s">
        <v>4</v>
      </c>
      <c r="BA37" s="4">
        <v>0.23568082673855104</v>
      </c>
      <c r="BB37" s="6">
        <f>BA37*BA37</f>
        <v>5.5545452092166915E-2</v>
      </c>
      <c r="BE37" t="s">
        <v>5</v>
      </c>
      <c r="BH37" s="4">
        <v>1.2</v>
      </c>
      <c r="BJ37" t="s">
        <v>4</v>
      </c>
      <c r="BM37" s="4">
        <v>-0.22030451816500388</v>
      </c>
      <c r="BN37" s="6">
        <f>BM37*BM37</f>
        <v>4.8534080723914526E-2</v>
      </c>
      <c r="BQ37" t="s">
        <v>5</v>
      </c>
      <c r="BT37" s="4">
        <v>1.2</v>
      </c>
    </row>
    <row r="38" spans="2:77" x14ac:dyDescent="0.25">
      <c r="B38" t="s">
        <v>6</v>
      </c>
      <c r="E38" s="4">
        <v>-0.2223734506611095</v>
      </c>
      <c r="F38" s="6">
        <f>E38*E38</f>
        <v>4.9449951558928902E-2</v>
      </c>
      <c r="I38" t="s">
        <v>7</v>
      </c>
      <c r="L38" s="4">
        <v>0.15</v>
      </c>
      <c r="N38" t="s">
        <v>6</v>
      </c>
      <c r="Q38" s="4">
        <v>0.22409604155604623</v>
      </c>
      <c r="R38" s="6">
        <f>Q38*Q38</f>
        <v>5.02190358410892E-2</v>
      </c>
      <c r="U38" t="s">
        <v>7</v>
      </c>
      <c r="X38" s="4">
        <v>0.15</v>
      </c>
      <c r="Z38" t="s">
        <v>6</v>
      </c>
      <c r="AC38" s="4">
        <v>-0.33759124113317235</v>
      </c>
      <c r="AD38" s="6">
        <f>AC38*AC38</f>
        <v>0.11396784608983572</v>
      </c>
      <c r="AG38" t="s">
        <v>7</v>
      </c>
      <c r="AJ38" s="4">
        <v>0.15</v>
      </c>
      <c r="AL38" t="s">
        <v>6</v>
      </c>
      <c r="AO38" s="4">
        <v>-0.20084808155184286</v>
      </c>
      <c r="AP38" s="6">
        <f>AO38*AO38</f>
        <v>4.0339951863055723E-2</v>
      </c>
      <c r="AS38" t="s">
        <v>7</v>
      </c>
      <c r="AV38" s="4">
        <v>0.2</v>
      </c>
      <c r="AX38" t="s">
        <v>6</v>
      </c>
      <c r="BA38" s="4">
        <v>-0.34676690817412481</v>
      </c>
      <c r="BB38" s="6">
        <f>BA38*BA38</f>
        <v>0.12024728860464191</v>
      </c>
      <c r="BE38" t="s">
        <v>7</v>
      </c>
      <c r="BH38" s="4">
        <v>0.2</v>
      </c>
      <c r="BJ38" t="s">
        <v>6</v>
      </c>
      <c r="BM38" s="4">
        <v>0.29709629932458037</v>
      </c>
      <c r="BN38" s="6">
        <f>BM38*BM38</f>
        <v>8.8266211072360656E-2</v>
      </c>
      <c r="BQ38" t="s">
        <v>7</v>
      </c>
      <c r="BT38" s="4">
        <v>0.2</v>
      </c>
    </row>
    <row r="39" spans="2:77" x14ac:dyDescent="0.25">
      <c r="B39" t="s">
        <v>8</v>
      </c>
      <c r="E39" s="4">
        <v>3.543950873785116E-3</v>
      </c>
      <c r="F39" s="6">
        <f>E39*E39</f>
        <v>1.2559587795802287E-5</v>
      </c>
      <c r="N39" t="s">
        <v>8</v>
      </c>
      <c r="Q39" s="4">
        <v>-2.6614060717033219E-3</v>
      </c>
      <c r="R39" s="6">
        <f>Q39*Q39</f>
        <v>7.0830822784993076E-6</v>
      </c>
      <c r="Z39" t="s">
        <v>8</v>
      </c>
      <c r="AC39" s="4">
        <v>-2.5460472249305826E-5</v>
      </c>
      <c r="AD39" s="6">
        <f>AC39*AC39</f>
        <v>6.4823564715767205E-10</v>
      </c>
      <c r="AL39" t="s">
        <v>8</v>
      </c>
      <c r="AO39" s="4">
        <v>-3.3507529407537898E-3</v>
      </c>
      <c r="AP39" s="6">
        <f>AO39*AO39</f>
        <v>1.122754526997017E-5</v>
      </c>
      <c r="AX39" t="s">
        <v>8</v>
      </c>
      <c r="BA39" s="4">
        <v>-1.3692120709058781E-2</v>
      </c>
      <c r="BB39" s="6">
        <f>BA39*BA39</f>
        <v>1.8747416951143633E-4</v>
      </c>
      <c r="BJ39" t="s">
        <v>8</v>
      </c>
      <c r="BM39" s="4">
        <v>1.3429608373950448E-4</v>
      </c>
      <c r="BN39" s="6">
        <f>BM39*BM39</f>
        <v>1.8035438107768002E-8</v>
      </c>
    </row>
    <row r="40" spans="2:77" x14ac:dyDescent="0.25">
      <c r="E40" t="s">
        <v>9</v>
      </c>
      <c r="Q40" t="s">
        <v>9</v>
      </c>
      <c r="AC40" t="s">
        <v>9</v>
      </c>
      <c r="AO40" t="s">
        <v>9</v>
      </c>
      <c r="BA40" t="s">
        <v>9</v>
      </c>
      <c r="BM40" t="s">
        <v>9</v>
      </c>
    </row>
    <row r="41" spans="2:77" x14ac:dyDescent="0.25">
      <c r="B41" s="5" t="s">
        <v>10</v>
      </c>
      <c r="I41" t="s">
        <v>47</v>
      </c>
      <c r="L41" t="e">
        <f ca="1">INDIRECT(ADDRESS(M38,179))-INDIRECT(ADDRESS(M37,179))</f>
        <v>#VALUE!</v>
      </c>
      <c r="N41" s="5" t="s">
        <v>10</v>
      </c>
      <c r="U41" t="s">
        <v>47</v>
      </c>
      <c r="X41" t="e">
        <f ca="1">INDIRECT(ADDRESS(Y38,179))-INDIRECT(ADDRESS(Y37,179))</f>
        <v>#VALUE!</v>
      </c>
      <c r="Z41" s="5" t="s">
        <v>10</v>
      </c>
      <c r="AG41" t="s">
        <v>47</v>
      </c>
      <c r="AJ41" t="e">
        <f ca="1">INDIRECT(ADDRESS(AK38,179))-INDIRECT(ADDRESS(AK37,179))</f>
        <v>#VALUE!</v>
      </c>
      <c r="AL41" s="5" t="s">
        <v>10</v>
      </c>
      <c r="AS41" t="s">
        <v>47</v>
      </c>
      <c r="AV41" t="e">
        <f ca="1">INDIRECT(ADDRESS(AW38,179))-INDIRECT(ADDRESS(AW37,179))</f>
        <v>#VALUE!</v>
      </c>
      <c r="AX41" s="5" t="s">
        <v>10</v>
      </c>
      <c r="BE41" t="s">
        <v>47</v>
      </c>
      <c r="BH41" t="e">
        <f ca="1">INDIRECT(ADDRESS(BI38,179))-INDIRECT(ADDRESS(BI37,179))</f>
        <v>#VALUE!</v>
      </c>
      <c r="BJ41" s="5" t="s">
        <v>10</v>
      </c>
      <c r="BQ41" t="s">
        <v>47</v>
      </c>
      <c r="BT41" t="e">
        <f ca="1">INDIRECT(ADDRESS(BU38,179))-INDIRECT(ADDRESS(BU37,179))</f>
        <v>#VALUE!</v>
      </c>
    </row>
    <row r="42" spans="2:77" x14ac:dyDescent="0.25">
      <c r="B42" t="s">
        <v>0</v>
      </c>
      <c r="E42" s="4">
        <v>-1.8691931206280894</v>
      </c>
      <c r="N42" t="s">
        <v>0</v>
      </c>
      <c r="Q42" s="4">
        <v>14.958641287028758</v>
      </c>
      <c r="Z42" t="s">
        <v>0</v>
      </c>
      <c r="AC42" s="4">
        <v>21.515973620891362</v>
      </c>
      <c r="AL42" t="s">
        <v>0</v>
      </c>
      <c r="AO42" s="4">
        <v>3.9103196352999126</v>
      </c>
      <c r="AX42" t="s">
        <v>0</v>
      </c>
      <c r="BA42" s="4">
        <v>28.882070039025013</v>
      </c>
      <c r="BJ42" t="s">
        <v>0</v>
      </c>
      <c r="BM42" s="4">
        <v>20.710371296212685</v>
      </c>
    </row>
    <row r="43" spans="2:77" x14ac:dyDescent="0.25">
      <c r="B43" t="s">
        <v>1</v>
      </c>
      <c r="E43" s="4">
        <v>10.791279424481068</v>
      </c>
      <c r="N43" t="s">
        <v>1</v>
      </c>
      <c r="Q43" s="4">
        <v>11.184161854252572</v>
      </c>
      <c r="Z43" t="s">
        <v>1</v>
      </c>
      <c r="AC43" s="4">
        <v>10.017409520380612</v>
      </c>
      <c r="AL43" t="s">
        <v>1</v>
      </c>
      <c r="AO43" s="4">
        <v>25.969889781079399</v>
      </c>
      <c r="AX43" t="s">
        <v>1</v>
      </c>
      <c r="BA43" s="4">
        <v>30.476243922822206</v>
      </c>
      <c r="BJ43" t="s">
        <v>1</v>
      </c>
      <c r="BM43" s="4">
        <v>21.913961321403967</v>
      </c>
    </row>
    <row r="44" spans="2:77" x14ac:dyDescent="0.25">
      <c r="E44" s="4"/>
      <c r="Q44" s="4"/>
      <c r="AC44" s="4"/>
      <c r="AO44" s="4"/>
      <c r="BA44" s="4"/>
      <c r="BM44" s="4"/>
    </row>
    <row r="45" spans="2:77" x14ac:dyDescent="0.25">
      <c r="B45" s="5" t="s">
        <v>11</v>
      </c>
      <c r="N45" s="5" t="s">
        <v>11</v>
      </c>
      <c r="Z45" s="5" t="s">
        <v>11</v>
      </c>
      <c r="AL45" s="5" t="s">
        <v>11</v>
      </c>
      <c r="AX45" s="5" t="s">
        <v>11</v>
      </c>
      <c r="BJ45" s="5" t="s">
        <v>11</v>
      </c>
    </row>
    <row r="46" spans="2:77" x14ac:dyDescent="0.25">
      <c r="B46" t="s">
        <v>12</v>
      </c>
      <c r="E46" s="7">
        <v>0.89692799491783537</v>
      </c>
      <c r="N46" t="s">
        <v>12</v>
      </c>
      <c r="Q46" s="7">
        <v>0.95029069176844039</v>
      </c>
      <c r="Z46" t="s">
        <v>12</v>
      </c>
      <c r="AC46" s="7">
        <v>1.1231553028560577</v>
      </c>
      <c r="AL46" t="s">
        <v>12</v>
      </c>
      <c r="AO46" s="7">
        <v>1.937871040472096</v>
      </c>
      <c r="AX46" t="s">
        <v>12</v>
      </c>
      <c r="BA46" s="7">
        <v>2.114336218755807</v>
      </c>
      <c r="BJ46" t="s">
        <v>12</v>
      </c>
      <c r="BM46" s="7">
        <v>2.1048814349137741</v>
      </c>
    </row>
    <row r="47" spans="2:77" x14ac:dyDescent="0.25">
      <c r="B47" t="s">
        <v>13</v>
      </c>
      <c r="E47" s="7">
        <v>1.0135902777674139</v>
      </c>
      <c r="N47" t="s">
        <v>13</v>
      </c>
      <c r="Q47" s="7">
        <v>1.0304560149924198</v>
      </c>
      <c r="Z47" t="s">
        <v>13</v>
      </c>
      <c r="AC47" s="7">
        <v>1.1464665939679604</v>
      </c>
      <c r="AL47" t="s">
        <v>13</v>
      </c>
      <c r="AO47" s="7">
        <v>2.2128320456764339</v>
      </c>
      <c r="AX47" t="s">
        <v>13</v>
      </c>
      <c r="BA47" s="7">
        <v>2.2145768277889752</v>
      </c>
      <c r="BJ47" t="s">
        <v>13</v>
      </c>
      <c r="BM47" s="7">
        <v>2.2585113481537551</v>
      </c>
    </row>
    <row r="49" spans="2:72" x14ac:dyDescent="0.25">
      <c r="B49" s="14" t="s">
        <v>18</v>
      </c>
      <c r="C49" s="15"/>
      <c r="D49" s="15"/>
      <c r="E49" s="15"/>
      <c r="F49" s="15"/>
      <c r="G49" s="15"/>
      <c r="H49" s="15"/>
      <c r="I49" s="15"/>
      <c r="J49" s="15"/>
      <c r="K49" s="15"/>
      <c r="L49" s="16"/>
      <c r="N49" s="14" t="s">
        <v>23</v>
      </c>
      <c r="O49" s="15"/>
      <c r="P49" s="15"/>
      <c r="Q49" s="15">
        <v>152.939012439236</v>
      </c>
      <c r="R49" s="15"/>
      <c r="S49" s="15"/>
      <c r="T49" s="15"/>
      <c r="U49" s="15"/>
      <c r="V49" s="15"/>
      <c r="W49" s="15"/>
      <c r="X49" s="16">
        <v>0.51472081218274102</v>
      </c>
      <c r="Z49" s="14" t="s">
        <v>31</v>
      </c>
      <c r="AA49" s="15"/>
      <c r="AB49" s="15"/>
      <c r="AC49" s="15"/>
      <c r="AD49" s="15"/>
      <c r="AE49" s="15"/>
      <c r="AF49" s="15"/>
      <c r="AG49" s="15"/>
      <c r="AH49" s="15"/>
      <c r="AI49" s="15"/>
      <c r="AJ49" s="16"/>
      <c r="AL49" s="14" t="s">
        <v>32</v>
      </c>
      <c r="AM49" s="15"/>
      <c r="AN49" s="15"/>
      <c r="AO49" s="15">
        <v>-151.90957081487099</v>
      </c>
      <c r="AP49" s="15"/>
      <c r="AQ49" s="15"/>
      <c r="AR49" s="15"/>
      <c r="AS49" s="15"/>
      <c r="AT49" s="15"/>
      <c r="AU49" s="15"/>
      <c r="AV49" s="16">
        <v>-304.333862441924</v>
      </c>
      <c r="AX49" s="14" t="s">
        <v>41</v>
      </c>
      <c r="AY49" s="15"/>
      <c r="AZ49" s="15"/>
      <c r="BA49" s="15"/>
      <c r="BB49" s="15"/>
      <c r="BC49" s="15"/>
      <c r="BD49" s="15"/>
      <c r="BE49" s="15"/>
      <c r="BF49" s="15"/>
      <c r="BG49" s="15"/>
      <c r="BH49" s="16"/>
      <c r="BJ49" s="14" t="s">
        <v>42</v>
      </c>
      <c r="BK49" s="15"/>
      <c r="BL49" s="15"/>
      <c r="BM49" s="15">
        <v>-456.75815406897698</v>
      </c>
      <c r="BN49" s="15"/>
      <c r="BO49" s="15"/>
      <c r="BP49" s="15"/>
      <c r="BQ49" s="15"/>
      <c r="BR49" s="15"/>
      <c r="BS49" s="15"/>
      <c r="BT49" s="16">
        <v>-609.18244569602996</v>
      </c>
    </row>
    <row r="50" spans="2:72" x14ac:dyDescent="0.25">
      <c r="B50" s="5" t="s">
        <v>2</v>
      </c>
      <c r="I50" s="5" t="s">
        <v>3</v>
      </c>
      <c r="N50" s="5" t="s">
        <v>2</v>
      </c>
      <c r="U50" s="5" t="s">
        <v>3</v>
      </c>
      <c r="Z50" s="5" t="s">
        <v>2</v>
      </c>
      <c r="AG50" s="5" t="s">
        <v>3</v>
      </c>
      <c r="AL50" s="5" t="s">
        <v>2</v>
      </c>
      <c r="AS50" s="5" t="s">
        <v>3</v>
      </c>
      <c r="AX50" s="5" t="s">
        <v>2</v>
      </c>
      <c r="BE50" s="5" t="s">
        <v>3</v>
      </c>
      <c r="BJ50" s="5" t="s">
        <v>2</v>
      </c>
      <c r="BQ50" s="5" t="s">
        <v>3</v>
      </c>
    </row>
    <row r="51" spans="2:72" x14ac:dyDescent="0.25">
      <c r="B51" t="s">
        <v>4</v>
      </c>
      <c r="E51" s="4">
        <v>0.25298683706562552</v>
      </c>
      <c r="F51" s="6">
        <f>E51*E51</f>
        <v>6.400233972846936E-2</v>
      </c>
      <c r="I51" t="s">
        <v>5</v>
      </c>
      <c r="L51" s="4">
        <v>1.2</v>
      </c>
      <c r="N51" t="s">
        <v>4</v>
      </c>
      <c r="Q51" s="4">
        <v>0.3386877427270214</v>
      </c>
      <c r="R51" s="6">
        <f>Q51*Q51</f>
        <v>0.11470938707352504</v>
      </c>
      <c r="U51" t="s">
        <v>5</v>
      </c>
      <c r="X51" s="4">
        <v>1.2</v>
      </c>
      <c r="Z51" t="s">
        <v>4</v>
      </c>
      <c r="AC51" s="4">
        <v>-0.21518679748979114</v>
      </c>
      <c r="AD51" s="6">
        <f>AC51*AC51</f>
        <v>4.630535781391238E-2</v>
      </c>
      <c r="AG51" t="s">
        <v>5</v>
      </c>
      <c r="AJ51" s="4">
        <v>1.2</v>
      </c>
      <c r="AL51" t="s">
        <v>4</v>
      </c>
      <c r="AO51" s="4">
        <v>0.29220886884561875</v>
      </c>
      <c r="AP51" s="6">
        <f>AO51*AO51</f>
        <v>8.5386023032036018E-2</v>
      </c>
      <c r="AS51" t="s">
        <v>5</v>
      </c>
      <c r="AV51" s="4">
        <v>1.2</v>
      </c>
      <c r="AX51" t="s">
        <v>4</v>
      </c>
      <c r="BA51" s="4">
        <v>-0.25093145373089659</v>
      </c>
      <c r="BB51" s="6">
        <f>BA51*BA51</f>
        <v>6.2966594471501103E-2</v>
      </c>
      <c r="BE51" t="s">
        <v>5</v>
      </c>
      <c r="BH51" s="4">
        <v>1.2</v>
      </c>
      <c r="BJ51" t="s">
        <v>4</v>
      </c>
      <c r="BM51" s="4">
        <v>-0.26288292111260808</v>
      </c>
      <c r="BN51" s="6">
        <f>BM51*BM51</f>
        <v>6.9107430212697718E-2</v>
      </c>
      <c r="BQ51" t="s">
        <v>5</v>
      </c>
      <c r="BT51" s="4">
        <v>1.2</v>
      </c>
    </row>
    <row r="52" spans="2:72" x14ac:dyDescent="0.25">
      <c r="B52" t="s">
        <v>6</v>
      </c>
      <c r="E52" s="4">
        <v>-0.26703605087565513</v>
      </c>
      <c r="F52" s="6">
        <f>E52*E52</f>
        <v>7.1308252467265479E-2</v>
      </c>
      <c r="I52" t="s">
        <v>7</v>
      </c>
      <c r="L52" s="4">
        <v>0.15</v>
      </c>
      <c r="N52" t="s">
        <v>6</v>
      </c>
      <c r="Q52" s="4">
        <v>0.10923895331479383</v>
      </c>
      <c r="R52" s="6">
        <f>Q52*Q52</f>
        <v>1.1933148921311705E-2</v>
      </c>
      <c r="U52" t="s">
        <v>7</v>
      </c>
      <c r="X52" s="4">
        <v>0.15</v>
      </c>
      <c r="Z52" t="s">
        <v>6</v>
      </c>
      <c r="AC52" s="4">
        <v>-0.23014758792196885</v>
      </c>
      <c r="AD52" s="6">
        <f>AC52*AC52</f>
        <v>5.296791222630038E-2</v>
      </c>
      <c r="AG52" t="s">
        <v>7</v>
      </c>
      <c r="AJ52" s="4">
        <v>0.15</v>
      </c>
      <c r="AL52" t="s">
        <v>6</v>
      </c>
      <c r="AO52" s="4">
        <v>0.15918923850216063</v>
      </c>
      <c r="AP52" s="6">
        <f>AO52*AO52</f>
        <v>2.534121365489778E-2</v>
      </c>
      <c r="AS52" t="s">
        <v>7</v>
      </c>
      <c r="AV52" s="4">
        <v>0.2</v>
      </c>
      <c r="AX52" t="s">
        <v>6</v>
      </c>
      <c r="BA52" s="4">
        <v>-0.22620965962108477</v>
      </c>
      <c r="BB52" s="6">
        <f>BA52*BA52</f>
        <v>5.1170810105887032E-2</v>
      </c>
      <c r="BE52" t="s">
        <v>7</v>
      </c>
      <c r="BH52" s="4">
        <v>0.2</v>
      </c>
      <c r="BJ52" t="s">
        <v>6</v>
      </c>
      <c r="BM52" s="4">
        <v>0.23146517051275789</v>
      </c>
      <c r="BN52" s="6">
        <f>BM52*BM52</f>
        <v>5.3576125160500088E-2</v>
      </c>
      <c r="BQ52" t="s">
        <v>7</v>
      </c>
      <c r="BT52" s="4">
        <v>0.2</v>
      </c>
    </row>
    <row r="53" spans="2:72" x14ac:dyDescent="0.25">
      <c r="B53" t="s">
        <v>8</v>
      </c>
      <c r="E53" s="4">
        <v>3.8380398964990993E-4</v>
      </c>
      <c r="F53" s="6">
        <f>E53*E53</f>
        <v>1.4730550247118815E-7</v>
      </c>
      <c r="N53" t="s">
        <v>8</v>
      </c>
      <c r="Q53" s="4">
        <v>2.4003514308107987E-6</v>
      </c>
      <c r="R53" s="6">
        <f>Q53*Q53</f>
        <v>5.7616869913954485E-12</v>
      </c>
      <c r="Z53" t="s">
        <v>8</v>
      </c>
      <c r="AC53" s="4">
        <v>3.4104071945566597E-3</v>
      </c>
      <c r="AD53" s="6">
        <f>AC53*AC53</f>
        <v>1.1630877232683826E-5</v>
      </c>
      <c r="AL53" t="s">
        <v>8</v>
      </c>
      <c r="AO53" s="4">
        <v>6.318788934090997E-6</v>
      </c>
      <c r="AP53" s="6">
        <f>AO53*AO53</f>
        <v>3.9927093593590837E-11</v>
      </c>
      <c r="AX53" t="s">
        <v>8</v>
      </c>
      <c r="BA53" s="4">
        <v>-1.6053815243155566E-5</v>
      </c>
      <c r="BB53" s="6">
        <f>BA53*BA53</f>
        <v>2.5772498386137399E-10</v>
      </c>
      <c r="BJ53" t="s">
        <v>8</v>
      </c>
      <c r="BM53" s="4">
        <v>2.224803874236955E-5</v>
      </c>
      <c r="BN53" s="6">
        <f>BM53*BM53</f>
        <v>4.9497522788197647E-10</v>
      </c>
    </row>
    <row r="54" spans="2:72" x14ac:dyDescent="0.25">
      <c r="E54" t="s">
        <v>9</v>
      </c>
      <c r="Q54" t="s">
        <v>9</v>
      </c>
      <c r="AC54" t="s">
        <v>9</v>
      </c>
      <c r="AO54" t="s">
        <v>9</v>
      </c>
      <c r="BA54" t="s">
        <v>9</v>
      </c>
      <c r="BM54" t="s">
        <v>9</v>
      </c>
    </row>
    <row r="55" spans="2:72" x14ac:dyDescent="0.25">
      <c r="B55" s="5" t="s">
        <v>10</v>
      </c>
      <c r="I55" t="s">
        <v>47</v>
      </c>
      <c r="L55" t="e">
        <f ca="1">INDIRECT(ADDRESS(M52,179))-INDIRECT(ADDRESS(M51,179))</f>
        <v>#VALUE!</v>
      </c>
      <c r="N55" s="5" t="s">
        <v>10</v>
      </c>
      <c r="U55" t="s">
        <v>47</v>
      </c>
      <c r="X55" t="e">
        <f ca="1">INDIRECT(ADDRESS(Y52,179))-INDIRECT(ADDRESS(Y51,179))</f>
        <v>#VALUE!</v>
      </c>
      <c r="Z55" s="5" t="s">
        <v>10</v>
      </c>
      <c r="AG55" t="s">
        <v>47</v>
      </c>
      <c r="AJ55" t="e">
        <f ca="1">INDIRECT(ADDRESS(AK52,179))-INDIRECT(ADDRESS(AK51,179))</f>
        <v>#VALUE!</v>
      </c>
      <c r="AL55" s="5" t="s">
        <v>10</v>
      </c>
      <c r="AS55" t="s">
        <v>47</v>
      </c>
      <c r="AV55" t="e">
        <f ca="1">INDIRECT(ADDRESS(AW52,179))-INDIRECT(ADDRESS(AW51,179))</f>
        <v>#VALUE!</v>
      </c>
      <c r="AX55" s="5" t="s">
        <v>10</v>
      </c>
      <c r="BE55" t="s">
        <v>47</v>
      </c>
      <c r="BH55" t="e">
        <f ca="1">INDIRECT(ADDRESS(BI52,179))-INDIRECT(ADDRESS(BI51,179))</f>
        <v>#VALUE!</v>
      </c>
      <c r="BJ55" s="5" t="s">
        <v>10</v>
      </c>
      <c r="BQ55" t="s">
        <v>47</v>
      </c>
      <c r="BT55" t="e">
        <f ca="1">INDIRECT(ADDRESS(BU52,179))-INDIRECT(ADDRESS(BU51,179))</f>
        <v>#VALUE!</v>
      </c>
    </row>
    <row r="56" spans="2:72" x14ac:dyDescent="0.25">
      <c r="B56" t="s">
        <v>0</v>
      </c>
      <c r="E56" s="4">
        <v>15.363418671574944</v>
      </c>
      <c r="N56" t="s">
        <v>0</v>
      </c>
      <c r="Q56" s="4">
        <v>-4.876062999910399</v>
      </c>
      <c r="Z56" t="s">
        <v>0</v>
      </c>
      <c r="AC56" s="4">
        <v>17.41134646180813</v>
      </c>
      <c r="AL56" t="s">
        <v>0</v>
      </c>
      <c r="AO56" s="4">
        <v>6.8295185007579526</v>
      </c>
      <c r="AX56" t="s">
        <v>0</v>
      </c>
      <c r="BA56" s="4">
        <v>15.257831429104201</v>
      </c>
      <c r="BJ56" t="s">
        <v>0</v>
      </c>
      <c r="BM56" s="4">
        <v>11.559254773281728</v>
      </c>
    </row>
    <row r="57" spans="2:72" x14ac:dyDescent="0.25">
      <c r="B57" t="s">
        <v>1</v>
      </c>
      <c r="E57" s="4">
        <v>13.089270047841223</v>
      </c>
      <c r="N57" t="s">
        <v>1</v>
      </c>
      <c r="Q57" s="4">
        <v>17.77902648917194</v>
      </c>
      <c r="Z57" t="s">
        <v>1</v>
      </c>
      <c r="AC57" s="4">
        <v>10.958494141907504</v>
      </c>
      <c r="AL57" t="s">
        <v>1</v>
      </c>
      <c r="AO57" s="4">
        <v>19.99896788947656</v>
      </c>
      <c r="AX57" t="s">
        <v>1</v>
      </c>
      <c r="BA57" s="4">
        <v>26.425649858837573</v>
      </c>
      <c r="BJ57" t="s">
        <v>1</v>
      </c>
      <c r="BM57" s="4">
        <v>32.71582472685381</v>
      </c>
    </row>
    <row r="58" spans="2:72" x14ac:dyDescent="0.25">
      <c r="E58" s="4"/>
      <c r="Q58" s="4"/>
      <c r="AC58" s="4"/>
      <c r="AO58" s="4"/>
      <c r="BA58" s="4"/>
      <c r="BM58" s="4"/>
    </row>
    <row r="59" spans="2:72" x14ac:dyDescent="0.25">
      <c r="B59" s="5" t="s">
        <v>11</v>
      </c>
      <c r="N59" s="5" t="s">
        <v>11</v>
      </c>
      <c r="Z59" s="5" t="s">
        <v>11</v>
      </c>
      <c r="AL59" s="5" t="s">
        <v>11</v>
      </c>
      <c r="AX59" s="5" t="s">
        <v>11</v>
      </c>
      <c r="BJ59" s="5" t="s">
        <v>11</v>
      </c>
    </row>
    <row r="60" spans="2:72" x14ac:dyDescent="0.25">
      <c r="B60" t="s">
        <v>12</v>
      </c>
      <c r="E60" s="7">
        <v>1.1029268182813554</v>
      </c>
      <c r="N60" t="s">
        <v>12</v>
      </c>
      <c r="Q60" s="7">
        <v>0.84717160448277695</v>
      </c>
      <c r="Z60" t="s">
        <v>12</v>
      </c>
      <c r="AC60" s="7">
        <v>0.93847445240837135</v>
      </c>
      <c r="AL60" t="s">
        <v>12</v>
      </c>
      <c r="AO60" s="7">
        <v>1.9160447063116206</v>
      </c>
      <c r="AX60" t="s">
        <v>12</v>
      </c>
      <c r="BA60" s="7">
        <v>2.0487547170277782</v>
      </c>
      <c r="BJ60" t="s">
        <v>12</v>
      </c>
      <c r="BM60" s="7">
        <v>1.9985424338688142</v>
      </c>
    </row>
    <row r="61" spans="2:72" x14ac:dyDescent="0.25">
      <c r="B61" t="s">
        <v>13</v>
      </c>
      <c r="E61" s="7">
        <v>1.2122590978384689</v>
      </c>
      <c r="N61" t="s">
        <v>13</v>
      </c>
      <c r="Q61" s="7">
        <v>1.0973064800069563</v>
      </c>
      <c r="Z61" t="s">
        <v>13</v>
      </c>
      <c r="AC61" s="7">
        <v>1.00743596113017</v>
      </c>
      <c r="AL61" t="s">
        <v>13</v>
      </c>
      <c r="AO61" s="7">
        <v>2.2237968258097505</v>
      </c>
      <c r="AX61" t="s">
        <v>13</v>
      </c>
      <c r="BA61" s="7">
        <v>2.2939427844380558</v>
      </c>
      <c r="BJ61" t="s">
        <v>13</v>
      </c>
      <c r="BM61" s="7">
        <v>2.2636790186062417</v>
      </c>
    </row>
    <row r="63" spans="2:72" x14ac:dyDescent="0.25">
      <c r="B63" s="14" t="s">
        <v>19</v>
      </c>
      <c r="C63" s="15"/>
      <c r="D63" s="15"/>
      <c r="E63" s="15"/>
      <c r="F63" s="15"/>
      <c r="G63" s="15"/>
      <c r="H63" s="15"/>
      <c r="I63" s="15"/>
      <c r="J63" s="15"/>
      <c r="K63" s="15"/>
      <c r="L63" s="16"/>
      <c r="N63" s="14" t="s">
        <v>24</v>
      </c>
      <c r="O63" s="15"/>
      <c r="P63" s="15"/>
      <c r="Q63" s="15">
        <v>152.939012439236</v>
      </c>
      <c r="R63" s="15"/>
      <c r="S63" s="15"/>
      <c r="T63" s="15"/>
      <c r="U63" s="15"/>
      <c r="V63" s="15"/>
      <c r="W63" s="15"/>
      <c r="X63" s="16">
        <v>0.51472081218274102</v>
      </c>
      <c r="Z63" s="14" t="s">
        <v>33</v>
      </c>
      <c r="AA63" s="15"/>
      <c r="AB63" s="15"/>
      <c r="AC63" s="15"/>
      <c r="AD63" s="15"/>
      <c r="AE63" s="15"/>
      <c r="AF63" s="15"/>
      <c r="AG63" s="15"/>
      <c r="AH63" s="15"/>
      <c r="AI63" s="15"/>
      <c r="AJ63" s="16"/>
      <c r="AL63" s="14" t="s">
        <v>34</v>
      </c>
      <c r="AM63" s="15"/>
      <c r="AN63" s="15"/>
      <c r="AO63" s="15">
        <v>-151.90957081487099</v>
      </c>
      <c r="AP63" s="15"/>
      <c r="AQ63" s="15"/>
      <c r="AR63" s="15"/>
      <c r="AS63" s="15"/>
      <c r="AT63" s="15"/>
      <c r="AU63" s="15"/>
      <c r="AV63" s="16">
        <v>-304.333862441924</v>
      </c>
      <c r="AX63" s="14" t="s">
        <v>43</v>
      </c>
      <c r="AY63" s="15"/>
      <c r="AZ63" s="15"/>
      <c r="BA63" s="15"/>
      <c r="BB63" s="15"/>
      <c r="BC63" s="15"/>
      <c r="BD63" s="15"/>
      <c r="BE63" s="15"/>
      <c r="BF63" s="15"/>
      <c r="BG63" s="15"/>
      <c r="BH63" s="16"/>
      <c r="BJ63" s="14" t="s">
        <v>44</v>
      </c>
      <c r="BK63" s="15"/>
      <c r="BL63" s="15"/>
      <c r="BM63" s="15">
        <v>-456.75815406897698</v>
      </c>
      <c r="BN63" s="15"/>
      <c r="BO63" s="15"/>
      <c r="BP63" s="15"/>
      <c r="BQ63" s="15"/>
      <c r="BR63" s="15"/>
      <c r="BS63" s="15"/>
      <c r="BT63" s="16">
        <v>-609.18244569602996</v>
      </c>
    </row>
    <row r="64" spans="2:72" x14ac:dyDescent="0.25">
      <c r="B64" s="5" t="s">
        <v>2</v>
      </c>
      <c r="I64" s="5" t="s">
        <v>3</v>
      </c>
      <c r="N64" s="5" t="s">
        <v>2</v>
      </c>
      <c r="U64" s="5" t="s">
        <v>3</v>
      </c>
      <c r="Z64" s="5" t="s">
        <v>2</v>
      </c>
      <c r="AG64" s="5" t="s">
        <v>3</v>
      </c>
      <c r="AL64" s="5" t="s">
        <v>2</v>
      </c>
      <c r="AS64" s="5" t="s">
        <v>3</v>
      </c>
      <c r="AX64" s="5" t="s">
        <v>2</v>
      </c>
      <c r="BE64" s="5" t="s">
        <v>3</v>
      </c>
      <c r="BJ64" s="5" t="s">
        <v>2</v>
      </c>
      <c r="BQ64" s="5" t="s">
        <v>3</v>
      </c>
    </row>
    <row r="65" spans="2:72" x14ac:dyDescent="0.25">
      <c r="B65" t="s">
        <v>4</v>
      </c>
      <c r="E65" s="4">
        <v>0.21595144678113176</v>
      </c>
      <c r="F65" s="6">
        <f>E65*E65</f>
        <v>4.6635027366863986E-2</v>
      </c>
      <c r="I65" t="s">
        <v>5</v>
      </c>
      <c r="L65" s="4">
        <v>1.2</v>
      </c>
      <c r="N65" t="s">
        <v>4</v>
      </c>
      <c r="Q65" s="4">
        <v>-0.27472655999980811</v>
      </c>
      <c r="R65" s="6">
        <f>Q65*Q65</f>
        <v>7.5474682769328158E-2</v>
      </c>
      <c r="U65" t="s">
        <v>5</v>
      </c>
      <c r="X65" s="4">
        <v>1.2</v>
      </c>
      <c r="Z65" t="s">
        <v>4</v>
      </c>
      <c r="AC65" s="4">
        <v>-0.21323541861614492</v>
      </c>
      <c r="AD65" s="6">
        <f>AC65*AC65</f>
        <v>4.5469343752402566E-2</v>
      </c>
      <c r="AG65" t="s">
        <v>5</v>
      </c>
      <c r="AJ65" s="4">
        <v>1.2</v>
      </c>
      <c r="AL65" t="s">
        <v>4</v>
      </c>
      <c r="AO65" s="4">
        <v>0.36349559671551551</v>
      </c>
      <c r="AP65" s="6">
        <f>AO65*AO65</f>
        <v>0.1321290488315687</v>
      </c>
      <c r="AS65" t="s">
        <v>5</v>
      </c>
      <c r="AV65" s="4">
        <v>1.2</v>
      </c>
      <c r="AX65" t="s">
        <v>4</v>
      </c>
      <c r="BA65" s="4">
        <v>-0.24619535571973092</v>
      </c>
      <c r="BB65" s="6">
        <f>BA65*BA65</f>
        <v>6.0612153177964846E-2</v>
      </c>
      <c r="BE65" t="s">
        <v>5</v>
      </c>
      <c r="BH65" s="4">
        <v>1.2</v>
      </c>
      <c r="BJ65" t="s">
        <v>4</v>
      </c>
      <c r="BM65" s="4">
        <v>-0.2446234124096332</v>
      </c>
      <c r="BN65" s="6">
        <f>BM65*BM65</f>
        <v>5.9840613898933484E-2</v>
      </c>
      <c r="BQ65" t="s">
        <v>5</v>
      </c>
      <c r="BT65" s="4">
        <v>1.2</v>
      </c>
    </row>
    <row r="66" spans="2:72" x14ac:dyDescent="0.25">
      <c r="B66" t="s">
        <v>6</v>
      </c>
      <c r="E66" s="4">
        <v>-0.2803908937080089</v>
      </c>
      <c r="F66" s="6">
        <f>E66*E66</f>
        <v>7.8619053274375947E-2</v>
      </c>
      <c r="I66" t="s">
        <v>7</v>
      </c>
      <c r="L66" s="4">
        <v>0.15</v>
      </c>
      <c r="N66" t="s">
        <v>6</v>
      </c>
      <c r="Q66" s="4">
        <v>-0.20944705739515718</v>
      </c>
      <c r="R66" s="6">
        <f>Q66*Q66</f>
        <v>4.3868069851490263E-2</v>
      </c>
      <c r="U66" t="s">
        <v>7</v>
      </c>
      <c r="X66" s="4">
        <v>0.15</v>
      </c>
      <c r="Z66" t="s">
        <v>6</v>
      </c>
      <c r="AC66" s="4">
        <v>-0.3166312813171791</v>
      </c>
      <c r="AD66" s="6">
        <f>AC66*AC66</f>
        <v>0.10025536830855861</v>
      </c>
      <c r="AG66" t="s">
        <v>7</v>
      </c>
      <c r="AJ66" s="4">
        <v>0.15</v>
      </c>
      <c r="AL66" t="s">
        <v>6</v>
      </c>
      <c r="AO66" s="4">
        <v>0.14607681223892963</v>
      </c>
      <c r="AP66" s="6">
        <f>AO66*AO66</f>
        <v>2.13384350738875E-2</v>
      </c>
      <c r="AS66" t="s">
        <v>7</v>
      </c>
      <c r="AV66" s="4">
        <v>0.2</v>
      </c>
      <c r="AX66" t="s">
        <v>6</v>
      </c>
      <c r="BA66" s="4">
        <v>-0.25197996428907998</v>
      </c>
      <c r="BB66" s="6">
        <f>BA66*BA66</f>
        <v>6.3493902403126024E-2</v>
      </c>
      <c r="BE66" t="s">
        <v>7</v>
      </c>
      <c r="BH66" s="4">
        <v>0.2</v>
      </c>
      <c r="BJ66" t="s">
        <v>6</v>
      </c>
      <c r="BM66" s="4">
        <v>0.21974064201344307</v>
      </c>
      <c r="BN66" s="6">
        <f>BM66*BM66</f>
        <v>4.8285949752480142E-2</v>
      </c>
      <c r="BQ66" t="s">
        <v>7</v>
      </c>
      <c r="BT66" s="4">
        <v>0.2</v>
      </c>
    </row>
    <row r="67" spans="2:72" x14ac:dyDescent="0.25">
      <c r="B67" t="s">
        <v>8</v>
      </c>
      <c r="E67" s="4">
        <v>-2.75636825449128E-4</v>
      </c>
      <c r="F67" s="6">
        <f>E67*E67</f>
        <v>7.5975659543673059E-8</v>
      </c>
      <c r="N67" t="s">
        <v>8</v>
      </c>
      <c r="Q67" s="4">
        <v>-2.65235634937456E-2</v>
      </c>
      <c r="R67" s="6">
        <f>Q67*Q67</f>
        <v>7.0349942040675434E-4</v>
      </c>
      <c r="Z67" t="s">
        <v>8</v>
      </c>
      <c r="AC67" s="4">
        <v>-7.1563358320103918E-7</v>
      </c>
      <c r="AD67" s="6">
        <f>AC67*AC67</f>
        <v>5.1213142540515863E-13</v>
      </c>
      <c r="AL67" t="s">
        <v>8</v>
      </c>
      <c r="AO67" s="4">
        <v>-6.4030341692661939E-5</v>
      </c>
      <c r="AP67" s="6">
        <f>AO67*AO67</f>
        <v>4.0998846572790421E-9</v>
      </c>
      <c r="AX67" t="s">
        <v>8</v>
      </c>
      <c r="BA67" s="4">
        <v>4.8621664090137984E-6</v>
      </c>
      <c r="BB67" s="6">
        <f>BA67*BA67</f>
        <v>2.3640662188942136E-11</v>
      </c>
      <c r="BJ67" t="s">
        <v>8</v>
      </c>
      <c r="BM67" s="4">
        <v>8.9508170780341221E-6</v>
      </c>
      <c r="BN67" s="6">
        <f>BM67*BM67</f>
        <v>8.0117126364427304E-11</v>
      </c>
    </row>
    <row r="68" spans="2:72" x14ac:dyDescent="0.25">
      <c r="E68" t="s">
        <v>9</v>
      </c>
      <c r="Q68" t="s">
        <v>9</v>
      </c>
      <c r="AC68" t="s">
        <v>9</v>
      </c>
      <c r="AO68" t="s">
        <v>9</v>
      </c>
      <c r="BA68" t="s">
        <v>9</v>
      </c>
      <c r="BM68" t="s">
        <v>9</v>
      </c>
    </row>
    <row r="69" spans="2:72" x14ac:dyDescent="0.25">
      <c r="B69" s="5" t="s">
        <v>10</v>
      </c>
      <c r="I69" t="s">
        <v>47</v>
      </c>
      <c r="L69" t="e">
        <f ca="1">INDIRECT(ADDRESS(M66,179))-INDIRECT(ADDRESS(M65,179))</f>
        <v>#VALUE!</v>
      </c>
      <c r="N69" s="5" t="s">
        <v>10</v>
      </c>
      <c r="U69" t="s">
        <v>47</v>
      </c>
      <c r="X69" t="e">
        <f ca="1">INDIRECT(ADDRESS(Y66,179))-INDIRECT(ADDRESS(Y65,179))</f>
        <v>#VALUE!</v>
      </c>
      <c r="Z69" s="5" t="s">
        <v>10</v>
      </c>
      <c r="AG69" t="s">
        <v>47</v>
      </c>
      <c r="AJ69" t="e">
        <f ca="1">INDIRECT(ADDRESS(AK66,179))-INDIRECT(ADDRESS(AK65,179))</f>
        <v>#VALUE!</v>
      </c>
      <c r="AL69" s="5" t="s">
        <v>10</v>
      </c>
      <c r="AS69" t="s">
        <v>47</v>
      </c>
      <c r="AV69" t="e">
        <f ca="1">INDIRECT(ADDRESS(AW66,179))-INDIRECT(ADDRESS(AW65,179))</f>
        <v>#VALUE!</v>
      </c>
      <c r="AX69" s="5" t="s">
        <v>10</v>
      </c>
      <c r="BE69" t="s">
        <v>47</v>
      </c>
      <c r="BH69" t="e">
        <f ca="1">INDIRECT(ADDRESS(BI66,179))-INDIRECT(ADDRESS(BI65,179))</f>
        <v>#VALUE!</v>
      </c>
      <c r="BJ69" s="5" t="s">
        <v>10</v>
      </c>
      <c r="BQ69" t="s">
        <v>47</v>
      </c>
      <c r="BT69" t="e">
        <f ca="1">INDIRECT(ADDRESS(BU66,179))-INDIRECT(ADDRESS(BU65,179))</f>
        <v>#VALUE!</v>
      </c>
    </row>
    <row r="70" spans="2:72" x14ac:dyDescent="0.25">
      <c r="B70" t="s">
        <v>0</v>
      </c>
      <c r="E70" s="4">
        <v>10.809198334279777</v>
      </c>
      <c r="N70" t="s">
        <v>0</v>
      </c>
      <c r="Q70" s="4">
        <v>3.7715720219707585</v>
      </c>
      <c r="Z70" t="s">
        <v>0</v>
      </c>
      <c r="AC70" s="4">
        <v>32.093785164929628</v>
      </c>
      <c r="AL70" t="s">
        <v>0</v>
      </c>
      <c r="AO70" s="4">
        <v>-15.562856947878315</v>
      </c>
      <c r="AX70" t="s">
        <v>0</v>
      </c>
      <c r="BA70" s="4">
        <v>8.0274108899279142</v>
      </c>
      <c r="BJ70" t="s">
        <v>0</v>
      </c>
      <c r="BM70" s="4">
        <v>9.4400295797407914</v>
      </c>
    </row>
    <row r="71" spans="2:72" x14ac:dyDescent="0.25">
      <c r="B71" t="s">
        <v>1</v>
      </c>
      <c r="E71" s="4">
        <v>11.618061398033783</v>
      </c>
      <c r="N71" t="s">
        <v>1</v>
      </c>
      <c r="Q71" s="4">
        <v>9.1865995577189423</v>
      </c>
      <c r="Z71" t="s">
        <v>1</v>
      </c>
      <c r="AC71" s="4">
        <v>10.032001872045221</v>
      </c>
      <c r="AL71" t="s">
        <v>1</v>
      </c>
      <c r="AO71" s="4">
        <v>44.355493112081696</v>
      </c>
      <c r="AX71" t="s">
        <v>1</v>
      </c>
      <c r="BA71" s="4">
        <v>24.997973938333377</v>
      </c>
      <c r="BJ71" t="s">
        <v>1</v>
      </c>
      <c r="BM71" s="4">
        <v>22.691913982223834</v>
      </c>
    </row>
    <row r="72" spans="2:72" x14ac:dyDescent="0.25">
      <c r="E72" s="4"/>
      <c r="Q72" s="4"/>
      <c r="AC72" s="4"/>
      <c r="AO72" s="4"/>
      <c r="BA72" s="4"/>
      <c r="BM72" s="4"/>
    </row>
    <row r="73" spans="2:72" x14ac:dyDescent="0.25">
      <c r="B73" s="5" t="s">
        <v>11</v>
      </c>
      <c r="N73" s="5" t="s">
        <v>11</v>
      </c>
      <c r="Z73" s="5" t="s">
        <v>11</v>
      </c>
      <c r="AL73" s="5" t="s">
        <v>11</v>
      </c>
      <c r="AX73" s="5" t="s">
        <v>11</v>
      </c>
      <c r="BJ73" s="5" t="s">
        <v>11</v>
      </c>
    </row>
    <row r="74" spans="2:72" x14ac:dyDescent="0.25">
      <c r="B74" t="s">
        <v>12</v>
      </c>
      <c r="E74" s="7">
        <v>1.0684600820063186</v>
      </c>
      <c r="N74" t="s">
        <v>12</v>
      </c>
      <c r="Q74" s="7">
        <v>0.92400870180178307</v>
      </c>
      <c r="Z74" t="s">
        <v>12</v>
      </c>
      <c r="AC74" s="7">
        <v>1.1461908400365137</v>
      </c>
      <c r="AL74" t="s">
        <v>12</v>
      </c>
      <c r="AO74" s="7">
        <v>1.6562310057530141</v>
      </c>
      <c r="AX74" t="s">
        <v>12</v>
      </c>
      <c r="BA74" s="7">
        <v>1.9460661795829211</v>
      </c>
      <c r="BJ74" t="s">
        <v>12</v>
      </c>
      <c r="BM74" s="7">
        <v>2.0136899249156803</v>
      </c>
    </row>
    <row r="75" spans="2:72" x14ac:dyDescent="0.25">
      <c r="B75" t="s">
        <v>13</v>
      </c>
      <c r="E75" s="7">
        <v>1.1813278127310378</v>
      </c>
      <c r="N75" t="s">
        <v>13</v>
      </c>
      <c r="Q75" s="7">
        <v>1.0109545917797025</v>
      </c>
      <c r="Z75" t="s">
        <v>13</v>
      </c>
      <c r="AC75" s="7">
        <v>1.1271080027920222</v>
      </c>
      <c r="AL75" t="s">
        <v>13</v>
      </c>
      <c r="AO75" s="7">
        <v>2.2253106938735945</v>
      </c>
      <c r="AX75" t="s">
        <v>13</v>
      </c>
      <c r="BA75" s="7">
        <v>2.2037826211951383</v>
      </c>
      <c r="BJ75" t="s">
        <v>13</v>
      </c>
      <c r="BM75" s="7">
        <v>2.2786675207096172</v>
      </c>
    </row>
    <row r="78" spans="2:72" x14ac:dyDescent="0.25">
      <c r="B78" s="2" t="s">
        <v>14</v>
      </c>
      <c r="C78" s="1">
        <v>1</v>
      </c>
      <c r="D78" s="1">
        <v>2</v>
      </c>
      <c r="E78" s="1">
        <v>3</v>
      </c>
      <c r="F78" s="1">
        <v>4</v>
      </c>
      <c r="G78" s="1">
        <v>5</v>
      </c>
      <c r="H78" s="1">
        <v>6</v>
      </c>
      <c r="I78" s="1">
        <v>7</v>
      </c>
      <c r="J78" s="1">
        <v>8</v>
      </c>
      <c r="K78" s="1">
        <v>9</v>
      </c>
      <c r="L78" s="1">
        <v>10</v>
      </c>
      <c r="M78" s="1">
        <v>11</v>
      </c>
      <c r="N78" s="1">
        <v>12</v>
      </c>
      <c r="O78" s="1">
        <v>13</v>
      </c>
      <c r="P78" s="1">
        <v>14</v>
      </c>
      <c r="Q78" s="1">
        <v>15</v>
      </c>
      <c r="R78" s="1">
        <v>16</v>
      </c>
      <c r="S78" s="1">
        <v>17</v>
      </c>
      <c r="T78" s="1">
        <v>18</v>
      </c>
      <c r="U78" s="1">
        <v>19</v>
      </c>
      <c r="V78" s="1">
        <v>20</v>
      </c>
      <c r="W78" s="1">
        <v>21</v>
      </c>
      <c r="X78" s="1">
        <v>22</v>
      </c>
      <c r="Y78" s="1">
        <v>23</v>
      </c>
      <c r="Z78" s="1">
        <v>24</v>
      </c>
      <c r="AA78" s="1">
        <v>25</v>
      </c>
      <c r="AB78" s="1">
        <v>26</v>
      </c>
      <c r="AC78" s="1">
        <v>27</v>
      </c>
      <c r="AD78" s="1">
        <v>28</v>
      </c>
      <c r="AE78" s="1">
        <v>29</v>
      </c>
      <c r="AF78" s="1">
        <v>30</v>
      </c>
      <c r="AG78" s="1">
        <v>31</v>
      </c>
      <c r="AH78" s="1">
        <v>32</v>
      </c>
    </row>
    <row r="79" spans="2:72" x14ac:dyDescent="0.25">
      <c r="B79" s="3" t="s">
        <v>0</v>
      </c>
      <c r="C79" s="4">
        <f ca="1">INDIRECT(ADDRESS(14+(C78-1)*14,5))</f>
        <v>16.14880707432118</v>
      </c>
      <c r="D79" s="4">
        <f t="shared" ref="D79" ca="1" si="12">INDIRECT(ADDRESS(14+(D78-1)*14,5))</f>
        <v>22.231621458350801</v>
      </c>
      <c r="E79" s="4">
        <f t="shared" ref="E79" ca="1" si="13">INDIRECT(ADDRESS(14+(E78-1)*14,5))</f>
        <v>-1.8691931206280894</v>
      </c>
      <c r="F79" s="4">
        <f t="shared" ref="F79" ca="1" si="14">INDIRECT(ADDRESS(14+(F78-1)*14,5))</f>
        <v>15.363418671574944</v>
      </c>
      <c r="G79" s="4">
        <f t="shared" ref="G79" ca="1" si="15">INDIRECT(ADDRESS(14+(G78-1)*14,5))</f>
        <v>10.809198334279777</v>
      </c>
      <c r="H79" s="4">
        <f ca="1">INDIRECT(ADDRESS(14+(C78-1)*14,17))</f>
        <v>1.7925162598543696</v>
      </c>
      <c r="I79" s="4">
        <f t="shared" ref="I79" ca="1" si="16">INDIRECT(ADDRESS(14+(D78-1)*14,17))</f>
        <v>-14.281086660268199</v>
      </c>
      <c r="J79" s="4">
        <f t="shared" ref="J79" ca="1" si="17">INDIRECT(ADDRESS(14+(E78-1)*14,17))</f>
        <v>14.958641287028758</v>
      </c>
      <c r="K79" s="4">
        <f t="shared" ref="K79" ca="1" si="18">INDIRECT(ADDRESS(14+(F78-1)*14,17))</f>
        <v>-4.876062999910399</v>
      </c>
      <c r="L79" s="4">
        <f t="shared" ref="L79" ca="1" si="19">INDIRECT(ADDRESS(14+(G78-1)*14,17))</f>
        <v>3.7715720219707585</v>
      </c>
      <c r="M79" s="4">
        <f ca="1">INDIRECT(ADDRESS(14+(C78-1)*14,29))</f>
        <v>10.157134310665578</v>
      </c>
      <c r="N79" s="4">
        <f t="shared" ref="N79" ca="1" si="20">INDIRECT(ADDRESS(14+(D78-1)*14,29))</f>
        <v>21.303456344519439</v>
      </c>
      <c r="O79" s="4">
        <f t="shared" ref="O79" ca="1" si="21">INDIRECT(ADDRESS(14+(E78-1)*14,29))</f>
        <v>21.515973620891362</v>
      </c>
      <c r="P79" s="4">
        <f t="shared" ref="P79" ca="1" si="22">INDIRECT(ADDRESS(14+(F78-1)*14,29))</f>
        <v>17.41134646180813</v>
      </c>
      <c r="Q79" s="4">
        <f t="shared" ref="Q79" ca="1" si="23">INDIRECT(ADDRESS(14+(G78-1)*14,29))</f>
        <v>32.093785164929628</v>
      </c>
      <c r="R79" s="4">
        <f ca="1">INDIRECT(ADDRESS(14+(C78-1)*14,41))</f>
        <v>40.195867255546545</v>
      </c>
      <c r="S79" s="4">
        <f t="shared" ref="S79" ca="1" si="24">INDIRECT(ADDRESS(14+(D78-1)*14,41))</f>
        <v>38.422354569500783</v>
      </c>
      <c r="T79" s="4">
        <f t="shared" ref="T79" ca="1" si="25">INDIRECT(ADDRESS(14+(E78-1)*14,41))</f>
        <v>3.9103196352999126</v>
      </c>
      <c r="U79" s="4">
        <f t="shared" ref="U79" ca="1" si="26">INDIRECT(ADDRESS(14+(F78-1)*14,41))</f>
        <v>6.8295185007579526</v>
      </c>
      <c r="V79" s="4">
        <f t="shared" ref="V79" ca="1" si="27">INDIRECT(ADDRESS(14+(G78-1)*14,41))</f>
        <v>-15.562856947878315</v>
      </c>
      <c r="W79" s="4">
        <f ca="1">INDIRECT(ADDRESS(14+(C78-1)*14,53))</f>
        <v>24.787583157292765</v>
      </c>
      <c r="X79" s="4">
        <f t="shared" ref="X79" ca="1" si="28">INDIRECT(ADDRESS(14+(D78-1)*14,53))</f>
        <v>15.144615775214518</v>
      </c>
      <c r="Y79" s="4">
        <f t="shared" ref="Y79" ca="1" si="29">INDIRECT(ADDRESS(14+(E78-1)*14,53))</f>
        <v>28.882070039025013</v>
      </c>
      <c r="Z79" s="4">
        <f t="shared" ref="Z79" ca="1" si="30">INDIRECT(ADDRESS(14+(F78-1)*14,53))</f>
        <v>15.257831429104201</v>
      </c>
      <c r="AA79" s="4">
        <f t="shared" ref="AA79" ca="1" si="31">INDIRECT(ADDRESS(14+(G78-1)*14,53))</f>
        <v>8.0274108899279142</v>
      </c>
      <c r="AB79" s="4">
        <f ca="1">INDIRECT(ADDRESS(14+(C78-1)*14,65))</f>
        <v>5.3336910021364403</v>
      </c>
      <c r="AC79" s="4">
        <f t="shared" ref="AC79" ca="1" si="32">INDIRECT(ADDRESS(14+(D78-1)*14,65))</f>
        <v>-1.3388239584609845</v>
      </c>
      <c r="AD79" s="4">
        <f t="shared" ref="AD79" ca="1" si="33">INDIRECT(ADDRESS(14+(E78-1)*14,65))</f>
        <v>20.710371296212685</v>
      </c>
      <c r="AE79" s="4">
        <f t="shared" ref="AE79" ca="1" si="34">INDIRECT(ADDRESS(14+(F78-1)*14,65))</f>
        <v>11.559254773281728</v>
      </c>
      <c r="AF79" s="4">
        <f t="shared" ref="AF79" ca="1" si="35">INDIRECT(ADDRESS(14+(G78-1)*14,65))</f>
        <v>9.4400295797407914</v>
      </c>
      <c r="AG79" s="4">
        <f ca="1">INDIRECT(ADDRESS(14+(C78-1)*14,77))</f>
        <v>10.07903281860626</v>
      </c>
      <c r="AH79" s="4">
        <f ca="1">INDIRECT(ADDRESS(14+(D78-1)*14,77))</f>
        <v>12.089998355992762</v>
      </c>
    </row>
    <row r="80" spans="2:72" x14ac:dyDescent="0.25">
      <c r="B80" s="3" t="s">
        <v>1</v>
      </c>
      <c r="C80" s="4">
        <f ca="1">INDIRECT(ADDRESS(15+(C78-1)*14,5))</f>
        <v>8.9905258929427649</v>
      </c>
      <c r="D80" s="4">
        <f t="shared" ref="D80:G80" ca="1" si="36">INDIRECT(ADDRESS(15+(D78-1)*14,5))</f>
        <v>9.825381477265525</v>
      </c>
      <c r="E80" s="4">
        <f t="shared" ca="1" si="36"/>
        <v>10.791279424481068</v>
      </c>
      <c r="F80" s="4">
        <f t="shared" ca="1" si="36"/>
        <v>13.089270047841223</v>
      </c>
      <c r="G80" s="4">
        <f t="shared" ca="1" si="36"/>
        <v>11.618061398033783</v>
      </c>
      <c r="H80" s="4">
        <f ca="1">INDIRECT(ADDRESS(15+(C78-1)*14,17))</f>
        <v>16.655692705145558</v>
      </c>
      <c r="I80" s="4">
        <f t="shared" ref="I80" ca="1" si="37">INDIRECT(ADDRESS(15+(D78-1)*14,17))</f>
        <v>22.563035292199643</v>
      </c>
      <c r="J80" s="4">
        <f t="shared" ref="J80" ca="1" si="38">INDIRECT(ADDRESS(15+(E78-1)*14,17))</f>
        <v>11.184161854252572</v>
      </c>
      <c r="K80" s="4">
        <f t="shared" ref="K80" ca="1" si="39">INDIRECT(ADDRESS(15+(F78-1)*14,17))</f>
        <v>17.77902648917194</v>
      </c>
      <c r="L80" s="4">
        <f t="shared" ref="L80" ca="1" si="40">INDIRECT(ADDRESS(15+(G78-1)*14,17))</f>
        <v>9.1865995577189423</v>
      </c>
      <c r="M80" s="4">
        <f ca="1">INDIRECT(ADDRESS(15+(C78-1)*14,29))</f>
        <v>12.753384141680989</v>
      </c>
      <c r="N80" s="4">
        <f t="shared" ref="N80" ca="1" si="41">INDIRECT(ADDRESS(15+(D78-1)*14,29))</f>
        <v>11.1887132652418</v>
      </c>
      <c r="O80" s="4">
        <f t="shared" ref="O80" ca="1" si="42">INDIRECT(ADDRESS(15+(E78-1)*14,29))</f>
        <v>10.017409520380612</v>
      </c>
      <c r="P80" s="4">
        <f t="shared" ref="P80" ca="1" si="43">INDIRECT(ADDRESS(15+(F78-1)*14,29))</f>
        <v>10.958494141907504</v>
      </c>
      <c r="Q80" s="4">
        <f t="shared" ref="Q80" ca="1" si="44">INDIRECT(ADDRESS(15+(G78-1)*14,29))</f>
        <v>10.032001872045221</v>
      </c>
      <c r="R80" s="4">
        <f ca="1">INDIRECT(ADDRESS(15+(C78-1)*14,41))</f>
        <v>30.38047824080828</v>
      </c>
      <c r="S80" s="4">
        <f t="shared" ref="S80" ca="1" si="45">INDIRECT(ADDRESS(15+(D78-1)*14,41))</f>
        <v>30.497768447825884</v>
      </c>
      <c r="T80" s="4">
        <f t="shared" ref="T80" ca="1" si="46">INDIRECT(ADDRESS(15+(E78-1)*14,41))</f>
        <v>25.969889781079399</v>
      </c>
      <c r="U80" s="4">
        <f t="shared" ref="U80" ca="1" si="47">INDIRECT(ADDRESS(15+(F78-1)*14,41))</f>
        <v>19.99896788947656</v>
      </c>
      <c r="V80" s="4">
        <f t="shared" ref="V80" ca="1" si="48">INDIRECT(ADDRESS(15+(G78-1)*14,41))</f>
        <v>44.355493112081696</v>
      </c>
      <c r="W80" s="4">
        <f ca="1">INDIRECT(ADDRESS(15+(C78-1)*14,53))</f>
        <v>21.887034925399536</v>
      </c>
      <c r="X80" s="4">
        <f t="shared" ref="X80" ca="1" si="49">INDIRECT(ADDRESS(15+(D78-1)*14,53))</f>
        <v>24.120068264873655</v>
      </c>
      <c r="Y80" s="4">
        <f t="shared" ref="Y80" ca="1" si="50">INDIRECT(ADDRESS(15+(E78-1)*14,53))</f>
        <v>30.476243922822206</v>
      </c>
      <c r="Z80" s="4">
        <f t="shared" ref="Z80" ca="1" si="51">INDIRECT(ADDRESS(15+(F78-1)*14,53))</f>
        <v>26.425649858837573</v>
      </c>
      <c r="AA80" s="4">
        <f t="shared" ref="AA80" ca="1" si="52">INDIRECT(ADDRESS(15+(G78-1)*14,53))</f>
        <v>24.997973938333377</v>
      </c>
      <c r="AB80" s="4">
        <f ca="1">INDIRECT(ADDRESS(15+(C78-1)*14,65))</f>
        <v>29.220995828882124</v>
      </c>
      <c r="AC80" s="4">
        <f t="shared" ref="AC80" ca="1" si="53">INDIRECT(ADDRESS(15+(D78-1)*14,65))</f>
        <v>36.064327924624862</v>
      </c>
      <c r="AD80" s="4">
        <f t="shared" ref="AD80" ca="1" si="54">INDIRECT(ADDRESS(15+(E78-1)*14,65))</f>
        <v>21.913961321403967</v>
      </c>
      <c r="AE80" s="4">
        <f t="shared" ref="AE80" ca="1" si="55">INDIRECT(ADDRESS(15+(F78-1)*14,65))</f>
        <v>32.71582472685381</v>
      </c>
      <c r="AF80" s="4">
        <f t="shared" ref="AF80" ca="1" si="56">INDIRECT(ADDRESS(15+(G78-1)*14,65))</f>
        <v>22.691913982223834</v>
      </c>
      <c r="AG80" s="4">
        <f ca="1">INDIRECT(ADDRESS(15+(C78-1)*14,77))</f>
        <v>31.216723570809329</v>
      </c>
      <c r="AH80" s="4">
        <f ca="1">INDIRECT(ADDRESS(15+(D78-1)*14,77))</f>
        <v>27.891723582017825</v>
      </c>
    </row>
    <row r="81" spans="2:34" x14ac:dyDescent="0.25">
      <c r="B81" s="9" t="s">
        <v>4</v>
      </c>
      <c r="C81" s="4">
        <f ca="1">INDIRECT(ADDRESS(9+(C78-1)*14,5))</f>
        <v>0.23474465922521121</v>
      </c>
      <c r="D81" s="4">
        <f t="shared" ref="D81:G81" ca="1" si="57">INDIRECT(ADDRESS(9+(D78-1)*14,5))</f>
        <v>0.19824842694114822</v>
      </c>
      <c r="E81" s="4">
        <f t="shared" ca="1" si="57"/>
        <v>0.30485149553934554</v>
      </c>
      <c r="F81" s="4">
        <f t="shared" ca="1" si="57"/>
        <v>0.25298683706562552</v>
      </c>
      <c r="G81" s="4">
        <f t="shared" ca="1" si="57"/>
        <v>0.21595144678113176</v>
      </c>
      <c r="H81" s="4">
        <f ca="1">INDIRECT(ADDRESS(9+(C78-1)*14,17))</f>
        <v>0.30992694096137458</v>
      </c>
      <c r="I81" s="4">
        <f t="shared" ref="I81:L81" ca="1" si="58">INDIRECT(ADDRESS(9+(D78-1)*14,17))</f>
        <v>0.41139733126860006</v>
      </c>
      <c r="J81" s="4">
        <f t="shared" ca="1" si="58"/>
        <v>0.26585820765322643</v>
      </c>
      <c r="K81" s="4">
        <f t="shared" ca="1" si="58"/>
        <v>0.3386877427270214</v>
      </c>
      <c r="L81" s="4">
        <f t="shared" ca="1" si="58"/>
        <v>-0.27472655999980811</v>
      </c>
      <c r="M81" s="4">
        <f ca="1">INDIRECT(ADDRESS(9+(C78-1)*14,29))</f>
        <v>-0.22898470603453819</v>
      </c>
      <c r="N81" s="4">
        <f t="shared" ref="N81:Q81" ca="1" si="59">INDIRECT(ADDRESS(9+(D78-1)*14,29))</f>
        <v>-0.208444016458257</v>
      </c>
      <c r="O81" s="4">
        <f t="shared" ca="1" si="59"/>
        <v>-0.14456471380946173</v>
      </c>
      <c r="P81" s="4">
        <f t="shared" ca="1" si="59"/>
        <v>-0.21518679748979114</v>
      </c>
      <c r="Q81" s="4">
        <f t="shared" ca="1" si="59"/>
        <v>-0.21323541861614492</v>
      </c>
      <c r="R81" s="4">
        <f ca="1">INDIRECT(ADDRESS(9+(C78-1)*14,41))</f>
        <v>-9.3814113331271765E-2</v>
      </c>
      <c r="S81" s="4">
        <f t="shared" ref="S81:V81" ca="1" si="60">INDIRECT(ADDRESS(9+(D78-1)*14,41))</f>
        <v>-0.30615670981913135</v>
      </c>
      <c r="T81" s="4">
        <f t="shared" ca="1" si="60"/>
        <v>-0.24441231644647995</v>
      </c>
      <c r="U81" s="4">
        <f t="shared" ca="1" si="60"/>
        <v>0.29220886884561875</v>
      </c>
      <c r="V81" s="4">
        <f t="shared" ca="1" si="60"/>
        <v>0.36349559671551551</v>
      </c>
      <c r="W81" s="4">
        <f ca="1">INDIRECT(ADDRESS(9+(C78-1)*14,53))</f>
        <v>0.23797450182672261</v>
      </c>
      <c r="X81" s="4">
        <f t="shared" ref="X81:AA81" ca="1" si="61">INDIRECT(ADDRESS(9+(D78-1)*14,53))</f>
        <v>0.23723375289181328</v>
      </c>
      <c r="Y81" s="4">
        <f t="shared" ca="1" si="61"/>
        <v>0.23568082673855104</v>
      </c>
      <c r="Z81" s="4">
        <f t="shared" ca="1" si="61"/>
        <v>-0.25093145373089659</v>
      </c>
      <c r="AA81" s="4">
        <f t="shared" ca="1" si="61"/>
        <v>-0.24619535571973092</v>
      </c>
      <c r="AB81" s="4">
        <f ca="1">INDIRECT(ADDRESS(9+(C78-1)*14,65))</f>
        <v>-0.30666235736800873</v>
      </c>
      <c r="AC81" s="4">
        <f t="shared" ref="AC81:AF81" ca="1" si="62">INDIRECT(ADDRESS(9+(D78-1)*14,65))</f>
        <v>-0.27648583882287037</v>
      </c>
      <c r="AD81" s="4">
        <f t="shared" ca="1" si="62"/>
        <v>-0.22030451816500388</v>
      </c>
      <c r="AE81" s="4">
        <f t="shared" ca="1" si="62"/>
        <v>-0.26288292111260808</v>
      </c>
      <c r="AF81" s="4">
        <f t="shared" ca="1" si="62"/>
        <v>-0.2446234124096332</v>
      </c>
      <c r="AG81" s="4">
        <f ca="1">INDIRECT(ADDRESS(9+(C78-1)*14,77))</f>
        <v>-0.25859587726765532</v>
      </c>
      <c r="AH81" s="4">
        <f ca="1">INDIRECT(ADDRESS(9+(D78-1)*14,77))</f>
        <v>-0.28634862749282003</v>
      </c>
    </row>
    <row r="82" spans="2:34" x14ac:dyDescent="0.25">
      <c r="B82" s="9" t="s">
        <v>6</v>
      </c>
      <c r="C82" s="4">
        <f ca="1">INDIRECT(ADDRESS(10+(C78-1)*14,5))</f>
        <v>-0.24985159804100499</v>
      </c>
      <c r="D82" s="4">
        <f t="shared" ref="D82:G82" ca="1" si="63">INDIRECT(ADDRESS(10+(D78-1)*14,5))</f>
        <v>-0.31047377089009315</v>
      </c>
      <c r="E82" s="4">
        <f t="shared" ca="1" si="63"/>
        <v>-0.2223734506611095</v>
      </c>
      <c r="F82" s="4">
        <f t="shared" ca="1" si="63"/>
        <v>-0.26703605087565513</v>
      </c>
      <c r="G82" s="4">
        <f t="shared" ca="1" si="63"/>
        <v>-0.2803908937080089</v>
      </c>
      <c r="H82" s="4">
        <f ca="1">INDIRECT(ADDRESS(10+(C78-1)*14,17))</f>
        <v>-0.21354277832312279</v>
      </c>
      <c r="I82" s="4">
        <f t="shared" ref="I82:L82" ca="1" si="64">INDIRECT(ADDRESS(10+(D78-1)*14,17))</f>
        <v>-0.12769240391661058</v>
      </c>
      <c r="J82" s="4">
        <f t="shared" ca="1" si="64"/>
        <v>0.22409604155604623</v>
      </c>
      <c r="K82" s="4">
        <f t="shared" ca="1" si="64"/>
        <v>0.10923895331479383</v>
      </c>
      <c r="L82" s="4">
        <f t="shared" ca="1" si="64"/>
        <v>-0.20944705739515718</v>
      </c>
      <c r="M82" s="4">
        <f ca="1">INDIRECT(ADDRESS(10+(C78-1)*14,29))</f>
        <v>-0.20524946954719384</v>
      </c>
      <c r="N82" s="4">
        <f t="shared" ref="N82:Q82" ca="1" si="65">INDIRECT(ADDRESS(10+(D78-1)*14,29))</f>
        <v>-0.26871760547786661</v>
      </c>
      <c r="O82" s="4">
        <f t="shared" ca="1" si="65"/>
        <v>-0.33759124113317235</v>
      </c>
      <c r="P82" s="4">
        <f t="shared" ca="1" si="65"/>
        <v>-0.23014758792196885</v>
      </c>
      <c r="Q82" s="4">
        <f t="shared" ca="1" si="65"/>
        <v>-0.3166312813171791</v>
      </c>
      <c r="R82" s="4">
        <f ca="1">INDIRECT(ADDRESS(10+(C78-1)*14,41))</f>
        <v>0.34374135397775712</v>
      </c>
      <c r="S82" s="4">
        <f t="shared" ref="S82:V82" ca="1" si="66">INDIRECT(ADDRESS(10+(D78-1)*14,41))</f>
        <v>1.4355104005701121E-3</v>
      </c>
      <c r="T82" s="4">
        <f t="shared" ca="1" si="66"/>
        <v>-0.20084808155184286</v>
      </c>
      <c r="U82" s="4">
        <f t="shared" ca="1" si="66"/>
        <v>0.15918923850216063</v>
      </c>
      <c r="V82" s="4">
        <f t="shared" ca="1" si="66"/>
        <v>0.14607681223892963</v>
      </c>
      <c r="W82" s="4">
        <f ca="1">INDIRECT(ADDRESS(10+(C78-1)*14,53))</f>
        <v>-0.28908615483839412</v>
      </c>
      <c r="X82" s="4">
        <f t="shared" ref="X82:AA82" ca="1" si="67">INDIRECT(ADDRESS(10+(D78-1)*14,53))</f>
        <v>-0.21610863872913597</v>
      </c>
      <c r="Y82" s="4">
        <f t="shared" ca="1" si="67"/>
        <v>-0.34676690817412481</v>
      </c>
      <c r="Z82" s="4">
        <f t="shared" ca="1" si="67"/>
        <v>-0.22620965962108477</v>
      </c>
      <c r="AA82" s="4">
        <f t="shared" ca="1" si="67"/>
        <v>-0.25197996428907998</v>
      </c>
      <c r="AB82" s="4">
        <f ca="1">INDIRECT(ADDRESS(10+(C78-1)*14,65))</f>
        <v>-0.23025803745342757</v>
      </c>
      <c r="AC82" s="4">
        <f t="shared" ref="AC82:AF82" ca="1" si="68">INDIRECT(ADDRESS(10+(D78-1)*14,65))</f>
        <v>0.25514332794385181</v>
      </c>
      <c r="AD82" s="4">
        <f t="shared" ca="1" si="68"/>
        <v>0.29709629932458037</v>
      </c>
      <c r="AE82" s="4">
        <f t="shared" ca="1" si="68"/>
        <v>0.23146517051275789</v>
      </c>
      <c r="AF82" s="4">
        <f t="shared" ca="1" si="68"/>
        <v>0.21974064201344307</v>
      </c>
      <c r="AG82" s="4">
        <f ca="1">INDIRECT(ADDRESS(10+(C78-1)*14,65))</f>
        <v>-0.23025803745342757</v>
      </c>
      <c r="AH82" s="4">
        <f ca="1">INDIRECT(ADDRESS(10+(D78-1)*14,65))</f>
        <v>0.25514332794385181</v>
      </c>
    </row>
    <row r="83" spans="2:34" x14ac:dyDescent="0.25">
      <c r="B83" s="9" t="s">
        <v>8</v>
      </c>
      <c r="C83" s="4">
        <f ca="1">INDIRECT(ADDRESS(11+(C78-1)*14,5))</f>
        <v>-1.2732163307929934E-3</v>
      </c>
      <c r="D83" s="4">
        <f t="shared" ref="D83:G83" ca="1" si="69">INDIRECT(ADDRESS(11+(D78-1)*14,5))</f>
        <v>-2.0925319679260684E-5</v>
      </c>
      <c r="E83" s="4">
        <f t="shared" ca="1" si="69"/>
        <v>3.543950873785116E-3</v>
      </c>
      <c r="F83" s="4">
        <f t="shared" ca="1" si="69"/>
        <v>3.8380398964990993E-4</v>
      </c>
      <c r="G83" s="4">
        <f t="shared" ca="1" si="69"/>
        <v>-2.75636825449128E-4</v>
      </c>
      <c r="H83" s="4">
        <f ca="1">INDIRECT(ADDRESS(11+(C78-1)*14,17))</f>
        <v>2.6790314127722935E-2</v>
      </c>
      <c r="I83" s="4">
        <f t="shared" ref="I83:L83" ca="1" si="70">INDIRECT(ADDRESS(11+(D78-1)*14,17))</f>
        <v>-8.9776161730031412E-6</v>
      </c>
      <c r="J83" s="4">
        <f t="shared" ca="1" si="70"/>
        <v>-2.6614060717033219E-3</v>
      </c>
      <c r="K83" s="4">
        <f t="shared" ca="1" si="70"/>
        <v>2.4003514308107987E-6</v>
      </c>
      <c r="L83" s="4">
        <f t="shared" ca="1" si="70"/>
        <v>-2.65235634937456E-2</v>
      </c>
      <c r="M83" s="4">
        <f ca="1">INDIRECT(ADDRESS(11+(C78-1)*14,29))</f>
        <v>1.2625034460824618E-2</v>
      </c>
      <c r="N83" s="4">
        <f t="shared" ref="N83:Q83" ca="1" si="71">INDIRECT(ADDRESS(11+(D78-1)*14,29))</f>
        <v>-2.360221696155484E-4</v>
      </c>
      <c r="O83" s="4">
        <f t="shared" ca="1" si="71"/>
        <v>-2.5460472249305826E-5</v>
      </c>
      <c r="P83" s="4">
        <f t="shared" ca="1" si="71"/>
        <v>3.4104071945566597E-3</v>
      </c>
      <c r="Q83" s="4">
        <f t="shared" ca="1" si="71"/>
        <v>-7.1563358320103918E-7</v>
      </c>
      <c r="R83" s="4">
        <f ca="1">INDIRECT(ADDRESS(11+(C78-1)*14,41))</f>
        <v>3.0483067472401133E-4</v>
      </c>
      <c r="S83" s="4">
        <f t="shared" ref="S83:V83" ca="1" si="72">INDIRECT(ADDRESS(11+(D78-1)*14,41))</f>
        <v>-0.17916655028789391</v>
      </c>
      <c r="T83" s="4">
        <f t="shared" ca="1" si="72"/>
        <v>-3.3507529407537898E-3</v>
      </c>
      <c r="U83" s="4">
        <f t="shared" ca="1" si="72"/>
        <v>6.318788934090997E-6</v>
      </c>
      <c r="V83" s="4">
        <f t="shared" ca="1" si="72"/>
        <v>-6.4030341692661939E-5</v>
      </c>
      <c r="W83" s="4">
        <f ca="1">INDIRECT(ADDRESS(11+(C78-1)*14,53))</f>
        <v>-1.2029455023199045E-2</v>
      </c>
      <c r="X83" s="4">
        <f t="shared" ref="X83:AA83" ca="1" si="73">INDIRECT(ADDRESS(11+(D78-1)*14,53))</f>
        <v>-6.7495245255726382E-3</v>
      </c>
      <c r="Y83" s="4">
        <f t="shared" ca="1" si="73"/>
        <v>-1.3692120709058781E-2</v>
      </c>
      <c r="Z83" s="4">
        <f t="shared" ca="1" si="73"/>
        <v>-1.6053815243155566E-5</v>
      </c>
      <c r="AA83" s="4">
        <f t="shared" ca="1" si="73"/>
        <v>4.8621664090137984E-6</v>
      </c>
      <c r="AB83" s="4">
        <f ca="1">INDIRECT(ADDRESS(11+(C78-1)*14,65))</f>
        <v>8.6963543821942536E-3</v>
      </c>
      <c r="AC83" s="4">
        <f t="shared" ref="AC83:AF83" ca="1" si="74">INDIRECT(ADDRESS(11+(D78-1)*14,65))</f>
        <v>1.883522437755135E-3</v>
      </c>
      <c r="AD83" s="4">
        <f t="shared" ca="1" si="74"/>
        <v>1.3429608373950448E-4</v>
      </c>
      <c r="AE83" s="4">
        <f t="shared" ca="1" si="74"/>
        <v>2.224803874236955E-5</v>
      </c>
      <c r="AF83" s="4">
        <f t="shared" ca="1" si="74"/>
        <v>8.9508170780341221E-6</v>
      </c>
      <c r="AG83" s="4">
        <f ca="1">INDIRECT(ADDRESS(11+(C78-1)*14,77))</f>
        <v>9.9368460945352816E-2</v>
      </c>
      <c r="AH83" s="4">
        <f ca="1">INDIRECT(ADDRESS(11+(D78-1)*14,77))</f>
        <v>9.8688320431203416E-2</v>
      </c>
    </row>
    <row r="84" spans="2:34" x14ac:dyDescent="0.25">
      <c r="B84" s="9" t="s">
        <v>12</v>
      </c>
      <c r="C84" s="4">
        <f ca="1">INDIRECT(ADDRESS(18+(C78-1)*14,5))</f>
        <v>1.0929019974407577</v>
      </c>
      <c r="D84" s="4">
        <f t="shared" ref="D84:G84" ca="1" si="75">INDIRECT(ADDRESS(18+(D78-1)*14,5))</f>
        <v>1.1209619077480997</v>
      </c>
      <c r="E84" s="4">
        <f t="shared" ca="1" si="75"/>
        <v>0.89692799491783537</v>
      </c>
      <c r="F84" s="4">
        <f t="shared" ca="1" si="75"/>
        <v>1.1029268182813554</v>
      </c>
      <c r="G84" s="4">
        <f t="shared" ca="1" si="75"/>
        <v>1.0684600820063186</v>
      </c>
      <c r="H84" s="4">
        <f ca="1">INDIRECT(ADDRESS(18+(C78-1)*14,17))</f>
        <v>0.98500279920120215</v>
      </c>
      <c r="I84" s="4">
        <f t="shared" ref="I84:L84" ca="1" si="76">INDIRECT(ADDRESS(18+(D78-1)*14,17))</f>
        <v>0.85320075340368096</v>
      </c>
      <c r="J84" s="4">
        <f t="shared" ca="1" si="76"/>
        <v>0.95029069176844039</v>
      </c>
      <c r="K84" s="4">
        <f t="shared" ca="1" si="76"/>
        <v>0.84717160448277695</v>
      </c>
      <c r="L84" s="4">
        <f t="shared" ca="1" si="76"/>
        <v>0.92400870180178307</v>
      </c>
      <c r="M84" s="4">
        <f ca="1">INDIRECT(ADDRESS(18+(C78-1)*14,29))</f>
        <v>0.91394134287100171</v>
      </c>
      <c r="N84" s="4">
        <f t="shared" ref="N84:Q84" ca="1" si="77">INDIRECT(ADDRESS(18+(D78-1)*14,29))</f>
        <v>0.99417186360438381</v>
      </c>
      <c r="O84" s="4">
        <f t="shared" ca="1" si="77"/>
        <v>1.1231553028560577</v>
      </c>
      <c r="P84" s="4">
        <f t="shared" ca="1" si="77"/>
        <v>0.93847445240837135</v>
      </c>
      <c r="Q84" s="4">
        <f t="shared" ca="1" si="77"/>
        <v>1.1461908400365137</v>
      </c>
      <c r="R84" s="4">
        <f ca="1">INDIRECT(ADDRESS(18+(C78-1)*14,41))</f>
        <v>2.4893795927806677</v>
      </c>
      <c r="S84" s="4">
        <f t="shared" ref="S84:V84" ca="1" si="78">INDIRECT(ADDRESS(18+(D78-1)*14,41))</f>
        <v>2.2348145776759445</v>
      </c>
      <c r="T84" s="4">
        <f t="shared" ca="1" si="78"/>
        <v>1.937871040472096</v>
      </c>
      <c r="U84" s="4">
        <f t="shared" ca="1" si="78"/>
        <v>1.9160447063116206</v>
      </c>
      <c r="V84" s="4">
        <f t="shared" ca="1" si="78"/>
        <v>1.6562310057530141</v>
      </c>
      <c r="W84" s="4">
        <f ca="1">INDIRECT(ADDRESS(18+(C78-1)*14,53))</f>
        <v>2.1166781173226847</v>
      </c>
      <c r="X84" s="4">
        <f t="shared" ref="X84:AA84" ca="1" si="79">INDIRECT(ADDRESS(18+(D78-1)*14,53))</f>
        <v>2.0064711620154903</v>
      </c>
      <c r="Y84" s="4">
        <f t="shared" ca="1" si="79"/>
        <v>2.114336218755807</v>
      </c>
      <c r="Z84" s="4">
        <f t="shared" ca="1" si="79"/>
        <v>2.0487547170277782</v>
      </c>
      <c r="AA84" s="4">
        <f t="shared" ca="1" si="79"/>
        <v>1.9460661795829211</v>
      </c>
      <c r="AB84" s="4">
        <f ca="1">INDIRECT(ADDRESS(18+(C78-1)*14,65))</f>
        <v>1.911405551342567</v>
      </c>
      <c r="AC84" s="4">
        <f t="shared" ref="AC84:AF84" ca="1" si="80">INDIRECT(ADDRESS(18+(D78-1)*14,65))</f>
        <v>1.9014076350660567</v>
      </c>
      <c r="AD84" s="4">
        <f t="shared" ca="1" si="80"/>
        <v>2.1048814349137741</v>
      </c>
      <c r="AE84" s="4">
        <f t="shared" ca="1" si="80"/>
        <v>1.9985424338688142</v>
      </c>
      <c r="AF84" s="4">
        <f t="shared" ca="1" si="80"/>
        <v>2.0136899249156803</v>
      </c>
      <c r="AG84" s="4">
        <f ca="1">INDIRECT(ADDRESS(18+(C78-1)*14,77))</f>
        <v>1.9710595008565817</v>
      </c>
      <c r="AH84" s="4">
        <f ca="1">INDIRECT(ADDRESS(18+(D78-1)*14,77))</f>
        <v>1.9476837289715037</v>
      </c>
    </row>
    <row r="85" spans="2:34" x14ac:dyDescent="0.25">
      <c r="B85" s="9" t="s">
        <v>13</v>
      </c>
      <c r="C85" s="4">
        <f ca="1">INDIRECT(ADDRESS(19+(C78-1)*14,5))</f>
        <v>1.1938111488222729</v>
      </c>
      <c r="D85" s="4">
        <f t="shared" ref="D85:F85" ca="1" si="81">INDIRECT(ADDRESS(19+(D78-1)*14,5))</f>
        <v>1.1841874878307204</v>
      </c>
      <c r="E85" s="4">
        <f t="shared" ca="1" si="81"/>
        <v>1.0135902777674139</v>
      </c>
      <c r="F85" s="4">
        <f t="shared" ca="1" si="81"/>
        <v>1.2122590978384689</v>
      </c>
      <c r="G85" s="4">
        <f ca="1">INDIRECT(ADDRESS(19+(G78-1)*14,5))</f>
        <v>1.1813278127310378</v>
      </c>
      <c r="H85" s="4">
        <f ca="1">INDIRECT(ADDRESS(19+(C78-1)*14,17))</f>
        <v>1.1602260756648106</v>
      </c>
      <c r="I85" s="4">
        <f t="shared" ref="I85:L85" ca="1" si="82">INDIRECT(ADDRESS(19+(D78-1)*14,17))</f>
        <v>1.2006674845014245</v>
      </c>
      <c r="J85" s="4">
        <f t="shared" ca="1" si="82"/>
        <v>1.0304560149924198</v>
      </c>
      <c r="K85" s="4">
        <f t="shared" ca="1" si="82"/>
        <v>1.0973064800069563</v>
      </c>
      <c r="L85" s="4">
        <f t="shared" ca="1" si="82"/>
        <v>1.0109545917797025</v>
      </c>
      <c r="M85" s="4">
        <f ca="1">INDIRECT(ADDRESS(19+(C78-1)*14,29))</f>
        <v>0.99160257784299</v>
      </c>
      <c r="N85" s="4">
        <f t="shared" ref="N85:Q85" ca="1" si="83">INDIRECT(ADDRESS(19+(D78-1)*14,29))</f>
        <v>1.0323946658515173</v>
      </c>
      <c r="O85" s="4">
        <f t="shared" ca="1" si="83"/>
        <v>1.1464665939679604</v>
      </c>
      <c r="P85" s="4">
        <f t="shared" ca="1" si="83"/>
        <v>1.00743596113017</v>
      </c>
      <c r="Q85" s="4">
        <f t="shared" ca="1" si="83"/>
        <v>1.1271080027920222</v>
      </c>
      <c r="R85" s="4">
        <f ca="1">INDIRECT(ADDRESS(19+(C78-1)*14,41))</f>
        <v>2.3116137385221585</v>
      </c>
      <c r="S85" s="4">
        <f t="shared" ref="S85:V85" ca="1" si="84">INDIRECT(ADDRESS(19+(D78-1)*14,41))</f>
        <v>2.2292360307311632</v>
      </c>
      <c r="T85" s="4">
        <f t="shared" ca="1" si="84"/>
        <v>2.2128320456764339</v>
      </c>
      <c r="U85" s="4">
        <f t="shared" ca="1" si="84"/>
        <v>2.2237968258097505</v>
      </c>
      <c r="V85" s="4">
        <f t="shared" ca="1" si="84"/>
        <v>2.2253106938735945</v>
      </c>
      <c r="W85" s="4">
        <f ca="1">INDIRECT(ADDRESS(19+(C78-1)*14,53))</f>
        <v>2.2341679699774128</v>
      </c>
      <c r="X85" s="4">
        <f t="shared" ref="X85:AA85" ca="1" si="85">INDIRECT(ADDRESS(19+(D78-1)*14,53))</f>
        <v>2.2014664184268562</v>
      </c>
      <c r="Y85" s="4">
        <f t="shared" ca="1" si="85"/>
        <v>2.2145768277889752</v>
      </c>
      <c r="Z85" s="4">
        <f t="shared" ca="1" si="85"/>
        <v>2.2939427844380558</v>
      </c>
      <c r="AA85" s="4">
        <f t="shared" ca="1" si="85"/>
        <v>2.2037826211951383</v>
      </c>
      <c r="AB85" s="4">
        <f ca="1">INDIRECT(ADDRESS(19+(C78-1)*14,65))</f>
        <v>2.2209043596280207</v>
      </c>
      <c r="AC85" s="4">
        <f t="shared" ref="AC85:AF85" ca="1" si="86">INDIRECT(ADDRESS(19+(D78-1)*14,65))</f>
        <v>2.2524725694517067</v>
      </c>
      <c r="AD85" s="4">
        <f t="shared" ca="1" si="86"/>
        <v>2.2585113481537551</v>
      </c>
      <c r="AE85" s="4">
        <f t="shared" ca="1" si="86"/>
        <v>2.2636790186062417</v>
      </c>
      <c r="AF85" s="4">
        <f t="shared" ca="1" si="86"/>
        <v>2.2786675207096172</v>
      </c>
      <c r="AG85" s="4">
        <f ca="1">INDIRECT(ADDRESS(19+(C78-1)*14,77))</f>
        <v>2.2221256000800755</v>
      </c>
      <c r="AH85" s="4">
        <f ca="1">INDIRECT(ADDRESS(19+(D78-1)*14,77))</f>
        <v>2.2312262736817052</v>
      </c>
    </row>
  </sheetData>
  <mergeCells count="32">
    <mergeCell ref="AX63:BH63"/>
    <mergeCell ref="BJ63:BT63"/>
    <mergeCell ref="AX35:BH35"/>
    <mergeCell ref="BJ35:BT35"/>
    <mergeCell ref="AX49:BH49"/>
    <mergeCell ref="BJ49:BT49"/>
    <mergeCell ref="AX7:BH7"/>
    <mergeCell ref="BJ7:BT7"/>
    <mergeCell ref="BV7:CF7"/>
    <mergeCell ref="AX21:BH21"/>
    <mergeCell ref="BJ21:BT21"/>
    <mergeCell ref="BV21:CF21"/>
    <mergeCell ref="Z7:AJ7"/>
    <mergeCell ref="AL7:AV7"/>
    <mergeCell ref="Z21:AJ21"/>
    <mergeCell ref="AL21:AV21"/>
    <mergeCell ref="Z35:AJ35"/>
    <mergeCell ref="AL35:AV35"/>
    <mergeCell ref="Z49:AJ49"/>
    <mergeCell ref="AL49:AV49"/>
    <mergeCell ref="Z63:AJ63"/>
    <mergeCell ref="AL63:AV63"/>
    <mergeCell ref="N35:X35"/>
    <mergeCell ref="B49:L49"/>
    <mergeCell ref="B63:L63"/>
    <mergeCell ref="N49:X49"/>
    <mergeCell ref="N63:X63"/>
    <mergeCell ref="N7:X7"/>
    <mergeCell ref="N21:X21"/>
    <mergeCell ref="B7:L7"/>
    <mergeCell ref="B21:L21"/>
    <mergeCell ref="B35:L35"/>
  </mergeCells>
  <conditionalFormatting sqref="C4:Q4 W4:AH4">
    <cfRule type="cellIs" dxfId="35" priority="9" operator="greaterThan">
      <formula>25</formula>
    </cfRule>
    <cfRule type="cellIs" dxfId="34" priority="10" operator="greaterThan">
      <formula>30</formula>
    </cfRule>
  </conditionalFormatting>
  <conditionalFormatting sqref="R4:V4">
    <cfRule type="cellIs" dxfId="33" priority="7" operator="greaterThan">
      <formula>25</formula>
    </cfRule>
    <cfRule type="cellIs" dxfId="32" priority="8" operator="greaterThan">
      <formula>30</formula>
    </cfRule>
  </conditionalFormatting>
  <conditionalFormatting sqref="C80:Q80 W80:AH80">
    <cfRule type="cellIs" dxfId="31" priority="5" operator="greaterThan">
      <formula>25</formula>
    </cfRule>
    <cfRule type="cellIs" dxfId="30" priority="6" operator="greaterThan">
      <formula>30</formula>
    </cfRule>
  </conditionalFormatting>
  <conditionalFormatting sqref="R80:V80">
    <cfRule type="cellIs" dxfId="29" priority="3" operator="greaterThan">
      <formula>25</formula>
    </cfRule>
    <cfRule type="cellIs" dxfId="28" priority="4" operator="greaterThan">
      <formula>30</formula>
    </cfRule>
  </conditionalFormatting>
  <dataValidations disablePrompts="1" count="1">
    <dataValidation type="list" allowBlank="1" showInputMessage="1" showErrorMessage="1" sqref="G9 CA9 G23 G65 S9 AQ9 G37 G51 S37 S51 AE9 S65 AE23 AQ23 AQ37 AQ51 AE37 AE51 AQ65 BC9 BC37 BC23 BC51 BO23 BO37 BO65 BC65 BO9 BO51 AE65 CA23 S23" xr:uid="{A4C08CCD-1853-4951-9E40-C6AFD57ACA89}">
      <formula1>MCNPSpectra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F30B-CC53-4E99-B5D3-077D6ABC031C}">
  <dimension ref="B2:CF75"/>
  <sheetViews>
    <sheetView topLeftCell="F1" workbookViewId="0">
      <selection activeCell="V5" sqref="V5"/>
    </sheetView>
  </sheetViews>
  <sheetFormatPr defaultRowHeight="15" x14ac:dyDescent="0.25"/>
  <cols>
    <col min="2" max="2" width="9.85546875" customWidth="1"/>
  </cols>
  <sheetData>
    <row r="2" spans="2:84" x14ac:dyDescent="0.25">
      <c r="B2" s="2" t="s">
        <v>14</v>
      </c>
      <c r="C2" s="1">
        <v>1</v>
      </c>
      <c r="D2" s="1">
        <v>2</v>
      </c>
      <c r="E2" s="1">
        <v>3</v>
      </c>
      <c r="F2" s="1">
        <v>4</v>
      </c>
      <c r="G2" s="1">
        <v>5</v>
      </c>
      <c r="H2" s="1">
        <v>6</v>
      </c>
      <c r="I2" s="1">
        <v>7</v>
      </c>
      <c r="J2" s="1">
        <v>8</v>
      </c>
      <c r="K2" s="1">
        <v>9</v>
      </c>
      <c r="L2" s="1">
        <v>10</v>
      </c>
      <c r="M2" s="1">
        <v>11</v>
      </c>
      <c r="N2" s="1">
        <v>12</v>
      </c>
      <c r="O2" s="1">
        <v>13</v>
      </c>
      <c r="P2" s="1">
        <v>14</v>
      </c>
      <c r="Q2" s="1">
        <v>15</v>
      </c>
      <c r="R2" s="1">
        <v>16</v>
      </c>
      <c r="S2" s="1">
        <v>17</v>
      </c>
      <c r="T2" s="1">
        <v>18</v>
      </c>
      <c r="U2" s="1">
        <v>19</v>
      </c>
      <c r="V2" s="1">
        <v>20</v>
      </c>
      <c r="W2" s="1">
        <v>21</v>
      </c>
      <c r="X2" s="1">
        <v>22</v>
      </c>
      <c r="Y2" s="1">
        <v>23</v>
      </c>
      <c r="Z2" s="1">
        <v>24</v>
      </c>
      <c r="AA2" s="1">
        <v>25</v>
      </c>
      <c r="AB2" s="1">
        <v>26</v>
      </c>
      <c r="AC2" s="1">
        <v>27</v>
      </c>
      <c r="AD2" s="1">
        <v>28</v>
      </c>
      <c r="AE2" s="1">
        <v>29</v>
      </c>
      <c r="AF2" s="1">
        <v>30</v>
      </c>
      <c r="AG2" s="1">
        <v>31</v>
      </c>
      <c r="AH2" s="1">
        <v>32</v>
      </c>
    </row>
    <row r="3" spans="2:84" x14ac:dyDescent="0.25">
      <c r="B3" s="3" t="s">
        <v>0</v>
      </c>
      <c r="C3" s="4">
        <f ca="1">INDIRECT(ADDRESS(14+(C2-1)*14,5))</f>
        <v>0</v>
      </c>
      <c r="D3" s="4">
        <f t="shared" ref="D3:G3" ca="1" si="0">INDIRECT(ADDRESS(14+(D2-1)*14,5))</f>
        <v>0</v>
      </c>
      <c r="E3" s="4">
        <f t="shared" ca="1" si="0"/>
        <v>0</v>
      </c>
      <c r="F3" s="4">
        <f t="shared" ca="1" si="0"/>
        <v>0</v>
      </c>
      <c r="G3" s="4">
        <f t="shared" ca="1" si="0"/>
        <v>0</v>
      </c>
      <c r="H3" s="4">
        <f ca="1">INDIRECT(ADDRESS(14+(C2-1)*14,17))</f>
        <v>0</v>
      </c>
      <c r="I3" s="4">
        <f t="shared" ref="I3:L3" ca="1" si="1">INDIRECT(ADDRESS(14+(D2-1)*14,17))</f>
        <v>0</v>
      </c>
      <c r="J3" s="4">
        <f t="shared" ca="1" si="1"/>
        <v>0</v>
      </c>
      <c r="K3" s="4">
        <f t="shared" ca="1" si="1"/>
        <v>0</v>
      </c>
      <c r="L3" s="4">
        <f t="shared" ca="1" si="1"/>
        <v>0</v>
      </c>
      <c r="M3" s="4">
        <f ca="1">INDIRECT(ADDRESS(14+(C2-1)*14,29))</f>
        <v>0</v>
      </c>
      <c r="N3" s="4">
        <f t="shared" ref="N3:Q3" ca="1" si="2">INDIRECT(ADDRESS(14+(D2-1)*14,29))</f>
        <v>0</v>
      </c>
      <c r="O3" s="4">
        <f t="shared" ca="1" si="2"/>
        <v>0</v>
      </c>
      <c r="P3" s="4">
        <f t="shared" ca="1" si="2"/>
        <v>0</v>
      </c>
      <c r="Q3" s="4">
        <f t="shared" ca="1" si="2"/>
        <v>0</v>
      </c>
      <c r="R3" s="4">
        <f ca="1">INDIRECT(ADDRESS(14+(C2-1)*14,41))</f>
        <v>0</v>
      </c>
      <c r="S3" s="4">
        <f t="shared" ref="S3:V3" ca="1" si="3">INDIRECT(ADDRESS(14+(D2-1)*14,41))</f>
        <v>0</v>
      </c>
      <c r="T3" s="4">
        <f t="shared" ca="1" si="3"/>
        <v>0</v>
      </c>
      <c r="U3" s="4">
        <f t="shared" ca="1" si="3"/>
        <v>0</v>
      </c>
      <c r="V3" s="4">
        <f t="shared" ca="1" si="3"/>
        <v>30.986772857803327</v>
      </c>
      <c r="W3" s="4">
        <f ca="1">INDIRECT(ADDRESS(14+(C2-1)*14,53))</f>
        <v>0</v>
      </c>
      <c r="X3" s="4">
        <f t="shared" ref="X3:AA3" ca="1" si="4">INDIRECT(ADDRESS(14+(D2-1)*14,53))</f>
        <v>0</v>
      </c>
      <c r="Y3" s="4">
        <f t="shared" ca="1" si="4"/>
        <v>0</v>
      </c>
      <c r="Z3" s="4">
        <f t="shared" ca="1" si="4"/>
        <v>0</v>
      </c>
      <c r="AA3" s="4">
        <f t="shared" ca="1" si="4"/>
        <v>0</v>
      </c>
      <c r="AB3" s="4">
        <f ca="1">INDIRECT(ADDRESS(14+(C2-1)*14,65))</f>
        <v>0</v>
      </c>
      <c r="AC3" s="4">
        <f t="shared" ref="AC3:AF3" ca="1" si="5">INDIRECT(ADDRESS(14+(D2-1)*14,65))</f>
        <v>0</v>
      </c>
      <c r="AD3" s="4">
        <f t="shared" ca="1" si="5"/>
        <v>0</v>
      </c>
      <c r="AE3" s="4">
        <f t="shared" ca="1" si="5"/>
        <v>0</v>
      </c>
      <c r="AF3" s="4">
        <f t="shared" ca="1" si="5"/>
        <v>0</v>
      </c>
      <c r="AG3" s="4">
        <f ca="1">INDIRECT(ADDRESS(14+(C2-1)*14,77))</f>
        <v>0</v>
      </c>
      <c r="AH3" s="4">
        <f ca="1">INDIRECT(ADDRESS(14+(D2-1)*14,77))</f>
        <v>0</v>
      </c>
      <c r="AL3" s="8"/>
    </row>
    <row r="4" spans="2:84" x14ac:dyDescent="0.25">
      <c r="B4" s="3" t="s">
        <v>1</v>
      </c>
      <c r="C4" s="4">
        <f ca="1">INDIRECT(ADDRESS(15+(C2-1)*14,5))</f>
        <v>0</v>
      </c>
      <c r="D4" s="4">
        <f t="shared" ref="D4:G4" ca="1" si="6">INDIRECT(ADDRESS(15+(D2-1)*14,5))</f>
        <v>0</v>
      </c>
      <c r="E4" s="4">
        <f t="shared" ca="1" si="6"/>
        <v>0</v>
      </c>
      <c r="F4" s="4">
        <f t="shared" ca="1" si="6"/>
        <v>0</v>
      </c>
      <c r="G4" s="4">
        <f t="shared" ca="1" si="6"/>
        <v>0</v>
      </c>
      <c r="H4" s="4">
        <f ca="1">INDIRECT(ADDRESS(15+(C2-1)*14,17))</f>
        <v>0</v>
      </c>
      <c r="I4" s="4">
        <f t="shared" ref="I4:L4" ca="1" si="7">INDIRECT(ADDRESS(15+(D2-1)*14,17))</f>
        <v>0</v>
      </c>
      <c r="J4" s="4">
        <f t="shared" ca="1" si="7"/>
        <v>0</v>
      </c>
      <c r="K4" s="4">
        <f t="shared" ca="1" si="7"/>
        <v>0</v>
      </c>
      <c r="L4" s="4">
        <f t="shared" ca="1" si="7"/>
        <v>0</v>
      </c>
      <c r="M4" s="4">
        <f ca="1">INDIRECT(ADDRESS(15+(C2-1)*14,29))</f>
        <v>0</v>
      </c>
      <c r="N4" s="4">
        <f t="shared" ref="N4:Q4" ca="1" si="8">INDIRECT(ADDRESS(15+(D2-1)*14,29))</f>
        <v>0</v>
      </c>
      <c r="O4" s="4">
        <f t="shared" ca="1" si="8"/>
        <v>0</v>
      </c>
      <c r="P4" s="4">
        <f t="shared" ca="1" si="8"/>
        <v>0</v>
      </c>
      <c r="Q4" s="4">
        <f t="shared" ca="1" si="8"/>
        <v>0</v>
      </c>
      <c r="R4" s="4">
        <f ca="1">INDIRECT(ADDRESS(15+(C2-1)*14,41))</f>
        <v>0</v>
      </c>
      <c r="S4" s="4">
        <f t="shared" ref="S4:V4" ca="1" si="9">INDIRECT(ADDRESS(15+(D2-1)*14,41))</f>
        <v>0</v>
      </c>
      <c r="T4" s="4">
        <f t="shared" ca="1" si="9"/>
        <v>0</v>
      </c>
      <c r="U4" s="4">
        <f t="shared" ca="1" si="9"/>
        <v>0</v>
      </c>
      <c r="V4" s="4">
        <f t="shared" ca="1" si="9"/>
        <v>12.41170656233462</v>
      </c>
      <c r="W4" s="4">
        <f ca="1">INDIRECT(ADDRESS(15+(C2-1)*14,53))</f>
        <v>0</v>
      </c>
      <c r="X4" s="4">
        <f t="shared" ref="X4:AA4" ca="1" si="10">INDIRECT(ADDRESS(15+(D2-1)*14,53))</f>
        <v>0</v>
      </c>
      <c r="Y4" s="4">
        <f t="shared" ca="1" si="10"/>
        <v>0</v>
      </c>
      <c r="Z4" s="4">
        <f t="shared" ca="1" si="10"/>
        <v>0</v>
      </c>
      <c r="AA4" s="4">
        <f t="shared" ca="1" si="10"/>
        <v>0</v>
      </c>
      <c r="AB4" s="4">
        <f ca="1">INDIRECT(ADDRESS(15+(C2-1)*14,65))</f>
        <v>0</v>
      </c>
      <c r="AC4" s="4">
        <f t="shared" ref="AC4:AF4" ca="1" si="11">INDIRECT(ADDRESS(15+(D2-1)*14,65))</f>
        <v>0</v>
      </c>
      <c r="AD4" s="4">
        <f t="shared" ca="1" si="11"/>
        <v>0</v>
      </c>
      <c r="AE4" s="4">
        <f t="shared" ca="1" si="11"/>
        <v>0</v>
      </c>
      <c r="AF4" s="4">
        <f t="shared" ca="1" si="11"/>
        <v>0</v>
      </c>
      <c r="AG4" s="4">
        <f ca="1">INDIRECT(ADDRESS(15+(C2-1)*14,77))</f>
        <v>0</v>
      </c>
      <c r="AH4" s="4">
        <f ca="1">INDIRECT(ADDRESS(15+(D2-1)*14,77))</f>
        <v>0</v>
      </c>
      <c r="AL4" s="8"/>
    </row>
    <row r="7" spans="2:84" x14ac:dyDescent="0.25">
      <c r="B7" s="14" t="s">
        <v>15</v>
      </c>
      <c r="C7" s="15"/>
      <c r="D7" s="15"/>
      <c r="E7" s="15"/>
      <c r="F7" s="15"/>
      <c r="G7" s="15"/>
      <c r="H7" s="15"/>
      <c r="I7" s="15"/>
      <c r="J7" s="15"/>
      <c r="K7" s="15"/>
      <c r="L7" s="16"/>
      <c r="N7" s="14" t="s">
        <v>20</v>
      </c>
      <c r="O7" s="15"/>
      <c r="P7" s="15"/>
      <c r="Q7" s="15">
        <v>152.939012439236</v>
      </c>
      <c r="R7" s="15"/>
      <c r="S7" s="15"/>
      <c r="T7" s="15"/>
      <c r="U7" s="15"/>
      <c r="V7" s="15"/>
      <c r="W7" s="15"/>
      <c r="X7" s="16">
        <v>0.51472081218274102</v>
      </c>
      <c r="Z7" s="14" t="s">
        <v>25</v>
      </c>
      <c r="AA7" s="15"/>
      <c r="AB7" s="15"/>
      <c r="AC7" s="15"/>
      <c r="AD7" s="15"/>
      <c r="AE7" s="15"/>
      <c r="AF7" s="15"/>
      <c r="AG7" s="15"/>
      <c r="AH7" s="15"/>
      <c r="AI7" s="15"/>
      <c r="AJ7" s="16"/>
      <c r="AL7" s="14" t="s">
        <v>26</v>
      </c>
      <c r="AM7" s="15"/>
      <c r="AN7" s="15"/>
      <c r="AO7" s="15">
        <v>-151.90957081487099</v>
      </c>
      <c r="AP7" s="15"/>
      <c r="AQ7" s="15"/>
      <c r="AR7" s="15"/>
      <c r="AS7" s="15"/>
      <c r="AT7" s="15"/>
      <c r="AU7" s="15"/>
      <c r="AV7" s="16">
        <v>-304.333862441924</v>
      </c>
      <c r="AX7" s="14" t="s">
        <v>35</v>
      </c>
      <c r="AY7" s="15"/>
      <c r="AZ7" s="15"/>
      <c r="BA7" s="15"/>
      <c r="BB7" s="15"/>
      <c r="BC7" s="15"/>
      <c r="BD7" s="15"/>
      <c r="BE7" s="15"/>
      <c r="BF7" s="15"/>
      <c r="BG7" s="15"/>
      <c r="BH7" s="16"/>
      <c r="BJ7" s="14" t="s">
        <v>36</v>
      </c>
      <c r="BK7" s="15"/>
      <c r="BL7" s="15"/>
      <c r="BM7" s="15">
        <v>-456.75815406897698</v>
      </c>
      <c r="BN7" s="15"/>
      <c r="BO7" s="15"/>
      <c r="BP7" s="15"/>
      <c r="BQ7" s="15"/>
      <c r="BR7" s="15"/>
      <c r="BS7" s="15"/>
      <c r="BT7" s="16">
        <v>-609.18244569602996</v>
      </c>
      <c r="BV7" s="14" t="s">
        <v>45</v>
      </c>
      <c r="BW7" s="15"/>
      <c r="BX7" s="15"/>
      <c r="BY7" s="15">
        <v>-456.75815406897698</v>
      </c>
      <c r="BZ7" s="15"/>
      <c r="CA7" s="15"/>
      <c r="CB7" s="15"/>
      <c r="CC7" s="15"/>
      <c r="CD7" s="15"/>
      <c r="CE7" s="15"/>
      <c r="CF7" s="16">
        <v>-609.18244569602996</v>
      </c>
    </row>
    <row r="8" spans="2:84" x14ac:dyDescent="0.25">
      <c r="B8" s="5" t="s">
        <v>2</v>
      </c>
      <c r="I8" s="5" t="s">
        <v>3</v>
      </c>
      <c r="N8" s="5" t="s">
        <v>2</v>
      </c>
      <c r="U8" s="5" t="s">
        <v>3</v>
      </c>
      <c r="Z8" s="5" t="s">
        <v>2</v>
      </c>
      <c r="AG8" s="5" t="s">
        <v>3</v>
      </c>
      <c r="AL8" s="5" t="s">
        <v>2</v>
      </c>
      <c r="AS8" s="5" t="s">
        <v>3</v>
      </c>
      <c r="AX8" s="5" t="s">
        <v>2</v>
      </c>
      <c r="BE8" s="5" t="s">
        <v>3</v>
      </c>
      <c r="BJ8" s="5" t="s">
        <v>2</v>
      </c>
      <c r="BQ8" s="5" t="s">
        <v>3</v>
      </c>
      <c r="BV8" s="5" t="s">
        <v>2</v>
      </c>
      <c r="CC8" s="5" t="s">
        <v>3</v>
      </c>
    </row>
    <row r="9" spans="2:84" x14ac:dyDescent="0.25">
      <c r="B9" t="s">
        <v>4</v>
      </c>
      <c r="E9" s="4"/>
      <c r="F9" s="6">
        <f>E9*E9</f>
        <v>0</v>
      </c>
      <c r="I9" t="s">
        <v>5</v>
      </c>
      <c r="L9" s="4"/>
      <c r="N9" t="s">
        <v>4</v>
      </c>
      <c r="Q9" s="4"/>
      <c r="R9" s="6"/>
      <c r="U9" t="s">
        <v>5</v>
      </c>
      <c r="X9" s="4"/>
      <c r="Z9" t="s">
        <v>4</v>
      </c>
      <c r="AC9" s="4"/>
      <c r="AD9" s="6"/>
      <c r="AG9" t="s">
        <v>5</v>
      </c>
      <c r="AJ9" s="4"/>
      <c r="AL9" t="s">
        <v>4</v>
      </c>
      <c r="AO9" s="4"/>
      <c r="AP9" s="6"/>
      <c r="AS9" t="s">
        <v>5</v>
      </c>
      <c r="AV9" s="4"/>
      <c r="AX9" t="s">
        <v>4</v>
      </c>
      <c r="BA9" s="4"/>
      <c r="BB9" s="6"/>
      <c r="BE9" t="s">
        <v>5</v>
      </c>
      <c r="BH9" s="4"/>
      <c r="BJ9" t="s">
        <v>4</v>
      </c>
      <c r="BM9" s="4"/>
      <c r="BN9" s="6">
        <f>BM9*BM9</f>
        <v>0</v>
      </c>
      <c r="BQ9" t="s">
        <v>5</v>
      </c>
      <c r="BT9" s="4"/>
      <c r="BV9" t="s">
        <v>4</v>
      </c>
      <c r="BY9" s="4"/>
      <c r="BZ9" s="6">
        <f>BY9*BY9</f>
        <v>0</v>
      </c>
      <c r="CC9" t="s">
        <v>5</v>
      </c>
      <c r="CF9" s="4"/>
    </row>
    <row r="10" spans="2:84" x14ac:dyDescent="0.25">
      <c r="B10" t="s">
        <v>6</v>
      </c>
      <c r="E10" s="4"/>
      <c r="F10" s="6">
        <f>E10*E10</f>
        <v>0</v>
      </c>
      <c r="I10" t="s">
        <v>7</v>
      </c>
      <c r="L10" s="4"/>
      <c r="N10" t="s">
        <v>6</v>
      </c>
      <c r="Q10" s="4"/>
      <c r="R10" s="6"/>
      <c r="U10" t="s">
        <v>7</v>
      </c>
      <c r="X10" s="4"/>
      <c r="Z10" t="s">
        <v>6</v>
      </c>
      <c r="AC10" s="4"/>
      <c r="AD10" s="6"/>
      <c r="AG10" t="s">
        <v>7</v>
      </c>
      <c r="AJ10" s="4"/>
      <c r="AL10" t="s">
        <v>6</v>
      </c>
      <c r="AO10" s="4"/>
      <c r="AP10" s="6"/>
      <c r="AS10" t="s">
        <v>7</v>
      </c>
      <c r="AV10" s="4"/>
      <c r="AX10" t="s">
        <v>6</v>
      </c>
      <c r="BA10" s="4"/>
      <c r="BB10" s="6"/>
      <c r="BE10" t="s">
        <v>7</v>
      </c>
      <c r="BH10" s="4"/>
      <c r="BJ10" t="s">
        <v>6</v>
      </c>
      <c r="BM10" s="4"/>
      <c r="BN10" s="6">
        <f>BM10*BM10</f>
        <v>0</v>
      </c>
      <c r="BQ10" t="s">
        <v>7</v>
      </c>
      <c r="BT10" s="4"/>
      <c r="BV10" t="s">
        <v>6</v>
      </c>
      <c r="BY10" s="4"/>
      <c r="BZ10" s="6">
        <f>BY10*BY10</f>
        <v>0</v>
      </c>
      <c r="CC10" t="s">
        <v>7</v>
      </c>
      <c r="CF10" s="4"/>
    </row>
    <row r="11" spans="2:84" x14ac:dyDescent="0.25">
      <c r="B11" t="s">
        <v>8</v>
      </c>
      <c r="E11" s="4"/>
      <c r="F11" s="6">
        <f>E11*E11</f>
        <v>0</v>
      </c>
      <c r="N11" t="s">
        <v>8</v>
      </c>
      <c r="Q11" s="4"/>
      <c r="R11" s="6"/>
      <c r="Z11" t="s">
        <v>8</v>
      </c>
      <c r="AC11" s="4"/>
      <c r="AD11" s="6"/>
      <c r="AL11" t="s">
        <v>8</v>
      </c>
      <c r="AO11" s="4"/>
      <c r="AP11" s="6"/>
      <c r="AX11" t="s">
        <v>8</v>
      </c>
      <c r="BA11" s="4"/>
      <c r="BB11" s="6"/>
      <c r="BJ11" t="s">
        <v>8</v>
      </c>
      <c r="BM11" s="4"/>
      <c r="BN11" s="6">
        <f>BM11*BM11</f>
        <v>0</v>
      </c>
      <c r="BV11" t="s">
        <v>8</v>
      </c>
      <c r="BY11" s="4"/>
      <c r="BZ11" s="6">
        <f>BY11*BY11</f>
        <v>0</v>
      </c>
    </row>
    <row r="13" spans="2:84" x14ac:dyDescent="0.25">
      <c r="B13" s="5" t="s">
        <v>10</v>
      </c>
      <c r="N13" s="5" t="s">
        <v>10</v>
      </c>
      <c r="U13" t="s">
        <v>47</v>
      </c>
      <c r="Z13" s="5" t="s">
        <v>10</v>
      </c>
      <c r="AG13" t="s">
        <v>47</v>
      </c>
      <c r="AL13" s="5" t="s">
        <v>10</v>
      </c>
      <c r="AS13" t="s">
        <v>47</v>
      </c>
      <c r="AX13" s="5" t="s">
        <v>10</v>
      </c>
      <c r="BE13" t="s">
        <v>47</v>
      </c>
      <c r="BJ13" s="5" t="s">
        <v>10</v>
      </c>
      <c r="BQ13" t="s">
        <v>47</v>
      </c>
      <c r="BV13" s="5" t="s">
        <v>10</v>
      </c>
      <c r="CC13" t="s">
        <v>47</v>
      </c>
    </row>
    <row r="14" spans="2:84" x14ac:dyDescent="0.25">
      <c r="B14" t="s">
        <v>0</v>
      </c>
      <c r="E14" s="4"/>
      <c r="N14" t="s">
        <v>0</v>
      </c>
      <c r="Q14" s="4"/>
      <c r="Z14" t="s">
        <v>0</v>
      </c>
      <c r="AC14" s="4"/>
      <c r="AL14" t="s">
        <v>0</v>
      </c>
      <c r="AO14" s="4"/>
      <c r="AX14" t="s">
        <v>0</v>
      </c>
      <c r="BA14" s="4"/>
      <c r="BJ14" t="s">
        <v>0</v>
      </c>
      <c r="BM14" s="4"/>
      <c r="BV14" t="s">
        <v>0</v>
      </c>
      <c r="BY14" s="4"/>
    </row>
    <row r="15" spans="2:84" x14ac:dyDescent="0.25">
      <c r="B15" t="s">
        <v>1</v>
      </c>
      <c r="E15" s="4"/>
      <c r="N15" t="s">
        <v>1</v>
      </c>
      <c r="Q15" s="4"/>
      <c r="Z15" t="s">
        <v>1</v>
      </c>
      <c r="AC15" s="4"/>
      <c r="AL15" t="s">
        <v>1</v>
      </c>
      <c r="AO15" s="4"/>
      <c r="AX15" t="s">
        <v>1</v>
      </c>
      <c r="BA15" s="4"/>
      <c r="BJ15" t="s">
        <v>1</v>
      </c>
      <c r="BM15" s="4"/>
      <c r="BV15" t="s">
        <v>1</v>
      </c>
      <c r="BY15" s="4"/>
    </row>
    <row r="16" spans="2:84" x14ac:dyDescent="0.25">
      <c r="E16" s="4"/>
      <c r="Q16" s="4"/>
      <c r="AC16" s="4"/>
      <c r="AO16" s="4"/>
      <c r="BA16" s="4"/>
      <c r="BM16" s="4"/>
      <c r="BY16" s="4"/>
    </row>
    <row r="17" spans="2:84" x14ac:dyDescent="0.25">
      <c r="B17" s="5" t="s">
        <v>11</v>
      </c>
      <c r="N17" s="5" t="s">
        <v>11</v>
      </c>
      <c r="Z17" s="5" t="s">
        <v>11</v>
      </c>
      <c r="AL17" s="5" t="s">
        <v>11</v>
      </c>
      <c r="AX17" s="5" t="s">
        <v>11</v>
      </c>
      <c r="BJ17" s="5" t="s">
        <v>11</v>
      </c>
      <c r="BV17" s="5" t="s">
        <v>11</v>
      </c>
    </row>
    <row r="18" spans="2:84" x14ac:dyDescent="0.25">
      <c r="B18" t="s">
        <v>12</v>
      </c>
      <c r="E18" s="7"/>
      <c r="N18" t="s">
        <v>12</v>
      </c>
      <c r="Q18" s="7"/>
      <c r="Z18" t="s">
        <v>12</v>
      </c>
      <c r="AC18" s="7"/>
      <c r="AL18" t="s">
        <v>12</v>
      </c>
      <c r="AO18" s="7"/>
      <c r="AX18" t="s">
        <v>12</v>
      </c>
      <c r="BA18" s="7"/>
      <c r="BJ18" t="s">
        <v>12</v>
      </c>
      <c r="BM18" s="7"/>
      <c r="BV18" t="s">
        <v>12</v>
      </c>
      <c r="BY18" s="7"/>
    </row>
    <row r="19" spans="2:84" x14ac:dyDescent="0.25">
      <c r="B19" t="s">
        <v>13</v>
      </c>
      <c r="E19" s="7"/>
      <c r="N19" t="s">
        <v>13</v>
      </c>
      <c r="Q19" s="7"/>
      <c r="Z19" t="s">
        <v>13</v>
      </c>
      <c r="AC19" s="7"/>
      <c r="AL19" t="s">
        <v>13</v>
      </c>
      <c r="AO19" s="7"/>
      <c r="AX19" t="s">
        <v>13</v>
      </c>
      <c r="BA19" s="7"/>
      <c r="BJ19" t="s">
        <v>13</v>
      </c>
      <c r="BM19" s="7"/>
      <c r="BV19" t="s">
        <v>13</v>
      </c>
      <c r="BY19" s="7"/>
    </row>
    <row r="21" spans="2:84" x14ac:dyDescent="0.25">
      <c r="B21" s="14" t="s">
        <v>16</v>
      </c>
      <c r="C21" s="15"/>
      <c r="D21" s="15"/>
      <c r="E21" s="15"/>
      <c r="F21" s="15"/>
      <c r="G21" s="15"/>
      <c r="H21" s="15"/>
      <c r="I21" s="15"/>
      <c r="J21" s="15"/>
      <c r="K21" s="15"/>
      <c r="L21" s="16"/>
      <c r="N21" s="14" t="s">
        <v>21</v>
      </c>
      <c r="O21" s="15"/>
      <c r="P21" s="15"/>
      <c r="Q21" s="15">
        <v>152.939012439236</v>
      </c>
      <c r="R21" s="15"/>
      <c r="S21" s="15"/>
      <c r="T21" s="15"/>
      <c r="U21" s="15"/>
      <c r="V21" s="15"/>
      <c r="W21" s="15"/>
      <c r="X21" s="16">
        <v>0.51472081218274102</v>
      </c>
      <c r="Z21" s="14" t="s">
        <v>27</v>
      </c>
      <c r="AA21" s="15"/>
      <c r="AB21" s="15"/>
      <c r="AC21" s="15"/>
      <c r="AD21" s="15"/>
      <c r="AE21" s="15"/>
      <c r="AF21" s="15"/>
      <c r="AG21" s="15"/>
      <c r="AH21" s="15"/>
      <c r="AI21" s="15"/>
      <c r="AJ21" s="16"/>
      <c r="AL21" s="14" t="s">
        <v>28</v>
      </c>
      <c r="AM21" s="15"/>
      <c r="AN21" s="15"/>
      <c r="AO21" s="15">
        <v>-151.90957081487099</v>
      </c>
      <c r="AP21" s="15"/>
      <c r="AQ21" s="15"/>
      <c r="AR21" s="15"/>
      <c r="AS21" s="15"/>
      <c r="AT21" s="15"/>
      <c r="AU21" s="15"/>
      <c r="AV21" s="16">
        <v>-304.333862441924</v>
      </c>
      <c r="AX21" s="14" t="s">
        <v>37</v>
      </c>
      <c r="AY21" s="15"/>
      <c r="AZ21" s="15"/>
      <c r="BA21" s="15"/>
      <c r="BB21" s="15"/>
      <c r="BC21" s="15"/>
      <c r="BD21" s="15"/>
      <c r="BE21" s="15"/>
      <c r="BF21" s="15"/>
      <c r="BG21" s="15"/>
      <c r="BH21" s="16"/>
      <c r="BJ21" s="14" t="s">
        <v>38</v>
      </c>
      <c r="BK21" s="15"/>
      <c r="BL21" s="15"/>
      <c r="BM21" s="15">
        <v>-456.75815406897698</v>
      </c>
      <c r="BN21" s="15"/>
      <c r="BO21" s="15"/>
      <c r="BP21" s="15"/>
      <c r="BQ21" s="15"/>
      <c r="BR21" s="15"/>
      <c r="BS21" s="15"/>
      <c r="BT21" s="16">
        <v>-609.18244569602996</v>
      </c>
      <c r="BV21" s="14" t="s">
        <v>46</v>
      </c>
      <c r="BW21" s="15"/>
      <c r="BX21" s="15"/>
      <c r="BY21" s="15">
        <v>-456.75815406897698</v>
      </c>
      <c r="BZ21" s="15"/>
      <c r="CA21" s="15"/>
      <c r="CB21" s="15"/>
      <c r="CC21" s="15"/>
      <c r="CD21" s="15"/>
      <c r="CE21" s="15"/>
      <c r="CF21" s="16">
        <v>-609.18244569602996</v>
      </c>
    </row>
    <row r="22" spans="2:84" x14ac:dyDescent="0.25">
      <c r="B22" s="5" t="s">
        <v>2</v>
      </c>
      <c r="I22" s="5" t="s">
        <v>3</v>
      </c>
      <c r="N22" s="5" t="s">
        <v>2</v>
      </c>
      <c r="U22" s="5" t="s">
        <v>3</v>
      </c>
      <c r="Z22" s="5" t="s">
        <v>2</v>
      </c>
      <c r="AG22" s="5" t="s">
        <v>3</v>
      </c>
      <c r="AL22" s="5" t="s">
        <v>2</v>
      </c>
      <c r="AS22" s="5" t="s">
        <v>3</v>
      </c>
      <c r="AX22" s="5" t="s">
        <v>2</v>
      </c>
      <c r="BE22" s="5" t="s">
        <v>3</v>
      </c>
      <c r="BJ22" s="5" t="s">
        <v>2</v>
      </c>
      <c r="BQ22" s="5" t="s">
        <v>3</v>
      </c>
      <c r="BV22" s="5" t="s">
        <v>2</v>
      </c>
      <c r="CC22" s="5" t="s">
        <v>3</v>
      </c>
    </row>
    <row r="23" spans="2:84" x14ac:dyDescent="0.25">
      <c r="B23" t="s">
        <v>4</v>
      </c>
      <c r="E23" s="4"/>
      <c r="F23" s="6">
        <f>E23*E23</f>
        <v>0</v>
      </c>
      <c r="I23" t="s">
        <v>5</v>
      </c>
      <c r="L23" s="4"/>
      <c r="N23" t="s">
        <v>4</v>
      </c>
      <c r="Q23" s="4"/>
      <c r="R23" s="6"/>
      <c r="U23" t="s">
        <v>5</v>
      </c>
      <c r="X23" s="4"/>
      <c r="Z23" t="s">
        <v>4</v>
      </c>
      <c r="AC23" s="4"/>
      <c r="AD23" s="6"/>
      <c r="AG23" t="s">
        <v>5</v>
      </c>
      <c r="AJ23" s="4"/>
      <c r="AL23" t="s">
        <v>4</v>
      </c>
      <c r="AO23" s="4"/>
      <c r="AP23" s="6"/>
      <c r="AS23" t="s">
        <v>5</v>
      </c>
      <c r="AV23" s="4"/>
      <c r="AX23" t="s">
        <v>4</v>
      </c>
      <c r="BA23" s="4"/>
      <c r="BB23" s="6"/>
      <c r="BE23" t="s">
        <v>5</v>
      </c>
      <c r="BH23" s="4"/>
      <c r="BJ23" t="s">
        <v>4</v>
      </c>
      <c r="BM23" s="4"/>
      <c r="BN23" s="6"/>
      <c r="BQ23" t="s">
        <v>5</v>
      </c>
      <c r="BT23" s="4"/>
      <c r="BV23" t="s">
        <v>4</v>
      </c>
      <c r="BY23" s="4"/>
      <c r="BZ23" s="6"/>
      <c r="CC23" t="s">
        <v>5</v>
      </c>
      <c r="CF23" s="4"/>
    </row>
    <row r="24" spans="2:84" x14ac:dyDescent="0.25">
      <c r="B24" t="s">
        <v>6</v>
      </c>
      <c r="E24" s="4"/>
      <c r="F24" s="6">
        <f>E24*E24</f>
        <v>0</v>
      </c>
      <c r="I24" t="s">
        <v>7</v>
      </c>
      <c r="L24" s="4"/>
      <c r="N24" t="s">
        <v>6</v>
      </c>
      <c r="Q24" s="4"/>
      <c r="R24" s="6"/>
      <c r="U24" t="s">
        <v>7</v>
      </c>
      <c r="X24" s="4"/>
      <c r="Z24" t="s">
        <v>6</v>
      </c>
      <c r="AC24" s="4"/>
      <c r="AD24" s="6"/>
      <c r="AG24" t="s">
        <v>7</v>
      </c>
      <c r="AJ24" s="4"/>
      <c r="AL24" t="s">
        <v>6</v>
      </c>
      <c r="AO24" s="4"/>
      <c r="AP24" s="6"/>
      <c r="AS24" t="s">
        <v>7</v>
      </c>
      <c r="AV24" s="4"/>
      <c r="AX24" t="s">
        <v>6</v>
      </c>
      <c r="BA24" s="4"/>
      <c r="BB24" s="6"/>
      <c r="BE24" t="s">
        <v>7</v>
      </c>
      <c r="BH24" s="4"/>
      <c r="BJ24" t="s">
        <v>6</v>
      </c>
      <c r="BM24" s="4"/>
      <c r="BN24" s="6"/>
      <c r="BQ24" t="s">
        <v>7</v>
      </c>
      <c r="BT24" s="4"/>
      <c r="BV24" t="s">
        <v>6</v>
      </c>
      <c r="BY24" s="4"/>
      <c r="BZ24" s="6"/>
      <c r="CC24" t="s">
        <v>7</v>
      </c>
      <c r="CF24" s="4"/>
    </row>
    <row r="25" spans="2:84" x14ac:dyDescent="0.25">
      <c r="B25" t="s">
        <v>8</v>
      </c>
      <c r="E25" s="4"/>
      <c r="F25" s="6">
        <f>E25*E25</f>
        <v>0</v>
      </c>
      <c r="N25" t="s">
        <v>8</v>
      </c>
      <c r="Q25" s="4"/>
      <c r="R25" s="6"/>
      <c r="Z25" t="s">
        <v>8</v>
      </c>
      <c r="AC25" s="4"/>
      <c r="AD25" s="6"/>
      <c r="AL25" t="s">
        <v>8</v>
      </c>
      <c r="AO25" s="4"/>
      <c r="AP25" s="6"/>
      <c r="AX25" t="s">
        <v>8</v>
      </c>
      <c r="BA25" s="4"/>
      <c r="BB25" s="6"/>
      <c r="BJ25" t="s">
        <v>8</v>
      </c>
      <c r="BM25" s="4"/>
      <c r="BN25" s="6"/>
      <c r="BV25" t="s">
        <v>8</v>
      </c>
      <c r="BY25" s="4"/>
      <c r="BZ25" s="6"/>
    </row>
    <row r="27" spans="2:84" x14ac:dyDescent="0.25">
      <c r="B27" s="5" t="s">
        <v>10</v>
      </c>
      <c r="I27" t="s">
        <v>47</v>
      </c>
      <c r="N27" s="5" t="s">
        <v>10</v>
      </c>
      <c r="U27" t="s">
        <v>47</v>
      </c>
      <c r="Z27" s="5" t="s">
        <v>10</v>
      </c>
      <c r="AG27" t="s">
        <v>47</v>
      </c>
      <c r="AL27" s="5" t="s">
        <v>10</v>
      </c>
      <c r="AS27" t="s">
        <v>47</v>
      </c>
      <c r="AX27" s="5" t="s">
        <v>10</v>
      </c>
      <c r="BE27" t="s">
        <v>47</v>
      </c>
      <c r="BJ27" s="5" t="s">
        <v>10</v>
      </c>
      <c r="BQ27" t="s">
        <v>47</v>
      </c>
      <c r="BV27" s="5" t="s">
        <v>10</v>
      </c>
      <c r="CC27" t="s">
        <v>47</v>
      </c>
    </row>
    <row r="28" spans="2:84" x14ac:dyDescent="0.25">
      <c r="B28" t="s">
        <v>0</v>
      </c>
      <c r="E28" s="4"/>
      <c r="N28" t="s">
        <v>0</v>
      </c>
      <c r="Q28" s="4"/>
      <c r="Z28" t="s">
        <v>0</v>
      </c>
      <c r="AC28" s="4"/>
      <c r="AL28" t="s">
        <v>0</v>
      </c>
      <c r="AO28" s="4"/>
      <c r="AX28" t="s">
        <v>0</v>
      </c>
      <c r="BA28" s="4"/>
      <c r="BJ28" t="s">
        <v>0</v>
      </c>
      <c r="BM28" s="4"/>
      <c r="BV28" t="s">
        <v>0</v>
      </c>
      <c r="BY28" s="4"/>
    </row>
    <row r="29" spans="2:84" x14ac:dyDescent="0.25">
      <c r="B29" t="s">
        <v>1</v>
      </c>
      <c r="E29" s="4"/>
      <c r="N29" t="s">
        <v>1</v>
      </c>
      <c r="Q29" s="4"/>
      <c r="Z29" t="s">
        <v>1</v>
      </c>
      <c r="AC29" s="4"/>
      <c r="AL29" t="s">
        <v>1</v>
      </c>
      <c r="AO29" s="4"/>
      <c r="AX29" t="s">
        <v>1</v>
      </c>
      <c r="BA29" s="4"/>
      <c r="BJ29" t="s">
        <v>1</v>
      </c>
      <c r="BM29" s="4"/>
      <c r="BV29" t="s">
        <v>1</v>
      </c>
      <c r="BY29" s="4"/>
    </row>
    <row r="30" spans="2:84" x14ac:dyDescent="0.25">
      <c r="E30" s="4"/>
      <c r="Q30" s="4"/>
      <c r="AC30" s="4"/>
      <c r="AO30" s="4"/>
      <c r="BA30" s="4"/>
      <c r="BM30" s="4"/>
      <c r="BY30" s="4"/>
    </row>
    <row r="31" spans="2:84" x14ac:dyDescent="0.25">
      <c r="B31" s="5" t="s">
        <v>11</v>
      </c>
      <c r="N31" s="5" t="s">
        <v>11</v>
      </c>
      <c r="Z31" s="5" t="s">
        <v>11</v>
      </c>
      <c r="AL31" s="5" t="s">
        <v>11</v>
      </c>
      <c r="AX31" s="5" t="s">
        <v>11</v>
      </c>
      <c r="BJ31" s="5" t="s">
        <v>11</v>
      </c>
      <c r="BV31" s="5" t="s">
        <v>11</v>
      </c>
    </row>
    <row r="32" spans="2:84" x14ac:dyDescent="0.25">
      <c r="B32" t="s">
        <v>12</v>
      </c>
      <c r="E32" s="7"/>
      <c r="N32" t="s">
        <v>12</v>
      </c>
      <c r="Q32" s="7"/>
      <c r="Z32" t="s">
        <v>12</v>
      </c>
      <c r="AC32" s="7"/>
      <c r="AL32" t="s">
        <v>12</v>
      </c>
      <c r="AO32" s="7"/>
      <c r="AX32" t="s">
        <v>12</v>
      </c>
      <c r="BA32" s="7"/>
      <c r="BJ32" t="s">
        <v>12</v>
      </c>
      <c r="BM32" s="7"/>
      <c r="BV32" t="s">
        <v>12</v>
      </c>
      <c r="BY32" s="7"/>
    </row>
    <row r="33" spans="2:77" x14ac:dyDescent="0.25">
      <c r="B33" t="s">
        <v>13</v>
      </c>
      <c r="E33" s="7"/>
      <c r="N33" t="s">
        <v>13</v>
      </c>
      <c r="Q33" s="7"/>
      <c r="Z33" t="s">
        <v>13</v>
      </c>
      <c r="AC33" s="7"/>
      <c r="AL33" t="s">
        <v>13</v>
      </c>
      <c r="AO33" s="7"/>
      <c r="AX33" t="s">
        <v>13</v>
      </c>
      <c r="BA33" s="7"/>
      <c r="BJ33" t="s">
        <v>13</v>
      </c>
      <c r="BM33" s="7"/>
      <c r="BV33" t="s">
        <v>13</v>
      </c>
      <c r="BY33" s="7"/>
    </row>
    <row r="35" spans="2:77" x14ac:dyDescent="0.25">
      <c r="B35" s="14" t="s">
        <v>17</v>
      </c>
      <c r="C35" s="15"/>
      <c r="D35" s="15"/>
      <c r="E35" s="15"/>
      <c r="F35" s="15"/>
      <c r="G35" s="15"/>
      <c r="H35" s="15"/>
      <c r="I35" s="15"/>
      <c r="J35" s="15"/>
      <c r="K35" s="15"/>
      <c r="L35" s="16"/>
      <c r="N35" s="14" t="s">
        <v>22</v>
      </c>
      <c r="O35" s="15"/>
      <c r="P35" s="15"/>
      <c r="Q35" s="15">
        <v>152.939012439236</v>
      </c>
      <c r="R35" s="15"/>
      <c r="S35" s="15"/>
      <c r="T35" s="15"/>
      <c r="U35" s="15"/>
      <c r="V35" s="15"/>
      <c r="W35" s="15"/>
      <c r="X35" s="16">
        <v>0.51472081218274102</v>
      </c>
      <c r="Z35" s="14" t="s">
        <v>29</v>
      </c>
      <c r="AA35" s="15"/>
      <c r="AB35" s="15"/>
      <c r="AC35" s="15"/>
      <c r="AD35" s="15"/>
      <c r="AE35" s="15"/>
      <c r="AF35" s="15"/>
      <c r="AG35" s="15"/>
      <c r="AH35" s="15"/>
      <c r="AI35" s="15"/>
      <c r="AJ35" s="16"/>
      <c r="AL35" s="14" t="s">
        <v>30</v>
      </c>
      <c r="AM35" s="15"/>
      <c r="AN35" s="15"/>
      <c r="AO35" s="15">
        <v>-151.90957081487099</v>
      </c>
      <c r="AP35" s="15"/>
      <c r="AQ35" s="15"/>
      <c r="AR35" s="15"/>
      <c r="AS35" s="15"/>
      <c r="AT35" s="15"/>
      <c r="AU35" s="15"/>
      <c r="AV35" s="16">
        <v>-304.333862441924</v>
      </c>
      <c r="AX35" s="14" t="s">
        <v>39</v>
      </c>
      <c r="AY35" s="15"/>
      <c r="AZ35" s="15"/>
      <c r="BA35" s="15"/>
      <c r="BB35" s="15"/>
      <c r="BC35" s="15"/>
      <c r="BD35" s="15"/>
      <c r="BE35" s="15"/>
      <c r="BF35" s="15"/>
      <c r="BG35" s="15"/>
      <c r="BH35" s="16"/>
      <c r="BJ35" s="14" t="s">
        <v>40</v>
      </c>
      <c r="BK35" s="15"/>
      <c r="BL35" s="15"/>
      <c r="BM35" s="15">
        <v>-456.75815406897698</v>
      </c>
      <c r="BN35" s="15"/>
      <c r="BO35" s="15"/>
      <c r="BP35" s="15"/>
      <c r="BQ35" s="15"/>
      <c r="BR35" s="15"/>
      <c r="BS35" s="15"/>
      <c r="BT35" s="16">
        <v>-609.18244569602996</v>
      </c>
    </row>
    <row r="36" spans="2:77" x14ac:dyDescent="0.25">
      <c r="B36" s="5" t="s">
        <v>2</v>
      </c>
      <c r="I36" s="5" t="s">
        <v>3</v>
      </c>
      <c r="N36" s="5" t="s">
        <v>2</v>
      </c>
      <c r="U36" s="5" t="s">
        <v>3</v>
      </c>
      <c r="Z36" s="5" t="s">
        <v>2</v>
      </c>
      <c r="AG36" s="5" t="s">
        <v>3</v>
      </c>
      <c r="AL36" s="5" t="s">
        <v>2</v>
      </c>
      <c r="AS36" s="5" t="s">
        <v>3</v>
      </c>
      <c r="AX36" s="5" t="s">
        <v>2</v>
      </c>
      <c r="BE36" s="5" t="s">
        <v>3</v>
      </c>
      <c r="BJ36" s="5" t="s">
        <v>2</v>
      </c>
      <c r="BQ36" s="5" t="s">
        <v>3</v>
      </c>
    </row>
    <row r="37" spans="2:77" x14ac:dyDescent="0.25">
      <c r="B37" t="s">
        <v>4</v>
      </c>
      <c r="E37" s="4"/>
      <c r="F37" s="6">
        <f>E37*E37</f>
        <v>0</v>
      </c>
      <c r="I37" t="s">
        <v>5</v>
      </c>
      <c r="L37" s="4"/>
      <c r="N37" t="s">
        <v>4</v>
      </c>
      <c r="Q37" s="4"/>
      <c r="R37" s="6"/>
      <c r="U37" t="s">
        <v>5</v>
      </c>
      <c r="X37" s="4"/>
      <c r="Z37" t="s">
        <v>4</v>
      </c>
      <c r="AC37" s="4"/>
      <c r="AD37" s="6"/>
      <c r="AG37" t="s">
        <v>5</v>
      </c>
      <c r="AJ37" s="4"/>
      <c r="AL37" t="s">
        <v>4</v>
      </c>
      <c r="AO37" s="4"/>
      <c r="AP37" s="6"/>
      <c r="AS37" t="s">
        <v>5</v>
      </c>
      <c r="AV37" s="4"/>
      <c r="AX37" t="s">
        <v>4</v>
      </c>
      <c r="BA37" s="4"/>
      <c r="BB37" s="6"/>
      <c r="BE37" t="s">
        <v>5</v>
      </c>
      <c r="BH37" s="4"/>
      <c r="BJ37" t="s">
        <v>4</v>
      </c>
      <c r="BM37" s="4"/>
      <c r="BN37" s="6">
        <f>BM37*BM37</f>
        <v>0</v>
      </c>
      <c r="BQ37" t="s">
        <v>5</v>
      </c>
      <c r="BT37" s="4"/>
    </row>
    <row r="38" spans="2:77" x14ac:dyDescent="0.25">
      <c r="B38" t="s">
        <v>6</v>
      </c>
      <c r="E38" s="4"/>
      <c r="F38" s="6">
        <f>E38*E38</f>
        <v>0</v>
      </c>
      <c r="I38" t="s">
        <v>7</v>
      </c>
      <c r="L38" s="4"/>
      <c r="N38" t="s">
        <v>6</v>
      </c>
      <c r="Q38" s="4"/>
      <c r="R38" s="6"/>
      <c r="U38" t="s">
        <v>7</v>
      </c>
      <c r="X38" s="4"/>
      <c r="Z38" t="s">
        <v>6</v>
      </c>
      <c r="AC38" s="4"/>
      <c r="AD38" s="6"/>
      <c r="AG38" t="s">
        <v>7</v>
      </c>
      <c r="AJ38" s="4"/>
      <c r="AL38" t="s">
        <v>6</v>
      </c>
      <c r="AO38" s="4"/>
      <c r="AP38" s="6"/>
      <c r="AS38" t="s">
        <v>7</v>
      </c>
      <c r="AV38" s="4"/>
      <c r="AX38" t="s">
        <v>6</v>
      </c>
      <c r="BA38" s="4"/>
      <c r="BB38" s="6"/>
      <c r="BE38" t="s">
        <v>7</v>
      </c>
      <c r="BH38" s="4"/>
      <c r="BJ38" t="s">
        <v>6</v>
      </c>
      <c r="BM38" s="4"/>
      <c r="BN38" s="6">
        <f>BM38*BM38</f>
        <v>0</v>
      </c>
      <c r="BQ38" t="s">
        <v>7</v>
      </c>
      <c r="BT38" s="4"/>
    </row>
    <row r="39" spans="2:77" x14ac:dyDescent="0.25">
      <c r="B39" t="s">
        <v>8</v>
      </c>
      <c r="E39" s="4"/>
      <c r="F39" s="6">
        <f>E39*E39</f>
        <v>0</v>
      </c>
      <c r="N39" t="s">
        <v>8</v>
      </c>
      <c r="Q39" s="4"/>
      <c r="R39" s="6"/>
      <c r="Z39" t="s">
        <v>8</v>
      </c>
      <c r="AC39" s="4"/>
      <c r="AD39" s="6"/>
      <c r="AL39" t="s">
        <v>8</v>
      </c>
      <c r="AO39" s="4"/>
      <c r="AP39" s="6"/>
      <c r="AX39" t="s">
        <v>8</v>
      </c>
      <c r="BA39" s="4"/>
      <c r="BB39" s="6"/>
      <c r="BJ39" t="s">
        <v>8</v>
      </c>
      <c r="BM39" s="4"/>
      <c r="BN39" s="6">
        <f>BM39*BM39</f>
        <v>0</v>
      </c>
    </row>
    <row r="41" spans="2:77" x14ac:dyDescent="0.25">
      <c r="B41" s="5" t="s">
        <v>10</v>
      </c>
      <c r="I41" t="s">
        <v>47</v>
      </c>
      <c r="N41" s="5" t="s">
        <v>10</v>
      </c>
      <c r="U41" t="s">
        <v>47</v>
      </c>
      <c r="Z41" s="5" t="s">
        <v>10</v>
      </c>
      <c r="AG41" t="s">
        <v>47</v>
      </c>
      <c r="AL41" s="5" t="s">
        <v>10</v>
      </c>
      <c r="AS41" t="s">
        <v>47</v>
      </c>
      <c r="AX41" s="5" t="s">
        <v>10</v>
      </c>
      <c r="BE41" t="s">
        <v>47</v>
      </c>
      <c r="BJ41" s="5" t="s">
        <v>10</v>
      </c>
      <c r="BQ41" t="s">
        <v>47</v>
      </c>
    </row>
    <row r="42" spans="2:77" x14ac:dyDescent="0.25">
      <c r="B42" t="s">
        <v>0</v>
      </c>
      <c r="E42" s="4"/>
      <c r="N42" t="s">
        <v>0</v>
      </c>
      <c r="Q42" s="4"/>
      <c r="Z42" t="s">
        <v>0</v>
      </c>
      <c r="AC42" s="4"/>
      <c r="AL42" t="s">
        <v>0</v>
      </c>
      <c r="AO42" s="4"/>
      <c r="AX42" t="s">
        <v>0</v>
      </c>
      <c r="BA42" s="4"/>
      <c r="BJ42" t="s">
        <v>0</v>
      </c>
      <c r="BM42" s="4"/>
    </row>
    <row r="43" spans="2:77" x14ac:dyDescent="0.25">
      <c r="B43" t="s">
        <v>1</v>
      </c>
      <c r="E43" s="4"/>
      <c r="N43" t="s">
        <v>1</v>
      </c>
      <c r="Q43" s="4"/>
      <c r="Z43" t="s">
        <v>1</v>
      </c>
      <c r="AC43" s="4"/>
      <c r="AL43" t="s">
        <v>1</v>
      </c>
      <c r="AO43" s="4"/>
      <c r="AX43" t="s">
        <v>1</v>
      </c>
      <c r="BA43" s="4"/>
      <c r="BJ43" t="s">
        <v>1</v>
      </c>
      <c r="BM43" s="4"/>
    </row>
    <row r="44" spans="2:77" x14ac:dyDescent="0.25">
      <c r="E44" s="4"/>
      <c r="Q44" s="4"/>
      <c r="AC44" s="4"/>
      <c r="AO44" s="4"/>
      <c r="BA44" s="4"/>
      <c r="BM44" s="4"/>
    </row>
    <row r="45" spans="2:77" x14ac:dyDescent="0.25">
      <c r="B45" s="5" t="s">
        <v>11</v>
      </c>
      <c r="N45" s="5" t="s">
        <v>11</v>
      </c>
      <c r="Z45" s="5" t="s">
        <v>11</v>
      </c>
      <c r="AL45" s="5" t="s">
        <v>11</v>
      </c>
      <c r="AX45" s="5" t="s">
        <v>11</v>
      </c>
      <c r="BJ45" s="5" t="s">
        <v>11</v>
      </c>
    </row>
    <row r="46" spans="2:77" x14ac:dyDescent="0.25">
      <c r="B46" t="s">
        <v>12</v>
      </c>
      <c r="E46" s="7"/>
      <c r="N46" t="s">
        <v>12</v>
      </c>
      <c r="Q46" s="7"/>
      <c r="Z46" t="s">
        <v>12</v>
      </c>
      <c r="AC46" s="7"/>
      <c r="AL46" t="s">
        <v>12</v>
      </c>
      <c r="AO46" s="7"/>
      <c r="AX46" t="s">
        <v>12</v>
      </c>
      <c r="BA46" s="7"/>
      <c r="BJ46" t="s">
        <v>12</v>
      </c>
      <c r="BM46" s="7"/>
    </row>
    <row r="47" spans="2:77" x14ac:dyDescent="0.25">
      <c r="B47" t="s">
        <v>13</v>
      </c>
      <c r="E47" s="7"/>
      <c r="N47" t="s">
        <v>13</v>
      </c>
      <c r="Q47" s="7"/>
      <c r="Z47" t="s">
        <v>13</v>
      </c>
      <c r="AC47" s="7"/>
      <c r="AL47" t="s">
        <v>13</v>
      </c>
      <c r="AO47" s="7"/>
      <c r="AX47" t="s">
        <v>13</v>
      </c>
      <c r="BA47" s="7"/>
      <c r="BJ47" t="s">
        <v>13</v>
      </c>
      <c r="BM47" s="7"/>
    </row>
    <row r="49" spans="2:72" x14ac:dyDescent="0.25">
      <c r="B49" s="14" t="s">
        <v>18</v>
      </c>
      <c r="C49" s="15"/>
      <c r="D49" s="15"/>
      <c r="E49" s="15"/>
      <c r="F49" s="15"/>
      <c r="G49" s="15"/>
      <c r="H49" s="15"/>
      <c r="I49" s="15"/>
      <c r="J49" s="15"/>
      <c r="K49" s="15"/>
      <c r="L49" s="16"/>
      <c r="N49" s="14" t="s">
        <v>23</v>
      </c>
      <c r="O49" s="15"/>
      <c r="P49" s="15"/>
      <c r="Q49" s="15">
        <v>152.939012439236</v>
      </c>
      <c r="R49" s="15"/>
      <c r="S49" s="15"/>
      <c r="T49" s="15"/>
      <c r="U49" s="15"/>
      <c r="V49" s="15"/>
      <c r="W49" s="15"/>
      <c r="X49" s="16">
        <v>0.51472081218274102</v>
      </c>
      <c r="Z49" s="14" t="s">
        <v>31</v>
      </c>
      <c r="AA49" s="15"/>
      <c r="AB49" s="15"/>
      <c r="AC49" s="15"/>
      <c r="AD49" s="15"/>
      <c r="AE49" s="15"/>
      <c r="AF49" s="15"/>
      <c r="AG49" s="15"/>
      <c r="AH49" s="15"/>
      <c r="AI49" s="15"/>
      <c r="AJ49" s="16"/>
      <c r="AL49" s="14" t="s">
        <v>32</v>
      </c>
      <c r="AM49" s="15"/>
      <c r="AN49" s="15"/>
      <c r="AO49" s="15">
        <v>-151.90957081487099</v>
      </c>
      <c r="AP49" s="15"/>
      <c r="AQ49" s="15"/>
      <c r="AR49" s="15"/>
      <c r="AS49" s="15"/>
      <c r="AT49" s="15"/>
      <c r="AU49" s="15"/>
      <c r="AV49" s="16">
        <v>-304.333862441924</v>
      </c>
      <c r="AX49" s="14" t="s">
        <v>41</v>
      </c>
      <c r="AY49" s="15"/>
      <c r="AZ49" s="15"/>
      <c r="BA49" s="15"/>
      <c r="BB49" s="15"/>
      <c r="BC49" s="15"/>
      <c r="BD49" s="15"/>
      <c r="BE49" s="15"/>
      <c r="BF49" s="15"/>
      <c r="BG49" s="15"/>
      <c r="BH49" s="16"/>
      <c r="BJ49" s="14" t="s">
        <v>42</v>
      </c>
      <c r="BK49" s="15"/>
      <c r="BL49" s="15"/>
      <c r="BM49" s="15">
        <v>-456.75815406897698</v>
      </c>
      <c r="BN49" s="15"/>
      <c r="BO49" s="15"/>
      <c r="BP49" s="15"/>
      <c r="BQ49" s="15"/>
      <c r="BR49" s="15"/>
      <c r="BS49" s="15"/>
      <c r="BT49" s="16">
        <v>-609.18244569602996</v>
      </c>
    </row>
    <row r="50" spans="2:72" x14ac:dyDescent="0.25">
      <c r="B50" s="5" t="s">
        <v>2</v>
      </c>
      <c r="I50" s="5" t="s">
        <v>3</v>
      </c>
      <c r="N50" s="5" t="s">
        <v>2</v>
      </c>
      <c r="U50" s="5" t="s">
        <v>3</v>
      </c>
      <c r="Z50" s="5" t="s">
        <v>2</v>
      </c>
      <c r="AG50" s="5" t="s">
        <v>3</v>
      </c>
      <c r="AL50" s="5" t="s">
        <v>2</v>
      </c>
      <c r="AS50" s="5" t="s">
        <v>3</v>
      </c>
      <c r="AX50" s="5" t="s">
        <v>2</v>
      </c>
      <c r="BE50" s="5" t="s">
        <v>3</v>
      </c>
      <c r="BJ50" s="5" t="s">
        <v>2</v>
      </c>
      <c r="BQ50" s="5" t="s">
        <v>3</v>
      </c>
    </row>
    <row r="51" spans="2:72" x14ac:dyDescent="0.25">
      <c r="B51" t="s">
        <v>4</v>
      </c>
      <c r="E51" s="4"/>
      <c r="F51" s="6">
        <f>E51*E51</f>
        <v>0</v>
      </c>
      <c r="I51" t="s">
        <v>5</v>
      </c>
      <c r="L51" s="4"/>
      <c r="N51" t="s">
        <v>4</v>
      </c>
      <c r="Q51" s="4"/>
      <c r="R51" s="6"/>
      <c r="U51" t="s">
        <v>5</v>
      </c>
      <c r="X51" s="4"/>
      <c r="Z51" t="s">
        <v>4</v>
      </c>
      <c r="AC51" s="4"/>
      <c r="AD51" s="6"/>
      <c r="AG51" t="s">
        <v>5</v>
      </c>
      <c r="AJ51" s="4"/>
      <c r="AL51" t="s">
        <v>4</v>
      </c>
      <c r="AO51" s="4"/>
      <c r="AP51" s="6"/>
      <c r="AS51" t="s">
        <v>5</v>
      </c>
      <c r="AV51" s="4"/>
      <c r="AX51" t="s">
        <v>4</v>
      </c>
      <c r="BA51" s="4"/>
      <c r="BB51" s="6"/>
      <c r="BE51" t="s">
        <v>5</v>
      </c>
      <c r="BH51" s="4"/>
      <c r="BJ51" t="s">
        <v>4</v>
      </c>
      <c r="BM51" s="4"/>
      <c r="BN51" s="6"/>
      <c r="BQ51" t="s">
        <v>5</v>
      </c>
      <c r="BT51" s="4"/>
    </row>
    <row r="52" spans="2:72" x14ac:dyDescent="0.25">
      <c r="B52" t="s">
        <v>6</v>
      </c>
      <c r="E52" s="4"/>
      <c r="F52" s="6">
        <f>E52*E52</f>
        <v>0</v>
      </c>
      <c r="I52" t="s">
        <v>7</v>
      </c>
      <c r="L52" s="4"/>
      <c r="N52" t="s">
        <v>6</v>
      </c>
      <c r="Q52" s="4"/>
      <c r="R52" s="6"/>
      <c r="U52" t="s">
        <v>7</v>
      </c>
      <c r="X52" s="4"/>
      <c r="Z52" t="s">
        <v>6</v>
      </c>
      <c r="AC52" s="4"/>
      <c r="AD52" s="6"/>
      <c r="AG52" t="s">
        <v>7</v>
      </c>
      <c r="AJ52" s="4"/>
      <c r="AL52" t="s">
        <v>6</v>
      </c>
      <c r="AO52" s="4"/>
      <c r="AP52" s="6"/>
      <c r="AS52" t="s">
        <v>7</v>
      </c>
      <c r="AV52" s="4"/>
      <c r="AX52" t="s">
        <v>6</v>
      </c>
      <c r="BA52" s="4"/>
      <c r="BB52" s="6"/>
      <c r="BE52" t="s">
        <v>7</v>
      </c>
      <c r="BH52" s="4"/>
      <c r="BJ52" t="s">
        <v>6</v>
      </c>
      <c r="BM52" s="4"/>
      <c r="BN52" s="6"/>
      <c r="BQ52" t="s">
        <v>7</v>
      </c>
      <c r="BT52" s="4"/>
    </row>
    <row r="53" spans="2:72" x14ac:dyDescent="0.25">
      <c r="B53" t="s">
        <v>8</v>
      </c>
      <c r="E53" s="4"/>
      <c r="F53" s="6">
        <f>E53*E53</f>
        <v>0</v>
      </c>
      <c r="N53" t="s">
        <v>8</v>
      </c>
      <c r="Q53" s="4"/>
      <c r="R53" s="6"/>
      <c r="Z53" t="s">
        <v>8</v>
      </c>
      <c r="AC53" s="4"/>
      <c r="AD53" s="6"/>
      <c r="AL53" t="s">
        <v>8</v>
      </c>
      <c r="AO53" s="4"/>
      <c r="AP53" s="6"/>
      <c r="AX53" t="s">
        <v>8</v>
      </c>
      <c r="BA53" s="4"/>
      <c r="BB53" s="6"/>
      <c r="BJ53" t="s">
        <v>8</v>
      </c>
      <c r="BM53" s="4"/>
      <c r="BN53" s="6"/>
    </row>
    <row r="55" spans="2:72" x14ac:dyDescent="0.25">
      <c r="B55" s="5" t="s">
        <v>10</v>
      </c>
      <c r="I55" t="s">
        <v>47</v>
      </c>
      <c r="N55" s="5" t="s">
        <v>10</v>
      </c>
      <c r="U55" t="s">
        <v>47</v>
      </c>
      <c r="Z55" s="5" t="s">
        <v>10</v>
      </c>
      <c r="AG55" t="s">
        <v>47</v>
      </c>
      <c r="AL55" s="5" t="s">
        <v>10</v>
      </c>
      <c r="AS55" t="s">
        <v>47</v>
      </c>
      <c r="AX55" s="5" t="s">
        <v>10</v>
      </c>
      <c r="BE55" t="s">
        <v>47</v>
      </c>
      <c r="BJ55" s="5" t="s">
        <v>10</v>
      </c>
      <c r="BQ55" t="s">
        <v>47</v>
      </c>
    </row>
    <row r="56" spans="2:72" x14ac:dyDescent="0.25">
      <c r="B56" t="s">
        <v>0</v>
      </c>
      <c r="E56" s="4"/>
      <c r="N56" t="s">
        <v>0</v>
      </c>
      <c r="Q56" s="4"/>
      <c r="Z56" t="s">
        <v>0</v>
      </c>
      <c r="AC56" s="4"/>
      <c r="AL56" t="s">
        <v>0</v>
      </c>
      <c r="AO56" s="4"/>
      <c r="AX56" t="s">
        <v>0</v>
      </c>
      <c r="BA56" s="4"/>
      <c r="BJ56" t="s">
        <v>0</v>
      </c>
      <c r="BM56" s="4"/>
    </row>
    <row r="57" spans="2:72" x14ac:dyDescent="0.25">
      <c r="B57" t="s">
        <v>1</v>
      </c>
      <c r="E57" s="4"/>
      <c r="N57" t="s">
        <v>1</v>
      </c>
      <c r="Q57" s="4"/>
      <c r="Z57" t="s">
        <v>1</v>
      </c>
      <c r="AC57" s="4"/>
      <c r="AL57" t="s">
        <v>1</v>
      </c>
      <c r="AO57" s="4"/>
      <c r="AX57" t="s">
        <v>1</v>
      </c>
      <c r="BA57" s="4"/>
      <c r="BJ57" t="s">
        <v>1</v>
      </c>
      <c r="BM57" s="4"/>
    </row>
    <row r="58" spans="2:72" x14ac:dyDescent="0.25">
      <c r="E58" s="4"/>
      <c r="Q58" s="4"/>
      <c r="AC58" s="4"/>
      <c r="AO58" s="4"/>
      <c r="BA58" s="4"/>
      <c r="BM58" s="4"/>
    </row>
    <row r="59" spans="2:72" x14ac:dyDescent="0.25">
      <c r="B59" s="5" t="s">
        <v>11</v>
      </c>
      <c r="N59" s="5" t="s">
        <v>11</v>
      </c>
      <c r="Z59" s="5" t="s">
        <v>11</v>
      </c>
      <c r="AL59" s="5" t="s">
        <v>11</v>
      </c>
      <c r="AX59" s="5" t="s">
        <v>11</v>
      </c>
      <c r="BJ59" s="5" t="s">
        <v>11</v>
      </c>
    </row>
    <row r="60" spans="2:72" x14ac:dyDescent="0.25">
      <c r="B60" t="s">
        <v>12</v>
      </c>
      <c r="E60" s="7"/>
      <c r="N60" t="s">
        <v>12</v>
      </c>
      <c r="Q60" s="7"/>
      <c r="Z60" t="s">
        <v>12</v>
      </c>
      <c r="AC60" s="7"/>
      <c r="AL60" t="s">
        <v>12</v>
      </c>
      <c r="AO60" s="7"/>
      <c r="AX60" t="s">
        <v>12</v>
      </c>
      <c r="BA60" s="7"/>
      <c r="BJ60" t="s">
        <v>12</v>
      </c>
      <c r="BM60" s="7"/>
    </row>
    <row r="61" spans="2:72" x14ac:dyDescent="0.25">
      <c r="B61" t="s">
        <v>13</v>
      </c>
      <c r="E61" s="7"/>
      <c r="N61" t="s">
        <v>13</v>
      </c>
      <c r="Q61" s="7"/>
      <c r="Z61" t="s">
        <v>13</v>
      </c>
      <c r="AC61" s="7"/>
      <c r="AL61" t="s">
        <v>13</v>
      </c>
      <c r="AO61" s="7"/>
      <c r="AX61" t="s">
        <v>13</v>
      </c>
      <c r="BA61" s="7"/>
      <c r="BJ61" t="s">
        <v>13</v>
      </c>
      <c r="BM61" s="7"/>
    </row>
    <row r="63" spans="2:72" x14ac:dyDescent="0.25">
      <c r="B63" s="14" t="s">
        <v>19</v>
      </c>
      <c r="C63" s="15"/>
      <c r="D63" s="15"/>
      <c r="E63" s="15"/>
      <c r="F63" s="15"/>
      <c r="G63" s="15"/>
      <c r="H63" s="15"/>
      <c r="I63" s="15"/>
      <c r="J63" s="15"/>
      <c r="K63" s="15"/>
      <c r="L63" s="16"/>
      <c r="N63" s="14" t="s">
        <v>24</v>
      </c>
      <c r="O63" s="15"/>
      <c r="P63" s="15"/>
      <c r="Q63" s="15">
        <v>152.939012439236</v>
      </c>
      <c r="R63" s="15"/>
      <c r="S63" s="15"/>
      <c r="T63" s="15"/>
      <c r="U63" s="15"/>
      <c r="V63" s="15"/>
      <c r="W63" s="15"/>
      <c r="X63" s="16">
        <v>0.51472081218274102</v>
      </c>
      <c r="Z63" s="14" t="s">
        <v>33</v>
      </c>
      <c r="AA63" s="15"/>
      <c r="AB63" s="15"/>
      <c r="AC63" s="15"/>
      <c r="AD63" s="15"/>
      <c r="AE63" s="15"/>
      <c r="AF63" s="15"/>
      <c r="AG63" s="15"/>
      <c r="AH63" s="15"/>
      <c r="AI63" s="15"/>
      <c r="AJ63" s="16"/>
      <c r="AL63" s="14" t="s">
        <v>34</v>
      </c>
      <c r="AM63" s="15"/>
      <c r="AN63" s="15"/>
      <c r="AO63" s="15">
        <v>-151.90957081487099</v>
      </c>
      <c r="AP63" s="15"/>
      <c r="AQ63" s="15"/>
      <c r="AR63" s="15"/>
      <c r="AS63" s="15"/>
      <c r="AT63" s="15"/>
      <c r="AU63" s="15"/>
      <c r="AV63" s="16">
        <v>-304.333862441924</v>
      </c>
      <c r="AX63" s="14" t="s">
        <v>43</v>
      </c>
      <c r="AY63" s="15"/>
      <c r="AZ63" s="15"/>
      <c r="BA63" s="15"/>
      <c r="BB63" s="15"/>
      <c r="BC63" s="15"/>
      <c r="BD63" s="15"/>
      <c r="BE63" s="15"/>
      <c r="BF63" s="15"/>
      <c r="BG63" s="15"/>
      <c r="BH63" s="16"/>
      <c r="BJ63" s="14" t="s">
        <v>44</v>
      </c>
      <c r="BK63" s="15"/>
      <c r="BL63" s="15"/>
      <c r="BM63" s="15">
        <v>-456.75815406897698</v>
      </c>
      <c r="BN63" s="15"/>
      <c r="BO63" s="15"/>
      <c r="BP63" s="15"/>
      <c r="BQ63" s="15"/>
      <c r="BR63" s="15"/>
      <c r="BS63" s="15"/>
      <c r="BT63" s="16">
        <v>-609.18244569602996</v>
      </c>
    </row>
    <row r="64" spans="2:72" x14ac:dyDescent="0.25">
      <c r="B64" s="5" t="s">
        <v>2</v>
      </c>
      <c r="I64" s="5" t="s">
        <v>3</v>
      </c>
      <c r="N64" s="5" t="s">
        <v>2</v>
      </c>
      <c r="U64" s="5" t="s">
        <v>3</v>
      </c>
      <c r="Z64" s="5" t="s">
        <v>2</v>
      </c>
      <c r="AG64" s="5" t="s">
        <v>3</v>
      </c>
      <c r="AL64" s="5" t="s">
        <v>2</v>
      </c>
      <c r="AS64" s="5" t="s">
        <v>3</v>
      </c>
      <c r="AX64" s="5" t="s">
        <v>2</v>
      </c>
      <c r="BE64" s="5" t="s">
        <v>3</v>
      </c>
      <c r="BJ64" s="5" t="s">
        <v>2</v>
      </c>
      <c r="BQ64" s="5" t="s">
        <v>3</v>
      </c>
    </row>
    <row r="65" spans="2:72" x14ac:dyDescent="0.25">
      <c r="B65" t="s">
        <v>4</v>
      </c>
      <c r="E65" s="4"/>
      <c r="F65" s="6"/>
      <c r="I65" t="s">
        <v>5</v>
      </c>
      <c r="L65" s="4"/>
      <c r="N65" t="s">
        <v>4</v>
      </c>
      <c r="Q65" s="4"/>
      <c r="R65" s="6"/>
      <c r="U65" t="s">
        <v>5</v>
      </c>
      <c r="X65" s="4"/>
      <c r="Z65" t="s">
        <v>4</v>
      </c>
      <c r="AC65" s="4"/>
      <c r="AD65" s="6"/>
      <c r="AG65" t="s">
        <v>5</v>
      </c>
      <c r="AJ65" s="4"/>
      <c r="AL65" t="s">
        <v>4</v>
      </c>
      <c r="AO65" s="4">
        <v>0.22048377957204526</v>
      </c>
      <c r="AP65" s="6"/>
      <c r="AS65" t="s">
        <v>5</v>
      </c>
      <c r="AV65" s="4">
        <v>1.2</v>
      </c>
      <c r="AX65" t="s">
        <v>4</v>
      </c>
      <c r="BA65" s="4"/>
      <c r="BB65" s="6">
        <f>BA65*BA65</f>
        <v>0</v>
      </c>
      <c r="BE65" t="s">
        <v>5</v>
      </c>
      <c r="BH65" s="4"/>
      <c r="BJ65" t="s">
        <v>4</v>
      </c>
      <c r="BM65" s="4"/>
      <c r="BN65" s="6">
        <f>BM65*BM65</f>
        <v>0</v>
      </c>
      <c r="BQ65" t="s">
        <v>5</v>
      </c>
      <c r="BT65" s="4"/>
    </row>
    <row r="66" spans="2:72" x14ac:dyDescent="0.25">
      <c r="B66" t="s">
        <v>6</v>
      </c>
      <c r="E66" s="4"/>
      <c r="F66" s="6"/>
      <c r="I66" t="s">
        <v>7</v>
      </c>
      <c r="L66" s="4"/>
      <c r="N66" t="s">
        <v>6</v>
      </c>
      <c r="Q66" s="4"/>
      <c r="R66" s="6"/>
      <c r="U66" t="s">
        <v>7</v>
      </c>
      <c r="X66" s="4"/>
      <c r="Z66" t="s">
        <v>6</v>
      </c>
      <c r="AC66" s="4"/>
      <c r="AD66" s="6"/>
      <c r="AG66" t="s">
        <v>7</v>
      </c>
      <c r="AJ66" s="4"/>
      <c r="AL66" t="s">
        <v>6</v>
      </c>
      <c r="AO66" s="4">
        <v>-5.0193362650434656E-2</v>
      </c>
      <c r="AP66" s="6"/>
      <c r="AS66" t="s">
        <v>7</v>
      </c>
      <c r="AV66" s="4">
        <v>0.25</v>
      </c>
      <c r="AX66" t="s">
        <v>6</v>
      </c>
      <c r="BA66" s="4"/>
      <c r="BB66" s="6">
        <f>BA66*BA66</f>
        <v>0</v>
      </c>
      <c r="BE66" t="s">
        <v>7</v>
      </c>
      <c r="BH66" s="4"/>
      <c r="BJ66" t="s">
        <v>6</v>
      </c>
      <c r="BM66" s="4"/>
      <c r="BN66" s="6">
        <f>BM66*BM66</f>
        <v>0</v>
      </c>
      <c r="BQ66" t="s">
        <v>7</v>
      </c>
      <c r="BT66" s="4"/>
    </row>
    <row r="67" spans="2:72" x14ac:dyDescent="0.25">
      <c r="B67" t="s">
        <v>8</v>
      </c>
      <c r="E67" s="4"/>
      <c r="F67" s="6"/>
      <c r="N67" t="s">
        <v>8</v>
      </c>
      <c r="Q67" s="4"/>
      <c r="R67" s="6"/>
      <c r="Z67" t="s">
        <v>8</v>
      </c>
      <c r="AC67" s="4"/>
      <c r="AD67" s="6"/>
      <c r="AL67" t="s">
        <v>8</v>
      </c>
      <c r="AO67" s="4">
        <v>6.7699663743769085E-3</v>
      </c>
      <c r="AP67" s="6"/>
      <c r="AX67" t="s">
        <v>8</v>
      </c>
      <c r="BA67" s="4"/>
      <c r="BB67" s="6">
        <f>BA67*BA67</f>
        <v>0</v>
      </c>
      <c r="BJ67" t="s">
        <v>8</v>
      </c>
      <c r="BM67" s="4"/>
      <c r="BN67" s="6">
        <f>BM67*BM67</f>
        <v>0</v>
      </c>
    </row>
    <row r="68" spans="2:72" x14ac:dyDescent="0.25">
      <c r="AO68" t="s">
        <v>9</v>
      </c>
    </row>
    <row r="69" spans="2:72" x14ac:dyDescent="0.25">
      <c r="B69" s="5" t="s">
        <v>10</v>
      </c>
      <c r="I69" t="s">
        <v>47</v>
      </c>
      <c r="N69" s="5" t="s">
        <v>10</v>
      </c>
      <c r="U69" t="s">
        <v>47</v>
      </c>
      <c r="Z69" s="5" t="s">
        <v>10</v>
      </c>
      <c r="AG69" t="s">
        <v>47</v>
      </c>
      <c r="AL69" s="5" t="s">
        <v>10</v>
      </c>
      <c r="AS69" t="s">
        <v>47</v>
      </c>
      <c r="AV69">
        <v>1.2</v>
      </c>
      <c r="AX69" s="5" t="s">
        <v>10</v>
      </c>
      <c r="BE69" t="s">
        <v>47</v>
      </c>
      <c r="BJ69" s="5" t="s">
        <v>10</v>
      </c>
      <c r="BQ69" t="s">
        <v>47</v>
      </c>
    </row>
    <row r="70" spans="2:72" x14ac:dyDescent="0.25">
      <c r="B70" t="s">
        <v>0</v>
      </c>
      <c r="E70" s="4"/>
      <c r="N70" t="s">
        <v>0</v>
      </c>
      <c r="Q70" s="4"/>
      <c r="Z70" t="s">
        <v>0</v>
      </c>
      <c r="AC70" s="4"/>
      <c r="AL70" t="s">
        <v>0</v>
      </c>
      <c r="AO70" s="4">
        <v>30.986772857803327</v>
      </c>
      <c r="AV70">
        <v>0.25</v>
      </c>
      <c r="AX70" t="s">
        <v>0</v>
      </c>
      <c r="BA70" s="4"/>
      <c r="BJ70" t="s">
        <v>0</v>
      </c>
      <c r="BM70" s="4"/>
    </row>
    <row r="71" spans="2:72" x14ac:dyDescent="0.25">
      <c r="B71" t="s">
        <v>1</v>
      </c>
      <c r="E71" s="4"/>
      <c r="N71" t="s">
        <v>1</v>
      </c>
      <c r="Q71" s="4"/>
      <c r="Z71" t="s">
        <v>1</v>
      </c>
      <c r="AC71" s="4"/>
      <c r="AL71" t="s">
        <v>1</v>
      </c>
      <c r="AO71" s="4">
        <v>12.41170656233462</v>
      </c>
      <c r="AX71" t="s">
        <v>1</v>
      </c>
      <c r="BA71" s="4"/>
      <c r="BJ71" t="s">
        <v>1</v>
      </c>
      <c r="BM71" s="4"/>
    </row>
    <row r="72" spans="2:72" x14ac:dyDescent="0.25">
      <c r="E72" s="4"/>
      <c r="Q72" s="4"/>
      <c r="AC72" s="4"/>
      <c r="AO72" s="4"/>
      <c r="BA72" s="4"/>
      <c r="BM72" s="4"/>
    </row>
    <row r="73" spans="2:72" x14ac:dyDescent="0.25">
      <c r="B73" s="5" t="s">
        <v>11</v>
      </c>
      <c r="N73" s="5" t="s">
        <v>11</v>
      </c>
      <c r="Z73" s="5" t="s">
        <v>11</v>
      </c>
      <c r="AL73" s="5" t="s">
        <v>11</v>
      </c>
      <c r="AV73">
        <v>153.92975887096219</v>
      </c>
      <c r="AX73" s="5" t="s">
        <v>11</v>
      </c>
      <c r="BJ73" s="5" t="s">
        <v>11</v>
      </c>
    </row>
    <row r="74" spans="2:72" x14ac:dyDescent="0.25">
      <c r="B74" t="s">
        <v>12</v>
      </c>
      <c r="E74" s="7"/>
      <c r="N74" t="s">
        <v>12</v>
      </c>
      <c r="Q74" s="7"/>
      <c r="Z74" t="s">
        <v>12</v>
      </c>
      <c r="AC74" s="7"/>
      <c r="AL74" t="s">
        <v>12</v>
      </c>
      <c r="AO74" s="7">
        <v>0.91778752828710752</v>
      </c>
      <c r="AX74" t="s">
        <v>12</v>
      </c>
      <c r="BA74" s="7"/>
      <c r="BJ74" t="s">
        <v>12</v>
      </c>
      <c r="BM74" s="7"/>
    </row>
    <row r="75" spans="2:72" x14ac:dyDescent="0.25">
      <c r="B75" t="s">
        <v>13</v>
      </c>
      <c r="E75" s="7"/>
      <c r="N75" t="s">
        <v>13</v>
      </c>
      <c r="Q75" s="7"/>
      <c r="Z75" t="s">
        <v>13</v>
      </c>
      <c r="AC75" s="7"/>
      <c r="AL75" t="s">
        <v>13</v>
      </c>
      <c r="AO75" s="7">
        <v>3.1113759708320612E-2</v>
      </c>
      <c r="AX75" t="s">
        <v>13</v>
      </c>
      <c r="BA75" s="7"/>
      <c r="BJ75" t="s">
        <v>13</v>
      </c>
      <c r="BM75" s="7"/>
    </row>
  </sheetData>
  <mergeCells count="32">
    <mergeCell ref="B35:L35"/>
    <mergeCell ref="BV7:CF7"/>
    <mergeCell ref="B21:L21"/>
    <mergeCell ref="N21:X21"/>
    <mergeCell ref="Z21:AJ21"/>
    <mergeCell ref="AL21:AV21"/>
    <mergeCell ref="AX21:BH21"/>
    <mergeCell ref="BJ21:BT21"/>
    <mergeCell ref="BV21:CF21"/>
    <mergeCell ref="B7:L7"/>
    <mergeCell ref="N7:X7"/>
    <mergeCell ref="Z7:AJ7"/>
    <mergeCell ref="AL7:AV7"/>
    <mergeCell ref="AX7:BH7"/>
    <mergeCell ref="BJ7:BT7"/>
    <mergeCell ref="N35:X35"/>
    <mergeCell ref="Z35:AJ35"/>
    <mergeCell ref="AL35:AV35"/>
    <mergeCell ref="AX35:BH35"/>
    <mergeCell ref="BJ63:BT63"/>
    <mergeCell ref="BJ49:BT49"/>
    <mergeCell ref="BJ35:BT35"/>
    <mergeCell ref="B49:L49"/>
    <mergeCell ref="N49:X49"/>
    <mergeCell ref="Z49:AJ49"/>
    <mergeCell ref="AL49:AV49"/>
    <mergeCell ref="AX49:BH49"/>
    <mergeCell ref="B63:L63"/>
    <mergeCell ref="N63:X63"/>
    <mergeCell ref="Z63:AJ63"/>
    <mergeCell ref="AL63:AV63"/>
    <mergeCell ref="AX63:BH63"/>
  </mergeCells>
  <conditionalFormatting sqref="C4:Q4 W4:AH4">
    <cfRule type="cellIs" dxfId="27" priority="3" operator="greaterThan">
      <formula>25</formula>
    </cfRule>
    <cfRule type="cellIs" dxfId="26" priority="4" operator="greaterThan">
      <formula>30</formula>
    </cfRule>
  </conditionalFormatting>
  <conditionalFormatting sqref="R4:V4">
    <cfRule type="cellIs" dxfId="25" priority="1" operator="greaterThan">
      <formula>25</formula>
    </cfRule>
    <cfRule type="cellIs" dxfId="24" priority="2" operator="greaterThan">
      <formula>30</formula>
    </cfRule>
  </conditionalFormatting>
  <dataValidations disablePrompts="1" count="1">
    <dataValidation type="list" allowBlank="1" showInputMessage="1" showErrorMessage="1" sqref="G9 CA9 G23 G65 S9 AQ9 G37 G51 S37 S51 AE9 S65 AE23 AQ23 AQ37 AQ51 AE37 AE51 AQ65 BC9 BC37 BC23 BC51 BO23 BO37 BO65 BC65 BO9 BO51 AE65 CA23 S23" xr:uid="{99DE360E-37A4-42E0-B589-6744794A332C}">
      <formula1>MCNPSpectra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5EBFB-ADD4-4EC4-BEEA-ED8F665FD9B6}">
  <dimension ref="B2:CF87"/>
  <sheetViews>
    <sheetView tabSelected="1" topLeftCell="BD1" workbookViewId="0">
      <selection activeCell="BY34" sqref="BY34"/>
    </sheetView>
  </sheetViews>
  <sheetFormatPr defaultRowHeight="15" x14ac:dyDescent="0.25"/>
  <cols>
    <col min="2" max="2" width="9.85546875" customWidth="1"/>
  </cols>
  <sheetData>
    <row r="2" spans="2:84" x14ac:dyDescent="0.25">
      <c r="B2" s="2" t="s">
        <v>14</v>
      </c>
      <c r="C2" s="1">
        <v>1</v>
      </c>
      <c r="D2" s="1">
        <v>2</v>
      </c>
      <c r="E2" s="1">
        <v>3</v>
      </c>
      <c r="F2" s="1">
        <v>4</v>
      </c>
      <c r="G2" s="1">
        <v>5</v>
      </c>
      <c r="H2" s="1">
        <v>6</v>
      </c>
      <c r="I2" s="1">
        <v>7</v>
      </c>
      <c r="J2" s="1">
        <v>8</v>
      </c>
      <c r="K2" s="1">
        <v>9</v>
      </c>
      <c r="L2" s="1">
        <v>10</v>
      </c>
      <c r="M2" s="1">
        <v>11</v>
      </c>
      <c r="N2" s="1">
        <v>12</v>
      </c>
      <c r="O2" s="1">
        <v>13</v>
      </c>
      <c r="P2" s="1">
        <v>14</v>
      </c>
      <c r="Q2" s="1">
        <v>15</v>
      </c>
      <c r="R2" s="1">
        <v>16</v>
      </c>
      <c r="S2" s="1">
        <v>17</v>
      </c>
      <c r="T2" s="1">
        <v>18</v>
      </c>
      <c r="U2" s="1">
        <v>19</v>
      </c>
      <c r="V2" s="1">
        <v>20</v>
      </c>
      <c r="W2" s="1">
        <v>21</v>
      </c>
      <c r="X2" s="1">
        <v>22</v>
      </c>
      <c r="Y2" s="1">
        <v>23</v>
      </c>
      <c r="Z2" s="1">
        <v>24</v>
      </c>
      <c r="AA2" s="1">
        <v>25</v>
      </c>
      <c r="AB2" s="1">
        <v>26</v>
      </c>
      <c r="AC2" s="1">
        <v>27</v>
      </c>
      <c r="AD2" s="1">
        <v>28</v>
      </c>
      <c r="AE2" s="1">
        <v>29</v>
      </c>
      <c r="AF2" s="1">
        <v>30</v>
      </c>
      <c r="AG2" s="1">
        <v>31</v>
      </c>
      <c r="AH2" s="1">
        <v>32</v>
      </c>
    </row>
    <row r="3" spans="2:84" x14ac:dyDescent="0.25">
      <c r="B3" s="3" t="s">
        <v>0</v>
      </c>
      <c r="C3" s="4">
        <f ca="1">INDIRECT(ADDRESS(14+(C2-1)*14,5))</f>
        <v>21.159739122330421</v>
      </c>
      <c r="D3" s="4">
        <f t="shared" ref="D3:G3" ca="1" si="0">INDIRECT(ADDRESS(14+(D2-1)*14,5))</f>
        <v>21.159739122330421</v>
      </c>
      <c r="E3" s="4">
        <f t="shared" ca="1" si="0"/>
        <v>6.9315636795906954</v>
      </c>
      <c r="F3" s="4">
        <f t="shared" ca="1" si="0"/>
        <v>21.159739122330421</v>
      </c>
      <c r="G3" s="4">
        <f t="shared" ca="1" si="0"/>
        <v>11.167092109934424</v>
      </c>
      <c r="H3" s="4">
        <f ca="1">INDIRECT(ADDRESS(14+(C2-1)*14,17))</f>
        <v>8.4376799878015287</v>
      </c>
      <c r="I3" s="4">
        <f t="shared" ref="I3:L3" ca="1" si="1">INDIRECT(ADDRESS(14+(D2-1)*14,17))</f>
        <v>-21.191517600569419</v>
      </c>
      <c r="J3" s="4">
        <f t="shared" ca="1" si="1"/>
        <v>10.642326509663985</v>
      </c>
      <c r="K3" s="4">
        <f t="shared" ca="1" si="1"/>
        <v>5.6461519983508888</v>
      </c>
      <c r="L3" s="4">
        <f t="shared" ca="1" si="1"/>
        <v>14.86768768262497</v>
      </c>
      <c r="M3" s="4">
        <f ca="1">INDIRECT(ADDRESS(14+(C2-1)*14,29))</f>
        <v>3.558590041886784</v>
      </c>
      <c r="N3" s="4">
        <f t="shared" ref="N3:Q3" ca="1" si="2">INDIRECT(ADDRESS(14+(D2-1)*14,29))</f>
        <v>12.774765507402783</v>
      </c>
      <c r="O3" s="4">
        <f t="shared" ca="1" si="2"/>
        <v>16.339704955731335</v>
      </c>
      <c r="P3" s="4">
        <f t="shared" ca="1" si="2"/>
        <v>13.180428138969425</v>
      </c>
      <c r="Q3" s="4">
        <f t="shared" ca="1" si="2"/>
        <v>24.160207081354294</v>
      </c>
      <c r="R3" s="4">
        <f ca="1">INDIRECT(ADDRESS(14+(C2-1)*14,41))</f>
        <v>23.515915241943116</v>
      </c>
      <c r="S3" s="4">
        <f t="shared" ref="S3:V3" ca="1" si="3">INDIRECT(ADDRESS(14+(D2-1)*14,41))</f>
        <v>18.462041937490806</v>
      </c>
      <c r="T3" s="4">
        <f t="shared" ca="1" si="3"/>
        <v>3.3907718018647963</v>
      </c>
      <c r="U3" s="4">
        <f t="shared" ca="1" si="3"/>
        <v>6.6031589310842662</v>
      </c>
      <c r="V3" s="4">
        <f t="shared" ca="1" si="3"/>
        <v>-1.2005645177448105</v>
      </c>
      <c r="W3" s="4">
        <f ca="1">INDIRECT(ADDRESS(14+(C2-1)*14,53))</f>
        <v>24.442724779933258</v>
      </c>
      <c r="X3" s="4">
        <f t="shared" ref="X3:AA3" ca="1" si="4">INDIRECT(ADDRESS(14+(D2-1)*14,53))</f>
        <v>13.107841823950134</v>
      </c>
      <c r="Y3" s="4">
        <f t="shared" ca="1" si="4"/>
        <v>15.318219725029561</v>
      </c>
      <c r="Z3" s="4">
        <f t="shared" ca="1" si="4"/>
        <v>13.612020183747667</v>
      </c>
      <c r="AA3" s="4">
        <f t="shared" ca="1" si="4"/>
        <v>13.416617816616728</v>
      </c>
      <c r="AB3" s="4">
        <f ca="1">INDIRECT(ADDRESS(14+(C2-1)*14,65))</f>
        <v>5.0109622976406509</v>
      </c>
      <c r="AC3" s="4">
        <f t="shared" ref="AC3:AF3" ca="1" si="5">INDIRECT(ADDRESS(14+(D2-1)*14,65))</f>
        <v>-1.1108450433249968</v>
      </c>
      <c r="AD3" s="4">
        <f t="shared" ca="1" si="5"/>
        <v>32.414960395408038</v>
      </c>
      <c r="AE3" s="4">
        <f t="shared" ca="1" si="5"/>
        <v>5.1875935683868359</v>
      </c>
      <c r="AF3" s="4">
        <f t="shared" ca="1" si="5"/>
        <v>11.29462164436752</v>
      </c>
      <c r="AG3" s="4">
        <f ca="1">INDIRECT(ADDRESS(14+(C2-1)*14,77))</f>
        <v>-2.9202357649542336</v>
      </c>
      <c r="AH3" s="4">
        <f ca="1">INDIRECT(ADDRESS(14+(D2-1)*14,77))</f>
        <v>10.474598170966628</v>
      </c>
      <c r="AL3" s="8"/>
    </row>
    <row r="4" spans="2:84" x14ac:dyDescent="0.25">
      <c r="B4" s="3" t="s">
        <v>1</v>
      </c>
      <c r="C4" s="4">
        <f ca="1">INDIRECT(ADDRESS(15+(C2-1)*14,5))</f>
        <v>8.8606693920927828</v>
      </c>
      <c r="D4" s="4">
        <f t="shared" ref="D4:G4" ca="1" si="6">INDIRECT(ADDRESS(15+(D2-1)*14,5))</f>
        <v>8.8606693920927828</v>
      </c>
      <c r="E4" s="4">
        <f t="shared" ca="1" si="6"/>
        <v>10.574495078958696</v>
      </c>
      <c r="F4" s="4">
        <f t="shared" ca="1" si="6"/>
        <v>8.8606693920927828</v>
      </c>
      <c r="G4" s="4">
        <f t="shared" ca="1" si="6"/>
        <v>11.453139395900116</v>
      </c>
      <c r="H4" s="4">
        <f ca="1">INDIRECT(ADDRESS(15+(C2-1)*14,17))</f>
        <v>16.523942271753867</v>
      </c>
      <c r="I4" s="4">
        <f t="shared" ref="I4:L4" ca="1" si="7">INDIRECT(ADDRESS(15+(D2-1)*14,17))</f>
        <v>22.763624223358843</v>
      </c>
      <c r="J4" s="4">
        <f t="shared" ca="1" si="7"/>
        <v>11.270447145726292</v>
      </c>
      <c r="K4" s="4">
        <f t="shared" ca="1" si="7"/>
        <v>17.620065076293912</v>
      </c>
      <c r="L4" s="4">
        <f t="shared" ca="1" si="7"/>
        <v>8.9561333797742666</v>
      </c>
      <c r="M4" s="4">
        <f ca="1">INDIRECT(ADDRESS(15+(C2-1)*14,29))</f>
        <v>12.813299291546448</v>
      </c>
      <c r="N4" s="4">
        <f t="shared" ref="N4:Q4" ca="1" si="8">INDIRECT(ADDRESS(15+(D2-1)*14,29))</f>
        <v>11.212614855728333</v>
      </c>
      <c r="O4" s="4">
        <f t="shared" ca="1" si="8"/>
        <v>9.9697019377231815</v>
      </c>
      <c r="P4" s="4">
        <f t="shared" ca="1" si="8"/>
        <v>10.906210652385019</v>
      </c>
      <c r="Q4" s="4">
        <f t="shared" ca="1" si="8"/>
        <v>10.118862530753198</v>
      </c>
      <c r="R4" s="4">
        <f ca="1">INDIRECT(ADDRESS(15+(C2-1)*14,41))</f>
        <v>30.113530597084068</v>
      </c>
      <c r="S4" s="4">
        <f t="shared" ref="S4:V4" ca="1" si="9">INDIRECT(ADDRESS(15+(D2-1)*14,41))</f>
        <v>31.272267979634371</v>
      </c>
      <c r="T4" s="4">
        <f t="shared" ca="1" si="9"/>
        <v>25.990671913034777</v>
      </c>
      <c r="U4" s="4">
        <f t="shared" ca="1" si="9"/>
        <v>19.932722468105027</v>
      </c>
      <c r="V4" s="4">
        <f t="shared" ca="1" si="9"/>
        <v>43.674086402396284</v>
      </c>
      <c r="W4" s="4">
        <f ca="1">INDIRECT(ADDRESS(15+(C2-1)*14,53))</f>
        <v>21.90310729840672</v>
      </c>
      <c r="X4" s="4">
        <f t="shared" ref="X4:AA4" ca="1" si="10">INDIRECT(ADDRESS(15+(D2-1)*14,53))</f>
        <v>24.255517680940983</v>
      </c>
      <c r="Y4" s="4">
        <f t="shared" ca="1" si="10"/>
        <v>30.831840506705973</v>
      </c>
      <c r="Z4" s="4">
        <f t="shared" ca="1" si="10"/>
        <v>26.53974861487632</v>
      </c>
      <c r="AA4" s="4">
        <f t="shared" ca="1" si="10"/>
        <v>24.893689923081016</v>
      </c>
      <c r="AB4" s="4">
        <f ca="1">INDIRECT(ADDRESS(15+(C2-1)*14,65))</f>
        <v>29.228820386655293</v>
      </c>
      <c r="AC4" s="4">
        <f t="shared" ref="AC4:AF4" ca="1" si="11">INDIRECT(ADDRESS(15+(D2-1)*14,65))</f>
        <v>35.88791293654949</v>
      </c>
      <c r="AD4" s="4">
        <f t="shared" ca="1" si="11"/>
        <v>21.663672052212338</v>
      </c>
      <c r="AE4" s="4">
        <f t="shared" ca="1" si="11"/>
        <v>33.066699854643645</v>
      </c>
      <c r="AF4" s="4">
        <f t="shared" ca="1" si="11"/>
        <v>22.646493171859966</v>
      </c>
      <c r="AG4" s="4">
        <f ca="1">INDIRECT(ADDRESS(15+(C2-1)*14,77))</f>
        <v>31.587674404039856</v>
      </c>
      <c r="AH4" s="4">
        <f ca="1">INDIRECT(ADDRESS(15+(D2-1)*14,77))</f>
        <v>27.918952353769079</v>
      </c>
      <c r="AL4" s="8"/>
    </row>
    <row r="7" spans="2:84" x14ac:dyDescent="0.25">
      <c r="B7" s="14" t="s">
        <v>15</v>
      </c>
      <c r="C7" s="15"/>
      <c r="D7" s="15"/>
      <c r="E7" s="15"/>
      <c r="F7" s="15"/>
      <c r="G7" s="15"/>
      <c r="H7" s="15"/>
      <c r="I7" s="15"/>
      <c r="J7" s="15"/>
      <c r="K7" s="15"/>
      <c r="L7" s="16"/>
      <c r="N7" s="14" t="s">
        <v>20</v>
      </c>
      <c r="O7" s="15"/>
      <c r="P7" s="15"/>
      <c r="Q7" s="15">
        <v>152.939012439236</v>
      </c>
      <c r="R7" s="15"/>
      <c r="S7" s="15"/>
      <c r="T7" s="15"/>
      <c r="U7" s="15"/>
      <c r="V7" s="15"/>
      <c r="W7" s="15"/>
      <c r="X7" s="16">
        <v>0.51472081218274102</v>
      </c>
      <c r="Z7" s="14" t="s">
        <v>25</v>
      </c>
      <c r="AA7" s="15"/>
      <c r="AB7" s="15"/>
      <c r="AC7" s="15"/>
      <c r="AD7" s="15"/>
      <c r="AE7" s="15"/>
      <c r="AF7" s="15"/>
      <c r="AG7" s="15"/>
      <c r="AH7" s="15"/>
      <c r="AI7" s="15"/>
      <c r="AJ7" s="16"/>
      <c r="AL7" s="14" t="s">
        <v>26</v>
      </c>
      <c r="AM7" s="15"/>
      <c r="AN7" s="15"/>
      <c r="AO7" s="15">
        <v>-151.90957081487099</v>
      </c>
      <c r="AP7" s="15"/>
      <c r="AQ7" s="15"/>
      <c r="AR7" s="15"/>
      <c r="AS7" s="15"/>
      <c r="AT7" s="15"/>
      <c r="AU7" s="15"/>
      <c r="AV7" s="16">
        <v>-304.333862441924</v>
      </c>
      <c r="AX7" s="14" t="s">
        <v>35</v>
      </c>
      <c r="AY7" s="15"/>
      <c r="AZ7" s="15"/>
      <c r="BA7" s="15"/>
      <c r="BB7" s="15"/>
      <c r="BC7" s="15"/>
      <c r="BD7" s="15"/>
      <c r="BE7" s="15"/>
      <c r="BF7" s="15"/>
      <c r="BG7" s="15"/>
      <c r="BH7" s="16"/>
      <c r="BJ7" s="14" t="s">
        <v>36</v>
      </c>
      <c r="BK7" s="15"/>
      <c r="BL7" s="15"/>
      <c r="BM7" s="15">
        <v>-456.75815406897698</v>
      </c>
      <c r="BN7" s="15"/>
      <c r="BO7" s="15"/>
      <c r="BP7" s="15"/>
      <c r="BQ7" s="15"/>
      <c r="BR7" s="15"/>
      <c r="BS7" s="15"/>
      <c r="BT7" s="16">
        <v>-609.18244569602996</v>
      </c>
      <c r="BV7" s="14" t="s">
        <v>45</v>
      </c>
      <c r="BW7" s="15"/>
      <c r="BX7" s="15"/>
      <c r="BY7" s="15">
        <v>-456.75815406897698</v>
      </c>
      <c r="BZ7" s="15"/>
      <c r="CA7" s="15"/>
      <c r="CB7" s="15"/>
      <c r="CC7" s="15"/>
      <c r="CD7" s="15"/>
      <c r="CE7" s="15"/>
      <c r="CF7" s="16">
        <v>-609.18244569602996</v>
      </c>
    </row>
    <row r="8" spans="2:84" x14ac:dyDescent="0.25">
      <c r="B8" s="5" t="s">
        <v>2</v>
      </c>
      <c r="I8" s="5" t="s">
        <v>3</v>
      </c>
      <c r="N8" s="5" t="s">
        <v>2</v>
      </c>
      <c r="U8" s="5" t="s">
        <v>3</v>
      </c>
      <c r="Z8" s="5" t="s">
        <v>2</v>
      </c>
      <c r="AG8" s="5" t="s">
        <v>3</v>
      </c>
      <c r="AL8" s="5" t="s">
        <v>2</v>
      </c>
      <c r="AS8" s="5" t="s">
        <v>3</v>
      </c>
      <c r="AX8" s="5" t="s">
        <v>2</v>
      </c>
      <c r="BE8" s="5" t="s">
        <v>3</v>
      </c>
      <c r="BJ8" s="5" t="s">
        <v>2</v>
      </c>
      <c r="BQ8" s="5" t="s">
        <v>3</v>
      </c>
      <c r="BV8" s="5" t="s">
        <v>2</v>
      </c>
      <c r="CC8" s="5" t="s">
        <v>3</v>
      </c>
    </row>
    <row r="9" spans="2:84" x14ac:dyDescent="0.25">
      <c r="B9" t="s">
        <v>4</v>
      </c>
      <c r="E9" s="10">
        <v>0.28372866310562778</v>
      </c>
      <c r="F9" s="6">
        <f>E9*E9</f>
        <v>8.0501954267706829E-2</v>
      </c>
      <c r="I9" t="s">
        <v>5</v>
      </c>
      <c r="L9" s="4">
        <v>1.2</v>
      </c>
      <c r="N9" t="s">
        <v>4</v>
      </c>
      <c r="Q9" s="10">
        <v>0.28687787318140845</v>
      </c>
      <c r="R9" s="6">
        <f>Q9*Q9</f>
        <v>8.2298914121088265E-2</v>
      </c>
      <c r="U9" t="s">
        <v>5</v>
      </c>
      <c r="X9" s="4">
        <v>1.4</v>
      </c>
      <c r="Z9" t="s">
        <v>4</v>
      </c>
      <c r="AC9" s="10">
        <v>0.28487450747623044</v>
      </c>
      <c r="AD9" s="6">
        <f>AC9*AC9</f>
        <v>8.1153485009824874E-2</v>
      </c>
      <c r="AG9" t="s">
        <v>5</v>
      </c>
      <c r="AJ9" s="4">
        <v>1.4</v>
      </c>
      <c r="AL9" t="s">
        <v>4</v>
      </c>
      <c r="AO9" s="10">
        <v>0.35471261367562362</v>
      </c>
      <c r="AP9" s="6">
        <f>AO9*AO9</f>
        <v>0.12582103830059221</v>
      </c>
      <c r="AS9" t="s">
        <v>5</v>
      </c>
      <c r="AV9" s="4">
        <v>1.4</v>
      </c>
      <c r="AX9" t="s">
        <v>4</v>
      </c>
      <c r="BA9" s="10">
        <v>0.28445374277602176</v>
      </c>
      <c r="BB9" s="6">
        <f>BA9*BA9</f>
        <v>8.0913931779287143E-2</v>
      </c>
      <c r="BE9" t="s">
        <v>5</v>
      </c>
      <c r="BH9" s="4">
        <v>1.4</v>
      </c>
      <c r="BJ9" t="s">
        <v>4</v>
      </c>
      <c r="BM9" s="10">
        <v>0.30512303038520505</v>
      </c>
      <c r="BN9" s="6">
        <f>BM9*BM9</f>
        <v>9.3100063671450767E-2</v>
      </c>
      <c r="BQ9" t="s">
        <v>5</v>
      </c>
      <c r="BT9" s="4">
        <v>1.4</v>
      </c>
      <c r="BV9" t="s">
        <v>4</v>
      </c>
      <c r="BY9" s="10">
        <v>0.28306266817229053</v>
      </c>
      <c r="BZ9" s="6">
        <f>BY9*BY9</f>
        <v>8.0124474112816257E-2</v>
      </c>
      <c r="CC9" t="s">
        <v>5</v>
      </c>
      <c r="CF9" s="4">
        <v>1.4</v>
      </c>
    </row>
    <row r="10" spans="2:84" x14ac:dyDescent="0.25">
      <c r="B10" t="s">
        <v>6</v>
      </c>
      <c r="E10" s="10">
        <v>-0.2276499216377528</v>
      </c>
      <c r="F10" s="6">
        <f>E10*E10</f>
        <v>5.1824486821674988E-2</v>
      </c>
      <c r="I10" t="s">
        <v>7</v>
      </c>
      <c r="L10" s="4">
        <v>0.2</v>
      </c>
      <c r="N10" t="s">
        <v>6</v>
      </c>
      <c r="Q10" s="10">
        <v>0.24375599629044989</v>
      </c>
      <c r="R10" s="6">
        <f>Q10*Q10</f>
        <v>5.9416985727549818E-2</v>
      </c>
      <c r="U10" t="s">
        <v>7</v>
      </c>
      <c r="X10" s="4">
        <v>0.2</v>
      </c>
      <c r="Z10" t="s">
        <v>6</v>
      </c>
      <c r="AC10" s="10">
        <v>-0.16559516581195902</v>
      </c>
      <c r="AD10" s="6">
        <f>AC10*AC10</f>
        <v>2.7421758940290201E-2</v>
      </c>
      <c r="AG10" t="s">
        <v>7</v>
      </c>
      <c r="AJ10" s="4">
        <v>0.25</v>
      </c>
      <c r="AL10" t="s">
        <v>6</v>
      </c>
      <c r="AO10" s="10">
        <v>-0.19923427519249642</v>
      </c>
      <c r="AP10" s="6">
        <f>AO10*AO10</f>
        <v>3.9694296411479396E-2</v>
      </c>
      <c r="AS10" t="s">
        <v>7</v>
      </c>
      <c r="AV10" s="4">
        <v>0.25</v>
      </c>
      <c r="AX10" t="s">
        <v>6</v>
      </c>
      <c r="BA10" s="10">
        <v>-0.26661862620538751</v>
      </c>
      <c r="BB10" s="6">
        <f>BA10*BA10</f>
        <v>7.1085491839648143E-2</v>
      </c>
      <c r="BE10" t="s">
        <v>7</v>
      </c>
      <c r="BH10" s="4">
        <v>0.2</v>
      </c>
      <c r="BJ10" t="s">
        <v>6</v>
      </c>
      <c r="BM10" s="10">
        <v>-0.23061627007356275</v>
      </c>
      <c r="BN10" s="6">
        <f>BM10*BM10</f>
        <v>5.3183864022642434E-2</v>
      </c>
      <c r="BQ10" t="s">
        <v>7</v>
      </c>
      <c r="BT10" s="4">
        <v>0.2</v>
      </c>
      <c r="BV10" t="s">
        <v>6</v>
      </c>
      <c r="BY10" s="10">
        <v>0.20266429886994045</v>
      </c>
      <c r="BZ10" s="6">
        <f>BY10*BY10</f>
        <v>4.1072818036444546E-2</v>
      </c>
      <c r="CC10" t="s">
        <v>7</v>
      </c>
      <c r="CF10" s="4">
        <v>0.2</v>
      </c>
    </row>
    <row r="11" spans="2:84" x14ac:dyDescent="0.25">
      <c r="B11" t="s">
        <v>8</v>
      </c>
      <c r="E11" s="10">
        <v>-1.0702372635972663E-6</v>
      </c>
      <c r="F11" s="6">
        <f>E11*E11</f>
        <v>1.1454078003921646E-12</v>
      </c>
      <c r="N11" t="s">
        <v>8</v>
      </c>
      <c r="Q11" s="10">
        <v>-1.9193977765984908E-4</v>
      </c>
      <c r="R11" s="6">
        <f>Q11*Q11</f>
        <v>3.6840878248112302E-8</v>
      </c>
      <c r="Z11" t="s">
        <v>8</v>
      </c>
      <c r="AC11" s="10">
        <v>3.7591021921505819E-4</v>
      </c>
      <c r="AD11" s="6">
        <f>AC11*AC11</f>
        <v>1.4130849291031311E-7</v>
      </c>
      <c r="AL11" t="s">
        <v>8</v>
      </c>
      <c r="AO11" s="10">
        <v>8.3949315442656417E-4</v>
      </c>
      <c r="AP11" s="6">
        <f>AO11*AO11</f>
        <v>7.0474875632906314E-7</v>
      </c>
      <c r="AX11" t="s">
        <v>8</v>
      </c>
      <c r="BA11" s="10">
        <v>4.130737612634125E-2</v>
      </c>
      <c r="BB11" s="6">
        <f>BA11*BA11</f>
        <v>1.706299322443027E-3</v>
      </c>
      <c r="BJ11" t="s">
        <v>8</v>
      </c>
      <c r="BM11" s="10">
        <v>-4.6437070469647693E-3</v>
      </c>
      <c r="BN11" s="6">
        <f>BM11*BM11</f>
        <v>2.1564015138030256E-5</v>
      </c>
      <c r="BV11" t="s">
        <v>8</v>
      </c>
      <c r="BY11" s="10">
        <v>-2.9323096035080411E-6</v>
      </c>
      <c r="BZ11" s="6">
        <f>BY11*BY11</f>
        <v>8.598439610825486E-12</v>
      </c>
    </row>
    <row r="12" spans="2:84" x14ac:dyDescent="0.25">
      <c r="E12" s="11" t="s">
        <v>9</v>
      </c>
      <c r="Q12" s="11" t="s">
        <v>9</v>
      </c>
      <c r="AC12" s="11" t="s">
        <v>9</v>
      </c>
      <c r="AO12" s="11" t="s">
        <v>9</v>
      </c>
      <c r="BA12" s="11" t="s">
        <v>9</v>
      </c>
      <c r="BM12" s="11" t="s">
        <v>9</v>
      </c>
      <c r="BY12" s="11" t="s">
        <v>9</v>
      </c>
    </row>
    <row r="13" spans="2:84" x14ac:dyDescent="0.25">
      <c r="B13" s="5" t="s">
        <v>10</v>
      </c>
      <c r="E13" s="11"/>
      <c r="N13" s="5" t="s">
        <v>10</v>
      </c>
      <c r="Q13" s="11"/>
      <c r="U13" t="s">
        <v>47</v>
      </c>
      <c r="X13" t="e">
        <f ca="1">INDIRECT(ADDRESS(Y10,179))-INDIRECT(ADDRESS(Y9,179))</f>
        <v>#VALUE!</v>
      </c>
      <c r="Z13" s="5" t="s">
        <v>10</v>
      </c>
      <c r="AC13" s="11"/>
      <c r="AG13" t="s">
        <v>47</v>
      </c>
      <c r="AJ13" t="e">
        <f ca="1">INDIRECT(ADDRESS(AK10,179))-INDIRECT(ADDRESS(AK9,179))</f>
        <v>#VALUE!</v>
      </c>
      <c r="AL13" s="5" t="s">
        <v>10</v>
      </c>
      <c r="AO13" s="11"/>
      <c r="AX13" s="5" t="s">
        <v>10</v>
      </c>
      <c r="BA13" s="11"/>
      <c r="BE13" t="s">
        <v>47</v>
      </c>
      <c r="BH13" t="e">
        <f ca="1">INDIRECT(ADDRESS(BI10,179))-INDIRECT(ADDRESS(BI9,179))</f>
        <v>#VALUE!</v>
      </c>
      <c r="BJ13" s="5" t="s">
        <v>10</v>
      </c>
      <c r="BM13" s="11"/>
      <c r="BQ13" t="s">
        <v>47</v>
      </c>
      <c r="BT13" t="e">
        <f ca="1">INDIRECT(ADDRESS(BU10,179))-INDIRECT(ADDRESS(BU9,179))</f>
        <v>#VALUE!</v>
      </c>
      <c r="BV13" s="5" t="s">
        <v>10</v>
      </c>
      <c r="BY13" s="11"/>
      <c r="CC13" t="s">
        <v>47</v>
      </c>
      <c r="CF13" t="e">
        <f ca="1">INDIRECT(ADDRESS(CG10,179))-INDIRECT(ADDRESS(CG9,179))</f>
        <v>#VALUE!</v>
      </c>
    </row>
    <row r="14" spans="2:84" x14ac:dyDescent="0.25">
      <c r="B14" t="s">
        <v>0</v>
      </c>
      <c r="E14" s="10">
        <v>21.159739122330421</v>
      </c>
      <c r="N14" t="s">
        <v>0</v>
      </c>
      <c r="Q14" s="10">
        <v>8.4376799878015287</v>
      </c>
      <c r="Z14" t="s">
        <v>0</v>
      </c>
      <c r="AC14" s="10">
        <v>3.558590041886784</v>
      </c>
      <c r="AL14" t="s">
        <v>0</v>
      </c>
      <c r="AO14" s="10">
        <v>23.515915241943116</v>
      </c>
      <c r="AX14" t="s">
        <v>0</v>
      </c>
      <c r="BA14" s="10">
        <v>24.442724779933258</v>
      </c>
      <c r="BJ14" t="s">
        <v>0</v>
      </c>
      <c r="BM14" s="10">
        <v>5.0109622976406509</v>
      </c>
      <c r="BV14" t="s">
        <v>0</v>
      </c>
      <c r="BY14" s="10">
        <v>-2.9202357649542336</v>
      </c>
    </row>
    <row r="15" spans="2:84" x14ac:dyDescent="0.25">
      <c r="B15" t="s">
        <v>1</v>
      </c>
      <c r="E15" s="10">
        <v>8.8606693920927828</v>
      </c>
      <c r="N15" t="s">
        <v>1</v>
      </c>
      <c r="Q15" s="10">
        <v>16.523942271753867</v>
      </c>
      <c r="Z15" t="s">
        <v>1</v>
      </c>
      <c r="AC15" s="10">
        <v>12.813299291546448</v>
      </c>
      <c r="AL15" t="s">
        <v>1</v>
      </c>
      <c r="AO15" s="10">
        <v>30.113530597084068</v>
      </c>
      <c r="AX15" t="s">
        <v>1</v>
      </c>
      <c r="BA15" s="10">
        <v>21.90310729840672</v>
      </c>
      <c r="BJ15" t="s">
        <v>1</v>
      </c>
      <c r="BM15" s="10">
        <v>29.228820386655293</v>
      </c>
      <c r="BV15" t="s">
        <v>1</v>
      </c>
      <c r="BY15" s="10">
        <v>31.587674404039856</v>
      </c>
    </row>
    <row r="16" spans="2:84" x14ac:dyDescent="0.25">
      <c r="E16" s="10"/>
      <c r="Q16" s="10"/>
      <c r="AC16" s="10"/>
      <c r="AO16" s="10"/>
      <c r="BA16" s="10"/>
      <c r="BM16" s="10"/>
      <c r="BY16" s="10"/>
    </row>
    <row r="17" spans="2:84" x14ac:dyDescent="0.25">
      <c r="B17" s="5" t="s">
        <v>11</v>
      </c>
      <c r="E17" s="11"/>
      <c r="N17" s="5" t="s">
        <v>11</v>
      </c>
      <c r="Q17" s="11"/>
      <c r="Z17" s="5" t="s">
        <v>11</v>
      </c>
      <c r="AC17" s="11"/>
      <c r="AL17" s="5" t="s">
        <v>11</v>
      </c>
      <c r="AO17" s="11"/>
      <c r="AX17" s="5" t="s">
        <v>11</v>
      </c>
      <c r="BA17" s="11"/>
      <c r="BJ17" s="5" t="s">
        <v>11</v>
      </c>
      <c r="BM17" s="11"/>
      <c r="BV17" s="5" t="s">
        <v>11</v>
      </c>
      <c r="BY17" s="11"/>
    </row>
    <row r="18" spans="2:84" x14ac:dyDescent="0.25">
      <c r="B18" t="s">
        <v>12</v>
      </c>
      <c r="E18" s="12">
        <v>1.0502401824403105</v>
      </c>
      <c r="N18" t="s">
        <v>12</v>
      </c>
      <c r="Q18" s="12">
        <v>0.98580590141057056</v>
      </c>
      <c r="Z18" t="s">
        <v>12</v>
      </c>
      <c r="AC18" s="12">
        <v>0.79568139124131965</v>
      </c>
      <c r="AL18" t="s">
        <v>12</v>
      </c>
      <c r="AO18" s="12">
        <v>0.72768277465729081</v>
      </c>
      <c r="AX18" t="s">
        <v>12</v>
      </c>
      <c r="BA18" s="12">
        <v>1.9717985214267639</v>
      </c>
      <c r="BJ18" t="s">
        <v>12</v>
      </c>
      <c r="BM18" s="12">
        <v>1.8488607497040959</v>
      </c>
      <c r="BV18" t="s">
        <v>12</v>
      </c>
      <c r="BY18" s="12">
        <v>8</v>
      </c>
    </row>
    <row r="19" spans="2:84" x14ac:dyDescent="0.25">
      <c r="B19" t="s">
        <v>13</v>
      </c>
      <c r="E19" s="13">
        <v>1.1380015058482207</v>
      </c>
      <c r="N19" t="s">
        <v>13</v>
      </c>
      <c r="Q19" s="13">
        <v>1.1067449791341895</v>
      </c>
      <c r="Z19" t="s">
        <v>13</v>
      </c>
      <c r="AC19" s="13">
        <v>0.88046968008062498</v>
      </c>
      <c r="AL19" t="s">
        <v>13</v>
      </c>
      <c r="AO19" s="13">
        <v>0.81290458270213661</v>
      </c>
      <c r="AX19" t="s">
        <v>13</v>
      </c>
      <c r="BA19" s="13">
        <v>2.037797962250298</v>
      </c>
      <c r="BJ19" t="s">
        <v>13</v>
      </c>
      <c r="BM19" s="13">
        <v>2.1332600844204763</v>
      </c>
      <c r="BV19" t="s">
        <v>13</v>
      </c>
      <c r="BY19" s="13">
        <v>6</v>
      </c>
    </row>
    <row r="21" spans="2:84" x14ac:dyDescent="0.25">
      <c r="B21" s="14" t="s">
        <v>16</v>
      </c>
      <c r="C21" s="15"/>
      <c r="D21" s="15"/>
      <c r="E21" s="15"/>
      <c r="F21" s="15"/>
      <c r="G21" s="15"/>
      <c r="H21" s="15"/>
      <c r="I21" s="15"/>
      <c r="J21" s="15"/>
      <c r="K21" s="15"/>
      <c r="L21" s="16"/>
      <c r="N21" s="14" t="s">
        <v>21</v>
      </c>
      <c r="O21" s="15"/>
      <c r="P21" s="15"/>
      <c r="Q21" s="15">
        <v>152.939012439236</v>
      </c>
      <c r="R21" s="15"/>
      <c r="S21" s="15"/>
      <c r="T21" s="15"/>
      <c r="U21" s="15"/>
      <c r="V21" s="15"/>
      <c r="W21" s="15"/>
      <c r="X21" s="16">
        <v>0.51472081218274102</v>
      </c>
      <c r="Z21" s="14" t="s">
        <v>27</v>
      </c>
      <c r="AA21" s="15"/>
      <c r="AB21" s="15"/>
      <c r="AC21" s="15"/>
      <c r="AD21" s="15"/>
      <c r="AE21" s="15"/>
      <c r="AF21" s="15"/>
      <c r="AG21" s="15"/>
      <c r="AH21" s="15"/>
      <c r="AI21" s="15"/>
      <c r="AJ21" s="16"/>
      <c r="AL21" s="14" t="s">
        <v>28</v>
      </c>
      <c r="AM21" s="15"/>
      <c r="AN21" s="15"/>
      <c r="AO21" s="15">
        <v>-151.90957081487099</v>
      </c>
      <c r="AP21" s="15"/>
      <c r="AQ21" s="15"/>
      <c r="AR21" s="15"/>
      <c r="AS21" s="15"/>
      <c r="AT21" s="15"/>
      <c r="AU21" s="15"/>
      <c r="AV21" s="16">
        <v>-304.333862441924</v>
      </c>
      <c r="AX21" s="14" t="s">
        <v>37</v>
      </c>
      <c r="AY21" s="15"/>
      <c r="AZ21" s="15"/>
      <c r="BA21" s="15"/>
      <c r="BB21" s="15"/>
      <c r="BC21" s="15"/>
      <c r="BD21" s="15"/>
      <c r="BE21" s="15"/>
      <c r="BF21" s="15"/>
      <c r="BG21" s="15"/>
      <c r="BH21" s="16"/>
      <c r="BJ21" s="14" t="s">
        <v>38</v>
      </c>
      <c r="BK21" s="15"/>
      <c r="BL21" s="15"/>
      <c r="BM21" s="15">
        <v>-456.75815406897698</v>
      </c>
      <c r="BN21" s="15"/>
      <c r="BO21" s="15"/>
      <c r="BP21" s="15"/>
      <c r="BQ21" s="15"/>
      <c r="BR21" s="15"/>
      <c r="BS21" s="15"/>
      <c r="BT21" s="16">
        <v>-609.18244569602996</v>
      </c>
      <c r="BV21" s="14" t="s">
        <v>46</v>
      </c>
      <c r="BW21" s="15"/>
      <c r="BX21" s="15"/>
      <c r="BY21" s="15">
        <v>-456.75815406897698</v>
      </c>
      <c r="BZ21" s="15"/>
      <c r="CA21" s="15"/>
      <c r="CB21" s="15"/>
      <c r="CC21" s="15"/>
      <c r="CD21" s="15"/>
      <c r="CE21" s="15"/>
      <c r="CF21" s="16">
        <v>-609.18244569602996</v>
      </c>
    </row>
    <row r="22" spans="2:84" x14ac:dyDescent="0.25">
      <c r="B22" s="5" t="s">
        <v>2</v>
      </c>
      <c r="I22" s="5" t="s">
        <v>3</v>
      </c>
      <c r="N22" s="5" t="s">
        <v>2</v>
      </c>
      <c r="U22" s="5" t="s">
        <v>3</v>
      </c>
      <c r="Z22" s="5" t="s">
        <v>2</v>
      </c>
      <c r="AG22" s="5" t="s">
        <v>3</v>
      </c>
      <c r="AL22" s="5" t="s">
        <v>2</v>
      </c>
      <c r="AS22" s="5" t="s">
        <v>3</v>
      </c>
      <c r="AX22" s="5" t="s">
        <v>2</v>
      </c>
      <c r="BE22" s="5" t="s">
        <v>3</v>
      </c>
      <c r="BJ22" s="5" t="s">
        <v>2</v>
      </c>
      <c r="BQ22" s="5" t="s">
        <v>3</v>
      </c>
      <c r="BV22" s="5" t="s">
        <v>2</v>
      </c>
      <c r="CC22" s="5" t="s">
        <v>3</v>
      </c>
    </row>
    <row r="23" spans="2:84" x14ac:dyDescent="0.25">
      <c r="B23" t="s">
        <v>4</v>
      </c>
      <c r="E23" s="10">
        <v>0.28372866310562778</v>
      </c>
      <c r="F23" s="6">
        <f>E23*E23</f>
        <v>8.0501954267706829E-2</v>
      </c>
      <c r="I23" t="s">
        <v>5</v>
      </c>
      <c r="L23" s="4">
        <v>1.2</v>
      </c>
      <c r="N23" t="s">
        <v>4</v>
      </c>
      <c r="Q23" s="10">
        <v>0.39023255794327849</v>
      </c>
      <c r="R23" s="6">
        <f>Q23*Q23</f>
        <v>0.15228144927895421</v>
      </c>
      <c r="U23" t="s">
        <v>5</v>
      </c>
      <c r="X23" s="4">
        <v>1.4</v>
      </c>
      <c r="Z23" t="s">
        <v>4</v>
      </c>
      <c r="AC23" s="10">
        <v>0.31103723036110942</v>
      </c>
      <c r="AD23" s="6">
        <f>AC23*AC23</f>
        <v>9.6744158670709846E-2</v>
      </c>
      <c r="AG23" t="s">
        <v>5</v>
      </c>
      <c r="AJ23" s="4">
        <v>1.4</v>
      </c>
      <c r="AL23" t="s">
        <v>4</v>
      </c>
      <c r="AO23" s="10">
        <v>-0.32518840059035298</v>
      </c>
      <c r="AP23" s="6">
        <f>AO23*AO23</f>
        <v>0.10574749587851189</v>
      </c>
      <c r="AS23" t="s">
        <v>5</v>
      </c>
      <c r="AV23" s="4">
        <v>1.4</v>
      </c>
      <c r="AX23" t="s">
        <v>4</v>
      </c>
      <c r="BA23" s="10">
        <v>0.25430975461088723</v>
      </c>
      <c r="BB23" s="6">
        <f>BA23*BA23</f>
        <v>6.4673451290249678E-2</v>
      </c>
      <c r="BE23" t="s">
        <v>5</v>
      </c>
      <c r="BH23" s="4">
        <v>1.4</v>
      </c>
      <c r="BJ23" t="s">
        <v>4</v>
      </c>
      <c r="BM23" s="10">
        <v>0.29252421609088569</v>
      </c>
      <c r="BN23" s="6">
        <f>BM23*BM23</f>
        <v>8.5570416999587187E-2</v>
      </c>
      <c r="BQ23" t="s">
        <v>5</v>
      </c>
      <c r="BT23" s="4">
        <v>1.4</v>
      </c>
      <c r="BV23" t="s">
        <v>4</v>
      </c>
      <c r="BY23" s="10">
        <v>0.24373731168726814</v>
      </c>
      <c r="BZ23" s="6">
        <f>BY23*BY23</f>
        <v>5.9407877108536497E-2</v>
      </c>
      <c r="CC23" t="s">
        <v>5</v>
      </c>
      <c r="CF23" s="4">
        <v>1.3</v>
      </c>
    </row>
    <row r="24" spans="2:84" x14ac:dyDescent="0.25">
      <c r="B24" t="s">
        <v>6</v>
      </c>
      <c r="E24" s="10">
        <v>-0.2276499216377528</v>
      </c>
      <c r="F24" s="6">
        <f>E24*E24</f>
        <v>5.1824486821674988E-2</v>
      </c>
      <c r="I24" t="s">
        <v>7</v>
      </c>
      <c r="L24" s="4">
        <v>0.2</v>
      </c>
      <c r="N24" t="s">
        <v>6</v>
      </c>
      <c r="Q24" s="10">
        <v>0.15257477362742763</v>
      </c>
      <c r="R24" s="6">
        <f>Q24*Q24</f>
        <v>2.3279061547460789E-2</v>
      </c>
      <c r="U24" t="s">
        <v>7</v>
      </c>
      <c r="X24" s="4">
        <v>0.2</v>
      </c>
      <c r="Z24" t="s">
        <v>6</v>
      </c>
      <c r="AC24" s="10">
        <v>-0.18116614214979906</v>
      </c>
      <c r="AD24" s="6">
        <f>AC24*AC24</f>
        <v>3.2821171061441202E-2</v>
      </c>
      <c r="AG24" t="s">
        <v>7</v>
      </c>
      <c r="AJ24" s="4">
        <v>0.25</v>
      </c>
      <c r="AL24" t="s">
        <v>6</v>
      </c>
      <c r="AO24" s="10">
        <v>-0.17588075982255807</v>
      </c>
      <c r="AP24" s="6">
        <f>AO24*AO24</f>
        <v>3.093404167576036E-2</v>
      </c>
      <c r="AS24" t="s">
        <v>7</v>
      </c>
      <c r="AV24" s="4">
        <v>0.1</v>
      </c>
      <c r="AX24" t="s">
        <v>6</v>
      </c>
      <c r="BA24" s="10">
        <v>-0.21391998526836342</v>
      </c>
      <c r="BB24" s="6">
        <f>BA24*BA24</f>
        <v>4.5761760097216823E-2</v>
      </c>
      <c r="BE24" t="s">
        <v>7</v>
      </c>
      <c r="BH24" s="4">
        <v>0.2</v>
      </c>
      <c r="BJ24" t="s">
        <v>6</v>
      </c>
      <c r="BM24" s="10">
        <v>0.2451394356695949</v>
      </c>
      <c r="BN24" s="6">
        <f>BM24*BM24</f>
        <v>6.0093342920407453E-2</v>
      </c>
      <c r="BQ24" t="s">
        <v>7</v>
      </c>
      <c r="BT24" s="4">
        <v>0.2</v>
      </c>
      <c r="BV24" t="s">
        <v>6</v>
      </c>
      <c r="BY24" s="10">
        <v>0.19607070842339408</v>
      </c>
      <c r="BZ24" s="6">
        <f>BY24*BY24</f>
        <v>3.8443722701651618E-2</v>
      </c>
      <c r="CC24" t="s">
        <v>7</v>
      </c>
      <c r="CF24" s="4">
        <v>0.2</v>
      </c>
    </row>
    <row r="25" spans="2:84" x14ac:dyDescent="0.25">
      <c r="B25" t="s">
        <v>8</v>
      </c>
      <c r="E25" s="10">
        <v>-1.0702372635972663E-6</v>
      </c>
      <c r="F25" s="6">
        <f>E25*E25</f>
        <v>1.1454078003921646E-12</v>
      </c>
      <c r="N25" t="s">
        <v>8</v>
      </c>
      <c r="Q25" s="10">
        <v>3.8665495808941458E-6</v>
      </c>
      <c r="R25" s="6">
        <f>Q25*Q25</f>
        <v>1.4950205661512695E-11</v>
      </c>
      <c r="Z25" t="s">
        <v>8</v>
      </c>
      <c r="AC25" s="10">
        <v>4.3472269907322454E-2</v>
      </c>
      <c r="AD25" s="6">
        <f>AC25*AC25</f>
        <v>1.8898382508950934E-3</v>
      </c>
      <c r="AL25" t="s">
        <v>8</v>
      </c>
      <c r="AO25" s="10">
        <v>0.12263955481458659</v>
      </c>
      <c r="AP25" s="6">
        <f>AO25*AO25</f>
        <v>1.5040460405119988E-2</v>
      </c>
      <c r="AX25" t="s">
        <v>8</v>
      </c>
      <c r="BA25" s="10">
        <v>-3.6826536601323252E-3</v>
      </c>
      <c r="BB25" s="6">
        <f>BA25*BA25</f>
        <v>1.3561937980486011E-5</v>
      </c>
      <c r="BJ25" t="s">
        <v>8</v>
      </c>
      <c r="BM25" s="10">
        <v>2.8379963212975538E-4</v>
      </c>
      <c r="BN25" s="6">
        <f>BM25*BM25</f>
        <v>8.0542231196984485E-8</v>
      </c>
      <c r="BV25" t="s">
        <v>8</v>
      </c>
      <c r="BY25" s="10">
        <v>-5.7907229421249332E-7</v>
      </c>
      <c r="BZ25" s="6">
        <f>BY25*BY25</f>
        <v>3.3532472192452045E-13</v>
      </c>
    </row>
    <row r="26" spans="2:84" x14ac:dyDescent="0.25">
      <c r="E26" s="11" t="s">
        <v>9</v>
      </c>
      <c r="Q26" s="11" t="s">
        <v>9</v>
      </c>
      <c r="AC26" s="11" t="s">
        <v>9</v>
      </c>
      <c r="AO26" s="11" t="s">
        <v>9</v>
      </c>
      <c r="BA26" s="11" t="s">
        <v>9</v>
      </c>
      <c r="BM26" s="11" t="s">
        <v>9</v>
      </c>
      <c r="BY26" s="11" t="s">
        <v>9</v>
      </c>
    </row>
    <row r="27" spans="2:84" x14ac:dyDescent="0.25">
      <c r="B27" s="5" t="s">
        <v>10</v>
      </c>
      <c r="E27" s="11"/>
      <c r="I27" t="s">
        <v>47</v>
      </c>
      <c r="L27" t="e">
        <f ca="1">INDIRECT(ADDRESS(M24,179))-INDIRECT(ADDRESS(M23,179))</f>
        <v>#VALUE!</v>
      </c>
      <c r="N27" s="5" t="s">
        <v>10</v>
      </c>
      <c r="Q27" s="11"/>
      <c r="U27" t="s">
        <v>47</v>
      </c>
      <c r="X27" t="e">
        <f ca="1">INDIRECT(ADDRESS(Y24,179))-INDIRECT(ADDRESS(Y23,179))</f>
        <v>#VALUE!</v>
      </c>
      <c r="Z27" s="5" t="s">
        <v>10</v>
      </c>
      <c r="AC27" s="11"/>
      <c r="AG27" t="s">
        <v>47</v>
      </c>
      <c r="AJ27" t="e">
        <f ca="1">INDIRECT(ADDRESS(AK24,179))-INDIRECT(ADDRESS(AK23,179))</f>
        <v>#VALUE!</v>
      </c>
      <c r="AL27" s="5" t="s">
        <v>10</v>
      </c>
      <c r="AO27" s="11"/>
      <c r="AS27" t="s">
        <v>47</v>
      </c>
      <c r="AV27" t="e">
        <f ca="1">INDIRECT(ADDRESS(AW24,179))-INDIRECT(ADDRESS(AW23,179))</f>
        <v>#VALUE!</v>
      </c>
      <c r="AX27" s="5" t="s">
        <v>10</v>
      </c>
      <c r="BA27" s="11"/>
      <c r="BE27" t="s">
        <v>47</v>
      </c>
      <c r="BH27" t="e">
        <f ca="1">INDIRECT(ADDRESS(BI24,179))-INDIRECT(ADDRESS(BI23,179))</f>
        <v>#VALUE!</v>
      </c>
      <c r="BJ27" s="5" t="s">
        <v>10</v>
      </c>
      <c r="BM27" s="11"/>
      <c r="BQ27" t="s">
        <v>47</v>
      </c>
      <c r="BT27" t="e">
        <f ca="1">INDIRECT(ADDRESS(BU24,179))-INDIRECT(ADDRESS(BU23,179))</f>
        <v>#VALUE!</v>
      </c>
      <c r="BV27" s="5" t="s">
        <v>10</v>
      </c>
      <c r="BY27" s="11"/>
      <c r="CC27" t="s">
        <v>47</v>
      </c>
      <c r="CF27" t="e">
        <f ca="1">INDIRECT(ADDRESS(CG24,179))-INDIRECT(ADDRESS(CG23,179))</f>
        <v>#VALUE!</v>
      </c>
    </row>
    <row r="28" spans="2:84" x14ac:dyDescent="0.25">
      <c r="B28" t="s">
        <v>0</v>
      </c>
      <c r="E28" s="10">
        <v>21.159739122330421</v>
      </c>
      <c r="N28" t="s">
        <v>0</v>
      </c>
      <c r="Q28" s="10">
        <v>-21.191517600569419</v>
      </c>
      <c r="Z28" t="s">
        <v>0</v>
      </c>
      <c r="AC28" s="10">
        <v>12.774765507402783</v>
      </c>
      <c r="AL28" t="s">
        <v>0</v>
      </c>
      <c r="AO28" s="10">
        <v>18.462041937490806</v>
      </c>
      <c r="AX28" t="s">
        <v>0</v>
      </c>
      <c r="BA28" s="10">
        <v>13.107841823950134</v>
      </c>
      <c r="BJ28" t="s">
        <v>0</v>
      </c>
      <c r="BM28" s="10">
        <v>-1.1108450433249968</v>
      </c>
      <c r="BV28" t="s">
        <v>0</v>
      </c>
      <c r="BY28" s="10">
        <v>10.474598170966628</v>
      </c>
    </row>
    <row r="29" spans="2:84" x14ac:dyDescent="0.25">
      <c r="B29" t="s">
        <v>1</v>
      </c>
      <c r="E29" s="10">
        <v>8.8606693920927828</v>
      </c>
      <c r="N29" t="s">
        <v>1</v>
      </c>
      <c r="Q29" s="10">
        <v>22.763624223358843</v>
      </c>
      <c r="Z29" t="s">
        <v>1</v>
      </c>
      <c r="AC29" s="10">
        <v>11.212614855728333</v>
      </c>
      <c r="AL29" t="s">
        <v>1</v>
      </c>
      <c r="AO29" s="10">
        <v>31.272267979634371</v>
      </c>
      <c r="AX29" t="s">
        <v>1</v>
      </c>
      <c r="BA29" s="10">
        <v>24.255517680940983</v>
      </c>
      <c r="BJ29" t="s">
        <v>1</v>
      </c>
      <c r="BM29" s="10">
        <v>35.88791293654949</v>
      </c>
      <c r="BV29" t="s">
        <v>1</v>
      </c>
      <c r="BY29" s="10">
        <v>27.918952353769079</v>
      </c>
    </row>
    <row r="30" spans="2:84" x14ac:dyDescent="0.25">
      <c r="E30" s="10"/>
      <c r="Q30" s="10"/>
      <c r="AC30" s="10"/>
      <c r="AO30" s="10"/>
      <c r="BA30" s="10"/>
      <c r="BM30" s="10"/>
      <c r="BY30" s="10"/>
    </row>
    <row r="31" spans="2:84" x14ac:dyDescent="0.25">
      <c r="B31" s="5" t="s">
        <v>11</v>
      </c>
      <c r="E31" s="11"/>
      <c r="N31" s="5" t="s">
        <v>11</v>
      </c>
      <c r="Q31" s="11"/>
      <c r="Z31" s="5" t="s">
        <v>11</v>
      </c>
      <c r="AC31" s="11"/>
      <c r="AL31" s="5" t="s">
        <v>11</v>
      </c>
      <c r="AO31" s="11"/>
      <c r="AX31" s="5" t="s">
        <v>11</v>
      </c>
      <c r="BA31" s="11"/>
      <c r="BJ31" s="5" t="s">
        <v>11</v>
      </c>
      <c r="BM31" s="11"/>
      <c r="BV31" s="5" t="s">
        <v>11</v>
      </c>
      <c r="BY31" s="11"/>
    </row>
    <row r="32" spans="2:84" x14ac:dyDescent="0.25">
      <c r="B32" t="s">
        <v>12</v>
      </c>
      <c r="E32" s="12">
        <v>1.0502401824403105</v>
      </c>
      <c r="N32" t="s">
        <v>12</v>
      </c>
      <c r="Q32" s="12">
        <v>0.78845060194840544</v>
      </c>
      <c r="Z32" t="s">
        <v>12</v>
      </c>
      <c r="AC32" s="12">
        <v>0.26711635257781857</v>
      </c>
      <c r="AL32" t="s">
        <v>12</v>
      </c>
      <c r="AO32" s="12">
        <v>2.0132807693907639</v>
      </c>
      <c r="AX32" t="s">
        <v>12</v>
      </c>
      <c r="BA32" s="12">
        <v>1.9437431120899482</v>
      </c>
      <c r="BJ32" t="s">
        <v>12</v>
      </c>
      <c r="BM32" s="12">
        <v>1.8026789887912185</v>
      </c>
      <c r="BV32" t="s">
        <v>12</v>
      </c>
      <c r="BY32" s="12">
        <v>7</v>
      </c>
    </row>
    <row r="33" spans="2:77" x14ac:dyDescent="0.25">
      <c r="B33" t="s">
        <v>13</v>
      </c>
      <c r="E33" s="13">
        <v>1.1380015058482207</v>
      </c>
      <c r="N33" t="s">
        <v>13</v>
      </c>
      <c r="Q33" s="13">
        <v>1.1558923436071824</v>
      </c>
      <c r="Z33" t="s">
        <v>13</v>
      </c>
      <c r="AC33" s="13">
        <v>0.28520980893858561</v>
      </c>
      <c r="AL33" t="s">
        <v>13</v>
      </c>
      <c r="AO33" s="13">
        <v>2.158798180770976</v>
      </c>
      <c r="AX33" t="s">
        <v>13</v>
      </c>
      <c r="BA33" s="13">
        <v>2.0708536930916317</v>
      </c>
      <c r="BJ33" t="s">
        <v>13</v>
      </c>
      <c r="BM33" s="13">
        <v>2.1357341219324564</v>
      </c>
      <c r="BV33" t="s">
        <v>13</v>
      </c>
      <c r="BY33" s="13">
        <v>6</v>
      </c>
    </row>
    <row r="35" spans="2:77" x14ac:dyDescent="0.25">
      <c r="B35" s="14" t="s">
        <v>17</v>
      </c>
      <c r="C35" s="15"/>
      <c r="D35" s="15"/>
      <c r="E35" s="15"/>
      <c r="F35" s="15"/>
      <c r="G35" s="15"/>
      <c r="H35" s="15"/>
      <c r="I35" s="15"/>
      <c r="J35" s="15"/>
      <c r="K35" s="15"/>
      <c r="L35" s="16"/>
      <c r="N35" s="14" t="s">
        <v>22</v>
      </c>
      <c r="O35" s="15"/>
      <c r="P35" s="15"/>
      <c r="Q35" s="15">
        <v>152.939012439236</v>
      </c>
      <c r="R35" s="15"/>
      <c r="S35" s="15"/>
      <c r="T35" s="15"/>
      <c r="U35" s="15"/>
      <c r="V35" s="15"/>
      <c r="W35" s="15"/>
      <c r="X35" s="16">
        <v>0.51472081218274102</v>
      </c>
      <c r="Z35" s="14" t="s">
        <v>29</v>
      </c>
      <c r="AA35" s="15"/>
      <c r="AB35" s="15"/>
      <c r="AC35" s="15"/>
      <c r="AD35" s="15"/>
      <c r="AE35" s="15"/>
      <c r="AF35" s="15"/>
      <c r="AG35" s="15"/>
      <c r="AH35" s="15"/>
      <c r="AI35" s="15"/>
      <c r="AJ35" s="16"/>
      <c r="AL35" s="14" t="s">
        <v>30</v>
      </c>
      <c r="AM35" s="15"/>
      <c r="AN35" s="15"/>
      <c r="AO35" s="15">
        <v>-151.90957081487099</v>
      </c>
      <c r="AP35" s="15"/>
      <c r="AQ35" s="15"/>
      <c r="AR35" s="15"/>
      <c r="AS35" s="15"/>
      <c r="AT35" s="15"/>
      <c r="AU35" s="15"/>
      <c r="AV35" s="16">
        <v>-304.333862441924</v>
      </c>
      <c r="AX35" s="14" t="s">
        <v>39</v>
      </c>
      <c r="AY35" s="15"/>
      <c r="AZ35" s="15"/>
      <c r="BA35" s="15"/>
      <c r="BB35" s="15"/>
      <c r="BC35" s="15"/>
      <c r="BD35" s="15"/>
      <c r="BE35" s="15"/>
      <c r="BF35" s="15"/>
      <c r="BG35" s="15"/>
      <c r="BH35" s="16"/>
      <c r="BJ35" s="14" t="s">
        <v>40</v>
      </c>
      <c r="BK35" s="15"/>
      <c r="BL35" s="15"/>
      <c r="BM35" s="15">
        <v>-456.75815406897698</v>
      </c>
      <c r="BN35" s="15"/>
      <c r="BO35" s="15"/>
      <c r="BP35" s="15"/>
      <c r="BQ35" s="15"/>
      <c r="BR35" s="15"/>
      <c r="BS35" s="15"/>
      <c r="BT35" s="16">
        <v>-609.18244569602996</v>
      </c>
    </row>
    <row r="36" spans="2:77" x14ac:dyDescent="0.25">
      <c r="B36" s="5" t="s">
        <v>2</v>
      </c>
      <c r="I36" s="5" t="s">
        <v>3</v>
      </c>
      <c r="N36" s="5" t="s">
        <v>2</v>
      </c>
      <c r="U36" s="5" t="s">
        <v>3</v>
      </c>
      <c r="Z36" s="5" t="s">
        <v>2</v>
      </c>
      <c r="AG36" s="5" t="s">
        <v>3</v>
      </c>
      <c r="AL36" s="5" t="s">
        <v>2</v>
      </c>
      <c r="AS36" s="5" t="s">
        <v>3</v>
      </c>
      <c r="AX36" s="5" t="s">
        <v>2</v>
      </c>
      <c r="BE36" s="5" t="s">
        <v>3</v>
      </c>
      <c r="BJ36" s="5" t="s">
        <v>2</v>
      </c>
      <c r="BQ36" s="5" t="s">
        <v>3</v>
      </c>
    </row>
    <row r="37" spans="2:77" x14ac:dyDescent="0.25">
      <c r="B37" t="s">
        <v>4</v>
      </c>
      <c r="E37" s="10">
        <v>0.28545924261796468</v>
      </c>
      <c r="F37" s="6">
        <f>E37*E37</f>
        <v>8.1486979196022019E-2</v>
      </c>
      <c r="I37" t="s">
        <v>5</v>
      </c>
      <c r="L37" s="4">
        <v>1.4</v>
      </c>
      <c r="N37" t="s">
        <v>4</v>
      </c>
      <c r="Q37" s="10">
        <v>0.28472006530544164</v>
      </c>
      <c r="R37" s="6">
        <f>Q37*Q37</f>
        <v>8.1065515587534956E-2</v>
      </c>
      <c r="U37" t="s">
        <v>5</v>
      </c>
      <c r="X37" s="4">
        <v>1.4</v>
      </c>
      <c r="Z37" t="s">
        <v>4</v>
      </c>
      <c r="AC37" s="10">
        <v>0.22298800602020294</v>
      </c>
      <c r="AD37" s="6">
        <f>AC37*AC37</f>
        <v>4.972365082886606E-2</v>
      </c>
      <c r="AG37" t="s">
        <v>5</v>
      </c>
      <c r="AJ37" s="4">
        <v>1.4</v>
      </c>
      <c r="AL37" t="s">
        <v>4</v>
      </c>
      <c r="AO37" s="10">
        <v>0.29119750420421192</v>
      </c>
      <c r="AP37" s="6">
        <f>AO37*AO37</f>
        <v>8.4795986454762023E-2</v>
      </c>
      <c r="AS37" t="s">
        <v>5</v>
      </c>
      <c r="AV37" s="4">
        <v>1.4</v>
      </c>
      <c r="AX37" t="s">
        <v>4</v>
      </c>
      <c r="BA37" s="10">
        <v>0.33171051110106248</v>
      </c>
      <c r="BB37" s="6">
        <f>BA37*BA37</f>
        <v>0.11003186317492809</v>
      </c>
      <c r="BE37" t="s">
        <v>5</v>
      </c>
      <c r="BH37" s="4">
        <v>1.4</v>
      </c>
      <c r="BJ37" t="s">
        <v>4</v>
      </c>
      <c r="BM37" s="10">
        <v>0.35315295433183702</v>
      </c>
      <c r="BN37" s="6">
        <f>BM37*BM37</f>
        <v>0.12471700915330457</v>
      </c>
      <c r="BQ37" t="s">
        <v>5</v>
      </c>
      <c r="BT37" s="4">
        <v>1.4</v>
      </c>
    </row>
    <row r="38" spans="2:77" x14ac:dyDescent="0.25">
      <c r="B38" t="s">
        <v>6</v>
      </c>
      <c r="E38" s="10">
        <v>0.22257674496898117</v>
      </c>
      <c r="F38" s="6">
        <f>E38*E38</f>
        <v>4.9540407400986884E-2</v>
      </c>
      <c r="I38" t="s">
        <v>7</v>
      </c>
      <c r="L38" s="4">
        <v>0.22</v>
      </c>
      <c r="N38" t="s">
        <v>6</v>
      </c>
      <c r="Q38" s="10">
        <v>0.20873146256828093</v>
      </c>
      <c r="R38" s="6">
        <f>Q38*Q38</f>
        <v>4.3568823465893664E-2</v>
      </c>
      <c r="U38" t="s">
        <v>7</v>
      </c>
      <c r="X38" s="4">
        <v>0.2</v>
      </c>
      <c r="Z38" t="s">
        <v>6</v>
      </c>
      <c r="AC38" s="10">
        <v>-0.27901265392933566</v>
      </c>
      <c r="AD38" s="6">
        <f>AC38*AC38</f>
        <v>7.7848061052691223E-2</v>
      </c>
      <c r="AG38" t="s">
        <v>7</v>
      </c>
      <c r="AJ38" s="4">
        <v>0.25</v>
      </c>
      <c r="AL38" t="s">
        <v>6</v>
      </c>
      <c r="AO38" s="10">
        <v>-0.17967418061876092</v>
      </c>
      <c r="AP38" s="6">
        <f>AO38*AO38</f>
        <v>3.2282811181023122E-2</v>
      </c>
      <c r="AS38" t="s">
        <v>7</v>
      </c>
      <c r="AV38" s="4">
        <v>0.2</v>
      </c>
      <c r="AX38" t="s">
        <v>6</v>
      </c>
      <c r="BA38" s="10">
        <v>-0.29423276250837821</v>
      </c>
      <c r="BB38" s="6">
        <f>BA38*BA38</f>
        <v>8.6572918533311699E-2</v>
      </c>
      <c r="BE38" t="s">
        <v>7</v>
      </c>
      <c r="BH38" s="4">
        <v>0.2</v>
      </c>
      <c r="BJ38" t="s">
        <v>6</v>
      </c>
      <c r="BM38" s="10">
        <v>6.2334351088685552E-5</v>
      </c>
      <c r="BN38" s="6">
        <f>BM38*BM38</f>
        <v>3.8855713256475139E-9</v>
      </c>
      <c r="BQ38" t="s">
        <v>7</v>
      </c>
      <c r="BT38" s="4">
        <v>0.2</v>
      </c>
    </row>
    <row r="39" spans="2:77" x14ac:dyDescent="0.25">
      <c r="B39" t="s">
        <v>8</v>
      </c>
      <c r="E39" s="10">
        <v>-2.7946456393965105E-6</v>
      </c>
      <c r="F39" s="6">
        <f>E39*E39</f>
        <v>7.8100442497979302E-12</v>
      </c>
      <c r="N39" t="s">
        <v>8</v>
      </c>
      <c r="Q39" s="10">
        <v>-1.9679521476066101E-4</v>
      </c>
      <c r="R39" s="6">
        <f>Q39*Q39</f>
        <v>3.8728356552694691E-8</v>
      </c>
      <c r="Z39" t="s">
        <v>8</v>
      </c>
      <c r="AC39" s="10">
        <v>5.8494424213730252E-2</v>
      </c>
      <c r="AD39" s="6">
        <f>AC39*AC39</f>
        <v>3.4215976640958319E-3</v>
      </c>
      <c r="AL39" t="s">
        <v>8</v>
      </c>
      <c r="AO39" s="10">
        <v>3.0361585053464568E-6</v>
      </c>
      <c r="AP39" s="6">
        <f>AO39*AO39</f>
        <v>9.2182584695876299E-12</v>
      </c>
      <c r="AX39" t="s">
        <v>8</v>
      </c>
      <c r="BA39" s="10">
        <v>-1.2393509543837002E-2</v>
      </c>
      <c r="BB39" s="6">
        <f>BA39*BA39</f>
        <v>1.5359907881317886E-4</v>
      </c>
      <c r="BJ39" t="s">
        <v>8</v>
      </c>
      <c r="BM39" s="10">
        <v>0.15377567303087888</v>
      </c>
      <c r="BN39" s="6">
        <f>BM39*BM39</f>
        <v>2.3646957616099772E-2</v>
      </c>
    </row>
    <row r="40" spans="2:77" x14ac:dyDescent="0.25">
      <c r="E40" s="11" t="s">
        <v>9</v>
      </c>
      <c r="Q40" s="11" t="s">
        <v>9</v>
      </c>
      <c r="AC40" s="11" t="s">
        <v>9</v>
      </c>
      <c r="AO40" s="11" t="s">
        <v>9</v>
      </c>
      <c r="BA40" s="11" t="s">
        <v>9</v>
      </c>
      <c r="BM40" s="11" t="s">
        <v>9</v>
      </c>
    </row>
    <row r="41" spans="2:77" x14ac:dyDescent="0.25">
      <c r="B41" s="5" t="s">
        <v>10</v>
      </c>
      <c r="E41" s="11"/>
      <c r="I41" t="s">
        <v>47</v>
      </c>
      <c r="L41" t="e">
        <f ca="1">INDIRECT(ADDRESS(M38,179))-INDIRECT(ADDRESS(M37,179))</f>
        <v>#VALUE!</v>
      </c>
      <c r="N41" s="5" t="s">
        <v>10</v>
      </c>
      <c r="Q41" s="11"/>
      <c r="U41" t="s">
        <v>47</v>
      </c>
      <c r="X41" t="e">
        <f ca="1">INDIRECT(ADDRESS(Y38,179))-INDIRECT(ADDRESS(Y37,179))</f>
        <v>#VALUE!</v>
      </c>
      <c r="Z41" s="5" t="s">
        <v>10</v>
      </c>
      <c r="AC41" s="11"/>
      <c r="AG41" t="s">
        <v>47</v>
      </c>
      <c r="AJ41" t="e">
        <f ca="1">INDIRECT(ADDRESS(AK38,179))-INDIRECT(ADDRESS(AK37,179))</f>
        <v>#VALUE!</v>
      </c>
      <c r="AL41" s="5" t="s">
        <v>10</v>
      </c>
      <c r="AO41" s="11"/>
      <c r="AS41" t="s">
        <v>47</v>
      </c>
      <c r="AV41" t="e">
        <f ca="1">INDIRECT(ADDRESS(AW38,179))-INDIRECT(ADDRESS(AW37,179))</f>
        <v>#VALUE!</v>
      </c>
      <c r="AX41" s="5" t="s">
        <v>10</v>
      </c>
      <c r="BA41" s="11"/>
      <c r="BE41" t="s">
        <v>47</v>
      </c>
      <c r="BH41" t="e">
        <f ca="1">INDIRECT(ADDRESS(BI38,179))-INDIRECT(ADDRESS(BI37,179))</f>
        <v>#VALUE!</v>
      </c>
      <c r="BJ41" s="5" t="s">
        <v>10</v>
      </c>
      <c r="BM41" s="11"/>
      <c r="BQ41" t="s">
        <v>47</v>
      </c>
      <c r="BT41" t="e">
        <f ca="1">INDIRECT(ADDRESS(BU38,179))-INDIRECT(ADDRESS(BU37,179))</f>
        <v>#VALUE!</v>
      </c>
    </row>
    <row r="42" spans="2:77" x14ac:dyDescent="0.25">
      <c r="B42" t="s">
        <v>0</v>
      </c>
      <c r="E42" s="10">
        <v>6.9315636795906954</v>
      </c>
      <c r="N42" t="s">
        <v>0</v>
      </c>
      <c r="Q42" s="10">
        <v>10.642326509663985</v>
      </c>
      <c r="Z42" t="s">
        <v>0</v>
      </c>
      <c r="AC42" s="10">
        <v>16.339704955731335</v>
      </c>
      <c r="AL42" t="s">
        <v>0</v>
      </c>
      <c r="AO42" s="10">
        <v>3.3907718018647963</v>
      </c>
      <c r="AX42" t="s">
        <v>0</v>
      </c>
      <c r="BA42" s="10">
        <v>15.318219725029561</v>
      </c>
      <c r="BJ42" t="s">
        <v>0</v>
      </c>
      <c r="BM42" s="10">
        <v>32.414960395408038</v>
      </c>
    </row>
    <row r="43" spans="2:77" x14ac:dyDescent="0.25">
      <c r="B43" t="s">
        <v>1</v>
      </c>
      <c r="E43" s="10">
        <v>10.574495078958696</v>
      </c>
      <c r="N43" t="s">
        <v>1</v>
      </c>
      <c r="Q43" s="10">
        <v>11.270447145726292</v>
      </c>
      <c r="Z43" t="s">
        <v>1</v>
      </c>
      <c r="AC43" s="10">
        <v>9.9697019377231815</v>
      </c>
      <c r="AL43" t="s">
        <v>1</v>
      </c>
      <c r="AO43" s="10">
        <v>25.990671913034777</v>
      </c>
      <c r="AX43" t="s">
        <v>1</v>
      </c>
      <c r="BA43" s="10">
        <v>30.831840506705973</v>
      </c>
      <c r="BJ43" t="s">
        <v>1</v>
      </c>
      <c r="BM43" s="10">
        <v>21.663672052212338</v>
      </c>
    </row>
    <row r="44" spans="2:77" x14ac:dyDescent="0.25">
      <c r="E44" s="10"/>
      <c r="Q44" s="10"/>
      <c r="AC44" s="10"/>
      <c r="AO44" s="10"/>
      <c r="BA44" s="10"/>
      <c r="BM44" s="10"/>
    </row>
    <row r="45" spans="2:77" x14ac:dyDescent="0.25">
      <c r="B45" s="5" t="s">
        <v>11</v>
      </c>
      <c r="E45" s="11"/>
      <c r="N45" s="5" t="s">
        <v>11</v>
      </c>
      <c r="Q45" s="11"/>
      <c r="Z45" s="5" t="s">
        <v>11</v>
      </c>
      <c r="AC45" s="11"/>
      <c r="AL45" s="5" t="s">
        <v>11</v>
      </c>
      <c r="AO45" s="11"/>
      <c r="AX45" s="5" t="s">
        <v>11</v>
      </c>
      <c r="BA45" s="11"/>
      <c r="BJ45" s="5" t="s">
        <v>11</v>
      </c>
      <c r="BM45" s="11"/>
    </row>
    <row r="46" spans="2:77" x14ac:dyDescent="0.25">
      <c r="B46" t="s">
        <v>12</v>
      </c>
      <c r="E46" s="12">
        <v>0.88668432366072436</v>
      </c>
      <c r="N46" t="s">
        <v>12</v>
      </c>
      <c r="Q46" s="12">
        <v>0.91333125453990671</v>
      </c>
      <c r="Z46" t="s">
        <v>12</v>
      </c>
      <c r="AC46" s="12">
        <v>0.94548449724364292</v>
      </c>
      <c r="AL46" t="s">
        <v>12</v>
      </c>
      <c r="AO46" s="12">
        <v>1.7540440852748158</v>
      </c>
      <c r="AX46" t="s">
        <v>12</v>
      </c>
      <c r="BA46" s="12">
        <v>1.8988452064494687</v>
      </c>
      <c r="BJ46" t="s">
        <v>12</v>
      </c>
      <c r="BM46" s="12">
        <v>3</v>
      </c>
    </row>
    <row r="47" spans="2:77" x14ac:dyDescent="0.25">
      <c r="B47" t="s">
        <v>13</v>
      </c>
      <c r="E47" s="13">
        <v>0.96810074358424425</v>
      </c>
      <c r="N47" t="s">
        <v>13</v>
      </c>
      <c r="Q47" s="13">
        <v>1.0034437641034448</v>
      </c>
      <c r="Z47" t="s">
        <v>13</v>
      </c>
      <c r="AC47" s="13">
        <v>0.98663366159692012</v>
      </c>
      <c r="AL47" t="s">
        <v>13</v>
      </c>
      <c r="AO47" s="13">
        <v>1.9807451493899324</v>
      </c>
      <c r="AX47" t="s">
        <v>13</v>
      </c>
      <c r="BA47" s="13">
        <v>2.0868180411850199</v>
      </c>
      <c r="BJ47" t="s">
        <v>13</v>
      </c>
      <c r="BM47" s="13">
        <v>2</v>
      </c>
    </row>
    <row r="49" spans="2:72" x14ac:dyDescent="0.25">
      <c r="B49" s="14" t="s">
        <v>18</v>
      </c>
      <c r="C49" s="15"/>
      <c r="D49" s="15"/>
      <c r="E49" s="15"/>
      <c r="F49" s="15"/>
      <c r="G49" s="15"/>
      <c r="H49" s="15"/>
      <c r="I49" s="15"/>
      <c r="J49" s="15"/>
      <c r="K49" s="15"/>
      <c r="L49" s="16"/>
      <c r="N49" s="14" t="s">
        <v>23</v>
      </c>
      <c r="O49" s="15"/>
      <c r="P49" s="15"/>
      <c r="Q49" s="15">
        <v>152.939012439236</v>
      </c>
      <c r="R49" s="15"/>
      <c r="S49" s="15"/>
      <c r="T49" s="15"/>
      <c r="U49" s="15"/>
      <c r="V49" s="15"/>
      <c r="W49" s="15"/>
      <c r="X49" s="16">
        <v>0.51472081218274102</v>
      </c>
      <c r="Z49" s="14" t="s">
        <v>31</v>
      </c>
      <c r="AA49" s="15"/>
      <c r="AB49" s="15"/>
      <c r="AC49" s="15"/>
      <c r="AD49" s="15"/>
      <c r="AE49" s="15"/>
      <c r="AF49" s="15"/>
      <c r="AG49" s="15"/>
      <c r="AH49" s="15"/>
      <c r="AI49" s="15"/>
      <c r="AJ49" s="16"/>
      <c r="AL49" s="14" t="s">
        <v>32</v>
      </c>
      <c r="AM49" s="15"/>
      <c r="AN49" s="15"/>
      <c r="AO49" s="15">
        <v>-151.90957081487099</v>
      </c>
      <c r="AP49" s="15"/>
      <c r="AQ49" s="15"/>
      <c r="AR49" s="15"/>
      <c r="AS49" s="15"/>
      <c r="AT49" s="15"/>
      <c r="AU49" s="15"/>
      <c r="AV49" s="16">
        <v>-304.333862441924</v>
      </c>
      <c r="AX49" s="14" t="s">
        <v>41</v>
      </c>
      <c r="AY49" s="15"/>
      <c r="AZ49" s="15"/>
      <c r="BA49" s="15"/>
      <c r="BB49" s="15"/>
      <c r="BC49" s="15"/>
      <c r="BD49" s="15"/>
      <c r="BE49" s="15"/>
      <c r="BF49" s="15"/>
      <c r="BG49" s="15"/>
      <c r="BH49" s="16"/>
      <c r="BJ49" s="14" t="s">
        <v>42</v>
      </c>
      <c r="BK49" s="15"/>
      <c r="BL49" s="15"/>
      <c r="BM49" s="15">
        <v>-456.75815406897698</v>
      </c>
      <c r="BN49" s="15"/>
      <c r="BO49" s="15"/>
      <c r="BP49" s="15"/>
      <c r="BQ49" s="15"/>
      <c r="BR49" s="15"/>
      <c r="BS49" s="15"/>
      <c r="BT49" s="16">
        <v>-609.18244569602996</v>
      </c>
    </row>
    <row r="50" spans="2:72" x14ac:dyDescent="0.25">
      <c r="B50" s="5" t="s">
        <v>2</v>
      </c>
      <c r="I50" s="5" t="s">
        <v>3</v>
      </c>
      <c r="N50" s="5" t="s">
        <v>2</v>
      </c>
      <c r="U50" s="5" t="s">
        <v>3</v>
      </c>
      <c r="Z50" s="5" t="s">
        <v>2</v>
      </c>
      <c r="AG50" s="5" t="s">
        <v>3</v>
      </c>
      <c r="AL50" s="5" t="s">
        <v>2</v>
      </c>
      <c r="AS50" s="5" t="s">
        <v>3</v>
      </c>
      <c r="AX50" s="5" t="s">
        <v>2</v>
      </c>
      <c r="BE50" s="5" t="s">
        <v>3</v>
      </c>
      <c r="BJ50" s="5" t="s">
        <v>2</v>
      </c>
      <c r="BQ50" s="5" t="s">
        <v>3</v>
      </c>
    </row>
    <row r="51" spans="2:72" x14ac:dyDescent="0.25">
      <c r="B51" t="s">
        <v>4</v>
      </c>
      <c r="E51" s="10">
        <v>0.28372866310562778</v>
      </c>
      <c r="F51" s="6">
        <f>E51*E51</f>
        <v>8.0501954267706829E-2</v>
      </c>
      <c r="I51" t="s">
        <v>5</v>
      </c>
      <c r="L51" s="4">
        <v>1.2</v>
      </c>
      <c r="N51" t="s">
        <v>4</v>
      </c>
      <c r="Q51" s="10">
        <v>0.30168666332638555</v>
      </c>
      <c r="R51" s="6">
        <f>Q51*Q51</f>
        <v>9.1014842829007903E-2</v>
      </c>
      <c r="U51" t="s">
        <v>5</v>
      </c>
      <c r="X51" s="4">
        <v>1.4</v>
      </c>
      <c r="Z51" t="s">
        <v>4</v>
      </c>
      <c r="AC51" s="10">
        <v>0.30990353611536103</v>
      </c>
      <c r="AD51" s="6">
        <f>AC51*AC51</f>
        <v>9.6040201696804883E-2</v>
      </c>
      <c r="AG51" t="s">
        <v>5</v>
      </c>
      <c r="AJ51" s="4">
        <v>1.4</v>
      </c>
      <c r="AL51" t="s">
        <v>4</v>
      </c>
      <c r="AO51" s="10">
        <v>0.32503388610986389</v>
      </c>
      <c r="AP51" s="6">
        <f>AO51*AO51</f>
        <v>0.10564702711967996</v>
      </c>
      <c r="AS51" t="s">
        <v>5</v>
      </c>
      <c r="AV51" s="4">
        <v>1.4</v>
      </c>
      <c r="AX51" t="s">
        <v>4</v>
      </c>
      <c r="BA51" s="10">
        <v>0.24192591130754482</v>
      </c>
      <c r="BB51" s="6">
        <f>BA51*BA51</f>
        <v>5.8528146561986044E-2</v>
      </c>
      <c r="BE51" t="s">
        <v>5</v>
      </c>
      <c r="BH51" s="4">
        <v>1.4</v>
      </c>
      <c r="BJ51" t="s">
        <v>4</v>
      </c>
      <c r="BM51" s="10">
        <v>0.3021434350391578</v>
      </c>
      <c r="BN51" s="6">
        <f>BM51*BM51</f>
        <v>9.1290655337261772E-2</v>
      </c>
      <c r="BQ51" t="s">
        <v>5</v>
      </c>
      <c r="BT51" s="4">
        <v>1.4</v>
      </c>
    </row>
    <row r="52" spans="2:72" x14ac:dyDescent="0.25">
      <c r="B52" t="s">
        <v>6</v>
      </c>
      <c r="E52" s="10">
        <v>-0.2276499216377528</v>
      </c>
      <c r="F52" s="6">
        <f>E52*E52</f>
        <v>5.1824486821674988E-2</v>
      </c>
      <c r="I52" t="s">
        <v>7</v>
      </c>
      <c r="L52" s="4">
        <v>0.2</v>
      </c>
      <c r="N52" t="s">
        <v>6</v>
      </c>
      <c r="Q52" s="10">
        <v>-0.17540565545914641</v>
      </c>
      <c r="R52" s="6">
        <f>Q52*Q52</f>
        <v>3.0767143967052778E-2</v>
      </c>
      <c r="U52" t="s">
        <v>7</v>
      </c>
      <c r="X52" s="4">
        <v>0.3</v>
      </c>
      <c r="Z52" t="s">
        <v>6</v>
      </c>
      <c r="AC52" s="10">
        <v>-0.15742583128256771</v>
      </c>
      <c r="AD52" s="6">
        <f>AC52*AC52</f>
        <v>2.4782892355007472E-2</v>
      </c>
      <c r="AG52" t="s">
        <v>7</v>
      </c>
      <c r="AJ52" s="4">
        <v>0.25</v>
      </c>
      <c r="AL52" t="s">
        <v>6</v>
      </c>
      <c r="AO52" s="10">
        <v>-0.12790874817952042</v>
      </c>
      <c r="AP52" s="6">
        <f>AO52*AO52</f>
        <v>1.6360647860851969E-2</v>
      </c>
      <c r="AS52" t="s">
        <v>7</v>
      </c>
      <c r="AV52" s="4">
        <v>0.2</v>
      </c>
      <c r="AX52" t="s">
        <v>6</v>
      </c>
      <c r="BA52" s="10">
        <v>-0.22699333467959942</v>
      </c>
      <c r="BB52" s="6">
        <f>BA52*BA52</f>
        <v>5.1525973988964635E-2</v>
      </c>
      <c r="BE52" t="s">
        <v>7</v>
      </c>
      <c r="BH52" s="4">
        <v>0.2</v>
      </c>
      <c r="BJ52" t="s">
        <v>6</v>
      </c>
      <c r="BM52" s="10">
        <v>0.20998241255587841</v>
      </c>
      <c r="BN52" s="6">
        <f>BM52*BM52</f>
        <v>4.409261358278712E-2</v>
      </c>
      <c r="BQ52" t="s">
        <v>7</v>
      </c>
      <c r="BT52" s="4">
        <v>0.2</v>
      </c>
    </row>
    <row r="53" spans="2:72" x14ac:dyDescent="0.25">
      <c r="B53" t="s">
        <v>8</v>
      </c>
      <c r="E53" s="10">
        <v>-1.0702372635972663E-6</v>
      </c>
      <c r="F53" s="6">
        <f>E53*E53</f>
        <v>1.1454078003921646E-12</v>
      </c>
      <c r="N53" t="s">
        <v>8</v>
      </c>
      <c r="Q53" s="10">
        <v>1.9866175968089034E-6</v>
      </c>
      <c r="R53" s="6">
        <f>Q53*Q53</f>
        <v>3.9466494759507824E-12</v>
      </c>
      <c r="Z53" t="s">
        <v>8</v>
      </c>
      <c r="AC53" s="10">
        <v>-2.1323314952096106E-2</v>
      </c>
      <c r="AD53" s="6">
        <f>AC53*AC53</f>
        <v>4.546837605462854E-4</v>
      </c>
      <c r="AL53" t="s">
        <v>8</v>
      </c>
      <c r="AO53" s="10">
        <v>7.1814349779657926E-6</v>
      </c>
      <c r="AP53" s="6">
        <f>AO53*AO53</f>
        <v>5.1573008342750546E-11</v>
      </c>
      <c r="AX53" t="s">
        <v>8</v>
      </c>
      <c r="BA53" s="10">
        <v>1.1284283939075525E-3</v>
      </c>
      <c r="BB53" s="6">
        <f>BA53*BA53</f>
        <v>1.2733506401767786E-6</v>
      </c>
      <c r="BJ53" t="s">
        <v>8</v>
      </c>
      <c r="BM53" s="10">
        <v>2.4078263811223039E-7</v>
      </c>
      <c r="BN53" s="6">
        <f>BM53*BM53</f>
        <v>5.7976278816285305E-14</v>
      </c>
    </row>
    <row r="54" spans="2:72" x14ac:dyDescent="0.25">
      <c r="E54" s="11" t="s">
        <v>9</v>
      </c>
      <c r="Q54" s="11" t="s">
        <v>9</v>
      </c>
      <c r="AC54" s="11" t="s">
        <v>9</v>
      </c>
      <c r="AO54" s="11" t="s">
        <v>9</v>
      </c>
      <c r="BA54" s="11" t="s">
        <v>9</v>
      </c>
      <c r="BM54" s="11" t="s">
        <v>9</v>
      </c>
    </row>
    <row r="55" spans="2:72" x14ac:dyDescent="0.25">
      <c r="B55" s="5" t="s">
        <v>10</v>
      </c>
      <c r="E55" s="11"/>
      <c r="I55" t="s">
        <v>47</v>
      </c>
      <c r="L55" t="e">
        <f ca="1">INDIRECT(ADDRESS(M52,179))-INDIRECT(ADDRESS(M51,179))</f>
        <v>#VALUE!</v>
      </c>
      <c r="N55" s="5" t="s">
        <v>10</v>
      </c>
      <c r="Q55" s="11"/>
      <c r="U55" t="s">
        <v>47</v>
      </c>
      <c r="X55" t="e">
        <f ca="1">INDIRECT(ADDRESS(Y52,179))-INDIRECT(ADDRESS(Y51,179))</f>
        <v>#VALUE!</v>
      </c>
      <c r="Z55" s="5" t="s">
        <v>10</v>
      </c>
      <c r="AC55" s="11"/>
      <c r="AG55" t="s">
        <v>47</v>
      </c>
      <c r="AJ55" t="e">
        <f ca="1">INDIRECT(ADDRESS(AK52,179))-INDIRECT(ADDRESS(AK51,179))</f>
        <v>#VALUE!</v>
      </c>
      <c r="AL55" s="5" t="s">
        <v>10</v>
      </c>
      <c r="AO55" s="11"/>
      <c r="AS55" t="s">
        <v>47</v>
      </c>
      <c r="AV55" t="e">
        <f ca="1">INDIRECT(ADDRESS(AW52,179))-INDIRECT(ADDRESS(AW51,179))</f>
        <v>#VALUE!</v>
      </c>
      <c r="AX55" s="5" t="s">
        <v>10</v>
      </c>
      <c r="BA55" s="11"/>
      <c r="BE55" t="s">
        <v>47</v>
      </c>
      <c r="BH55" t="e">
        <f ca="1">INDIRECT(ADDRESS(BI52,179))-INDIRECT(ADDRESS(BI51,179))</f>
        <v>#VALUE!</v>
      </c>
      <c r="BJ55" s="5" t="s">
        <v>10</v>
      </c>
      <c r="BM55" s="11"/>
      <c r="BQ55" t="s">
        <v>47</v>
      </c>
      <c r="BT55" t="e">
        <f ca="1">INDIRECT(ADDRESS(BU52,179))-INDIRECT(ADDRESS(BU51,179))</f>
        <v>#VALUE!</v>
      </c>
    </row>
    <row r="56" spans="2:72" x14ac:dyDescent="0.25">
      <c r="B56" t="s">
        <v>0</v>
      </c>
      <c r="E56" s="10">
        <v>21.159739122330421</v>
      </c>
      <c r="N56" t="s">
        <v>0</v>
      </c>
      <c r="Q56" s="10">
        <v>5.6461519983508888</v>
      </c>
      <c r="Z56" t="s">
        <v>0</v>
      </c>
      <c r="AC56" s="10">
        <v>13.180428138969425</v>
      </c>
      <c r="AL56" t="s">
        <v>0</v>
      </c>
      <c r="AO56" s="10">
        <v>6.6031589310842662</v>
      </c>
      <c r="AX56" t="s">
        <v>0</v>
      </c>
      <c r="BA56" s="10">
        <v>13.612020183747667</v>
      </c>
      <c r="BJ56" t="s">
        <v>0</v>
      </c>
      <c r="BM56" s="10">
        <v>5.1875935683868359</v>
      </c>
    </row>
    <row r="57" spans="2:72" x14ac:dyDescent="0.25">
      <c r="B57" t="s">
        <v>1</v>
      </c>
      <c r="E57" s="10">
        <v>8.8606693920927828</v>
      </c>
      <c r="N57" t="s">
        <v>1</v>
      </c>
      <c r="Q57" s="10">
        <v>17.620065076293912</v>
      </c>
      <c r="Z57" t="s">
        <v>1</v>
      </c>
      <c r="AC57" s="10">
        <v>10.906210652385019</v>
      </c>
      <c r="AL57" t="s">
        <v>1</v>
      </c>
      <c r="AO57" s="10">
        <v>19.932722468105027</v>
      </c>
      <c r="AX57" t="s">
        <v>1</v>
      </c>
      <c r="BA57" s="10">
        <v>26.53974861487632</v>
      </c>
      <c r="BJ57" t="s">
        <v>1</v>
      </c>
      <c r="BM57" s="10">
        <v>33.066699854643645</v>
      </c>
    </row>
    <row r="58" spans="2:72" x14ac:dyDescent="0.25">
      <c r="E58" s="10"/>
      <c r="Q58" s="10"/>
      <c r="AC58" s="10"/>
      <c r="AO58" s="10"/>
      <c r="BA58" s="10"/>
      <c r="BM58" s="10"/>
    </row>
    <row r="59" spans="2:72" x14ac:dyDescent="0.25">
      <c r="B59" s="5" t="s">
        <v>11</v>
      </c>
      <c r="E59" s="11"/>
      <c r="N59" s="5" t="s">
        <v>11</v>
      </c>
      <c r="Q59" s="11"/>
      <c r="Z59" s="5" t="s">
        <v>11</v>
      </c>
      <c r="AC59" s="11"/>
      <c r="AL59" s="5" t="s">
        <v>11</v>
      </c>
      <c r="AO59" s="11"/>
      <c r="AX59" s="5" t="s">
        <v>11</v>
      </c>
      <c r="BA59" s="11"/>
      <c r="BJ59" s="5" t="s">
        <v>11</v>
      </c>
      <c r="BM59" s="11"/>
    </row>
    <row r="60" spans="2:72" x14ac:dyDescent="0.25">
      <c r="B60" t="s">
        <v>12</v>
      </c>
      <c r="E60" s="12">
        <v>1.0502401824403105</v>
      </c>
      <c r="N60" t="s">
        <v>12</v>
      </c>
      <c r="Q60" s="12">
        <v>1.6</v>
      </c>
      <c r="Z60" t="s">
        <v>12</v>
      </c>
      <c r="AC60" s="12">
        <v>0.82523611231313965</v>
      </c>
      <c r="AL60" t="s">
        <v>12</v>
      </c>
      <c r="AO60" s="12">
        <v>5</v>
      </c>
      <c r="AX60" t="s">
        <v>12</v>
      </c>
      <c r="BA60" s="12">
        <v>1.9736041978827419</v>
      </c>
      <c r="BJ60" t="s">
        <v>12</v>
      </c>
      <c r="BM60" s="12">
        <v>8</v>
      </c>
    </row>
    <row r="61" spans="2:72" x14ac:dyDescent="0.25">
      <c r="B61" t="s">
        <v>13</v>
      </c>
      <c r="E61" s="13">
        <v>1.1380015058482207</v>
      </c>
      <c r="N61" t="s">
        <v>13</v>
      </c>
      <c r="Q61" s="13">
        <v>1.8</v>
      </c>
      <c r="Z61" t="s">
        <v>13</v>
      </c>
      <c r="AC61" s="13">
        <v>0.92667619379358424</v>
      </c>
      <c r="AL61" t="s">
        <v>13</v>
      </c>
      <c r="AO61" s="13">
        <v>4</v>
      </c>
      <c r="AX61" t="s">
        <v>13</v>
      </c>
      <c r="BA61" s="13">
        <v>2.1863554907977725</v>
      </c>
      <c r="BJ61" t="s">
        <v>13</v>
      </c>
      <c r="BM61" s="13">
        <v>5</v>
      </c>
    </row>
    <row r="63" spans="2:72" x14ac:dyDescent="0.25">
      <c r="B63" s="14" t="s">
        <v>19</v>
      </c>
      <c r="C63" s="15"/>
      <c r="D63" s="15"/>
      <c r="E63" s="15"/>
      <c r="F63" s="15"/>
      <c r="G63" s="15"/>
      <c r="H63" s="15"/>
      <c r="I63" s="15"/>
      <c r="J63" s="15"/>
      <c r="K63" s="15"/>
      <c r="L63" s="16"/>
      <c r="N63" s="14" t="s">
        <v>24</v>
      </c>
      <c r="O63" s="15"/>
      <c r="P63" s="15"/>
      <c r="Q63" s="15">
        <v>152.939012439236</v>
      </c>
      <c r="R63" s="15"/>
      <c r="S63" s="15"/>
      <c r="T63" s="15"/>
      <c r="U63" s="15"/>
      <c r="V63" s="15"/>
      <c r="W63" s="15"/>
      <c r="X63" s="16">
        <v>0.51472081218274102</v>
      </c>
      <c r="Z63" s="14" t="s">
        <v>33</v>
      </c>
      <c r="AA63" s="15"/>
      <c r="AB63" s="15"/>
      <c r="AC63" s="15"/>
      <c r="AD63" s="15"/>
      <c r="AE63" s="15"/>
      <c r="AF63" s="15"/>
      <c r="AG63" s="15"/>
      <c r="AH63" s="15"/>
      <c r="AI63" s="15"/>
      <c r="AJ63" s="16"/>
      <c r="AL63" s="14" t="s">
        <v>34</v>
      </c>
      <c r="AM63" s="15"/>
      <c r="AN63" s="15"/>
      <c r="AO63" s="15">
        <v>-151.90957081487099</v>
      </c>
      <c r="AP63" s="15"/>
      <c r="AQ63" s="15"/>
      <c r="AR63" s="15"/>
      <c r="AS63" s="15"/>
      <c r="AT63" s="15"/>
      <c r="AU63" s="15"/>
      <c r="AV63" s="16">
        <v>-304.333862441924</v>
      </c>
      <c r="AX63" s="14" t="s">
        <v>43</v>
      </c>
      <c r="AY63" s="15"/>
      <c r="AZ63" s="15"/>
      <c r="BA63" s="15"/>
      <c r="BB63" s="15"/>
      <c r="BC63" s="15"/>
      <c r="BD63" s="15"/>
      <c r="BE63" s="15"/>
      <c r="BF63" s="15"/>
      <c r="BG63" s="15"/>
      <c r="BH63" s="16"/>
      <c r="BJ63" s="14" t="s">
        <v>44</v>
      </c>
      <c r="BK63" s="15"/>
      <c r="BL63" s="15"/>
      <c r="BM63" s="15">
        <v>-456.75815406897698</v>
      </c>
      <c r="BN63" s="15"/>
      <c r="BO63" s="15"/>
      <c r="BP63" s="15"/>
      <c r="BQ63" s="15"/>
      <c r="BR63" s="15"/>
      <c r="BS63" s="15"/>
      <c r="BT63" s="16">
        <v>-609.18244569602996</v>
      </c>
    </row>
    <row r="64" spans="2:72" x14ac:dyDescent="0.25">
      <c r="B64" s="5" t="s">
        <v>2</v>
      </c>
      <c r="I64" s="5" t="s">
        <v>3</v>
      </c>
      <c r="N64" s="5" t="s">
        <v>2</v>
      </c>
      <c r="U64" s="5" t="s">
        <v>3</v>
      </c>
      <c r="Z64" s="5" t="s">
        <v>2</v>
      </c>
      <c r="AG64" s="5" t="s">
        <v>3</v>
      </c>
      <c r="AL64" s="5" t="s">
        <v>2</v>
      </c>
      <c r="AS64" s="5" t="s">
        <v>3</v>
      </c>
      <c r="AX64" s="5" t="s">
        <v>2</v>
      </c>
      <c r="BE64" s="5" t="s">
        <v>3</v>
      </c>
      <c r="BJ64" s="5" t="s">
        <v>2</v>
      </c>
      <c r="BQ64" s="5" t="s">
        <v>3</v>
      </c>
    </row>
    <row r="65" spans="2:72" x14ac:dyDescent="0.25">
      <c r="B65" t="s">
        <v>4</v>
      </c>
      <c r="E65" s="10">
        <v>0.31269853249696883</v>
      </c>
      <c r="F65" s="6">
        <f>E65*E65</f>
        <v>9.7780372225757875E-2</v>
      </c>
      <c r="I65" t="s">
        <v>5</v>
      </c>
      <c r="L65" s="4">
        <v>1.2</v>
      </c>
      <c r="N65" t="s">
        <v>4</v>
      </c>
      <c r="Q65" s="10">
        <v>0.29168764930780017</v>
      </c>
      <c r="R65" s="6">
        <f>Q65*Q65</f>
        <v>8.508168475871021E-2</v>
      </c>
      <c r="U65" t="s">
        <v>5</v>
      </c>
      <c r="X65" s="4">
        <v>1.4</v>
      </c>
      <c r="Z65" t="s">
        <v>4</v>
      </c>
      <c r="AC65" s="10">
        <v>0.23074344781250547</v>
      </c>
      <c r="AD65" s="6">
        <f>AC65*AC65</f>
        <v>5.3242538708402433E-2</v>
      </c>
      <c r="AG65" t="s">
        <v>5</v>
      </c>
      <c r="AJ65" s="4">
        <v>1.4</v>
      </c>
      <c r="AL65" t="s">
        <v>4</v>
      </c>
      <c r="AO65" s="10">
        <v>0.31587805232460614</v>
      </c>
      <c r="AP65" s="6">
        <f>AO65*AO65</f>
        <v>9.9778943940386611E-2</v>
      </c>
      <c r="AS65" t="s">
        <v>5</v>
      </c>
      <c r="AV65" s="4">
        <v>1.4</v>
      </c>
      <c r="AX65" t="s">
        <v>4</v>
      </c>
      <c r="BA65" s="10">
        <v>0.21928561216226142</v>
      </c>
      <c r="BB65" s="6">
        <f>BA65*BA65</f>
        <v>4.8086179701377733E-2</v>
      </c>
      <c r="BE65" t="s">
        <v>5</v>
      </c>
      <c r="BH65" s="4">
        <v>1.4</v>
      </c>
      <c r="BJ65" t="s">
        <v>4</v>
      </c>
      <c r="BM65" s="10">
        <v>0.27559088783635488</v>
      </c>
      <c r="BN65" s="6">
        <f>BM65*BM65</f>
        <v>7.5950337458430342E-2</v>
      </c>
      <c r="BQ65" t="s">
        <v>5</v>
      </c>
      <c r="BT65" s="4">
        <v>1.4</v>
      </c>
    </row>
    <row r="66" spans="2:72" x14ac:dyDescent="0.25">
      <c r="B66" t="s">
        <v>6</v>
      </c>
      <c r="E66" s="10">
        <v>0.22491881982347542</v>
      </c>
      <c r="F66" s="6">
        <f>E66*E66</f>
        <v>5.0588475510784998E-2</v>
      </c>
      <c r="I66" t="s">
        <v>7</v>
      </c>
      <c r="L66" s="4">
        <v>0.2</v>
      </c>
      <c r="N66" t="s">
        <v>6</v>
      </c>
      <c r="Q66" s="10">
        <v>-0.19718358106304135</v>
      </c>
      <c r="R66" s="6">
        <f>Q66*Q66</f>
        <v>3.8881364640844997E-2</v>
      </c>
      <c r="U66" t="s">
        <v>7</v>
      </c>
      <c r="X66" s="4">
        <v>0.24</v>
      </c>
      <c r="Z66" t="s">
        <v>6</v>
      </c>
      <c r="AC66" s="10">
        <v>-0.29547573690192597</v>
      </c>
      <c r="AD66" s="6">
        <f>AC66*AC66</f>
        <v>8.730591109773618E-2</v>
      </c>
      <c r="AG66" t="s">
        <v>7</v>
      </c>
      <c r="AJ66" s="4">
        <v>0.25</v>
      </c>
      <c r="AL66" t="s">
        <v>6</v>
      </c>
      <c r="AO66" s="10">
        <v>0.20773845257639278</v>
      </c>
      <c r="AP66" s="6">
        <f>AO66*AO66</f>
        <v>4.3155264678834196E-2</v>
      </c>
      <c r="AS66" t="s">
        <v>7</v>
      </c>
      <c r="AV66" s="4">
        <v>0.25</v>
      </c>
      <c r="AX66" t="s">
        <v>6</v>
      </c>
      <c r="BA66" s="10">
        <v>-0.27384196692394341</v>
      </c>
      <c r="BB66" s="6">
        <f>BA66*BA66</f>
        <v>7.498942284877412E-2</v>
      </c>
      <c r="BE66" t="s">
        <v>7</v>
      </c>
      <c r="BH66" s="4">
        <v>0.2</v>
      </c>
      <c r="BJ66" t="s">
        <v>6</v>
      </c>
      <c r="BM66" s="10">
        <v>0.21098601097065758</v>
      </c>
      <c r="BN66" s="6">
        <f>BM66*BM66</f>
        <v>4.4515096825310442E-2</v>
      </c>
      <c r="BQ66" t="s">
        <v>7</v>
      </c>
      <c r="BT66" s="4">
        <v>0.2</v>
      </c>
    </row>
    <row r="67" spans="2:72" x14ac:dyDescent="0.25">
      <c r="B67" t="s">
        <v>8</v>
      </c>
      <c r="E67" s="10">
        <v>-1.9367595587582914E-2</v>
      </c>
      <c r="F67" s="6">
        <f>E67*E67</f>
        <v>3.7510375884416118E-4</v>
      </c>
      <c r="N67" t="s">
        <v>8</v>
      </c>
      <c r="Q67" s="10">
        <v>-9.4007784202341749E-6</v>
      </c>
      <c r="R67" s="6">
        <f>Q67*Q67</f>
        <v>8.8374634906340544E-11</v>
      </c>
      <c r="Z67" t="s">
        <v>8</v>
      </c>
      <c r="AC67" s="10">
        <v>-1.0223326456984023E-2</v>
      </c>
      <c r="AD67" s="6">
        <f>AC67*AC67</f>
        <v>1.045164038460695E-4</v>
      </c>
      <c r="AL67" t="s">
        <v>8</v>
      </c>
      <c r="AO67" s="10">
        <v>-4.8904212436478609E-7</v>
      </c>
      <c r="AP67" s="6">
        <f>AO67*AO67</f>
        <v>2.3916219940322288E-13</v>
      </c>
      <c r="AX67" t="s">
        <v>8</v>
      </c>
      <c r="BA67" s="10">
        <v>-7.6683620620220869E-3</v>
      </c>
      <c r="BB67" s="6">
        <f>BA67*BA67</f>
        <v>5.8803776714259634E-5</v>
      </c>
      <c r="BJ67" t="s">
        <v>8</v>
      </c>
      <c r="BM67" s="10">
        <v>5.9732653658235149E-4</v>
      </c>
      <c r="BN67" s="6">
        <f>BM67*BM67</f>
        <v>3.567989913054673E-7</v>
      </c>
    </row>
    <row r="68" spans="2:72" x14ac:dyDescent="0.25">
      <c r="E68" s="11" t="s">
        <v>9</v>
      </c>
      <c r="Q68" s="11" t="s">
        <v>9</v>
      </c>
      <c r="AC68" s="11" t="s">
        <v>9</v>
      </c>
      <c r="AO68" s="11" t="s">
        <v>9</v>
      </c>
      <c r="BA68" s="11" t="s">
        <v>9</v>
      </c>
      <c r="BM68" s="11" t="s">
        <v>9</v>
      </c>
    </row>
    <row r="69" spans="2:72" x14ac:dyDescent="0.25">
      <c r="B69" s="5" t="s">
        <v>10</v>
      </c>
      <c r="E69" s="11"/>
      <c r="I69" t="s">
        <v>47</v>
      </c>
      <c r="L69" t="e">
        <f ca="1">INDIRECT(ADDRESS(M66,179))-INDIRECT(ADDRESS(M65,179))</f>
        <v>#VALUE!</v>
      </c>
      <c r="N69" s="5" t="s">
        <v>10</v>
      </c>
      <c r="Q69" s="11"/>
      <c r="U69" t="s">
        <v>47</v>
      </c>
      <c r="X69" t="e">
        <f ca="1">INDIRECT(ADDRESS(Y66,179))-INDIRECT(ADDRESS(Y65,179))</f>
        <v>#VALUE!</v>
      </c>
      <c r="Z69" s="5" t="s">
        <v>10</v>
      </c>
      <c r="AC69" s="11"/>
      <c r="AG69" t="s">
        <v>47</v>
      </c>
      <c r="AJ69" t="e">
        <f ca="1">INDIRECT(ADDRESS(AK66,179))-INDIRECT(ADDRESS(AK65,179))</f>
        <v>#VALUE!</v>
      </c>
      <c r="AL69" s="5" t="s">
        <v>10</v>
      </c>
      <c r="AO69" s="11"/>
      <c r="AS69" t="s">
        <v>47</v>
      </c>
      <c r="AV69" t="e">
        <f ca="1">INDIRECT(ADDRESS(AW66,179))-INDIRECT(ADDRESS(AW65,179))</f>
        <v>#VALUE!</v>
      </c>
      <c r="AX69" s="5" t="s">
        <v>10</v>
      </c>
      <c r="BA69" s="11"/>
      <c r="BE69" t="s">
        <v>47</v>
      </c>
      <c r="BH69" t="e">
        <f ca="1">INDIRECT(ADDRESS(BI66,179))-INDIRECT(ADDRESS(BI65,179))</f>
        <v>#VALUE!</v>
      </c>
      <c r="BJ69" s="5" t="s">
        <v>10</v>
      </c>
      <c r="BM69" s="11"/>
      <c r="BQ69" t="s">
        <v>47</v>
      </c>
      <c r="BT69" t="e">
        <f ca="1">INDIRECT(ADDRESS(BU66,179))-INDIRECT(ADDRESS(BU65,179))</f>
        <v>#VALUE!</v>
      </c>
    </row>
    <row r="70" spans="2:72" x14ac:dyDescent="0.25">
      <c r="B70" t="s">
        <v>0</v>
      </c>
      <c r="E70" s="10">
        <v>11.167092109934424</v>
      </c>
      <c r="N70" t="s">
        <v>0</v>
      </c>
      <c r="Q70" s="10">
        <v>14.86768768262497</v>
      </c>
      <c r="Z70" t="s">
        <v>0</v>
      </c>
      <c r="AC70" s="10">
        <v>24.160207081354294</v>
      </c>
      <c r="AL70" t="s">
        <v>0</v>
      </c>
      <c r="AO70" s="10">
        <v>-1.2005645177448105</v>
      </c>
      <c r="AX70" t="s">
        <v>0</v>
      </c>
      <c r="BA70" s="10">
        <v>13.416617816616728</v>
      </c>
      <c r="BJ70" t="s">
        <v>0</v>
      </c>
      <c r="BM70" s="10">
        <v>11.29462164436752</v>
      </c>
    </row>
    <row r="71" spans="2:72" x14ac:dyDescent="0.25">
      <c r="B71" t="s">
        <v>1</v>
      </c>
      <c r="E71" s="10">
        <v>11.453139395900116</v>
      </c>
      <c r="N71" t="s">
        <v>1</v>
      </c>
      <c r="Q71" s="10">
        <v>8.9561333797742666</v>
      </c>
      <c r="Z71" t="s">
        <v>1</v>
      </c>
      <c r="AC71" s="10">
        <v>10.118862530753198</v>
      </c>
      <c r="AL71" t="s">
        <v>1</v>
      </c>
      <c r="AO71" s="10">
        <v>43.674086402396284</v>
      </c>
      <c r="AX71" t="s">
        <v>1</v>
      </c>
      <c r="BA71" s="10">
        <v>24.893689923081016</v>
      </c>
      <c r="BJ71" t="s">
        <v>1</v>
      </c>
      <c r="BM71" s="10">
        <v>22.646493171859966</v>
      </c>
    </row>
    <row r="72" spans="2:72" x14ac:dyDescent="0.25">
      <c r="E72" s="10"/>
      <c r="Q72" s="10"/>
      <c r="AC72" s="10"/>
      <c r="AO72" s="10"/>
      <c r="BA72" s="10"/>
      <c r="BM72" s="10"/>
    </row>
    <row r="73" spans="2:72" x14ac:dyDescent="0.25">
      <c r="B73" s="5" t="s">
        <v>11</v>
      </c>
      <c r="E73" s="11"/>
      <c r="N73" s="5" t="s">
        <v>11</v>
      </c>
      <c r="Q73" s="11"/>
      <c r="Z73" s="5" t="s">
        <v>11</v>
      </c>
      <c r="AC73" s="11"/>
      <c r="AL73" s="5" t="s">
        <v>11</v>
      </c>
      <c r="AO73" s="11"/>
      <c r="AX73" s="5" t="s">
        <v>11</v>
      </c>
      <c r="BA73" s="11"/>
      <c r="BJ73" s="5" t="s">
        <v>11</v>
      </c>
      <c r="BM73" s="11"/>
    </row>
    <row r="74" spans="2:72" x14ac:dyDescent="0.25">
      <c r="B74" t="s">
        <v>12</v>
      </c>
      <c r="E74" s="12">
        <v>1.0249462878220477</v>
      </c>
      <c r="N74" t="s">
        <v>12</v>
      </c>
      <c r="Q74" s="12">
        <v>0.91191066314028468</v>
      </c>
      <c r="Z74" t="s">
        <v>12</v>
      </c>
      <c r="AC74" s="12">
        <v>0.99501116271583179</v>
      </c>
      <c r="AL74" t="s">
        <v>12</v>
      </c>
      <c r="AO74" s="12">
        <v>1.7042976174711402</v>
      </c>
      <c r="AX74" t="s">
        <v>12</v>
      </c>
      <c r="BA74" s="12">
        <v>1.9708043325808045</v>
      </c>
      <c r="BJ74" t="s">
        <v>12</v>
      </c>
      <c r="BM74" s="12">
        <v>9</v>
      </c>
    </row>
    <row r="75" spans="2:72" x14ac:dyDescent="0.25">
      <c r="B75" t="s">
        <v>13</v>
      </c>
      <c r="E75" s="13">
        <v>1.1583083024856742</v>
      </c>
      <c r="N75" t="s">
        <v>13</v>
      </c>
      <c r="Q75" s="13">
        <v>0.9722609176318372</v>
      </c>
      <c r="Z75" t="s">
        <v>13</v>
      </c>
      <c r="AC75" s="13">
        <v>1.0052790933748805</v>
      </c>
      <c r="AL75" t="s">
        <v>13</v>
      </c>
      <c r="AO75" s="13">
        <v>2.1446529742726264</v>
      </c>
      <c r="AX75" t="s">
        <v>13</v>
      </c>
      <c r="BA75" s="13">
        <v>2.1256191362332779</v>
      </c>
      <c r="BJ75" t="s">
        <v>13</v>
      </c>
      <c r="BM75" s="13">
        <v>5</v>
      </c>
    </row>
    <row r="78" spans="2:72" x14ac:dyDescent="0.25">
      <c r="B78" s="2" t="s">
        <v>14</v>
      </c>
      <c r="C78" s="1">
        <v>1</v>
      </c>
      <c r="D78" s="1">
        <v>2</v>
      </c>
      <c r="E78" s="1">
        <v>3</v>
      </c>
      <c r="F78" s="1">
        <v>4</v>
      </c>
      <c r="G78" s="1">
        <v>5</v>
      </c>
      <c r="H78" s="1">
        <v>6</v>
      </c>
      <c r="I78" s="1">
        <v>7</v>
      </c>
      <c r="J78" s="1">
        <v>8</v>
      </c>
      <c r="K78" s="1">
        <v>9</v>
      </c>
      <c r="L78" s="1">
        <v>10</v>
      </c>
      <c r="M78" s="1">
        <v>11</v>
      </c>
      <c r="N78" s="1">
        <v>12</v>
      </c>
      <c r="O78" s="1">
        <v>13</v>
      </c>
      <c r="P78" s="1">
        <v>14</v>
      </c>
      <c r="Q78" s="1">
        <v>15</v>
      </c>
      <c r="R78" s="1">
        <v>16</v>
      </c>
      <c r="S78" s="1">
        <v>17</v>
      </c>
      <c r="T78" s="1">
        <v>18</v>
      </c>
      <c r="U78" s="1">
        <v>19</v>
      </c>
      <c r="V78" s="1">
        <v>20</v>
      </c>
      <c r="W78" s="1">
        <v>21</v>
      </c>
      <c r="X78" s="1">
        <v>22</v>
      </c>
      <c r="Y78" s="1">
        <v>23</v>
      </c>
      <c r="Z78" s="1">
        <v>24</v>
      </c>
      <c r="AA78" s="1">
        <v>25</v>
      </c>
      <c r="AB78" s="1">
        <v>26</v>
      </c>
      <c r="AC78" s="1">
        <v>27</v>
      </c>
      <c r="AD78" s="1">
        <v>28</v>
      </c>
      <c r="AE78" s="1">
        <v>29</v>
      </c>
      <c r="AF78" s="1">
        <v>30</v>
      </c>
      <c r="AG78" s="1">
        <v>31</v>
      </c>
      <c r="AH78" s="1">
        <v>32</v>
      </c>
    </row>
    <row r="79" spans="2:72" x14ac:dyDescent="0.25">
      <c r="B79" s="3" t="s">
        <v>0</v>
      </c>
      <c r="C79" s="4">
        <f ca="1">INDIRECT(ADDRESS(14+(C78-1)*14,5))</f>
        <v>21.159739122330421</v>
      </c>
      <c r="D79" s="4">
        <f t="shared" ref="D79:G79" ca="1" si="12">INDIRECT(ADDRESS(14+(D78-1)*14,5))</f>
        <v>21.159739122330421</v>
      </c>
      <c r="E79" s="4">
        <f t="shared" ca="1" si="12"/>
        <v>6.9315636795906954</v>
      </c>
      <c r="F79" s="4">
        <f t="shared" ca="1" si="12"/>
        <v>21.159739122330421</v>
      </c>
      <c r="G79" s="4">
        <f t="shared" ca="1" si="12"/>
        <v>11.167092109934424</v>
      </c>
      <c r="H79" s="4">
        <f ca="1">INDIRECT(ADDRESS(14+(C78-1)*14,17))</f>
        <v>8.4376799878015287</v>
      </c>
      <c r="I79" s="4">
        <f t="shared" ref="I79:L79" ca="1" si="13">INDIRECT(ADDRESS(14+(D78-1)*14,17))</f>
        <v>-21.191517600569419</v>
      </c>
      <c r="J79" s="4">
        <f t="shared" ca="1" si="13"/>
        <v>10.642326509663985</v>
      </c>
      <c r="K79" s="4">
        <f t="shared" ca="1" si="13"/>
        <v>5.6461519983508888</v>
      </c>
      <c r="L79" s="4">
        <f t="shared" ca="1" si="13"/>
        <v>14.86768768262497</v>
      </c>
      <c r="M79" s="4">
        <f ca="1">INDIRECT(ADDRESS(14+(C78-1)*14,29))</f>
        <v>3.558590041886784</v>
      </c>
      <c r="N79" s="4">
        <f t="shared" ref="N79:Q79" ca="1" si="14">INDIRECT(ADDRESS(14+(D78-1)*14,29))</f>
        <v>12.774765507402783</v>
      </c>
      <c r="O79" s="4">
        <f t="shared" ca="1" si="14"/>
        <v>16.339704955731335</v>
      </c>
      <c r="P79" s="4">
        <f t="shared" ca="1" si="14"/>
        <v>13.180428138969425</v>
      </c>
      <c r="Q79" s="4">
        <f t="shared" ca="1" si="14"/>
        <v>24.160207081354294</v>
      </c>
      <c r="R79" s="4">
        <f ca="1">INDIRECT(ADDRESS(14+(C78-1)*14,41))</f>
        <v>23.515915241943116</v>
      </c>
      <c r="S79" s="4">
        <f t="shared" ref="S79:V79" ca="1" si="15">INDIRECT(ADDRESS(14+(D78-1)*14,41))</f>
        <v>18.462041937490806</v>
      </c>
      <c r="T79" s="4">
        <f t="shared" ca="1" si="15"/>
        <v>3.3907718018647963</v>
      </c>
      <c r="U79" s="4">
        <f t="shared" ca="1" si="15"/>
        <v>6.6031589310842662</v>
      </c>
      <c r="V79" s="4">
        <f t="shared" ca="1" si="15"/>
        <v>-1.2005645177448105</v>
      </c>
      <c r="W79" s="4">
        <f ca="1">INDIRECT(ADDRESS(14+(C78-1)*14,53))</f>
        <v>24.442724779933258</v>
      </c>
      <c r="X79" s="4">
        <f t="shared" ref="X79:AA79" ca="1" si="16">INDIRECT(ADDRESS(14+(D78-1)*14,53))</f>
        <v>13.107841823950134</v>
      </c>
      <c r="Y79" s="4">
        <f t="shared" ca="1" si="16"/>
        <v>15.318219725029561</v>
      </c>
      <c r="Z79" s="4">
        <f t="shared" ca="1" si="16"/>
        <v>13.612020183747667</v>
      </c>
      <c r="AA79" s="4">
        <f t="shared" ca="1" si="16"/>
        <v>13.416617816616728</v>
      </c>
      <c r="AB79" s="4">
        <f ca="1">INDIRECT(ADDRESS(14+(C78-1)*14,65))</f>
        <v>5.0109622976406509</v>
      </c>
      <c r="AC79" s="4">
        <f t="shared" ref="AC79:AF79" ca="1" si="17">INDIRECT(ADDRESS(14+(D78-1)*14,65))</f>
        <v>-1.1108450433249968</v>
      </c>
      <c r="AD79" s="4">
        <f t="shared" ca="1" si="17"/>
        <v>32.414960395408038</v>
      </c>
      <c r="AE79" s="4">
        <f t="shared" ca="1" si="17"/>
        <v>5.1875935683868359</v>
      </c>
      <c r="AF79" s="4">
        <f t="shared" ca="1" si="17"/>
        <v>11.29462164436752</v>
      </c>
      <c r="AG79" s="4">
        <f ca="1">INDIRECT(ADDRESS(14+(C78-1)*14,77))</f>
        <v>-2.9202357649542336</v>
      </c>
      <c r="AH79" s="4">
        <f ca="1">INDIRECT(ADDRESS(14+(D78-1)*14,77))</f>
        <v>10.474598170966628</v>
      </c>
    </row>
    <row r="80" spans="2:72" x14ac:dyDescent="0.25">
      <c r="B80" s="3" t="s">
        <v>1</v>
      </c>
      <c r="C80" s="4">
        <f ca="1">INDIRECT(ADDRESS(15+(C78-1)*14,5))</f>
        <v>8.8606693920927828</v>
      </c>
      <c r="D80" s="4">
        <f t="shared" ref="D80:G80" ca="1" si="18">INDIRECT(ADDRESS(15+(D78-1)*14,5))</f>
        <v>8.8606693920927828</v>
      </c>
      <c r="E80" s="4">
        <f t="shared" ca="1" si="18"/>
        <v>10.574495078958696</v>
      </c>
      <c r="F80" s="4">
        <f t="shared" ca="1" si="18"/>
        <v>8.8606693920927828</v>
      </c>
      <c r="G80" s="4">
        <f t="shared" ca="1" si="18"/>
        <v>11.453139395900116</v>
      </c>
      <c r="H80" s="4">
        <f ca="1">INDIRECT(ADDRESS(15+(C78-1)*14,17))</f>
        <v>16.523942271753867</v>
      </c>
      <c r="I80" s="4">
        <f t="shared" ref="I80:L80" ca="1" si="19">INDIRECT(ADDRESS(15+(D78-1)*14,17))</f>
        <v>22.763624223358843</v>
      </c>
      <c r="J80" s="4">
        <f t="shared" ca="1" si="19"/>
        <v>11.270447145726292</v>
      </c>
      <c r="K80" s="4">
        <f t="shared" ca="1" si="19"/>
        <v>17.620065076293912</v>
      </c>
      <c r="L80" s="4">
        <f t="shared" ca="1" si="19"/>
        <v>8.9561333797742666</v>
      </c>
      <c r="M80" s="4">
        <f ca="1">INDIRECT(ADDRESS(15+(C78-1)*14,29))</f>
        <v>12.813299291546448</v>
      </c>
      <c r="N80" s="4">
        <f t="shared" ref="N80:Q80" ca="1" si="20">INDIRECT(ADDRESS(15+(D78-1)*14,29))</f>
        <v>11.212614855728333</v>
      </c>
      <c r="O80" s="4">
        <f t="shared" ca="1" si="20"/>
        <v>9.9697019377231815</v>
      </c>
      <c r="P80" s="4">
        <f t="shared" ca="1" si="20"/>
        <v>10.906210652385019</v>
      </c>
      <c r="Q80" s="4">
        <f t="shared" ca="1" si="20"/>
        <v>10.118862530753198</v>
      </c>
      <c r="R80" s="4">
        <f ca="1">INDIRECT(ADDRESS(15+(C78-1)*14,41))</f>
        <v>30.113530597084068</v>
      </c>
      <c r="S80" s="4">
        <f t="shared" ref="S80:V80" ca="1" si="21">INDIRECT(ADDRESS(15+(D78-1)*14,41))</f>
        <v>31.272267979634371</v>
      </c>
      <c r="T80" s="4">
        <f t="shared" ca="1" si="21"/>
        <v>25.990671913034777</v>
      </c>
      <c r="U80" s="4">
        <f t="shared" ca="1" si="21"/>
        <v>19.932722468105027</v>
      </c>
      <c r="V80" s="4">
        <f t="shared" ca="1" si="21"/>
        <v>43.674086402396284</v>
      </c>
      <c r="W80" s="4">
        <f ca="1">INDIRECT(ADDRESS(15+(C78-1)*14,53))</f>
        <v>21.90310729840672</v>
      </c>
      <c r="X80" s="4">
        <f t="shared" ref="X80:AA80" ca="1" si="22">INDIRECT(ADDRESS(15+(D78-1)*14,53))</f>
        <v>24.255517680940983</v>
      </c>
      <c r="Y80" s="4">
        <f t="shared" ca="1" si="22"/>
        <v>30.831840506705973</v>
      </c>
      <c r="Z80" s="4">
        <f t="shared" ca="1" si="22"/>
        <v>26.53974861487632</v>
      </c>
      <c r="AA80" s="4">
        <f t="shared" ca="1" si="22"/>
        <v>24.893689923081016</v>
      </c>
      <c r="AB80" s="4">
        <f ca="1">INDIRECT(ADDRESS(15+(C78-1)*14,65))</f>
        <v>29.228820386655293</v>
      </c>
      <c r="AC80" s="4">
        <f t="shared" ref="AC80:AF80" ca="1" si="23">INDIRECT(ADDRESS(15+(D78-1)*14,65))</f>
        <v>35.88791293654949</v>
      </c>
      <c r="AD80" s="4">
        <f t="shared" ca="1" si="23"/>
        <v>21.663672052212338</v>
      </c>
      <c r="AE80" s="4">
        <f t="shared" ca="1" si="23"/>
        <v>33.066699854643645</v>
      </c>
      <c r="AF80" s="4">
        <f t="shared" ca="1" si="23"/>
        <v>22.646493171859966</v>
      </c>
      <c r="AG80" s="4">
        <f ca="1">INDIRECT(ADDRESS(15+(C78-1)*14,77))</f>
        <v>31.587674404039856</v>
      </c>
      <c r="AH80" s="4">
        <f ca="1">INDIRECT(ADDRESS(15+(D78-1)*14,77))</f>
        <v>27.918952353769079</v>
      </c>
    </row>
    <row r="81" spans="2:34" x14ac:dyDescent="0.25">
      <c r="B81" s="9" t="s">
        <v>4</v>
      </c>
      <c r="C81" s="4">
        <f ca="1">INDIRECT(ADDRESS(9+(C78-1)*14,5))</f>
        <v>0.28372866310562778</v>
      </c>
      <c r="D81" s="4">
        <f t="shared" ref="D81:G81" ca="1" si="24">INDIRECT(ADDRESS(9+(D78-1)*14,5))</f>
        <v>0.28372866310562778</v>
      </c>
      <c r="E81" s="4">
        <f t="shared" ca="1" si="24"/>
        <v>0.28545924261796468</v>
      </c>
      <c r="F81" s="4">
        <f t="shared" ca="1" si="24"/>
        <v>0.28372866310562778</v>
      </c>
      <c r="G81" s="4">
        <f t="shared" ca="1" si="24"/>
        <v>0.31269853249696883</v>
      </c>
      <c r="H81" s="4">
        <f ca="1">INDIRECT(ADDRESS(9+(C78-1)*14,17))</f>
        <v>0.28687787318140845</v>
      </c>
      <c r="I81" s="4">
        <f t="shared" ref="I81:L81" ca="1" si="25">INDIRECT(ADDRESS(9+(D78-1)*14,17))</f>
        <v>0.39023255794327849</v>
      </c>
      <c r="J81" s="4">
        <f t="shared" ca="1" si="25"/>
        <v>0.28472006530544164</v>
      </c>
      <c r="K81" s="4">
        <f t="shared" ca="1" si="25"/>
        <v>0.30168666332638555</v>
      </c>
      <c r="L81" s="4">
        <f t="shared" ca="1" si="25"/>
        <v>0.29168764930780017</v>
      </c>
      <c r="M81" s="4">
        <f ca="1">INDIRECT(ADDRESS(9+(C78-1)*14,29))</f>
        <v>0.28487450747623044</v>
      </c>
      <c r="N81" s="4">
        <f t="shared" ref="N81:Q81" ca="1" si="26">INDIRECT(ADDRESS(9+(D78-1)*14,29))</f>
        <v>0.31103723036110942</v>
      </c>
      <c r="O81" s="4">
        <f t="shared" ca="1" si="26"/>
        <v>0.22298800602020294</v>
      </c>
      <c r="P81" s="4">
        <f t="shared" ca="1" si="26"/>
        <v>0.30990353611536103</v>
      </c>
      <c r="Q81" s="4">
        <f t="shared" ca="1" si="26"/>
        <v>0.23074344781250547</v>
      </c>
      <c r="R81" s="4">
        <f ca="1">INDIRECT(ADDRESS(9+(C78-1)*14,41))</f>
        <v>0.35471261367562362</v>
      </c>
      <c r="S81" s="4">
        <f t="shared" ref="S81:V81" ca="1" si="27">INDIRECT(ADDRESS(9+(D78-1)*14,41))</f>
        <v>-0.32518840059035298</v>
      </c>
      <c r="T81" s="4">
        <f t="shared" ca="1" si="27"/>
        <v>0.29119750420421192</v>
      </c>
      <c r="U81" s="4">
        <f t="shared" ca="1" si="27"/>
        <v>0.32503388610986389</v>
      </c>
      <c r="V81" s="4">
        <f t="shared" ca="1" si="27"/>
        <v>0.31587805232460614</v>
      </c>
      <c r="W81" s="4">
        <f ca="1">INDIRECT(ADDRESS(9+(C78-1)*14,53))</f>
        <v>0.28445374277602176</v>
      </c>
      <c r="X81" s="4">
        <f t="shared" ref="X81:AA81" ca="1" si="28">INDIRECT(ADDRESS(9+(D78-1)*14,53))</f>
        <v>0.25430975461088723</v>
      </c>
      <c r="Y81" s="4">
        <f t="shared" ca="1" si="28"/>
        <v>0.33171051110106248</v>
      </c>
      <c r="Z81" s="4">
        <f t="shared" ca="1" si="28"/>
        <v>0.24192591130754482</v>
      </c>
      <c r="AA81" s="4">
        <f t="shared" ca="1" si="28"/>
        <v>0.21928561216226142</v>
      </c>
      <c r="AB81" s="4">
        <f ca="1">INDIRECT(ADDRESS(9+(C78-1)*14,65))</f>
        <v>0.30512303038520505</v>
      </c>
      <c r="AC81" s="4">
        <f t="shared" ref="AC81:AF81" ca="1" si="29">INDIRECT(ADDRESS(9+(D78-1)*14,65))</f>
        <v>0.29252421609088569</v>
      </c>
      <c r="AD81" s="4">
        <f t="shared" ca="1" si="29"/>
        <v>0.35315295433183702</v>
      </c>
      <c r="AE81" s="4">
        <f t="shared" ca="1" si="29"/>
        <v>0.3021434350391578</v>
      </c>
      <c r="AF81" s="4">
        <f t="shared" ca="1" si="29"/>
        <v>0.27559088783635488</v>
      </c>
      <c r="AG81" s="4">
        <f ca="1">INDIRECT(ADDRESS(9+(C78-1)*14,77))</f>
        <v>0.28306266817229053</v>
      </c>
      <c r="AH81" s="4">
        <f ca="1">INDIRECT(ADDRESS(9+(D78-1)*14,77))</f>
        <v>0.24373731168726814</v>
      </c>
    </row>
    <row r="82" spans="2:34" x14ac:dyDescent="0.25">
      <c r="B82" s="9" t="s">
        <v>6</v>
      </c>
      <c r="C82" s="4">
        <f ca="1">INDIRECT(ADDRESS(10+(C78-1)*14,5))</f>
        <v>-0.2276499216377528</v>
      </c>
      <c r="D82" s="4">
        <f t="shared" ref="D82:G82" ca="1" si="30">INDIRECT(ADDRESS(10+(D78-1)*14,5))</f>
        <v>-0.2276499216377528</v>
      </c>
      <c r="E82" s="4">
        <f t="shared" ca="1" si="30"/>
        <v>0.22257674496898117</v>
      </c>
      <c r="F82" s="4">
        <f t="shared" ca="1" si="30"/>
        <v>-0.2276499216377528</v>
      </c>
      <c r="G82" s="4">
        <f t="shared" ca="1" si="30"/>
        <v>0.22491881982347542</v>
      </c>
      <c r="H82" s="4">
        <f ca="1">INDIRECT(ADDRESS(10+(C78-1)*14,17))</f>
        <v>0.24375599629044989</v>
      </c>
      <c r="I82" s="4">
        <f t="shared" ref="I82:L82" ca="1" si="31">INDIRECT(ADDRESS(10+(D78-1)*14,17))</f>
        <v>0.15257477362742763</v>
      </c>
      <c r="J82" s="4">
        <f t="shared" ca="1" si="31"/>
        <v>0.20873146256828093</v>
      </c>
      <c r="K82" s="4">
        <f t="shared" ca="1" si="31"/>
        <v>-0.17540565545914641</v>
      </c>
      <c r="L82" s="4">
        <f t="shared" ca="1" si="31"/>
        <v>-0.19718358106304135</v>
      </c>
      <c r="M82" s="4">
        <f ca="1">INDIRECT(ADDRESS(10+(C78-1)*14,29))</f>
        <v>-0.16559516581195902</v>
      </c>
      <c r="N82" s="4">
        <f t="shared" ref="N82:Q82" ca="1" si="32">INDIRECT(ADDRESS(10+(D78-1)*14,29))</f>
        <v>-0.18116614214979906</v>
      </c>
      <c r="O82" s="4">
        <f t="shared" ca="1" si="32"/>
        <v>-0.27901265392933566</v>
      </c>
      <c r="P82" s="4">
        <f t="shared" ca="1" si="32"/>
        <v>-0.15742583128256771</v>
      </c>
      <c r="Q82" s="4">
        <f t="shared" ca="1" si="32"/>
        <v>-0.29547573690192597</v>
      </c>
      <c r="R82" s="4">
        <f ca="1">INDIRECT(ADDRESS(10+(C78-1)*14,41))</f>
        <v>-0.19923427519249642</v>
      </c>
      <c r="S82" s="4">
        <f t="shared" ref="S82:V82" ca="1" si="33">INDIRECT(ADDRESS(10+(D78-1)*14,41))</f>
        <v>-0.17588075982255807</v>
      </c>
      <c r="T82" s="4">
        <f t="shared" ca="1" si="33"/>
        <v>-0.17967418061876092</v>
      </c>
      <c r="U82" s="4">
        <f t="shared" ca="1" si="33"/>
        <v>-0.12790874817952042</v>
      </c>
      <c r="V82" s="4">
        <f t="shared" ca="1" si="33"/>
        <v>0.20773845257639278</v>
      </c>
      <c r="W82" s="4">
        <f ca="1">INDIRECT(ADDRESS(10+(C78-1)*14,53))</f>
        <v>-0.26661862620538751</v>
      </c>
      <c r="X82" s="4">
        <f t="shared" ref="X82:AA82" ca="1" si="34">INDIRECT(ADDRESS(10+(D78-1)*14,53))</f>
        <v>-0.21391998526836342</v>
      </c>
      <c r="Y82" s="4">
        <f t="shared" ca="1" si="34"/>
        <v>-0.29423276250837821</v>
      </c>
      <c r="Z82" s="4">
        <f t="shared" ca="1" si="34"/>
        <v>-0.22699333467959942</v>
      </c>
      <c r="AA82" s="4">
        <f t="shared" ca="1" si="34"/>
        <v>-0.27384196692394341</v>
      </c>
      <c r="AB82" s="4">
        <f ca="1">INDIRECT(ADDRESS(10+(C78-1)*14,65))</f>
        <v>-0.23061627007356275</v>
      </c>
      <c r="AC82" s="4">
        <f t="shared" ref="AC82:AF82" ca="1" si="35">INDIRECT(ADDRESS(10+(D78-1)*14,65))</f>
        <v>0.2451394356695949</v>
      </c>
      <c r="AD82" s="4">
        <f t="shared" ca="1" si="35"/>
        <v>6.2334351088685552E-5</v>
      </c>
      <c r="AE82" s="4">
        <f t="shared" ca="1" si="35"/>
        <v>0.20998241255587841</v>
      </c>
      <c r="AF82" s="4">
        <f t="shared" ca="1" si="35"/>
        <v>0.21098601097065758</v>
      </c>
      <c r="AG82" s="4">
        <f ca="1">INDIRECT(ADDRESS(10+(C78-1)*14,65))</f>
        <v>-0.23061627007356275</v>
      </c>
      <c r="AH82" s="4">
        <f ca="1">INDIRECT(ADDRESS(10+(D78-1)*14,65))</f>
        <v>0.2451394356695949</v>
      </c>
    </row>
    <row r="83" spans="2:34" x14ac:dyDescent="0.25">
      <c r="B83" s="9" t="s">
        <v>8</v>
      </c>
      <c r="C83" s="4">
        <f ca="1">INDIRECT(ADDRESS(11+(C78-1)*14,5))</f>
        <v>-1.0702372635972663E-6</v>
      </c>
      <c r="D83" s="4">
        <f t="shared" ref="D83:G83" ca="1" si="36">INDIRECT(ADDRESS(11+(D78-1)*14,5))</f>
        <v>-1.0702372635972663E-6</v>
      </c>
      <c r="E83" s="4">
        <f t="shared" ca="1" si="36"/>
        <v>-2.7946456393965105E-6</v>
      </c>
      <c r="F83" s="4">
        <f t="shared" ca="1" si="36"/>
        <v>-1.0702372635972663E-6</v>
      </c>
      <c r="G83" s="4">
        <f t="shared" ca="1" si="36"/>
        <v>-1.9367595587582914E-2</v>
      </c>
      <c r="H83" s="4">
        <f ca="1">INDIRECT(ADDRESS(11+(C78-1)*14,17))</f>
        <v>-1.9193977765984908E-4</v>
      </c>
      <c r="I83" s="4">
        <f t="shared" ref="I83:L83" ca="1" si="37">INDIRECT(ADDRESS(11+(D78-1)*14,17))</f>
        <v>3.8665495808941458E-6</v>
      </c>
      <c r="J83" s="4">
        <f t="shared" ca="1" si="37"/>
        <v>-1.9679521476066101E-4</v>
      </c>
      <c r="K83" s="4">
        <f t="shared" ca="1" si="37"/>
        <v>1.9866175968089034E-6</v>
      </c>
      <c r="L83" s="4">
        <f t="shared" ca="1" si="37"/>
        <v>-9.4007784202341749E-6</v>
      </c>
      <c r="M83" s="4">
        <f ca="1">INDIRECT(ADDRESS(11+(C78-1)*14,29))</f>
        <v>3.7591021921505819E-4</v>
      </c>
      <c r="N83" s="4">
        <f t="shared" ref="N83:Q83" ca="1" si="38">INDIRECT(ADDRESS(11+(D78-1)*14,29))</f>
        <v>4.3472269907322454E-2</v>
      </c>
      <c r="O83" s="4">
        <f t="shared" ca="1" si="38"/>
        <v>5.8494424213730252E-2</v>
      </c>
      <c r="P83" s="4">
        <f t="shared" ca="1" si="38"/>
        <v>-2.1323314952096106E-2</v>
      </c>
      <c r="Q83" s="4">
        <f t="shared" ca="1" si="38"/>
        <v>-1.0223326456984023E-2</v>
      </c>
      <c r="R83" s="4">
        <f ca="1">INDIRECT(ADDRESS(11+(C78-1)*14,41))</f>
        <v>8.3949315442656417E-4</v>
      </c>
      <c r="S83" s="4">
        <f t="shared" ref="S83:V83" ca="1" si="39">INDIRECT(ADDRESS(11+(D78-1)*14,41))</f>
        <v>0.12263955481458659</v>
      </c>
      <c r="T83" s="4">
        <f t="shared" ca="1" si="39"/>
        <v>3.0361585053464568E-6</v>
      </c>
      <c r="U83" s="4">
        <f t="shared" ca="1" si="39"/>
        <v>7.1814349779657926E-6</v>
      </c>
      <c r="V83" s="4">
        <f t="shared" ca="1" si="39"/>
        <v>-4.8904212436478609E-7</v>
      </c>
      <c r="W83" s="4">
        <f ca="1">INDIRECT(ADDRESS(11+(C78-1)*14,53))</f>
        <v>4.130737612634125E-2</v>
      </c>
      <c r="X83" s="4">
        <f t="shared" ref="X83:AA83" ca="1" si="40">INDIRECT(ADDRESS(11+(D78-1)*14,53))</f>
        <v>-3.6826536601323252E-3</v>
      </c>
      <c r="Y83" s="4">
        <f t="shared" ca="1" si="40"/>
        <v>-1.2393509543837002E-2</v>
      </c>
      <c r="Z83" s="4">
        <f t="shared" ca="1" si="40"/>
        <v>1.1284283939075525E-3</v>
      </c>
      <c r="AA83" s="4">
        <f t="shared" ca="1" si="40"/>
        <v>-7.6683620620220869E-3</v>
      </c>
      <c r="AB83" s="4">
        <f ca="1">INDIRECT(ADDRESS(11+(C78-1)*14,65))</f>
        <v>-4.6437070469647693E-3</v>
      </c>
      <c r="AC83" s="4">
        <f t="shared" ref="AC83:AF83" ca="1" si="41">INDIRECT(ADDRESS(11+(D78-1)*14,65))</f>
        <v>2.8379963212975538E-4</v>
      </c>
      <c r="AD83" s="4">
        <f t="shared" ca="1" si="41"/>
        <v>0.15377567303087888</v>
      </c>
      <c r="AE83" s="4">
        <f t="shared" ca="1" si="41"/>
        <v>2.4078263811223039E-7</v>
      </c>
      <c r="AF83" s="4">
        <f t="shared" ca="1" si="41"/>
        <v>5.9732653658235149E-4</v>
      </c>
      <c r="AG83" s="4">
        <f ca="1">INDIRECT(ADDRESS(11+(C78-1)*14,77))</f>
        <v>-2.9323096035080411E-6</v>
      </c>
      <c r="AH83" s="4">
        <f ca="1">INDIRECT(ADDRESS(11+(D78-1)*14,77))</f>
        <v>-5.7907229421249332E-7</v>
      </c>
    </row>
    <row r="84" spans="2:34" x14ac:dyDescent="0.25">
      <c r="B84" s="9" t="s">
        <v>12</v>
      </c>
      <c r="C84" s="4">
        <f ca="1">INDIRECT(ADDRESS(18+(C78-1)*14,5))</f>
        <v>1.0502401824403105</v>
      </c>
      <c r="D84" s="4">
        <f t="shared" ref="D84:G84" ca="1" si="42">INDIRECT(ADDRESS(18+(D78-1)*14,5))</f>
        <v>1.0502401824403105</v>
      </c>
      <c r="E84" s="4">
        <f t="shared" ca="1" si="42"/>
        <v>0.88668432366072436</v>
      </c>
      <c r="F84" s="4">
        <f t="shared" ca="1" si="42"/>
        <v>1.0502401824403105</v>
      </c>
      <c r="G84" s="4">
        <f t="shared" ca="1" si="42"/>
        <v>1.0249462878220477</v>
      </c>
      <c r="H84" s="4">
        <f ca="1">INDIRECT(ADDRESS(18+(C78-1)*14,17))</f>
        <v>0.98580590141057056</v>
      </c>
      <c r="I84" s="4">
        <f t="shared" ref="I84:L84" ca="1" si="43">INDIRECT(ADDRESS(18+(D78-1)*14,17))</f>
        <v>0.78845060194840544</v>
      </c>
      <c r="J84" s="4">
        <f t="shared" ca="1" si="43"/>
        <v>0.91333125453990671</v>
      </c>
      <c r="K84" s="4">
        <f t="shared" ca="1" si="43"/>
        <v>1.6</v>
      </c>
      <c r="L84" s="4">
        <f t="shared" ca="1" si="43"/>
        <v>0.91191066314028468</v>
      </c>
      <c r="M84" s="4">
        <f ca="1">INDIRECT(ADDRESS(18+(C78-1)*14,29))</f>
        <v>0.79568139124131965</v>
      </c>
      <c r="N84" s="4">
        <f t="shared" ref="N84:Q84" ca="1" si="44">INDIRECT(ADDRESS(18+(D78-1)*14,29))</f>
        <v>0.26711635257781857</v>
      </c>
      <c r="O84" s="4">
        <f t="shared" ca="1" si="44"/>
        <v>0.94548449724364292</v>
      </c>
      <c r="P84" s="4">
        <f t="shared" ca="1" si="44"/>
        <v>0.82523611231313965</v>
      </c>
      <c r="Q84" s="4">
        <f t="shared" ca="1" si="44"/>
        <v>0.99501116271583179</v>
      </c>
      <c r="R84" s="4">
        <f ca="1">INDIRECT(ADDRESS(18+(C78-1)*14,41))</f>
        <v>0.72768277465729081</v>
      </c>
      <c r="S84" s="4">
        <f t="shared" ref="S84:V84" ca="1" si="45">INDIRECT(ADDRESS(18+(D78-1)*14,41))</f>
        <v>2.0132807693907639</v>
      </c>
      <c r="T84" s="4">
        <f t="shared" ca="1" si="45"/>
        <v>1.7540440852748158</v>
      </c>
      <c r="U84" s="4">
        <f t="shared" ca="1" si="45"/>
        <v>5</v>
      </c>
      <c r="V84" s="4">
        <f t="shared" ca="1" si="45"/>
        <v>1.7042976174711402</v>
      </c>
      <c r="W84" s="4">
        <f ca="1">INDIRECT(ADDRESS(18+(C78-1)*14,53))</f>
        <v>1.9717985214267639</v>
      </c>
      <c r="X84" s="4">
        <f t="shared" ref="X84:AA84" ca="1" si="46">INDIRECT(ADDRESS(18+(D78-1)*14,53))</f>
        <v>1.9437431120899482</v>
      </c>
      <c r="Y84" s="4">
        <f t="shared" ca="1" si="46"/>
        <v>1.8988452064494687</v>
      </c>
      <c r="Z84" s="4">
        <f t="shared" ca="1" si="46"/>
        <v>1.9736041978827419</v>
      </c>
      <c r="AA84" s="4">
        <f t="shared" ca="1" si="46"/>
        <v>1.9708043325808045</v>
      </c>
      <c r="AB84" s="4">
        <f ca="1">INDIRECT(ADDRESS(18+(C78-1)*14,65))</f>
        <v>1.8488607497040959</v>
      </c>
      <c r="AC84" s="4">
        <f t="shared" ref="AC84:AF84" ca="1" si="47">INDIRECT(ADDRESS(18+(D78-1)*14,65))</f>
        <v>1.8026789887912185</v>
      </c>
      <c r="AD84" s="4">
        <f t="shared" ca="1" si="47"/>
        <v>3</v>
      </c>
      <c r="AE84" s="4">
        <f t="shared" ca="1" si="47"/>
        <v>8</v>
      </c>
      <c r="AF84" s="4">
        <f t="shared" ca="1" si="47"/>
        <v>9</v>
      </c>
      <c r="AG84" s="4">
        <f ca="1">INDIRECT(ADDRESS(18+(C78-1)*14,77))</f>
        <v>8</v>
      </c>
      <c r="AH84" s="4">
        <f ca="1">INDIRECT(ADDRESS(18+(D78-1)*14,77))</f>
        <v>7</v>
      </c>
    </row>
    <row r="85" spans="2:34" x14ac:dyDescent="0.25">
      <c r="B85" s="9" t="s">
        <v>13</v>
      </c>
      <c r="C85" s="4">
        <f ca="1">INDIRECT(ADDRESS(19+(C78-1)*14,5))</f>
        <v>1.1380015058482207</v>
      </c>
      <c r="D85" s="4">
        <f t="shared" ref="D85:F85" ca="1" si="48">INDIRECT(ADDRESS(19+(D78-1)*14,5))</f>
        <v>1.1380015058482207</v>
      </c>
      <c r="E85" s="4">
        <f t="shared" ca="1" si="48"/>
        <v>0.96810074358424425</v>
      </c>
      <c r="F85" s="4">
        <f t="shared" ca="1" si="48"/>
        <v>1.1380015058482207</v>
      </c>
      <c r="G85" s="4">
        <f ca="1">INDIRECT(ADDRESS(19+(G78-1)*14,5))</f>
        <v>1.1583083024856742</v>
      </c>
      <c r="H85" s="4">
        <f ca="1">INDIRECT(ADDRESS(19+(C78-1)*14,17))</f>
        <v>1.1067449791341895</v>
      </c>
      <c r="I85" s="4">
        <f t="shared" ref="I85:L85" ca="1" si="49">INDIRECT(ADDRESS(19+(D78-1)*14,17))</f>
        <v>1.1558923436071824</v>
      </c>
      <c r="J85" s="4">
        <f t="shared" ca="1" si="49"/>
        <v>1.0034437641034448</v>
      </c>
      <c r="K85" s="4">
        <f t="shared" ca="1" si="49"/>
        <v>1.8</v>
      </c>
      <c r="L85" s="4">
        <f t="shared" ca="1" si="49"/>
        <v>0.9722609176318372</v>
      </c>
      <c r="M85" s="4">
        <f ca="1">INDIRECT(ADDRESS(19+(C78-1)*14,29))</f>
        <v>0.88046968008062498</v>
      </c>
      <c r="N85" s="4">
        <f t="shared" ref="N85:Q85" ca="1" si="50">INDIRECT(ADDRESS(19+(D78-1)*14,29))</f>
        <v>0.28520980893858561</v>
      </c>
      <c r="O85" s="4">
        <f t="shared" ca="1" si="50"/>
        <v>0.98663366159692012</v>
      </c>
      <c r="P85" s="4">
        <f t="shared" ca="1" si="50"/>
        <v>0.92667619379358424</v>
      </c>
      <c r="Q85" s="4">
        <f t="shared" ca="1" si="50"/>
        <v>1.0052790933748805</v>
      </c>
      <c r="R85" s="4">
        <f ca="1">INDIRECT(ADDRESS(19+(C78-1)*14,41))</f>
        <v>0.81290458270213661</v>
      </c>
      <c r="S85" s="4">
        <f t="shared" ref="S85:V85" ca="1" si="51">INDIRECT(ADDRESS(19+(D78-1)*14,41))</f>
        <v>2.158798180770976</v>
      </c>
      <c r="T85" s="4">
        <f t="shared" ca="1" si="51"/>
        <v>1.9807451493899324</v>
      </c>
      <c r="U85" s="4">
        <f t="shared" ca="1" si="51"/>
        <v>4</v>
      </c>
      <c r="V85" s="4">
        <f t="shared" ca="1" si="51"/>
        <v>2.1446529742726264</v>
      </c>
      <c r="W85" s="4">
        <f ca="1">INDIRECT(ADDRESS(19+(C78-1)*14,53))</f>
        <v>2.037797962250298</v>
      </c>
      <c r="X85" s="4">
        <f t="shared" ref="X85:AA85" ca="1" si="52">INDIRECT(ADDRESS(19+(D78-1)*14,53))</f>
        <v>2.0708536930916317</v>
      </c>
      <c r="Y85" s="4">
        <f t="shared" ca="1" si="52"/>
        <v>2.0868180411850199</v>
      </c>
      <c r="Z85" s="4">
        <f t="shared" ca="1" si="52"/>
        <v>2.1863554907977725</v>
      </c>
      <c r="AA85" s="4">
        <f t="shared" ca="1" si="52"/>
        <v>2.1256191362332779</v>
      </c>
      <c r="AB85" s="4">
        <f ca="1">INDIRECT(ADDRESS(19+(C78-1)*14,65))</f>
        <v>2.1332600844204763</v>
      </c>
      <c r="AC85" s="4">
        <f t="shared" ref="AC85:AF85" ca="1" si="53">INDIRECT(ADDRESS(19+(D78-1)*14,65))</f>
        <v>2.1357341219324564</v>
      </c>
      <c r="AD85" s="4">
        <f t="shared" ca="1" si="53"/>
        <v>2</v>
      </c>
      <c r="AE85" s="4">
        <f t="shared" ca="1" si="53"/>
        <v>5</v>
      </c>
      <c r="AF85" s="4">
        <f t="shared" ca="1" si="53"/>
        <v>5</v>
      </c>
      <c r="AG85" s="4">
        <f ca="1">INDIRECT(ADDRESS(19+(C78-1)*14,77))</f>
        <v>6</v>
      </c>
      <c r="AH85" s="4">
        <f ca="1">INDIRECT(ADDRESS(19+(D78-1)*14,77))</f>
        <v>6</v>
      </c>
    </row>
    <row r="86" spans="2:34" x14ac:dyDescent="0.25">
      <c r="B86" s="9" t="s">
        <v>48</v>
      </c>
      <c r="C86" s="4">
        <f ca="1">INDIRECT(ADDRESS(9+(C78-1)*14,12))</f>
        <v>1.2</v>
      </c>
      <c r="D86" s="4">
        <f t="shared" ref="D86:G86" ca="1" si="54">INDIRECT(ADDRESS(9+(D78-1)*14,12))</f>
        <v>1.2</v>
      </c>
      <c r="E86" s="4">
        <f t="shared" ca="1" si="54"/>
        <v>1.4</v>
      </c>
      <c r="F86" s="4">
        <f t="shared" ca="1" si="54"/>
        <v>1.2</v>
      </c>
      <c r="G86" s="4">
        <f t="shared" ca="1" si="54"/>
        <v>1.2</v>
      </c>
      <c r="H86" s="4">
        <f ca="1">INDIRECT(ADDRESS(9+(C78-1)*14,24))</f>
        <v>1.4</v>
      </c>
      <c r="I86" s="4">
        <f t="shared" ref="I86:L86" ca="1" si="55">INDIRECT(ADDRESS(9+(D78-1)*14,24))</f>
        <v>1.4</v>
      </c>
      <c r="J86" s="4">
        <f t="shared" ca="1" si="55"/>
        <v>1.4</v>
      </c>
      <c r="K86" s="4">
        <f t="shared" ca="1" si="55"/>
        <v>1.4</v>
      </c>
      <c r="L86" s="4">
        <f t="shared" ca="1" si="55"/>
        <v>1.4</v>
      </c>
      <c r="M86" s="4">
        <f ca="1">INDIRECT(ADDRESS(9+(C78-1)*14,36))</f>
        <v>1.4</v>
      </c>
      <c r="N86" s="4">
        <f t="shared" ref="N86:Q86" ca="1" si="56">INDIRECT(ADDRESS(9+(D78-1)*14,36))</f>
        <v>1.4</v>
      </c>
      <c r="O86" s="4">
        <f t="shared" ca="1" si="56"/>
        <v>1.4</v>
      </c>
      <c r="P86" s="4">
        <f t="shared" ca="1" si="56"/>
        <v>1.4</v>
      </c>
      <c r="Q86" s="4">
        <f t="shared" ca="1" si="56"/>
        <v>1.4</v>
      </c>
      <c r="R86" s="4">
        <f ca="1">INDIRECT(ADDRESS(9+(C78-1)*14,48))</f>
        <v>1.4</v>
      </c>
      <c r="S86" s="4">
        <f t="shared" ref="S86:V86" ca="1" si="57">INDIRECT(ADDRESS(9+(D78-1)*14,48))</f>
        <v>1.4</v>
      </c>
      <c r="T86" s="4">
        <f t="shared" ca="1" si="57"/>
        <v>1.4</v>
      </c>
      <c r="U86" s="4">
        <f t="shared" ca="1" si="57"/>
        <v>1.4</v>
      </c>
      <c r="V86" s="4">
        <f t="shared" ca="1" si="57"/>
        <v>1.4</v>
      </c>
      <c r="W86" s="4">
        <f ca="1">INDIRECT(ADDRESS(9+(C78-1)*14,60))</f>
        <v>1.4</v>
      </c>
      <c r="X86" s="4">
        <f t="shared" ref="X86:AA86" ca="1" si="58">INDIRECT(ADDRESS(9+(D78-1)*14,60))</f>
        <v>1.4</v>
      </c>
      <c r="Y86" s="4">
        <f t="shared" ca="1" si="58"/>
        <v>1.4</v>
      </c>
      <c r="Z86" s="4">
        <f t="shared" ca="1" si="58"/>
        <v>1.4</v>
      </c>
      <c r="AA86" s="4">
        <f t="shared" ca="1" si="58"/>
        <v>1.4</v>
      </c>
      <c r="AB86" s="4">
        <f ca="1">INDIRECT(ADDRESS(9+(C78-1)*14,72))</f>
        <v>1.4</v>
      </c>
      <c r="AC86" s="4">
        <f t="shared" ref="AC86:AF86" ca="1" si="59">INDIRECT(ADDRESS(9+(D78-1)*14,72))</f>
        <v>1.4</v>
      </c>
      <c r="AD86" s="4">
        <f t="shared" ca="1" si="59"/>
        <v>1.4</v>
      </c>
      <c r="AE86" s="4">
        <f t="shared" ca="1" si="59"/>
        <v>1.4</v>
      </c>
      <c r="AF86" s="4">
        <f t="shared" ca="1" si="59"/>
        <v>1.4</v>
      </c>
      <c r="AG86" s="4">
        <f ca="1">INDIRECT(ADDRESS(9+(C78-1)*14,84))</f>
        <v>1.4</v>
      </c>
      <c r="AH86" s="4">
        <f ca="1">INDIRECT(ADDRESS(9+(D78-1)*14,84))</f>
        <v>1.3</v>
      </c>
    </row>
    <row r="87" spans="2:34" x14ac:dyDescent="0.25">
      <c r="B87" s="9" t="s">
        <v>49</v>
      </c>
      <c r="C87" s="4">
        <f ca="1">INDIRECT(ADDRESS(10+(C78-1)*14,12))</f>
        <v>0.2</v>
      </c>
      <c r="D87" s="4">
        <f t="shared" ref="D87:G87" ca="1" si="60">INDIRECT(ADDRESS(10+(D78-1)*14,12))</f>
        <v>0.2</v>
      </c>
      <c r="E87" s="4">
        <f t="shared" ca="1" si="60"/>
        <v>0.22</v>
      </c>
      <c r="F87" s="4">
        <f t="shared" ca="1" si="60"/>
        <v>0.2</v>
      </c>
      <c r="G87" s="4">
        <f t="shared" ca="1" si="60"/>
        <v>0.2</v>
      </c>
      <c r="H87" s="4">
        <f ca="1">INDIRECT(ADDRESS(10+(C78-1)*14,24))</f>
        <v>0.2</v>
      </c>
      <c r="I87" s="4">
        <f t="shared" ref="I87:L87" ca="1" si="61">INDIRECT(ADDRESS(10+(D78-1)*14,24))</f>
        <v>0.2</v>
      </c>
      <c r="J87" s="4">
        <f t="shared" ca="1" si="61"/>
        <v>0.2</v>
      </c>
      <c r="K87" s="4">
        <f t="shared" ca="1" si="61"/>
        <v>0.3</v>
      </c>
      <c r="L87" s="4">
        <f t="shared" ca="1" si="61"/>
        <v>0.24</v>
      </c>
      <c r="M87" s="4">
        <f ca="1">INDIRECT(ADDRESS(10+(C78-1)*14,36))</f>
        <v>0.25</v>
      </c>
      <c r="N87" s="4">
        <f t="shared" ref="N87:Q87" ca="1" si="62">INDIRECT(ADDRESS(10+(D78-1)*14,36))</f>
        <v>0.25</v>
      </c>
      <c r="O87" s="4">
        <f t="shared" ca="1" si="62"/>
        <v>0.25</v>
      </c>
      <c r="P87" s="4">
        <f t="shared" ca="1" si="62"/>
        <v>0.25</v>
      </c>
      <c r="Q87" s="4">
        <f t="shared" ca="1" si="62"/>
        <v>0.25</v>
      </c>
      <c r="R87" s="4">
        <f ca="1">INDIRECT(ADDRESS(10+(C78-1)*14,48))</f>
        <v>0.25</v>
      </c>
      <c r="S87" s="4">
        <f t="shared" ref="S87:V87" ca="1" si="63">INDIRECT(ADDRESS(10+(D78-1)*14,48))</f>
        <v>0.1</v>
      </c>
      <c r="T87" s="4">
        <f t="shared" ca="1" si="63"/>
        <v>0.2</v>
      </c>
      <c r="U87" s="4">
        <f t="shared" ca="1" si="63"/>
        <v>0.2</v>
      </c>
      <c r="V87" s="4">
        <f t="shared" ca="1" si="63"/>
        <v>0.25</v>
      </c>
      <c r="W87" s="4">
        <f ca="1">INDIRECT(ADDRESS(10+(C78-1)*14,60))</f>
        <v>0.2</v>
      </c>
      <c r="X87" s="4">
        <f t="shared" ref="X87:AA87" ca="1" si="64">INDIRECT(ADDRESS(10+(D78-1)*14,60))</f>
        <v>0.2</v>
      </c>
      <c r="Y87" s="4">
        <f t="shared" ca="1" si="64"/>
        <v>0.2</v>
      </c>
      <c r="Z87" s="4">
        <f t="shared" ca="1" si="64"/>
        <v>0.2</v>
      </c>
      <c r="AA87" s="4">
        <f t="shared" ca="1" si="64"/>
        <v>0.2</v>
      </c>
      <c r="AB87" s="4">
        <f ca="1">INDIRECT(ADDRESS(10+(C78-1)*14,72))</f>
        <v>0.2</v>
      </c>
      <c r="AC87" s="4">
        <f t="shared" ref="AC87:AF87" ca="1" si="65">INDIRECT(ADDRESS(10+(D78-1)*14,72))</f>
        <v>0.2</v>
      </c>
      <c r="AD87" s="4">
        <f t="shared" ca="1" si="65"/>
        <v>0.2</v>
      </c>
      <c r="AE87" s="4">
        <f t="shared" ca="1" si="65"/>
        <v>0.2</v>
      </c>
      <c r="AF87" s="4">
        <f t="shared" ca="1" si="65"/>
        <v>0.2</v>
      </c>
      <c r="AG87" s="4">
        <f ca="1">INDIRECT(ADDRESS(10+(C78-1)*14,84))</f>
        <v>0.2</v>
      </c>
      <c r="AH87" s="4">
        <f ca="1">INDIRECT(ADDRESS(10+(D78-1)*14,84))</f>
        <v>0.2</v>
      </c>
    </row>
  </sheetData>
  <mergeCells count="32">
    <mergeCell ref="B35:L35"/>
    <mergeCell ref="BV7:CF7"/>
    <mergeCell ref="B21:L21"/>
    <mergeCell ref="N21:X21"/>
    <mergeCell ref="Z21:AJ21"/>
    <mergeCell ref="AL21:AV21"/>
    <mergeCell ref="AX21:BH21"/>
    <mergeCell ref="BJ21:BT21"/>
    <mergeCell ref="BV21:CF21"/>
    <mergeCell ref="B7:L7"/>
    <mergeCell ref="N7:X7"/>
    <mergeCell ref="Z7:AJ7"/>
    <mergeCell ref="AL7:AV7"/>
    <mergeCell ref="AX7:BH7"/>
    <mergeCell ref="BJ7:BT7"/>
    <mergeCell ref="N35:X35"/>
    <mergeCell ref="Z35:AJ35"/>
    <mergeCell ref="AL35:AV35"/>
    <mergeCell ref="AX35:BH35"/>
    <mergeCell ref="BJ63:BT63"/>
    <mergeCell ref="BJ49:BT49"/>
    <mergeCell ref="BJ35:BT35"/>
    <mergeCell ref="B49:L49"/>
    <mergeCell ref="N49:X49"/>
    <mergeCell ref="Z49:AJ49"/>
    <mergeCell ref="AL49:AV49"/>
    <mergeCell ref="AX49:BH49"/>
    <mergeCell ref="B63:L63"/>
    <mergeCell ref="N63:X63"/>
    <mergeCell ref="Z63:AJ63"/>
    <mergeCell ref="AL63:AV63"/>
    <mergeCell ref="AX63:BH63"/>
  </mergeCells>
  <conditionalFormatting sqref="C4:Q4 W4:AH4">
    <cfRule type="cellIs" dxfId="23" priority="7" operator="greaterThan">
      <formula>25</formula>
    </cfRule>
    <cfRule type="cellIs" dxfId="22" priority="8" operator="greaterThan">
      <formula>30</formula>
    </cfRule>
  </conditionalFormatting>
  <conditionalFormatting sqref="R4:V4">
    <cfRule type="cellIs" dxfId="21" priority="5" operator="greaterThan">
      <formula>25</formula>
    </cfRule>
    <cfRule type="cellIs" dxfId="20" priority="6" operator="greaterThan">
      <formula>30</formula>
    </cfRule>
  </conditionalFormatting>
  <conditionalFormatting sqref="C80:Q80 W80:AH80">
    <cfRule type="cellIs" dxfId="19" priority="3" operator="greaterThan">
      <formula>25</formula>
    </cfRule>
    <cfRule type="cellIs" dxfId="18" priority="4" operator="greaterThan">
      <formula>30</formula>
    </cfRule>
  </conditionalFormatting>
  <conditionalFormatting sqref="R80:V80">
    <cfRule type="cellIs" dxfId="17" priority="1" operator="greaterThan">
      <formula>25</formula>
    </cfRule>
    <cfRule type="cellIs" dxfId="16" priority="2" operator="greaterThan">
      <formula>30</formula>
    </cfRule>
  </conditionalFormatting>
  <dataValidations count="1">
    <dataValidation type="list" allowBlank="1" showInputMessage="1" showErrorMessage="1" sqref="G9 BO65 G23 G65 G37 AE65 CA23 G51 S9 S23 S51 S37 S65 AQ9 AE9 AQ23 AE23 AE37 AQ51 AQ37 BC23 AQ65 BC37 BO9 BO23 BO51 BC51 BC65 BO37 AE51 CA9 BC9" xr:uid="{CD404E64-FE4D-443B-A732-4B1C6D3C3B9A}">
      <formula1>MCNPSpectra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4D9F-1859-4A5F-B72D-28705EC75A77}">
  <dimension ref="B2:CF87"/>
  <sheetViews>
    <sheetView workbookViewId="0">
      <selection activeCell="I28" sqref="A1:XFD1048576"/>
    </sheetView>
  </sheetViews>
  <sheetFormatPr defaultRowHeight="15" x14ac:dyDescent="0.25"/>
  <cols>
    <col min="2" max="2" width="9.85546875" customWidth="1"/>
  </cols>
  <sheetData>
    <row r="2" spans="2:84" x14ac:dyDescent="0.25">
      <c r="B2" s="2" t="s">
        <v>14</v>
      </c>
      <c r="C2" s="1">
        <v>1</v>
      </c>
      <c r="D2" s="1">
        <v>2</v>
      </c>
      <c r="E2" s="1">
        <v>3</v>
      </c>
      <c r="F2" s="1">
        <v>4</v>
      </c>
      <c r="G2" s="1">
        <v>5</v>
      </c>
      <c r="H2" s="1">
        <v>6</v>
      </c>
      <c r="I2" s="1">
        <v>7</v>
      </c>
      <c r="J2" s="1">
        <v>8</v>
      </c>
      <c r="K2" s="1">
        <v>9</v>
      </c>
      <c r="L2" s="1">
        <v>10</v>
      </c>
      <c r="M2" s="1">
        <v>11</v>
      </c>
      <c r="N2" s="1">
        <v>12</v>
      </c>
      <c r="O2" s="1">
        <v>13</v>
      </c>
      <c r="P2" s="1">
        <v>14</v>
      </c>
      <c r="Q2" s="1">
        <v>15</v>
      </c>
      <c r="R2" s="1">
        <v>16</v>
      </c>
      <c r="S2" s="1">
        <v>17</v>
      </c>
      <c r="T2" s="1">
        <v>18</v>
      </c>
      <c r="U2" s="1">
        <v>19</v>
      </c>
      <c r="V2" s="1">
        <v>20</v>
      </c>
      <c r="W2" s="1">
        <v>21</v>
      </c>
      <c r="X2" s="1">
        <v>22</v>
      </c>
      <c r="Y2" s="1">
        <v>23</v>
      </c>
      <c r="Z2" s="1">
        <v>24</v>
      </c>
      <c r="AA2" s="1">
        <v>25</v>
      </c>
      <c r="AB2" s="1">
        <v>26</v>
      </c>
      <c r="AC2" s="1">
        <v>27</v>
      </c>
      <c r="AD2" s="1">
        <v>28</v>
      </c>
      <c r="AE2" s="1">
        <v>29</v>
      </c>
      <c r="AF2" s="1">
        <v>30</v>
      </c>
      <c r="AG2" s="1">
        <v>31</v>
      </c>
      <c r="AH2" s="1">
        <v>32</v>
      </c>
    </row>
    <row r="3" spans="2:84" x14ac:dyDescent="0.25">
      <c r="B3" s="3" t="s">
        <v>0</v>
      </c>
      <c r="C3" s="4">
        <f ca="1">INDIRECT(ADDRESS(14+(C2-1)*14,5))</f>
        <v>16.14880707432118</v>
      </c>
      <c r="D3" s="4">
        <f t="shared" ref="D3:G3" ca="1" si="0">INDIRECT(ADDRESS(14+(D2-1)*14,5))</f>
        <v>22.231621458350801</v>
      </c>
      <c r="E3" s="4">
        <f t="shared" ca="1" si="0"/>
        <v>-1.8691931206280894</v>
      </c>
      <c r="F3" s="4">
        <f t="shared" ca="1" si="0"/>
        <v>15.363418671574944</v>
      </c>
      <c r="G3" s="4">
        <f t="shared" ca="1" si="0"/>
        <v>10.809198334279777</v>
      </c>
      <c r="H3" s="4">
        <f ca="1">INDIRECT(ADDRESS(14+(C2-1)*14,17))</f>
        <v>1.7925162598543696</v>
      </c>
      <c r="I3" s="4">
        <f t="shared" ref="I3:L3" ca="1" si="1">INDIRECT(ADDRESS(14+(D2-1)*14,17))</f>
        <v>-14.281086660268199</v>
      </c>
      <c r="J3" s="4">
        <f t="shared" ca="1" si="1"/>
        <v>14.958641287028758</v>
      </c>
      <c r="K3" s="4">
        <f t="shared" ca="1" si="1"/>
        <v>-4.876062999910399</v>
      </c>
      <c r="L3" s="4">
        <f t="shared" ca="1" si="1"/>
        <v>3.7715720219707585</v>
      </c>
      <c r="M3" s="4">
        <f ca="1">INDIRECT(ADDRESS(14+(C2-1)*14,29))</f>
        <v>10.157134310665578</v>
      </c>
      <c r="N3" s="4">
        <f t="shared" ref="N3:Q3" ca="1" si="2">INDIRECT(ADDRESS(14+(D2-1)*14,29))</f>
        <v>21.303456344519439</v>
      </c>
      <c r="O3" s="4">
        <f t="shared" ca="1" si="2"/>
        <v>21.515973620891362</v>
      </c>
      <c r="P3" s="4">
        <f t="shared" ca="1" si="2"/>
        <v>17.41134646180813</v>
      </c>
      <c r="Q3" s="4">
        <f t="shared" ca="1" si="2"/>
        <v>40</v>
      </c>
      <c r="R3" s="4">
        <f ca="1">INDIRECT(ADDRESS(14+(C2-1)*14,41))</f>
        <v>40.195867255546545</v>
      </c>
      <c r="S3" s="4">
        <f t="shared" ref="S3:V3" ca="1" si="3">INDIRECT(ADDRESS(14+(D2-1)*14,41))</f>
        <v>30</v>
      </c>
      <c r="T3" s="4">
        <f t="shared" ca="1" si="3"/>
        <v>3.9103196352999126</v>
      </c>
      <c r="U3" s="4">
        <f t="shared" ca="1" si="3"/>
        <v>6.8295185007579526</v>
      </c>
      <c r="V3" s="4">
        <f t="shared" ca="1" si="3"/>
        <v>-15.5628569478783</v>
      </c>
      <c r="W3" s="4">
        <f ca="1">INDIRECT(ADDRESS(14+(C2-1)*14,53))</f>
        <v>24.787583157292765</v>
      </c>
      <c r="X3" s="4">
        <f t="shared" ref="X3:AA3" ca="1" si="4">INDIRECT(ADDRESS(14+(D2-1)*14,53))</f>
        <v>15.144615775214518</v>
      </c>
      <c r="Y3" s="4">
        <f t="shared" ca="1" si="4"/>
        <v>28.882070039025013</v>
      </c>
      <c r="Z3" s="4">
        <f t="shared" ca="1" si="4"/>
        <v>20</v>
      </c>
      <c r="AA3" s="4">
        <f t="shared" ca="1" si="4"/>
        <v>8.0274108899279142</v>
      </c>
      <c r="AB3" s="4">
        <f ca="1">INDIRECT(ADDRESS(14+(C2-1)*14,65))</f>
        <v>5.3336910021364403</v>
      </c>
      <c r="AC3" s="4">
        <f t="shared" ref="AC3:AF3" ca="1" si="5">INDIRECT(ADDRESS(14+(D2-1)*14,65))</f>
        <v>-1.3388239584609845</v>
      </c>
      <c r="AD3" s="4">
        <f t="shared" ca="1" si="5"/>
        <v>20.710371296212685</v>
      </c>
      <c r="AE3" s="4">
        <f t="shared" ca="1" si="5"/>
        <v>11.559254773281728</v>
      </c>
      <c r="AF3" s="4">
        <f t="shared" ca="1" si="5"/>
        <v>9.4400295797407914</v>
      </c>
      <c r="AG3" s="4">
        <f ca="1">INDIRECT(ADDRESS(14+(C2-1)*14,77))</f>
        <v>10.07903281860626</v>
      </c>
      <c r="AH3" s="4">
        <f ca="1">INDIRECT(ADDRESS(14+(D2-1)*14,77))</f>
        <v>12.089998355992762</v>
      </c>
      <c r="AL3" s="8"/>
    </row>
    <row r="4" spans="2:84" x14ac:dyDescent="0.25">
      <c r="B4" s="3" t="s">
        <v>1</v>
      </c>
      <c r="C4" s="4">
        <f ca="1">INDIRECT(ADDRESS(15+(C2-1)*14,5))</f>
        <v>8.9905258929427649</v>
      </c>
      <c r="D4" s="4">
        <f t="shared" ref="D4:G4" ca="1" si="6">INDIRECT(ADDRESS(15+(D2-1)*14,5))</f>
        <v>9.825381477265525</v>
      </c>
      <c r="E4" s="4">
        <f t="shared" ca="1" si="6"/>
        <v>10.791279424481068</v>
      </c>
      <c r="F4" s="4">
        <f t="shared" ca="1" si="6"/>
        <v>13.089270047841223</v>
      </c>
      <c r="G4" s="4">
        <f t="shared" ca="1" si="6"/>
        <v>11.618061398033783</v>
      </c>
      <c r="H4" s="4">
        <f ca="1">INDIRECT(ADDRESS(15+(C2-1)*14,17))</f>
        <v>16.655692705145558</v>
      </c>
      <c r="I4" s="4">
        <f t="shared" ref="I4:L4" ca="1" si="7">INDIRECT(ADDRESS(15+(D2-1)*14,17))</f>
        <v>22.563035292199643</v>
      </c>
      <c r="J4" s="4">
        <f t="shared" ca="1" si="7"/>
        <v>11.184161854252572</v>
      </c>
      <c r="K4" s="4">
        <f t="shared" ca="1" si="7"/>
        <v>17.77902648917194</v>
      </c>
      <c r="L4" s="4">
        <f t="shared" ca="1" si="7"/>
        <v>9.1865995577189423</v>
      </c>
      <c r="M4" s="4">
        <f ca="1">INDIRECT(ADDRESS(15+(C2-1)*14,29))</f>
        <v>12.753384141680989</v>
      </c>
      <c r="N4" s="4">
        <f t="shared" ref="N4:Q4" ca="1" si="8">INDIRECT(ADDRESS(15+(D2-1)*14,29))</f>
        <v>11.1887132652418</v>
      </c>
      <c r="O4" s="4">
        <f t="shared" ca="1" si="8"/>
        <v>10.017409520380612</v>
      </c>
      <c r="P4" s="4">
        <f t="shared" ca="1" si="8"/>
        <v>10.958494141907504</v>
      </c>
      <c r="Q4" s="4">
        <f t="shared" ca="1" si="8"/>
        <v>10</v>
      </c>
      <c r="R4" s="4">
        <f ca="1">INDIRECT(ADDRESS(15+(C2-1)*14,41))</f>
        <v>30.38047824080828</v>
      </c>
      <c r="S4" s="4">
        <f t="shared" ref="S4:V4" ca="1" si="9">INDIRECT(ADDRESS(15+(D2-1)*14,41))</f>
        <v>30</v>
      </c>
      <c r="T4" s="4">
        <f t="shared" ca="1" si="9"/>
        <v>25.969889781079399</v>
      </c>
      <c r="U4" s="4">
        <f t="shared" ca="1" si="9"/>
        <v>19.99896788947656</v>
      </c>
      <c r="V4" s="4">
        <f t="shared" ca="1" si="9"/>
        <v>45</v>
      </c>
      <c r="W4" s="4">
        <f ca="1">INDIRECT(ADDRESS(15+(C2-1)*14,53))</f>
        <v>21.887034925399536</v>
      </c>
      <c r="X4" s="4">
        <f t="shared" ref="X4:AA4" ca="1" si="10">INDIRECT(ADDRESS(15+(D2-1)*14,53))</f>
        <v>24.120068264873655</v>
      </c>
      <c r="Y4" s="4">
        <f t="shared" ca="1" si="10"/>
        <v>30.476243922822206</v>
      </c>
      <c r="Z4" s="4">
        <f t="shared" ca="1" si="10"/>
        <v>26.425649858837573</v>
      </c>
      <c r="AA4" s="4">
        <f t="shared" ca="1" si="10"/>
        <v>24.997973938333377</v>
      </c>
      <c r="AB4" s="4">
        <f ca="1">INDIRECT(ADDRESS(15+(C2-1)*14,65))</f>
        <v>29.220995828882124</v>
      </c>
      <c r="AC4" s="4">
        <f t="shared" ref="AC4:AF4" ca="1" si="11">INDIRECT(ADDRESS(15+(D2-1)*14,65))</f>
        <v>36.064327924624862</v>
      </c>
      <c r="AD4" s="4">
        <f t="shared" ca="1" si="11"/>
        <v>21.913961321403967</v>
      </c>
      <c r="AE4" s="4">
        <f t="shared" ca="1" si="11"/>
        <v>32.71582472685381</v>
      </c>
      <c r="AF4" s="4">
        <f t="shared" ca="1" si="11"/>
        <v>22.691913982223834</v>
      </c>
      <c r="AG4" s="4">
        <f ca="1">INDIRECT(ADDRESS(15+(C2-1)*14,77))</f>
        <v>31.216723570809329</v>
      </c>
      <c r="AH4" s="4">
        <f ca="1">INDIRECT(ADDRESS(15+(D2-1)*14,77))</f>
        <v>27.891723582017825</v>
      </c>
      <c r="AL4" s="8"/>
    </row>
    <row r="7" spans="2:84" x14ac:dyDescent="0.25">
      <c r="B7" s="14" t="s">
        <v>15</v>
      </c>
      <c r="C7" s="15"/>
      <c r="D7" s="15"/>
      <c r="E7" s="15"/>
      <c r="F7" s="15"/>
      <c r="G7" s="15"/>
      <c r="H7" s="15"/>
      <c r="I7" s="15"/>
      <c r="J7" s="15"/>
      <c r="K7" s="15"/>
      <c r="L7" s="16"/>
      <c r="N7" s="14" t="s">
        <v>20</v>
      </c>
      <c r="O7" s="15"/>
      <c r="P7" s="15"/>
      <c r="Q7" s="15">
        <v>152.939012439236</v>
      </c>
      <c r="R7" s="15"/>
      <c r="S7" s="15"/>
      <c r="T7" s="15"/>
      <c r="U7" s="15"/>
      <c r="V7" s="15"/>
      <c r="W7" s="15"/>
      <c r="X7" s="16">
        <v>0.51472081218274102</v>
      </c>
      <c r="Z7" s="14" t="s">
        <v>25</v>
      </c>
      <c r="AA7" s="15"/>
      <c r="AB7" s="15"/>
      <c r="AC7" s="15"/>
      <c r="AD7" s="15"/>
      <c r="AE7" s="15"/>
      <c r="AF7" s="15"/>
      <c r="AG7" s="15"/>
      <c r="AH7" s="15"/>
      <c r="AI7" s="15"/>
      <c r="AJ7" s="16"/>
      <c r="AL7" s="14" t="s">
        <v>26</v>
      </c>
      <c r="AM7" s="15"/>
      <c r="AN7" s="15"/>
      <c r="AO7" s="15">
        <v>-151.90957081487099</v>
      </c>
      <c r="AP7" s="15"/>
      <c r="AQ7" s="15"/>
      <c r="AR7" s="15"/>
      <c r="AS7" s="15"/>
      <c r="AT7" s="15"/>
      <c r="AU7" s="15"/>
      <c r="AV7" s="16">
        <v>-304.333862441924</v>
      </c>
      <c r="AX7" s="14" t="s">
        <v>35</v>
      </c>
      <c r="AY7" s="15"/>
      <c r="AZ7" s="15"/>
      <c r="BA7" s="15"/>
      <c r="BB7" s="15"/>
      <c r="BC7" s="15"/>
      <c r="BD7" s="15"/>
      <c r="BE7" s="15"/>
      <c r="BF7" s="15"/>
      <c r="BG7" s="15"/>
      <c r="BH7" s="16"/>
      <c r="BJ7" s="14" t="s">
        <v>36</v>
      </c>
      <c r="BK7" s="15"/>
      <c r="BL7" s="15"/>
      <c r="BM7" s="15">
        <v>-456.75815406897698</v>
      </c>
      <c r="BN7" s="15"/>
      <c r="BO7" s="15"/>
      <c r="BP7" s="15"/>
      <c r="BQ7" s="15"/>
      <c r="BR7" s="15"/>
      <c r="BS7" s="15"/>
      <c r="BT7" s="16">
        <v>-609.18244569602996</v>
      </c>
      <c r="BV7" s="14" t="s">
        <v>45</v>
      </c>
      <c r="BW7" s="15"/>
      <c r="BX7" s="15"/>
      <c r="BY7" s="15">
        <v>-456.75815406897698</v>
      </c>
      <c r="BZ7" s="15"/>
      <c r="CA7" s="15"/>
      <c r="CB7" s="15"/>
      <c r="CC7" s="15"/>
      <c r="CD7" s="15"/>
      <c r="CE7" s="15"/>
      <c r="CF7" s="16">
        <v>-609.18244569602996</v>
      </c>
    </row>
    <row r="8" spans="2:84" x14ac:dyDescent="0.25">
      <c r="B8" s="5" t="s">
        <v>2</v>
      </c>
      <c r="I8" s="5" t="s">
        <v>3</v>
      </c>
      <c r="N8" s="5" t="s">
        <v>2</v>
      </c>
      <c r="U8" s="5" t="s">
        <v>3</v>
      </c>
      <c r="Z8" s="5" t="s">
        <v>2</v>
      </c>
      <c r="AG8" s="5" t="s">
        <v>3</v>
      </c>
      <c r="AL8" s="5" t="s">
        <v>2</v>
      </c>
      <c r="AS8" s="5" t="s">
        <v>3</v>
      </c>
      <c r="AX8" s="5" t="s">
        <v>2</v>
      </c>
      <c r="BE8" s="5" t="s">
        <v>3</v>
      </c>
      <c r="BJ8" s="5" t="s">
        <v>2</v>
      </c>
      <c r="BQ8" s="5" t="s">
        <v>3</v>
      </c>
      <c r="BV8" s="5" t="s">
        <v>2</v>
      </c>
      <c r="CC8" s="5" t="s">
        <v>3</v>
      </c>
    </row>
    <row r="9" spans="2:84" x14ac:dyDescent="0.25">
      <c r="B9" t="s">
        <v>4</v>
      </c>
      <c r="E9" s="4">
        <v>0.23474465922521121</v>
      </c>
      <c r="F9" s="6">
        <f>E9*E9</f>
        <v>5.5105055034760535E-2</v>
      </c>
      <c r="I9" t="s">
        <v>5</v>
      </c>
      <c r="L9" s="4">
        <v>1.2</v>
      </c>
      <c r="N9" t="s">
        <v>4</v>
      </c>
      <c r="Q9" s="4">
        <v>0.30992694096137458</v>
      </c>
      <c r="R9" s="6">
        <f>Q9*Q9</f>
        <v>9.6054708733675359E-2</v>
      </c>
      <c r="U9" t="s">
        <v>5</v>
      </c>
      <c r="X9" s="4">
        <v>1.2</v>
      </c>
      <c r="Z9" t="s">
        <v>4</v>
      </c>
      <c r="AC9" s="4">
        <v>-0.22898470603453819</v>
      </c>
      <c r="AD9" s="6">
        <f>AC9*AC9</f>
        <v>5.2433995597723868E-2</v>
      </c>
      <c r="AG9" t="s">
        <v>5</v>
      </c>
      <c r="AJ9" s="4">
        <v>1.2</v>
      </c>
      <c r="AL9" t="s">
        <v>4</v>
      </c>
      <c r="AO9" s="4">
        <v>-9.3814113331271765E-2</v>
      </c>
      <c r="AP9" s="6">
        <f>AO9*AO9</f>
        <v>8.801087860132702E-3</v>
      </c>
      <c r="AS9" t="s">
        <v>5</v>
      </c>
      <c r="AV9" s="4">
        <v>1.2</v>
      </c>
      <c r="AX9" t="s">
        <v>4</v>
      </c>
      <c r="BA9" s="4">
        <v>0.23797450182672261</v>
      </c>
      <c r="BB9" s="6">
        <f>BA9*BA9</f>
        <v>5.6631863519676806E-2</v>
      </c>
      <c r="BE9" t="s">
        <v>5</v>
      </c>
      <c r="BH9" s="4">
        <v>1.2</v>
      </c>
      <c r="BJ9" t="s">
        <v>4</v>
      </c>
      <c r="BM9" s="4">
        <v>-0.30666235736800873</v>
      </c>
      <c r="BN9" s="6">
        <f>BM9*BM9</f>
        <v>9.4041801426504298E-2</v>
      </c>
      <c r="BQ9" t="s">
        <v>5</v>
      </c>
      <c r="BT9" s="4">
        <v>1.2</v>
      </c>
      <c r="BV9" t="s">
        <v>4</v>
      </c>
      <c r="BY9" s="4">
        <v>-0.25859587726765532</v>
      </c>
      <c r="BZ9" s="6">
        <f>BY9*BY9</f>
        <v>6.6871827739828249E-2</v>
      </c>
      <c r="CC9" t="s">
        <v>5</v>
      </c>
      <c r="CF9" s="4">
        <v>1.2</v>
      </c>
    </row>
    <row r="10" spans="2:84" x14ac:dyDescent="0.25">
      <c r="B10" t="s">
        <v>6</v>
      </c>
      <c r="E10" s="4">
        <v>-0.24985159804100499</v>
      </c>
      <c r="F10" s="6">
        <f>E10*E10</f>
        <v>6.2425821043643928E-2</v>
      </c>
      <c r="I10" t="s">
        <v>7</v>
      </c>
      <c r="L10" s="4">
        <v>0.2</v>
      </c>
      <c r="N10" t="s">
        <v>6</v>
      </c>
      <c r="Q10" s="4">
        <v>-0.21354277832312279</v>
      </c>
      <c r="R10" s="6">
        <f>Q10*Q10</f>
        <v>4.5600518173958361E-2</v>
      </c>
      <c r="U10" t="s">
        <v>7</v>
      </c>
      <c r="X10" s="4">
        <v>0.2</v>
      </c>
      <c r="Z10" t="s">
        <v>6</v>
      </c>
      <c r="AC10" s="4">
        <v>-0.20524946954719384</v>
      </c>
      <c r="AD10" s="6">
        <f>AC10*AC10</f>
        <v>4.2127344749404452E-2</v>
      </c>
      <c r="AG10" t="s">
        <v>7</v>
      </c>
      <c r="AJ10" s="4">
        <v>0.2</v>
      </c>
      <c r="AL10" t="s">
        <v>6</v>
      </c>
      <c r="AO10" s="4">
        <v>0.34374135397775712</v>
      </c>
      <c r="AP10" s="6">
        <f>AO10*AO10</f>
        <v>0.11815811843446172</v>
      </c>
      <c r="AS10" t="s">
        <v>7</v>
      </c>
      <c r="AV10" s="4">
        <v>0.25</v>
      </c>
      <c r="AX10" t="s">
        <v>6</v>
      </c>
      <c r="BA10" s="4">
        <v>-0.28908615483839412</v>
      </c>
      <c r="BB10" s="6">
        <f>BA10*BA10</f>
        <v>8.3570804919247982E-2</v>
      </c>
      <c r="BE10" t="s">
        <v>7</v>
      </c>
      <c r="BH10" s="4">
        <v>0.2</v>
      </c>
      <c r="BJ10" t="s">
        <v>6</v>
      </c>
      <c r="BM10" s="4">
        <v>-0.23025803745342757</v>
      </c>
      <c r="BN10" s="6">
        <f>BM10*BM10</f>
        <v>5.3018763811904054E-2</v>
      </c>
      <c r="BQ10" t="s">
        <v>7</v>
      </c>
      <c r="BT10" s="4">
        <v>0.2</v>
      </c>
      <c r="BV10" t="s">
        <v>6</v>
      </c>
      <c r="BY10" s="4">
        <v>-0.16305681084487644</v>
      </c>
      <c r="BZ10" s="6">
        <f>BY10*BY10</f>
        <v>2.6587523562901817E-2</v>
      </c>
      <c r="CC10" t="s">
        <v>7</v>
      </c>
      <c r="CF10" s="4">
        <v>0.2</v>
      </c>
    </row>
    <row r="11" spans="2:84" x14ac:dyDescent="0.25">
      <c r="B11" t="s">
        <v>8</v>
      </c>
      <c r="E11" s="4">
        <v>-1.2732163307929934E-3</v>
      </c>
      <c r="F11" s="6">
        <f>E11*E11</f>
        <v>1.6210798249979733E-6</v>
      </c>
      <c r="N11" t="s">
        <v>8</v>
      </c>
      <c r="Q11" s="4">
        <v>2.6790314127722935E-2</v>
      </c>
      <c r="R11" s="6">
        <f>Q11*Q11</f>
        <v>7.1772093106207112E-4</v>
      </c>
      <c r="Z11" t="s">
        <v>8</v>
      </c>
      <c r="AC11" s="4">
        <v>1.2625034460824618E-2</v>
      </c>
      <c r="AD11" s="6">
        <f>AC11*AC11</f>
        <v>1.5939149513700916E-4</v>
      </c>
      <c r="AL11" t="s">
        <v>8</v>
      </c>
      <c r="AO11" s="4">
        <v>3.0483067472401133E-4</v>
      </c>
      <c r="AP11" s="6">
        <f>AO11*AO11</f>
        <v>9.2921740252696001E-8</v>
      </c>
      <c r="AX11" t="s">
        <v>8</v>
      </c>
      <c r="BA11" s="4">
        <v>-1.2029455023199045E-2</v>
      </c>
      <c r="BB11" s="6">
        <f>BA11*BA11</f>
        <v>1.4470778815516873E-4</v>
      </c>
      <c r="BJ11" t="s">
        <v>8</v>
      </c>
      <c r="BM11" s="4">
        <v>8.6963543821942536E-3</v>
      </c>
      <c r="BN11" s="6">
        <f>BM11*BM11</f>
        <v>7.5626579540709202E-5</v>
      </c>
      <c r="BV11" t="s">
        <v>8</v>
      </c>
      <c r="BY11" s="4">
        <v>9.9368460945352816E-2</v>
      </c>
      <c r="BZ11" s="6">
        <f>BY11*BY11</f>
        <v>9.8740910306481071E-3</v>
      </c>
    </row>
    <row r="12" spans="2:84" x14ac:dyDescent="0.25">
      <c r="E12" t="s">
        <v>9</v>
      </c>
      <c r="Q12" t="s">
        <v>9</v>
      </c>
      <c r="AC12" t="s">
        <v>9</v>
      </c>
      <c r="AO12" t="s">
        <v>9</v>
      </c>
      <c r="BA12" t="s">
        <v>9</v>
      </c>
      <c r="BM12" t="s">
        <v>9</v>
      </c>
      <c r="BY12" t="s">
        <v>9</v>
      </c>
    </row>
    <row r="13" spans="2:84" x14ac:dyDescent="0.25">
      <c r="B13" s="5" t="s">
        <v>10</v>
      </c>
      <c r="N13" s="5" t="s">
        <v>10</v>
      </c>
      <c r="U13" t="s">
        <v>47</v>
      </c>
      <c r="X13" t="e">
        <f ca="1">INDIRECT(ADDRESS(Y10,179))-INDIRECT(ADDRESS(Y9,179))</f>
        <v>#VALUE!</v>
      </c>
      <c r="Z13" s="5" t="s">
        <v>10</v>
      </c>
      <c r="AG13" t="s">
        <v>47</v>
      </c>
      <c r="AJ13" t="e">
        <f ca="1">INDIRECT(ADDRESS(AK10,179))-INDIRECT(ADDRESS(AK9,179))</f>
        <v>#VALUE!</v>
      </c>
      <c r="AL13" s="5" t="s">
        <v>10</v>
      </c>
      <c r="AS13" t="s">
        <v>47</v>
      </c>
      <c r="AV13" t="e">
        <f ca="1">INDIRECT(ADDRESS(AW10,179))-INDIRECT(ADDRESS(AW9,179))</f>
        <v>#VALUE!</v>
      </c>
      <c r="AX13" s="5" t="s">
        <v>10</v>
      </c>
      <c r="BE13" t="s">
        <v>47</v>
      </c>
      <c r="BH13" t="e">
        <f ca="1">INDIRECT(ADDRESS(BI10,179))-INDIRECT(ADDRESS(BI9,179))</f>
        <v>#VALUE!</v>
      </c>
      <c r="BJ13" s="5" t="s">
        <v>10</v>
      </c>
      <c r="BQ13" t="s">
        <v>47</v>
      </c>
      <c r="BT13" t="e">
        <f ca="1">INDIRECT(ADDRESS(BU10,179))-INDIRECT(ADDRESS(BU9,179))</f>
        <v>#VALUE!</v>
      </c>
      <c r="BV13" s="5" t="s">
        <v>10</v>
      </c>
      <c r="CC13" t="s">
        <v>47</v>
      </c>
      <c r="CF13" t="e">
        <f ca="1">INDIRECT(ADDRESS(CG10,179))-INDIRECT(ADDRESS(CG9,179))</f>
        <v>#VALUE!</v>
      </c>
    </row>
    <row r="14" spans="2:84" x14ac:dyDescent="0.25">
      <c r="B14" t="s">
        <v>0</v>
      </c>
      <c r="E14" s="4">
        <v>16.14880707432118</v>
      </c>
      <c r="N14" t="s">
        <v>0</v>
      </c>
      <c r="Q14" s="4">
        <v>1.7925162598543696</v>
      </c>
      <c r="Z14" t="s">
        <v>0</v>
      </c>
      <c r="AC14" s="4">
        <v>10.157134310665578</v>
      </c>
      <c r="AL14" t="s">
        <v>0</v>
      </c>
      <c r="AO14" s="4">
        <v>40.195867255546545</v>
      </c>
      <c r="AX14" t="s">
        <v>0</v>
      </c>
      <c r="BA14" s="4">
        <v>24.787583157292765</v>
      </c>
      <c r="BJ14" t="s">
        <v>0</v>
      </c>
      <c r="BM14" s="4">
        <v>5.3336910021364403</v>
      </c>
      <c r="BV14" t="s">
        <v>0</v>
      </c>
      <c r="BY14" s="4">
        <v>10.07903281860626</v>
      </c>
    </row>
    <row r="15" spans="2:84" x14ac:dyDescent="0.25">
      <c r="B15" t="s">
        <v>1</v>
      </c>
      <c r="E15" s="4">
        <v>8.9905258929427649</v>
      </c>
      <c r="N15" t="s">
        <v>1</v>
      </c>
      <c r="Q15" s="4">
        <v>16.655692705145558</v>
      </c>
      <c r="Z15" t="s">
        <v>1</v>
      </c>
      <c r="AC15" s="4">
        <v>12.753384141680989</v>
      </c>
      <c r="AL15" t="s">
        <v>1</v>
      </c>
      <c r="AO15" s="4">
        <v>30.38047824080828</v>
      </c>
      <c r="AX15" t="s">
        <v>1</v>
      </c>
      <c r="BA15" s="4">
        <v>21.887034925399536</v>
      </c>
      <c r="BJ15" t="s">
        <v>1</v>
      </c>
      <c r="BM15" s="4">
        <v>29.220995828882124</v>
      </c>
      <c r="BV15" t="s">
        <v>1</v>
      </c>
      <c r="BY15" s="4">
        <v>31.216723570809329</v>
      </c>
    </row>
    <row r="16" spans="2:84" x14ac:dyDescent="0.25">
      <c r="E16" s="4"/>
      <c r="Q16" s="4"/>
      <c r="AC16" s="4"/>
      <c r="AO16" s="4"/>
      <c r="BA16" s="4"/>
      <c r="BM16" s="4"/>
      <c r="BY16" s="4"/>
    </row>
    <row r="17" spans="2:84" x14ac:dyDescent="0.25">
      <c r="B17" s="5" t="s">
        <v>11</v>
      </c>
      <c r="N17" s="5" t="s">
        <v>11</v>
      </c>
      <c r="Z17" s="5" t="s">
        <v>11</v>
      </c>
      <c r="AL17" s="5" t="s">
        <v>11</v>
      </c>
      <c r="AX17" s="5" t="s">
        <v>11</v>
      </c>
      <c r="BJ17" s="5" t="s">
        <v>11</v>
      </c>
      <c r="BV17" s="5" t="s">
        <v>11</v>
      </c>
    </row>
    <row r="18" spans="2:84" x14ac:dyDescent="0.25">
      <c r="B18" t="s">
        <v>12</v>
      </c>
      <c r="E18" s="7">
        <v>1.0929019974407577</v>
      </c>
      <c r="N18" t="s">
        <v>12</v>
      </c>
      <c r="Q18" s="7">
        <v>0.98500279920120215</v>
      </c>
      <c r="Z18" t="s">
        <v>12</v>
      </c>
      <c r="AC18" s="7">
        <v>0.91394134287100171</v>
      </c>
      <c r="AL18" t="s">
        <v>12</v>
      </c>
      <c r="AO18" s="7">
        <v>10</v>
      </c>
      <c r="AX18" t="s">
        <v>12</v>
      </c>
      <c r="BA18" s="7">
        <v>2.1166781173226847</v>
      </c>
      <c r="BJ18" t="s">
        <v>12</v>
      </c>
      <c r="BM18" s="7">
        <v>1.911405551342567</v>
      </c>
      <c r="BV18" t="s">
        <v>12</v>
      </c>
      <c r="BY18" s="7">
        <v>1.9710595008565817</v>
      </c>
    </row>
    <row r="19" spans="2:84" x14ac:dyDescent="0.25">
      <c r="B19" t="s">
        <v>13</v>
      </c>
      <c r="E19" s="7">
        <v>1.1938111488222729</v>
      </c>
      <c r="N19" t="s">
        <v>13</v>
      </c>
      <c r="Q19" s="7">
        <v>1.1602260756648106</v>
      </c>
      <c r="Z19" t="s">
        <v>13</v>
      </c>
      <c r="AC19" s="7">
        <v>0.99160257784299</v>
      </c>
      <c r="AL19" t="s">
        <v>13</v>
      </c>
      <c r="AO19" s="7">
        <v>7</v>
      </c>
      <c r="AX19" t="s">
        <v>13</v>
      </c>
      <c r="BA19" s="7">
        <v>2.2341679699774128</v>
      </c>
      <c r="BJ19" t="s">
        <v>13</v>
      </c>
      <c r="BM19" s="7">
        <v>2.2209043596280207</v>
      </c>
      <c r="BV19" t="s">
        <v>13</v>
      </c>
      <c r="BY19" s="7">
        <v>2.2221256000800755</v>
      </c>
    </row>
    <row r="21" spans="2:84" x14ac:dyDescent="0.25">
      <c r="B21" s="14" t="s">
        <v>16</v>
      </c>
      <c r="C21" s="15"/>
      <c r="D21" s="15"/>
      <c r="E21" s="15"/>
      <c r="F21" s="15"/>
      <c r="G21" s="15"/>
      <c r="H21" s="15"/>
      <c r="I21" s="15"/>
      <c r="J21" s="15"/>
      <c r="K21" s="15"/>
      <c r="L21" s="16"/>
      <c r="N21" s="14" t="s">
        <v>21</v>
      </c>
      <c r="O21" s="15"/>
      <c r="P21" s="15"/>
      <c r="Q21" s="15">
        <v>152.939012439236</v>
      </c>
      <c r="R21" s="15"/>
      <c r="S21" s="15"/>
      <c r="T21" s="15"/>
      <c r="U21" s="15"/>
      <c r="V21" s="15"/>
      <c r="W21" s="15"/>
      <c r="X21" s="16">
        <v>0.51472081218274102</v>
      </c>
      <c r="Z21" s="14" t="s">
        <v>27</v>
      </c>
      <c r="AA21" s="15"/>
      <c r="AB21" s="15"/>
      <c r="AC21" s="15"/>
      <c r="AD21" s="15"/>
      <c r="AE21" s="15"/>
      <c r="AF21" s="15"/>
      <c r="AG21" s="15"/>
      <c r="AH21" s="15"/>
      <c r="AI21" s="15"/>
      <c r="AJ21" s="16"/>
      <c r="AL21" s="14" t="s">
        <v>28</v>
      </c>
      <c r="AM21" s="15"/>
      <c r="AN21" s="15"/>
      <c r="AO21" s="15">
        <v>-151.90957081487099</v>
      </c>
      <c r="AP21" s="15"/>
      <c r="AQ21" s="15"/>
      <c r="AR21" s="15"/>
      <c r="AS21" s="15"/>
      <c r="AT21" s="15"/>
      <c r="AU21" s="15"/>
      <c r="AV21" s="16">
        <v>-304.333862441924</v>
      </c>
      <c r="AX21" s="14" t="s">
        <v>37</v>
      </c>
      <c r="AY21" s="15"/>
      <c r="AZ21" s="15"/>
      <c r="BA21" s="15"/>
      <c r="BB21" s="15"/>
      <c r="BC21" s="15"/>
      <c r="BD21" s="15"/>
      <c r="BE21" s="15"/>
      <c r="BF21" s="15"/>
      <c r="BG21" s="15"/>
      <c r="BH21" s="16"/>
      <c r="BJ21" s="14" t="s">
        <v>38</v>
      </c>
      <c r="BK21" s="15"/>
      <c r="BL21" s="15"/>
      <c r="BM21" s="15">
        <v>-456.75815406897698</v>
      </c>
      <c r="BN21" s="15"/>
      <c r="BO21" s="15"/>
      <c r="BP21" s="15"/>
      <c r="BQ21" s="15"/>
      <c r="BR21" s="15"/>
      <c r="BS21" s="15"/>
      <c r="BT21" s="16">
        <v>-609.18244569602996</v>
      </c>
      <c r="BV21" s="14" t="s">
        <v>46</v>
      </c>
      <c r="BW21" s="15"/>
      <c r="BX21" s="15"/>
      <c r="BY21" s="15">
        <v>-456.75815406897698</v>
      </c>
      <c r="BZ21" s="15"/>
      <c r="CA21" s="15"/>
      <c r="CB21" s="15"/>
      <c r="CC21" s="15"/>
      <c r="CD21" s="15"/>
      <c r="CE21" s="15"/>
      <c r="CF21" s="16">
        <v>-609.18244569602996</v>
      </c>
    </row>
    <row r="22" spans="2:84" x14ac:dyDescent="0.25">
      <c r="B22" s="5" t="s">
        <v>2</v>
      </c>
      <c r="I22" s="5" t="s">
        <v>3</v>
      </c>
      <c r="N22" s="5" t="s">
        <v>2</v>
      </c>
      <c r="U22" s="5" t="s">
        <v>3</v>
      </c>
      <c r="Z22" s="5" t="s">
        <v>2</v>
      </c>
      <c r="AG22" s="5" t="s">
        <v>3</v>
      </c>
      <c r="AL22" s="5" t="s">
        <v>2</v>
      </c>
      <c r="AS22" s="5" t="s">
        <v>3</v>
      </c>
      <c r="AX22" s="5" t="s">
        <v>2</v>
      </c>
      <c r="BE22" s="5" t="s">
        <v>3</v>
      </c>
      <c r="BJ22" s="5" t="s">
        <v>2</v>
      </c>
      <c r="BQ22" s="5" t="s">
        <v>3</v>
      </c>
      <c r="BV22" s="5" t="s">
        <v>2</v>
      </c>
      <c r="CC22" s="5" t="s">
        <v>3</v>
      </c>
    </row>
    <row r="23" spans="2:84" x14ac:dyDescent="0.25">
      <c r="B23" t="s">
        <v>4</v>
      </c>
      <c r="E23" s="4">
        <v>0.19824842694114822</v>
      </c>
      <c r="F23" s="6">
        <f>E23*E23</f>
        <v>3.9302438784639786E-2</v>
      </c>
      <c r="I23" t="s">
        <v>5</v>
      </c>
      <c r="L23" s="4">
        <v>1.2</v>
      </c>
      <c r="N23" t="s">
        <v>4</v>
      </c>
      <c r="Q23" s="4">
        <v>0.41139733126860006</v>
      </c>
      <c r="R23" s="6">
        <f>Q23*Q23</f>
        <v>0.16924776417492626</v>
      </c>
      <c r="U23" t="s">
        <v>5</v>
      </c>
      <c r="X23" s="4">
        <v>1.2</v>
      </c>
      <c r="Z23" t="s">
        <v>4</v>
      </c>
      <c r="AC23" s="4">
        <v>-0.208444016458257</v>
      </c>
      <c r="AD23" s="6">
        <f>AC23*AC23</f>
        <v>4.3448907997250111E-2</v>
      </c>
      <c r="AG23" t="s">
        <v>5</v>
      </c>
      <c r="AJ23" s="4">
        <v>1.2</v>
      </c>
      <c r="AL23" t="s">
        <v>4</v>
      </c>
      <c r="AO23" s="4">
        <v>-0.30615670981913135</v>
      </c>
      <c r="AP23" s="6">
        <f>AO23*AO23</f>
        <v>9.3731930967275792E-2</v>
      </c>
      <c r="AS23" t="s">
        <v>5</v>
      </c>
      <c r="AV23" s="4">
        <v>1.2</v>
      </c>
      <c r="AX23" t="s">
        <v>4</v>
      </c>
      <c r="BA23" s="4">
        <v>0.23723375289181328</v>
      </c>
      <c r="BB23" s="6">
        <f>BA23*BA23</f>
        <v>5.6279853511133925E-2</v>
      </c>
      <c r="BE23" t="s">
        <v>5</v>
      </c>
      <c r="BH23" s="4">
        <v>1.3</v>
      </c>
      <c r="BJ23" t="s">
        <v>4</v>
      </c>
      <c r="BM23" s="4">
        <v>-0.27648583882287037</v>
      </c>
      <c r="BN23" s="6">
        <f>BM23*BM23</f>
        <v>7.6444419069586253E-2</v>
      </c>
      <c r="BQ23" t="s">
        <v>5</v>
      </c>
      <c r="BT23" s="4">
        <v>1.2</v>
      </c>
      <c r="BV23" t="s">
        <v>4</v>
      </c>
      <c r="BY23" s="4">
        <v>-0.28634862749282003</v>
      </c>
      <c r="BZ23" s="6">
        <f>BY23*BY23</f>
        <v>8.1995536467021804E-2</v>
      </c>
      <c r="CC23" t="s">
        <v>5</v>
      </c>
      <c r="CF23" s="4">
        <v>1.2</v>
      </c>
    </row>
    <row r="24" spans="2:84" x14ac:dyDescent="0.25">
      <c r="B24" t="s">
        <v>6</v>
      </c>
      <c r="E24" s="4">
        <v>-0.31047377089009315</v>
      </c>
      <c r="F24" s="6">
        <f>E24*E24</f>
        <v>9.6393962410714046E-2</v>
      </c>
      <c r="I24" t="s">
        <v>7</v>
      </c>
      <c r="L24" s="4">
        <v>0.2</v>
      </c>
      <c r="N24" t="s">
        <v>6</v>
      </c>
      <c r="Q24" s="4">
        <v>-0.12769240391661058</v>
      </c>
      <c r="R24" s="6">
        <f>Q24*Q24</f>
        <v>1.6305350018002825E-2</v>
      </c>
      <c r="U24" t="s">
        <v>7</v>
      </c>
      <c r="X24" s="4">
        <v>0.25</v>
      </c>
      <c r="Z24" t="s">
        <v>6</v>
      </c>
      <c r="AC24" s="4">
        <v>-0.26871760547786661</v>
      </c>
      <c r="AD24" s="6">
        <f>AC24*AC24</f>
        <v>7.2209151493758367E-2</v>
      </c>
      <c r="AG24" t="s">
        <v>7</v>
      </c>
      <c r="AJ24" s="4">
        <v>0.2</v>
      </c>
      <c r="AL24" t="s">
        <v>6</v>
      </c>
      <c r="AO24" s="4">
        <v>1.4355104005701121E-3</v>
      </c>
      <c r="AP24" s="6">
        <f>AO24*AO24</f>
        <v>2.0606901101449637E-6</v>
      </c>
      <c r="AS24" t="s">
        <v>7</v>
      </c>
      <c r="AV24" s="4">
        <v>0.2</v>
      </c>
      <c r="AX24" t="s">
        <v>6</v>
      </c>
      <c r="BA24" s="4">
        <v>-0.21610863872913597</v>
      </c>
      <c r="BB24" s="6">
        <f>BA24*BA24</f>
        <v>4.6702943733360203E-2</v>
      </c>
      <c r="BE24" t="s">
        <v>7</v>
      </c>
      <c r="BH24" s="4">
        <v>0.2</v>
      </c>
      <c r="BJ24" t="s">
        <v>6</v>
      </c>
      <c r="BM24" s="4">
        <v>0.25514332794385181</v>
      </c>
      <c r="BN24" s="6">
        <f>BM24*BM24</f>
        <v>6.5098117794263916E-2</v>
      </c>
      <c r="BQ24" t="s">
        <v>7</v>
      </c>
      <c r="BT24" s="4">
        <v>0.2</v>
      </c>
      <c r="BV24" t="s">
        <v>6</v>
      </c>
      <c r="BY24" s="4">
        <v>-3.480372133919938E-2</v>
      </c>
      <c r="BZ24" s="6">
        <f>BY24*BY24</f>
        <v>1.2112990190566422E-3</v>
      </c>
      <c r="CC24" t="s">
        <v>7</v>
      </c>
      <c r="CF24" s="4">
        <v>0.2</v>
      </c>
    </row>
    <row r="25" spans="2:84" x14ac:dyDescent="0.25">
      <c r="B25" t="s">
        <v>8</v>
      </c>
      <c r="E25" s="4">
        <v>-2.0925319679260684E-5</v>
      </c>
      <c r="F25" s="6">
        <f>E25*E25</f>
        <v>4.3786900367925444E-10</v>
      </c>
      <c r="N25" t="s">
        <v>8</v>
      </c>
      <c r="Q25" s="4">
        <v>-8.9776161730031412E-6</v>
      </c>
      <c r="R25" s="6">
        <f>Q25*Q25</f>
        <v>8.0597592149767568E-11</v>
      </c>
      <c r="Z25" t="s">
        <v>8</v>
      </c>
      <c r="AC25" s="4">
        <v>-2.360221696155484E-4</v>
      </c>
      <c r="AD25" s="6">
        <f>AC25*AC25</f>
        <v>5.5706464550030696E-8</v>
      </c>
      <c r="AL25" t="s">
        <v>8</v>
      </c>
      <c r="AO25" s="4">
        <v>-0.17916655028789391</v>
      </c>
      <c r="AP25" s="6">
        <f>AO25*AO25</f>
        <v>3.2100652742064417E-2</v>
      </c>
      <c r="AX25" t="s">
        <v>8</v>
      </c>
      <c r="BA25" s="4">
        <v>-6.7495245255726382E-3</v>
      </c>
      <c r="BB25" s="6">
        <f>BA25*BA25</f>
        <v>4.5556081321306543E-5</v>
      </c>
      <c r="BJ25" t="s">
        <v>8</v>
      </c>
      <c r="BM25" s="4">
        <v>1.883522437755135E-3</v>
      </c>
      <c r="BN25" s="6">
        <f>BM25*BM25</f>
        <v>3.5476567735270465E-6</v>
      </c>
      <c r="BV25" t="s">
        <v>8</v>
      </c>
      <c r="BY25" s="4">
        <v>9.8688320431203416E-2</v>
      </c>
      <c r="BZ25" s="6">
        <f>BY25*BY25</f>
        <v>9.7393845895318819E-3</v>
      </c>
    </row>
    <row r="26" spans="2:84" x14ac:dyDescent="0.25">
      <c r="E26" t="s">
        <v>9</v>
      </c>
      <c r="Q26" t="s">
        <v>9</v>
      </c>
      <c r="AC26" t="s">
        <v>9</v>
      </c>
      <c r="AO26" t="s">
        <v>9</v>
      </c>
      <c r="BA26" t="s">
        <v>9</v>
      </c>
      <c r="BM26" t="s">
        <v>9</v>
      </c>
      <c r="BY26" t="s">
        <v>9</v>
      </c>
    </row>
    <row r="27" spans="2:84" x14ac:dyDescent="0.25">
      <c r="B27" s="5" t="s">
        <v>10</v>
      </c>
      <c r="I27" t="s">
        <v>47</v>
      </c>
      <c r="L27" t="e">
        <f ca="1">INDIRECT(ADDRESS(M24,179))-INDIRECT(ADDRESS(M23,179))</f>
        <v>#VALUE!</v>
      </c>
      <c r="N27" s="5" t="s">
        <v>10</v>
      </c>
      <c r="U27" t="s">
        <v>47</v>
      </c>
      <c r="X27" t="e">
        <f ca="1">INDIRECT(ADDRESS(Y24,179))-INDIRECT(ADDRESS(Y23,179))</f>
        <v>#VALUE!</v>
      </c>
      <c r="Z27" s="5" t="s">
        <v>10</v>
      </c>
      <c r="AG27" t="s">
        <v>47</v>
      </c>
      <c r="AJ27" t="e">
        <f ca="1">INDIRECT(ADDRESS(AK24,179))-INDIRECT(ADDRESS(AK23,179))</f>
        <v>#VALUE!</v>
      </c>
      <c r="AL27" s="5" t="s">
        <v>10</v>
      </c>
      <c r="AS27" t="s">
        <v>47</v>
      </c>
      <c r="AV27" t="e">
        <f ca="1">INDIRECT(ADDRESS(AW24,179))-INDIRECT(ADDRESS(AW23,179))</f>
        <v>#VALUE!</v>
      </c>
      <c r="AX27" s="5" t="s">
        <v>10</v>
      </c>
      <c r="BE27" t="s">
        <v>47</v>
      </c>
      <c r="BH27" t="e">
        <f ca="1">INDIRECT(ADDRESS(BI24,179))-INDIRECT(ADDRESS(BI23,179))</f>
        <v>#VALUE!</v>
      </c>
      <c r="BJ27" s="5" t="s">
        <v>10</v>
      </c>
      <c r="BQ27" t="s">
        <v>47</v>
      </c>
      <c r="BT27" t="e">
        <f ca="1">INDIRECT(ADDRESS(BU24,179))-INDIRECT(ADDRESS(BU23,179))</f>
        <v>#VALUE!</v>
      </c>
      <c r="BV27" s="5" t="s">
        <v>10</v>
      </c>
      <c r="CC27" t="s">
        <v>47</v>
      </c>
      <c r="CF27" t="e">
        <f ca="1">INDIRECT(ADDRESS(CG24,179))-INDIRECT(ADDRESS(CG23,179))</f>
        <v>#VALUE!</v>
      </c>
    </row>
    <row r="28" spans="2:84" x14ac:dyDescent="0.25">
      <c r="B28" t="s">
        <v>0</v>
      </c>
      <c r="E28" s="4">
        <v>22.231621458350801</v>
      </c>
      <c r="N28" t="s">
        <v>0</v>
      </c>
      <c r="Q28" s="4">
        <v>-14.281086660268199</v>
      </c>
      <c r="Z28" t="s">
        <v>0</v>
      </c>
      <c r="AC28" s="4">
        <v>21.303456344519439</v>
      </c>
      <c r="AL28" t="s">
        <v>0</v>
      </c>
      <c r="AO28" s="4">
        <v>30</v>
      </c>
      <c r="AX28" t="s">
        <v>0</v>
      </c>
      <c r="BA28" s="4">
        <v>15.144615775214518</v>
      </c>
      <c r="BJ28" t="s">
        <v>0</v>
      </c>
      <c r="BM28" s="4">
        <v>-1.3388239584609845</v>
      </c>
      <c r="BV28" t="s">
        <v>0</v>
      </c>
      <c r="BY28" s="4">
        <v>12.089998355992762</v>
      </c>
    </row>
    <row r="29" spans="2:84" x14ac:dyDescent="0.25">
      <c r="B29" t="s">
        <v>1</v>
      </c>
      <c r="E29" s="4">
        <v>9.825381477265525</v>
      </c>
      <c r="N29" t="s">
        <v>1</v>
      </c>
      <c r="Q29" s="4">
        <v>22.563035292199643</v>
      </c>
      <c r="Z29" t="s">
        <v>1</v>
      </c>
      <c r="AC29" s="4">
        <v>11.1887132652418</v>
      </c>
      <c r="AD29" t="e">
        <f>AL8:AV19</f>
        <v>#VALUE!</v>
      </c>
      <c r="AL29" t="s">
        <v>1</v>
      </c>
      <c r="AO29" s="4">
        <v>30</v>
      </c>
      <c r="AX29" t="s">
        <v>1</v>
      </c>
      <c r="BA29" s="4">
        <v>24.120068264873655</v>
      </c>
      <c r="BJ29" t="s">
        <v>1</v>
      </c>
      <c r="BM29" s="4">
        <v>36.064327924624862</v>
      </c>
      <c r="BV29" t="s">
        <v>1</v>
      </c>
      <c r="BY29" s="4">
        <v>27.891723582017825</v>
      </c>
    </row>
    <row r="30" spans="2:84" x14ac:dyDescent="0.25">
      <c r="E30" s="4"/>
      <c r="Q30" s="4"/>
      <c r="AC30" s="4"/>
      <c r="AO30" s="4"/>
      <c r="BA30" s="4"/>
      <c r="BM30" s="4"/>
      <c r="BY30" s="4"/>
    </row>
    <row r="31" spans="2:84" x14ac:dyDescent="0.25">
      <c r="B31" s="5" t="s">
        <v>11</v>
      </c>
      <c r="N31" s="5" t="s">
        <v>11</v>
      </c>
      <c r="Z31" s="5" t="s">
        <v>11</v>
      </c>
      <c r="AL31" s="5" t="s">
        <v>11</v>
      </c>
      <c r="AX31" s="5" t="s">
        <v>11</v>
      </c>
      <c r="BJ31" s="5" t="s">
        <v>11</v>
      </c>
      <c r="BV31" s="5" t="s">
        <v>11</v>
      </c>
    </row>
    <row r="32" spans="2:84" x14ac:dyDescent="0.25">
      <c r="B32" t="s">
        <v>12</v>
      </c>
      <c r="E32" s="7">
        <v>1.1209619077480997</v>
      </c>
      <c r="N32" t="s">
        <v>12</v>
      </c>
      <c r="Q32" s="7">
        <v>3</v>
      </c>
      <c r="Z32" t="s">
        <v>12</v>
      </c>
      <c r="AC32" s="7">
        <v>0.99417186360438381</v>
      </c>
      <c r="AL32" t="s">
        <v>12</v>
      </c>
      <c r="AO32" s="7">
        <v>10</v>
      </c>
      <c r="AX32" t="s">
        <v>12</v>
      </c>
      <c r="BA32" s="7">
        <v>7</v>
      </c>
      <c r="BJ32" t="s">
        <v>12</v>
      </c>
      <c r="BM32" s="7">
        <v>10</v>
      </c>
      <c r="BV32" t="s">
        <v>12</v>
      </c>
      <c r="BY32" s="7">
        <v>1.9476837289715037</v>
      </c>
    </row>
    <row r="33" spans="2:77" x14ac:dyDescent="0.25">
      <c r="B33" t="s">
        <v>13</v>
      </c>
      <c r="E33" s="7">
        <v>1.1841874878307204</v>
      </c>
      <c r="N33" t="s">
        <v>13</v>
      </c>
      <c r="Q33" s="7">
        <v>3</v>
      </c>
      <c r="Z33" t="s">
        <v>13</v>
      </c>
      <c r="AC33" s="7">
        <v>1.0323946658515173</v>
      </c>
      <c r="AL33" t="s">
        <v>13</v>
      </c>
      <c r="AO33" s="7">
        <v>6.5</v>
      </c>
      <c r="AX33" t="s">
        <v>13</v>
      </c>
      <c r="BA33" s="7">
        <v>5</v>
      </c>
      <c r="BJ33" t="s">
        <v>13</v>
      </c>
      <c r="BM33" s="7">
        <v>8</v>
      </c>
      <c r="BV33" t="s">
        <v>13</v>
      </c>
      <c r="BY33" s="7">
        <v>2.2312262736817052</v>
      </c>
    </row>
    <row r="35" spans="2:77" x14ac:dyDescent="0.25">
      <c r="B35" s="14" t="s">
        <v>17</v>
      </c>
      <c r="C35" s="15"/>
      <c r="D35" s="15"/>
      <c r="E35" s="15"/>
      <c r="F35" s="15"/>
      <c r="G35" s="15"/>
      <c r="H35" s="15"/>
      <c r="I35" s="15"/>
      <c r="J35" s="15"/>
      <c r="K35" s="15"/>
      <c r="L35" s="16"/>
      <c r="N35" s="14" t="s">
        <v>22</v>
      </c>
      <c r="O35" s="15"/>
      <c r="P35" s="15"/>
      <c r="Q35" s="15">
        <v>152.939012439236</v>
      </c>
      <c r="R35" s="15"/>
      <c r="S35" s="15"/>
      <c r="T35" s="15"/>
      <c r="U35" s="15"/>
      <c r="V35" s="15"/>
      <c r="W35" s="15"/>
      <c r="X35" s="16">
        <v>0.51472081218274102</v>
      </c>
      <c r="Z35" s="14" t="s">
        <v>29</v>
      </c>
      <c r="AA35" s="15"/>
      <c r="AB35" s="15"/>
      <c r="AC35" s="15"/>
      <c r="AD35" s="15"/>
      <c r="AE35" s="15"/>
      <c r="AF35" s="15"/>
      <c r="AG35" s="15"/>
      <c r="AH35" s="15"/>
      <c r="AI35" s="15"/>
      <c r="AJ35" s="16"/>
      <c r="AL35" s="14" t="s">
        <v>30</v>
      </c>
      <c r="AM35" s="15"/>
      <c r="AN35" s="15"/>
      <c r="AO35" s="15">
        <v>-151.90957081487099</v>
      </c>
      <c r="AP35" s="15"/>
      <c r="AQ35" s="15"/>
      <c r="AR35" s="15"/>
      <c r="AS35" s="15"/>
      <c r="AT35" s="15"/>
      <c r="AU35" s="15"/>
      <c r="AV35" s="16">
        <v>-304.333862441924</v>
      </c>
      <c r="AX35" s="14" t="s">
        <v>39</v>
      </c>
      <c r="AY35" s="15"/>
      <c r="AZ35" s="15"/>
      <c r="BA35" s="15"/>
      <c r="BB35" s="15"/>
      <c r="BC35" s="15"/>
      <c r="BD35" s="15"/>
      <c r="BE35" s="15"/>
      <c r="BF35" s="15"/>
      <c r="BG35" s="15"/>
      <c r="BH35" s="16"/>
      <c r="BJ35" s="14" t="s">
        <v>40</v>
      </c>
      <c r="BK35" s="15"/>
      <c r="BL35" s="15"/>
      <c r="BM35" s="15">
        <v>-456.75815406897698</v>
      </c>
      <c r="BN35" s="15"/>
      <c r="BO35" s="15"/>
      <c r="BP35" s="15"/>
      <c r="BQ35" s="15"/>
      <c r="BR35" s="15"/>
      <c r="BS35" s="15"/>
      <c r="BT35" s="16">
        <v>-609.18244569602996</v>
      </c>
    </row>
    <row r="36" spans="2:77" x14ac:dyDescent="0.25">
      <c r="B36" s="5" t="s">
        <v>2</v>
      </c>
      <c r="I36" s="5" t="s">
        <v>3</v>
      </c>
      <c r="N36" s="5" t="s">
        <v>2</v>
      </c>
      <c r="U36" s="5" t="s">
        <v>3</v>
      </c>
      <c r="Z36" s="5" t="s">
        <v>2</v>
      </c>
      <c r="AG36" s="5" t="s">
        <v>3</v>
      </c>
      <c r="AL36" s="5" t="s">
        <v>2</v>
      </c>
      <c r="AS36" s="5" t="s">
        <v>3</v>
      </c>
      <c r="AX36" s="5" t="s">
        <v>2</v>
      </c>
      <c r="BE36" s="5" t="s">
        <v>3</v>
      </c>
      <c r="BJ36" s="5" t="s">
        <v>2</v>
      </c>
      <c r="BQ36" s="5" t="s">
        <v>3</v>
      </c>
    </row>
    <row r="37" spans="2:77" x14ac:dyDescent="0.25">
      <c r="B37" t="s">
        <v>4</v>
      </c>
      <c r="E37" s="4">
        <v>0.30485149553934554</v>
      </c>
      <c r="F37" s="6">
        <f>E37*E37</f>
        <v>9.2934434332575616E-2</v>
      </c>
      <c r="I37" t="s">
        <v>5</v>
      </c>
      <c r="L37" s="4">
        <v>1.2</v>
      </c>
      <c r="N37" t="s">
        <v>4</v>
      </c>
      <c r="Q37" s="4">
        <v>0.26585820765322643</v>
      </c>
      <c r="R37" s="6">
        <f>Q37*Q37</f>
        <v>7.068058657658606E-2</v>
      </c>
      <c r="U37" t="s">
        <v>5</v>
      </c>
      <c r="X37" s="4">
        <v>1.2</v>
      </c>
      <c r="Z37" t="s">
        <v>4</v>
      </c>
      <c r="AC37" s="4">
        <v>-0.14456471380946173</v>
      </c>
      <c r="AD37" s="6">
        <f>AC37*AC37</f>
        <v>2.0898956478811577E-2</v>
      </c>
      <c r="AG37" t="s">
        <v>5</v>
      </c>
      <c r="AJ37" s="4">
        <v>1.2</v>
      </c>
      <c r="AL37" t="s">
        <v>4</v>
      </c>
      <c r="AO37" s="4">
        <v>-0.24441231644647995</v>
      </c>
      <c r="AP37" s="6">
        <f>AO37*AO37</f>
        <v>5.9737380430734253E-2</v>
      </c>
      <c r="AS37" t="s">
        <v>5</v>
      </c>
      <c r="AV37" s="4">
        <v>1.2</v>
      </c>
      <c r="AX37" t="s">
        <v>4</v>
      </c>
      <c r="BA37" s="4">
        <v>0.23568082673855104</v>
      </c>
      <c r="BB37" s="6">
        <f>BA37*BA37</f>
        <v>5.5545452092166915E-2</v>
      </c>
      <c r="BE37" t="s">
        <v>5</v>
      </c>
      <c r="BH37" s="4">
        <v>1.2</v>
      </c>
      <c r="BJ37" t="s">
        <v>4</v>
      </c>
      <c r="BM37" s="4">
        <v>-0.22030451816500388</v>
      </c>
      <c r="BN37" s="6">
        <f>BM37*BM37</f>
        <v>4.8534080723914526E-2</v>
      </c>
      <c r="BQ37" t="s">
        <v>5</v>
      </c>
      <c r="BT37" s="4">
        <v>1.2</v>
      </c>
    </row>
    <row r="38" spans="2:77" x14ac:dyDescent="0.25">
      <c r="B38" t="s">
        <v>6</v>
      </c>
      <c r="E38" s="4">
        <v>-0.2223734506611095</v>
      </c>
      <c r="F38" s="6">
        <f>E38*E38</f>
        <v>4.9449951558928902E-2</v>
      </c>
      <c r="I38" t="s">
        <v>7</v>
      </c>
      <c r="L38" s="4">
        <v>0.2</v>
      </c>
      <c r="N38" t="s">
        <v>6</v>
      </c>
      <c r="Q38" s="4">
        <v>0.22409604155604623</v>
      </c>
      <c r="R38" s="6">
        <f>Q38*Q38</f>
        <v>5.02190358410892E-2</v>
      </c>
      <c r="U38" t="s">
        <v>7</v>
      </c>
      <c r="X38" s="4">
        <v>0.2</v>
      </c>
      <c r="Z38" t="s">
        <v>6</v>
      </c>
      <c r="AC38" s="4">
        <v>-0.33759124113317235</v>
      </c>
      <c r="AD38" s="6">
        <f>AC38*AC38</f>
        <v>0.11396784608983572</v>
      </c>
      <c r="AG38" t="s">
        <v>7</v>
      </c>
      <c r="AJ38" s="4">
        <v>0.2</v>
      </c>
      <c r="AL38" t="s">
        <v>6</v>
      </c>
      <c r="AO38" s="4">
        <v>-0.20084808155184286</v>
      </c>
      <c r="AP38" s="6">
        <f>AO38*AO38</f>
        <v>4.0339951863055723E-2</v>
      </c>
      <c r="AS38" t="s">
        <v>7</v>
      </c>
      <c r="AV38" s="4">
        <v>0.3</v>
      </c>
      <c r="AX38" t="s">
        <v>6</v>
      </c>
      <c r="BA38" s="4">
        <v>-0.34676690817412481</v>
      </c>
      <c r="BB38" s="6">
        <f>BA38*BA38</f>
        <v>0.12024728860464191</v>
      </c>
      <c r="BE38" t="s">
        <v>7</v>
      </c>
      <c r="BH38" s="4">
        <v>0.2</v>
      </c>
      <c r="BJ38" t="s">
        <v>6</v>
      </c>
      <c r="BM38" s="4">
        <v>0.29709629932458037</v>
      </c>
      <c r="BN38" s="6">
        <f>BM38*BM38</f>
        <v>8.8266211072360656E-2</v>
      </c>
      <c r="BQ38" t="s">
        <v>7</v>
      </c>
      <c r="BT38" s="4">
        <v>0.2</v>
      </c>
    </row>
    <row r="39" spans="2:77" x14ac:dyDescent="0.25">
      <c r="B39" t="s">
        <v>8</v>
      </c>
      <c r="E39" s="4">
        <v>3.543950873785116E-3</v>
      </c>
      <c r="F39" s="6">
        <f>E39*E39</f>
        <v>1.2559587795802287E-5</v>
      </c>
      <c r="N39" t="s">
        <v>8</v>
      </c>
      <c r="Q39" s="4">
        <v>-2.6614060717033219E-3</v>
      </c>
      <c r="R39" s="6">
        <f>Q39*Q39</f>
        <v>7.0830822784993076E-6</v>
      </c>
      <c r="Z39" t="s">
        <v>8</v>
      </c>
      <c r="AC39" s="4">
        <v>-2.5460472249305826E-5</v>
      </c>
      <c r="AD39" s="6">
        <f>AC39*AC39</f>
        <v>6.4823564715767205E-10</v>
      </c>
      <c r="AL39" t="s">
        <v>8</v>
      </c>
      <c r="AO39" s="4">
        <v>-3.3507529407537898E-3</v>
      </c>
      <c r="AP39" s="6">
        <f>AO39*AO39</f>
        <v>1.122754526997017E-5</v>
      </c>
      <c r="AX39" t="s">
        <v>8</v>
      </c>
      <c r="BA39" s="4">
        <v>-1.3692120709058781E-2</v>
      </c>
      <c r="BB39" s="6">
        <f>BA39*BA39</f>
        <v>1.8747416951143633E-4</v>
      </c>
      <c r="BJ39" t="s">
        <v>8</v>
      </c>
      <c r="BM39" s="4">
        <v>1.3429608373950448E-4</v>
      </c>
      <c r="BN39" s="6">
        <f>BM39*BM39</f>
        <v>1.8035438107768002E-8</v>
      </c>
    </row>
    <row r="40" spans="2:77" x14ac:dyDescent="0.25">
      <c r="E40" t="s">
        <v>9</v>
      </c>
      <c r="Q40" t="s">
        <v>9</v>
      </c>
      <c r="AC40" t="s">
        <v>9</v>
      </c>
      <c r="AO40" t="s">
        <v>9</v>
      </c>
      <c r="BA40" t="s">
        <v>9</v>
      </c>
      <c r="BM40" t="s">
        <v>9</v>
      </c>
    </row>
    <row r="41" spans="2:77" x14ac:dyDescent="0.25">
      <c r="B41" s="5" t="s">
        <v>10</v>
      </c>
      <c r="I41" t="s">
        <v>47</v>
      </c>
      <c r="L41" t="e">
        <f ca="1">INDIRECT(ADDRESS(M38,179))-INDIRECT(ADDRESS(M37,179))</f>
        <v>#VALUE!</v>
      </c>
      <c r="N41" s="5" t="s">
        <v>10</v>
      </c>
      <c r="U41" t="s">
        <v>47</v>
      </c>
      <c r="X41" t="e">
        <f ca="1">INDIRECT(ADDRESS(Y38,179))-INDIRECT(ADDRESS(Y37,179))</f>
        <v>#VALUE!</v>
      </c>
      <c r="Z41" s="5" t="s">
        <v>10</v>
      </c>
      <c r="AG41" t="s">
        <v>47</v>
      </c>
      <c r="AJ41" t="e">
        <f ca="1">INDIRECT(ADDRESS(AK38,179))-INDIRECT(ADDRESS(AK37,179))</f>
        <v>#VALUE!</v>
      </c>
      <c r="AL41" s="5" t="s">
        <v>10</v>
      </c>
      <c r="AS41" t="s">
        <v>47</v>
      </c>
      <c r="AV41" t="e">
        <f ca="1">INDIRECT(ADDRESS(AW38,179))-INDIRECT(ADDRESS(AW37,179))</f>
        <v>#VALUE!</v>
      </c>
      <c r="AX41" s="5" t="s">
        <v>10</v>
      </c>
      <c r="BE41" t="s">
        <v>47</v>
      </c>
      <c r="BH41" t="e">
        <f ca="1">INDIRECT(ADDRESS(BI38,179))-INDIRECT(ADDRESS(BI37,179))</f>
        <v>#VALUE!</v>
      </c>
      <c r="BJ41" s="5" t="s">
        <v>10</v>
      </c>
      <c r="BQ41" t="s">
        <v>47</v>
      </c>
      <c r="BT41" t="e">
        <f ca="1">INDIRECT(ADDRESS(BU38,179))-INDIRECT(ADDRESS(BU37,179))</f>
        <v>#VALUE!</v>
      </c>
    </row>
    <row r="42" spans="2:77" x14ac:dyDescent="0.25">
      <c r="B42" t="s">
        <v>0</v>
      </c>
      <c r="E42" s="4">
        <v>-1.8691931206280894</v>
      </c>
      <c r="N42" t="s">
        <v>0</v>
      </c>
      <c r="Q42" s="4">
        <v>14.958641287028758</v>
      </c>
      <c r="Z42" t="s">
        <v>0</v>
      </c>
      <c r="AC42" s="4">
        <v>21.515973620891362</v>
      </c>
      <c r="AL42" t="s">
        <v>0</v>
      </c>
      <c r="AO42" s="4">
        <v>3.9103196352999126</v>
      </c>
      <c r="AX42" t="s">
        <v>0</v>
      </c>
      <c r="BA42" s="4">
        <v>28.882070039025013</v>
      </c>
      <c r="BJ42" t="s">
        <v>0</v>
      </c>
      <c r="BM42" s="4">
        <v>20.710371296212685</v>
      </c>
    </row>
    <row r="43" spans="2:77" x14ac:dyDescent="0.25">
      <c r="B43" t="s">
        <v>1</v>
      </c>
      <c r="E43" s="4">
        <v>10.791279424481068</v>
      </c>
      <c r="N43" t="s">
        <v>1</v>
      </c>
      <c r="Q43" s="4">
        <v>11.184161854252572</v>
      </c>
      <c r="Z43" t="s">
        <v>1</v>
      </c>
      <c r="AC43" s="4">
        <v>10.017409520380612</v>
      </c>
      <c r="AL43" t="s">
        <v>1</v>
      </c>
      <c r="AO43" s="4">
        <v>25.969889781079399</v>
      </c>
      <c r="AX43" t="s">
        <v>1</v>
      </c>
      <c r="BA43" s="4">
        <v>30.476243922822206</v>
      </c>
      <c r="BJ43" t="s">
        <v>1</v>
      </c>
      <c r="BM43" s="4">
        <v>21.913961321403967</v>
      </c>
    </row>
    <row r="44" spans="2:77" x14ac:dyDescent="0.25">
      <c r="E44" s="4"/>
      <c r="Q44" s="4"/>
      <c r="AC44" s="4"/>
      <c r="AO44" s="4"/>
      <c r="BA44" s="4"/>
      <c r="BM44" s="4"/>
    </row>
    <row r="45" spans="2:77" x14ac:dyDescent="0.25">
      <c r="B45" s="5" t="s">
        <v>11</v>
      </c>
      <c r="N45" s="5" t="s">
        <v>11</v>
      </c>
      <c r="Z45" s="5" t="s">
        <v>11</v>
      </c>
      <c r="AL45" s="5" t="s">
        <v>11</v>
      </c>
      <c r="AX45" s="5" t="s">
        <v>11</v>
      </c>
      <c r="BJ45" s="5" t="s">
        <v>11</v>
      </c>
    </row>
    <row r="46" spans="2:77" x14ac:dyDescent="0.25">
      <c r="B46" t="s">
        <v>12</v>
      </c>
      <c r="E46" s="7">
        <v>0.89692799491783537</v>
      </c>
      <c r="N46" t="s">
        <v>12</v>
      </c>
      <c r="Q46" s="7">
        <v>0.95029069176844039</v>
      </c>
      <c r="Z46" t="s">
        <v>12</v>
      </c>
      <c r="AC46" s="7">
        <v>1.1231553028560577</v>
      </c>
      <c r="AL46" t="s">
        <v>12</v>
      </c>
      <c r="AO46" s="7">
        <v>8</v>
      </c>
      <c r="AX46" t="s">
        <v>12</v>
      </c>
      <c r="BA46" s="7">
        <v>10</v>
      </c>
      <c r="BJ46" t="s">
        <v>12</v>
      </c>
      <c r="BM46" s="7">
        <v>2.1048814349137741</v>
      </c>
    </row>
    <row r="47" spans="2:77" x14ac:dyDescent="0.25">
      <c r="B47" t="s">
        <v>13</v>
      </c>
      <c r="E47" s="7">
        <v>1.0135902777674139</v>
      </c>
      <c r="N47" t="s">
        <v>13</v>
      </c>
      <c r="Q47" s="7">
        <v>1.0304560149924198</v>
      </c>
      <c r="Z47" t="s">
        <v>13</v>
      </c>
      <c r="AC47" s="7">
        <v>1.1464665939679604</v>
      </c>
      <c r="AL47" t="s">
        <v>13</v>
      </c>
      <c r="AO47" s="7">
        <v>6</v>
      </c>
      <c r="AX47" t="s">
        <v>13</v>
      </c>
      <c r="BA47" s="7">
        <v>7</v>
      </c>
      <c r="BJ47" t="s">
        <v>13</v>
      </c>
      <c r="BM47" s="7">
        <v>2.2585113481537551</v>
      </c>
    </row>
    <row r="49" spans="2:72" x14ac:dyDescent="0.25">
      <c r="B49" s="14" t="s">
        <v>18</v>
      </c>
      <c r="C49" s="15"/>
      <c r="D49" s="15"/>
      <c r="E49" s="15"/>
      <c r="F49" s="15"/>
      <c r="G49" s="15"/>
      <c r="H49" s="15"/>
      <c r="I49" s="15"/>
      <c r="J49" s="15"/>
      <c r="K49" s="15"/>
      <c r="L49" s="16"/>
      <c r="N49" s="14" t="s">
        <v>23</v>
      </c>
      <c r="O49" s="15"/>
      <c r="P49" s="15"/>
      <c r="Q49" s="15">
        <v>152.939012439236</v>
      </c>
      <c r="R49" s="15"/>
      <c r="S49" s="15"/>
      <c r="T49" s="15"/>
      <c r="U49" s="15"/>
      <c r="V49" s="15"/>
      <c r="W49" s="15"/>
      <c r="X49" s="16">
        <v>0.51472081218274102</v>
      </c>
      <c r="Z49" s="14" t="s">
        <v>31</v>
      </c>
      <c r="AA49" s="15"/>
      <c r="AB49" s="15"/>
      <c r="AC49" s="15"/>
      <c r="AD49" s="15"/>
      <c r="AE49" s="15"/>
      <c r="AF49" s="15"/>
      <c r="AG49" s="15"/>
      <c r="AH49" s="15"/>
      <c r="AI49" s="15"/>
      <c r="AJ49" s="16"/>
      <c r="AL49" s="14" t="s">
        <v>32</v>
      </c>
      <c r="AM49" s="15"/>
      <c r="AN49" s="15"/>
      <c r="AO49" s="15">
        <v>-151.90957081487099</v>
      </c>
      <c r="AP49" s="15"/>
      <c r="AQ49" s="15"/>
      <c r="AR49" s="15"/>
      <c r="AS49" s="15"/>
      <c r="AT49" s="15"/>
      <c r="AU49" s="15"/>
      <c r="AV49" s="16">
        <v>-304.333862441924</v>
      </c>
      <c r="AX49" s="14" t="s">
        <v>41</v>
      </c>
      <c r="AY49" s="15"/>
      <c r="AZ49" s="15"/>
      <c r="BA49" s="15"/>
      <c r="BB49" s="15"/>
      <c r="BC49" s="15"/>
      <c r="BD49" s="15"/>
      <c r="BE49" s="15"/>
      <c r="BF49" s="15"/>
      <c r="BG49" s="15"/>
      <c r="BH49" s="16"/>
      <c r="BJ49" s="14" t="s">
        <v>42</v>
      </c>
      <c r="BK49" s="15"/>
      <c r="BL49" s="15"/>
      <c r="BM49" s="15">
        <v>-456.75815406897698</v>
      </c>
      <c r="BN49" s="15"/>
      <c r="BO49" s="15"/>
      <c r="BP49" s="15"/>
      <c r="BQ49" s="15"/>
      <c r="BR49" s="15"/>
      <c r="BS49" s="15"/>
      <c r="BT49" s="16">
        <v>-609.18244569602996</v>
      </c>
    </row>
    <row r="50" spans="2:72" x14ac:dyDescent="0.25">
      <c r="B50" s="5" t="s">
        <v>2</v>
      </c>
      <c r="I50" s="5" t="s">
        <v>3</v>
      </c>
      <c r="N50" s="5" t="s">
        <v>2</v>
      </c>
      <c r="U50" s="5" t="s">
        <v>3</v>
      </c>
      <c r="Z50" s="5" t="s">
        <v>2</v>
      </c>
      <c r="AG50" s="5" t="s">
        <v>3</v>
      </c>
      <c r="AL50" s="5" t="s">
        <v>2</v>
      </c>
      <c r="AS50" s="5" t="s">
        <v>3</v>
      </c>
      <c r="AX50" s="5" t="s">
        <v>2</v>
      </c>
      <c r="BE50" s="5" t="s">
        <v>3</v>
      </c>
      <c r="BJ50" s="5" t="s">
        <v>2</v>
      </c>
      <c r="BQ50" s="5" t="s">
        <v>3</v>
      </c>
    </row>
    <row r="51" spans="2:72" x14ac:dyDescent="0.25">
      <c r="B51" t="s">
        <v>4</v>
      </c>
      <c r="E51" s="4">
        <v>0.25298683706562552</v>
      </c>
      <c r="F51" s="6">
        <f>E51*E51</f>
        <v>6.400233972846936E-2</v>
      </c>
      <c r="I51" t="s">
        <v>5</v>
      </c>
      <c r="L51" s="4">
        <v>1.2</v>
      </c>
      <c r="N51" t="s">
        <v>4</v>
      </c>
      <c r="Q51" s="4">
        <v>0.3386877427270214</v>
      </c>
      <c r="R51" s="6">
        <f>Q51*Q51</f>
        <v>0.11470938707352504</v>
      </c>
      <c r="U51" t="s">
        <v>5</v>
      </c>
      <c r="X51" s="4">
        <v>1.2</v>
      </c>
      <c r="Z51" t="s">
        <v>4</v>
      </c>
      <c r="AC51" s="4">
        <v>-0.21518679748979114</v>
      </c>
      <c r="AD51" s="6">
        <f>AC51*AC51</f>
        <v>4.630535781391238E-2</v>
      </c>
      <c r="AG51" t="s">
        <v>5</v>
      </c>
      <c r="AJ51" s="4">
        <v>1.2</v>
      </c>
      <c r="AL51" t="s">
        <v>4</v>
      </c>
      <c r="AO51" s="4">
        <v>0.29220886884561875</v>
      </c>
      <c r="AP51" s="6">
        <f>AO51*AO51</f>
        <v>8.5386023032036018E-2</v>
      </c>
      <c r="AS51" t="s">
        <v>5</v>
      </c>
      <c r="AV51" s="4">
        <v>1.2</v>
      </c>
      <c r="AX51" t="s">
        <v>4</v>
      </c>
      <c r="BA51" s="4">
        <v>-0.25093145373089659</v>
      </c>
      <c r="BB51" s="6">
        <f>BA51*BA51</f>
        <v>6.2966594471501103E-2</v>
      </c>
      <c r="BE51" t="s">
        <v>5</v>
      </c>
      <c r="BH51" s="4">
        <v>1.2</v>
      </c>
      <c r="BJ51" t="s">
        <v>4</v>
      </c>
      <c r="BM51" s="4">
        <v>-0.26288292111260808</v>
      </c>
      <c r="BN51" s="6">
        <f>BM51*BM51</f>
        <v>6.9107430212697718E-2</v>
      </c>
      <c r="BQ51" t="s">
        <v>5</v>
      </c>
      <c r="BT51" s="4">
        <v>1.2</v>
      </c>
    </row>
    <row r="52" spans="2:72" x14ac:dyDescent="0.25">
      <c r="B52" t="s">
        <v>6</v>
      </c>
      <c r="E52" s="4">
        <v>-0.26703605087565513</v>
      </c>
      <c r="F52" s="6">
        <f>E52*E52</f>
        <v>7.1308252467265479E-2</v>
      </c>
      <c r="I52" t="s">
        <v>7</v>
      </c>
      <c r="L52" s="4">
        <v>0.2</v>
      </c>
      <c r="N52" t="s">
        <v>6</v>
      </c>
      <c r="Q52" s="4">
        <v>0.10923895331479383</v>
      </c>
      <c r="R52" s="6">
        <f>Q52*Q52</f>
        <v>1.1933148921311705E-2</v>
      </c>
      <c r="U52" t="s">
        <v>7</v>
      </c>
      <c r="X52" s="4">
        <v>0.2</v>
      </c>
      <c r="Z52" t="s">
        <v>6</v>
      </c>
      <c r="AC52" s="4">
        <v>-0.23014758792196885</v>
      </c>
      <c r="AD52" s="6">
        <f>AC52*AC52</f>
        <v>5.296791222630038E-2</v>
      </c>
      <c r="AG52" t="s">
        <v>7</v>
      </c>
      <c r="AJ52" s="4">
        <v>0.2</v>
      </c>
      <c r="AL52" t="s">
        <v>6</v>
      </c>
      <c r="AO52" s="4">
        <v>0.15918923850216063</v>
      </c>
      <c r="AP52" s="6">
        <f>AO52*AO52</f>
        <v>2.534121365489778E-2</v>
      </c>
      <c r="AS52" t="s">
        <v>7</v>
      </c>
      <c r="AV52" s="4">
        <v>0.2</v>
      </c>
      <c r="AX52" t="s">
        <v>6</v>
      </c>
      <c r="BA52" s="4">
        <v>-0.22620965962108477</v>
      </c>
      <c r="BB52" s="6">
        <f>BA52*BA52</f>
        <v>5.1170810105887032E-2</v>
      </c>
      <c r="BE52" t="s">
        <v>7</v>
      </c>
      <c r="BH52" s="4">
        <v>0.2</v>
      </c>
      <c r="BJ52" t="s">
        <v>6</v>
      </c>
      <c r="BM52" s="4">
        <v>0.23146517051275789</v>
      </c>
      <c r="BN52" s="6">
        <f>BM52*BM52</f>
        <v>5.3576125160500088E-2</v>
      </c>
      <c r="BQ52" t="s">
        <v>7</v>
      </c>
      <c r="BT52" s="4">
        <v>0.2</v>
      </c>
    </row>
    <row r="53" spans="2:72" x14ac:dyDescent="0.25">
      <c r="B53" t="s">
        <v>8</v>
      </c>
      <c r="E53" s="4">
        <v>3.8380398964990993E-4</v>
      </c>
      <c r="F53" s="6">
        <f>E53*E53</f>
        <v>1.4730550247118815E-7</v>
      </c>
      <c r="N53" t="s">
        <v>8</v>
      </c>
      <c r="Q53" s="4">
        <v>2.4003514308107987E-6</v>
      </c>
      <c r="R53" s="6">
        <f>Q53*Q53</f>
        <v>5.7616869913954485E-12</v>
      </c>
      <c r="Z53" t="s">
        <v>8</v>
      </c>
      <c r="AC53" s="4">
        <v>3.4104071945566597E-3</v>
      </c>
      <c r="AD53" s="6">
        <f>AC53*AC53</f>
        <v>1.1630877232683826E-5</v>
      </c>
      <c r="AL53" t="s">
        <v>8</v>
      </c>
      <c r="AO53" s="4">
        <v>6.318788934090997E-6</v>
      </c>
      <c r="AP53" s="6">
        <f>AO53*AO53</f>
        <v>3.9927093593590837E-11</v>
      </c>
      <c r="AX53" t="s">
        <v>8</v>
      </c>
      <c r="BA53" s="4">
        <v>-1.6053815243155566E-5</v>
      </c>
      <c r="BB53" s="6">
        <f>BA53*BA53</f>
        <v>2.5772498386137399E-10</v>
      </c>
      <c r="BJ53" t="s">
        <v>8</v>
      </c>
      <c r="BM53" s="4">
        <v>2.224803874236955E-5</v>
      </c>
      <c r="BN53" s="6">
        <f>BM53*BM53</f>
        <v>4.9497522788197647E-10</v>
      </c>
    </row>
    <row r="54" spans="2:72" x14ac:dyDescent="0.25">
      <c r="E54" t="s">
        <v>9</v>
      </c>
      <c r="Q54" t="s">
        <v>9</v>
      </c>
      <c r="AC54" t="s">
        <v>9</v>
      </c>
      <c r="AO54" t="s">
        <v>9</v>
      </c>
      <c r="BA54" t="s">
        <v>9</v>
      </c>
      <c r="BM54" t="s">
        <v>9</v>
      </c>
    </row>
    <row r="55" spans="2:72" x14ac:dyDescent="0.25">
      <c r="B55" s="5" t="s">
        <v>10</v>
      </c>
      <c r="I55" t="s">
        <v>47</v>
      </c>
      <c r="L55" t="e">
        <f ca="1">INDIRECT(ADDRESS(M52,179))-INDIRECT(ADDRESS(M51,179))</f>
        <v>#VALUE!</v>
      </c>
      <c r="N55" s="5" t="s">
        <v>10</v>
      </c>
      <c r="U55" t="s">
        <v>47</v>
      </c>
      <c r="X55" t="e">
        <f ca="1">INDIRECT(ADDRESS(Y52,179))-INDIRECT(ADDRESS(Y51,179))</f>
        <v>#VALUE!</v>
      </c>
      <c r="Z55" s="5" t="s">
        <v>10</v>
      </c>
      <c r="AG55" t="s">
        <v>47</v>
      </c>
      <c r="AJ55" t="e">
        <f ca="1">INDIRECT(ADDRESS(AK52,179))-INDIRECT(ADDRESS(AK51,179))</f>
        <v>#VALUE!</v>
      </c>
      <c r="AL55" s="5" t="s">
        <v>10</v>
      </c>
      <c r="AS55" t="s">
        <v>47</v>
      </c>
      <c r="AV55" t="e">
        <f ca="1">INDIRECT(ADDRESS(AW52,179))-INDIRECT(ADDRESS(AW51,179))</f>
        <v>#VALUE!</v>
      </c>
      <c r="AX55" s="5" t="s">
        <v>10</v>
      </c>
      <c r="BE55" t="s">
        <v>47</v>
      </c>
      <c r="BH55" t="e">
        <f ca="1">INDIRECT(ADDRESS(BI52,179))-INDIRECT(ADDRESS(BI51,179))</f>
        <v>#VALUE!</v>
      </c>
      <c r="BJ55" s="5" t="s">
        <v>10</v>
      </c>
      <c r="BQ55" t="s">
        <v>47</v>
      </c>
      <c r="BT55" t="e">
        <f ca="1">INDIRECT(ADDRESS(BU52,179))-INDIRECT(ADDRESS(BU51,179))</f>
        <v>#VALUE!</v>
      </c>
    </row>
    <row r="56" spans="2:72" x14ac:dyDescent="0.25">
      <c r="B56" t="s">
        <v>0</v>
      </c>
      <c r="E56" s="4">
        <v>15.363418671574944</v>
      </c>
      <c r="N56" t="s">
        <v>0</v>
      </c>
      <c r="Q56" s="4">
        <v>-4.876062999910399</v>
      </c>
      <c r="Z56" t="s">
        <v>0</v>
      </c>
      <c r="AC56" s="4">
        <v>17.41134646180813</v>
      </c>
      <c r="AL56" t="s">
        <v>0</v>
      </c>
      <c r="AO56" s="4">
        <v>6.8295185007579526</v>
      </c>
      <c r="AX56" t="s">
        <v>0</v>
      </c>
      <c r="BA56" s="4">
        <v>20</v>
      </c>
      <c r="BJ56" t="s">
        <v>0</v>
      </c>
      <c r="BM56" s="4">
        <v>11.559254773281728</v>
      </c>
    </row>
    <row r="57" spans="2:72" x14ac:dyDescent="0.25">
      <c r="B57" t="s">
        <v>1</v>
      </c>
      <c r="E57" s="4">
        <v>13.089270047841223</v>
      </c>
      <c r="N57" t="s">
        <v>1</v>
      </c>
      <c r="Q57" s="4">
        <v>17.77902648917194</v>
      </c>
      <c r="Z57" t="s">
        <v>1</v>
      </c>
      <c r="AC57" s="4">
        <v>10.958494141907504</v>
      </c>
      <c r="AL57" t="s">
        <v>1</v>
      </c>
      <c r="AO57" s="4">
        <v>19.99896788947656</v>
      </c>
      <c r="AX57" t="s">
        <v>1</v>
      </c>
      <c r="BA57" s="4">
        <v>26.425649858837573</v>
      </c>
      <c r="BJ57" t="s">
        <v>1</v>
      </c>
      <c r="BM57" s="4">
        <v>32.71582472685381</v>
      </c>
    </row>
    <row r="58" spans="2:72" x14ac:dyDescent="0.25">
      <c r="E58" s="4"/>
      <c r="Q58" s="4"/>
      <c r="AC58" s="4"/>
      <c r="AO58" s="4"/>
      <c r="BA58" s="4"/>
      <c r="BM58" s="4"/>
    </row>
    <row r="59" spans="2:72" x14ac:dyDescent="0.25">
      <c r="B59" s="5" t="s">
        <v>11</v>
      </c>
      <c r="N59" s="5" t="s">
        <v>11</v>
      </c>
      <c r="Z59" s="5" t="s">
        <v>11</v>
      </c>
      <c r="AL59" s="5" t="s">
        <v>11</v>
      </c>
      <c r="AX59" s="5" t="s">
        <v>11</v>
      </c>
      <c r="BJ59" s="5" t="s">
        <v>11</v>
      </c>
    </row>
    <row r="60" spans="2:72" x14ac:dyDescent="0.25">
      <c r="B60" t="s">
        <v>12</v>
      </c>
      <c r="E60" s="7">
        <v>1.1029268182813554</v>
      </c>
      <c r="N60" t="s">
        <v>12</v>
      </c>
      <c r="Q60" s="7">
        <v>0.84717160448277695</v>
      </c>
      <c r="Z60" t="s">
        <v>12</v>
      </c>
      <c r="AC60" s="7">
        <v>0.93847445240837135</v>
      </c>
      <c r="AL60" t="s">
        <v>12</v>
      </c>
      <c r="AO60" s="7">
        <v>1.9160447063116206</v>
      </c>
      <c r="AX60" t="s">
        <v>12</v>
      </c>
      <c r="BA60" s="7">
        <v>9</v>
      </c>
      <c r="BJ60" t="s">
        <v>12</v>
      </c>
      <c r="BM60" s="7">
        <v>10</v>
      </c>
    </row>
    <row r="61" spans="2:72" x14ac:dyDescent="0.25">
      <c r="B61" t="s">
        <v>13</v>
      </c>
      <c r="E61" s="7">
        <v>1.2122590978384689</v>
      </c>
      <c r="N61" t="s">
        <v>13</v>
      </c>
      <c r="Q61" s="7">
        <v>1.0973064800069563</v>
      </c>
      <c r="Z61" t="s">
        <v>13</v>
      </c>
      <c r="AC61" s="7">
        <v>1.00743596113017</v>
      </c>
      <c r="AL61" t="s">
        <v>13</v>
      </c>
      <c r="AO61" s="7">
        <v>2.2237968258097505</v>
      </c>
      <c r="AX61" t="s">
        <v>13</v>
      </c>
      <c r="BA61" s="7">
        <v>6</v>
      </c>
      <c r="BJ61" t="s">
        <v>13</v>
      </c>
      <c r="BM61" s="7">
        <v>7</v>
      </c>
    </row>
    <row r="63" spans="2:72" x14ac:dyDescent="0.25">
      <c r="B63" s="14" t="s">
        <v>19</v>
      </c>
      <c r="C63" s="15"/>
      <c r="D63" s="15"/>
      <c r="E63" s="15"/>
      <c r="F63" s="15"/>
      <c r="G63" s="15"/>
      <c r="H63" s="15"/>
      <c r="I63" s="15"/>
      <c r="J63" s="15"/>
      <c r="K63" s="15"/>
      <c r="L63" s="16"/>
      <c r="N63" s="14" t="s">
        <v>24</v>
      </c>
      <c r="O63" s="15"/>
      <c r="P63" s="15"/>
      <c r="Q63" s="15">
        <v>152.939012439236</v>
      </c>
      <c r="R63" s="15"/>
      <c r="S63" s="15"/>
      <c r="T63" s="15"/>
      <c r="U63" s="15"/>
      <c r="V63" s="15"/>
      <c r="W63" s="15"/>
      <c r="X63" s="16">
        <v>0.51472081218274102</v>
      </c>
      <c r="Z63" s="14" t="s">
        <v>33</v>
      </c>
      <c r="AA63" s="15"/>
      <c r="AB63" s="15"/>
      <c r="AC63" s="15"/>
      <c r="AD63" s="15"/>
      <c r="AE63" s="15"/>
      <c r="AF63" s="15"/>
      <c r="AG63" s="15"/>
      <c r="AH63" s="15"/>
      <c r="AI63" s="15"/>
      <c r="AJ63" s="16"/>
      <c r="AL63" s="14" t="s">
        <v>34</v>
      </c>
      <c r="AM63" s="15"/>
      <c r="AN63" s="15"/>
      <c r="AO63" s="15">
        <v>-151.90957081487099</v>
      </c>
      <c r="AP63" s="15"/>
      <c r="AQ63" s="15"/>
      <c r="AR63" s="15"/>
      <c r="AS63" s="15"/>
      <c r="AT63" s="15"/>
      <c r="AU63" s="15"/>
      <c r="AV63" s="16">
        <v>-304.333862441924</v>
      </c>
      <c r="AX63" s="14" t="s">
        <v>43</v>
      </c>
      <c r="AY63" s="15"/>
      <c r="AZ63" s="15"/>
      <c r="BA63" s="15"/>
      <c r="BB63" s="15"/>
      <c r="BC63" s="15"/>
      <c r="BD63" s="15"/>
      <c r="BE63" s="15"/>
      <c r="BF63" s="15"/>
      <c r="BG63" s="15"/>
      <c r="BH63" s="16"/>
      <c r="BJ63" s="14" t="s">
        <v>44</v>
      </c>
      <c r="BK63" s="15"/>
      <c r="BL63" s="15"/>
      <c r="BM63" s="15">
        <v>-456.75815406897698</v>
      </c>
      <c r="BN63" s="15"/>
      <c r="BO63" s="15"/>
      <c r="BP63" s="15"/>
      <c r="BQ63" s="15"/>
      <c r="BR63" s="15"/>
      <c r="BS63" s="15"/>
      <c r="BT63" s="16">
        <v>-609.18244569602996</v>
      </c>
    </row>
    <row r="64" spans="2:72" x14ac:dyDescent="0.25">
      <c r="B64" s="5" t="s">
        <v>2</v>
      </c>
      <c r="I64" s="5" t="s">
        <v>3</v>
      </c>
      <c r="N64" s="5" t="s">
        <v>2</v>
      </c>
      <c r="U64" s="5" t="s">
        <v>3</v>
      </c>
      <c r="Z64" s="5" t="s">
        <v>2</v>
      </c>
      <c r="AG64" s="5" t="s">
        <v>3</v>
      </c>
      <c r="AL64" s="5" t="s">
        <v>2</v>
      </c>
      <c r="AS64" s="5" t="s">
        <v>3</v>
      </c>
      <c r="AX64" s="5" t="s">
        <v>2</v>
      </c>
      <c r="BE64" s="5" t="s">
        <v>3</v>
      </c>
      <c r="BJ64" s="5" t="s">
        <v>2</v>
      </c>
      <c r="BQ64" s="5" t="s">
        <v>3</v>
      </c>
    </row>
    <row r="65" spans="2:72" x14ac:dyDescent="0.25">
      <c r="B65" t="s">
        <v>4</v>
      </c>
      <c r="E65" s="4">
        <v>0.21595144678113176</v>
      </c>
      <c r="F65" s="6">
        <f>E65*E65</f>
        <v>4.6635027366863986E-2</v>
      </c>
      <c r="I65" t="s">
        <v>5</v>
      </c>
      <c r="L65" s="4">
        <v>1.2</v>
      </c>
      <c r="N65" t="s">
        <v>4</v>
      </c>
      <c r="Q65" s="4">
        <v>-0.27472655999980811</v>
      </c>
      <c r="R65" s="6">
        <f>Q65*Q65</f>
        <v>7.5474682769328158E-2</v>
      </c>
      <c r="U65" t="s">
        <v>5</v>
      </c>
      <c r="X65" s="4">
        <v>1.2</v>
      </c>
      <c r="Z65" t="s">
        <v>4</v>
      </c>
      <c r="AC65" s="4">
        <v>-0.21323541861614492</v>
      </c>
      <c r="AD65" s="6">
        <f>AC65*AC65</f>
        <v>4.5469343752402566E-2</v>
      </c>
      <c r="AG65" t="s">
        <v>5</v>
      </c>
      <c r="AJ65" s="4">
        <v>1.2</v>
      </c>
      <c r="AL65" t="s">
        <v>4</v>
      </c>
      <c r="AO65" s="4">
        <v>0.36349559671551551</v>
      </c>
      <c r="AP65" s="6">
        <f>AO65*AO65</f>
        <v>0.1321290488315687</v>
      </c>
      <c r="AS65" t="s">
        <v>5</v>
      </c>
      <c r="AV65" s="4">
        <v>1.2</v>
      </c>
      <c r="AX65" t="s">
        <v>4</v>
      </c>
      <c r="BA65" s="4">
        <v>-0.24619535571973092</v>
      </c>
      <c r="BB65" s="6">
        <f>BA65*BA65</f>
        <v>6.0612153177964846E-2</v>
      </c>
      <c r="BE65" t="s">
        <v>5</v>
      </c>
      <c r="BH65" s="4">
        <v>1.2</v>
      </c>
      <c r="BJ65" t="s">
        <v>4</v>
      </c>
      <c r="BM65" s="4">
        <v>-0.2446234124096332</v>
      </c>
      <c r="BN65" s="6">
        <f>BM65*BM65</f>
        <v>5.9840613898933484E-2</v>
      </c>
      <c r="BQ65" t="s">
        <v>5</v>
      </c>
      <c r="BT65" s="4">
        <v>1.2</v>
      </c>
    </row>
    <row r="66" spans="2:72" x14ac:dyDescent="0.25">
      <c r="B66" t="s">
        <v>6</v>
      </c>
      <c r="E66" s="4">
        <v>-0.2803908937080089</v>
      </c>
      <c r="F66" s="6">
        <f>E66*E66</f>
        <v>7.8619053274375947E-2</v>
      </c>
      <c r="I66" t="s">
        <v>7</v>
      </c>
      <c r="L66" s="4">
        <v>0.2</v>
      </c>
      <c r="N66" t="s">
        <v>6</v>
      </c>
      <c r="Q66" s="4">
        <v>-0.20944705739515718</v>
      </c>
      <c r="R66" s="6">
        <f>Q66*Q66</f>
        <v>4.3868069851490263E-2</v>
      </c>
      <c r="U66" t="s">
        <v>7</v>
      </c>
      <c r="X66" s="4">
        <v>0.2</v>
      </c>
      <c r="Z66" t="s">
        <v>6</v>
      </c>
      <c r="AC66" s="4">
        <v>-0.3166312813171791</v>
      </c>
      <c r="AD66" s="6">
        <f>AC66*AC66</f>
        <v>0.10025536830855861</v>
      </c>
      <c r="AG66" t="s">
        <v>7</v>
      </c>
      <c r="AJ66" s="4">
        <v>0.2</v>
      </c>
      <c r="AL66" t="s">
        <v>6</v>
      </c>
      <c r="AO66" s="4">
        <v>0.14607681223892963</v>
      </c>
      <c r="AP66" s="6">
        <f>AO66*AO66</f>
        <v>2.13384350738875E-2</v>
      </c>
      <c r="AS66" t="s">
        <v>7</v>
      </c>
      <c r="AV66" s="4">
        <v>0.2</v>
      </c>
      <c r="AX66" t="s">
        <v>6</v>
      </c>
      <c r="BA66" s="4">
        <v>-0.25197996428907998</v>
      </c>
      <c r="BB66" s="6">
        <f>BA66*BA66</f>
        <v>6.3493902403126024E-2</v>
      </c>
      <c r="BE66" t="s">
        <v>7</v>
      </c>
      <c r="BH66" s="4">
        <v>0.2</v>
      </c>
      <c r="BJ66" t="s">
        <v>6</v>
      </c>
      <c r="BM66" s="4">
        <v>0.21974064201344307</v>
      </c>
      <c r="BN66" s="6">
        <f>BM66*BM66</f>
        <v>4.8285949752480142E-2</v>
      </c>
      <c r="BQ66" t="s">
        <v>7</v>
      </c>
      <c r="BT66" s="4">
        <v>0.2</v>
      </c>
    </row>
    <row r="67" spans="2:72" x14ac:dyDescent="0.25">
      <c r="B67" t="s">
        <v>8</v>
      </c>
      <c r="E67" s="4">
        <v>-2.75636825449128E-4</v>
      </c>
      <c r="F67" s="6">
        <f>E67*E67</f>
        <v>7.5975659543673059E-8</v>
      </c>
      <c r="N67" t="s">
        <v>8</v>
      </c>
      <c r="Q67" s="4">
        <v>-2.65235634937456E-2</v>
      </c>
      <c r="R67" s="6">
        <f>Q67*Q67</f>
        <v>7.0349942040675434E-4</v>
      </c>
      <c r="Z67" t="s">
        <v>8</v>
      </c>
      <c r="AC67" s="4">
        <v>-7.1563358320103918E-7</v>
      </c>
      <c r="AD67" s="6">
        <f>AC67*AC67</f>
        <v>5.1213142540515863E-13</v>
      </c>
      <c r="AL67" t="s">
        <v>8</v>
      </c>
      <c r="AO67" s="4">
        <v>-6.4030341692661939E-5</v>
      </c>
      <c r="AP67" s="6">
        <f>AO67*AO67</f>
        <v>4.0998846572790421E-9</v>
      </c>
      <c r="AX67" t="s">
        <v>8</v>
      </c>
      <c r="BA67" s="4">
        <v>4.8621664090137984E-6</v>
      </c>
      <c r="BB67" s="6">
        <f>BA67*BA67</f>
        <v>2.3640662188942136E-11</v>
      </c>
      <c r="BJ67" t="s">
        <v>8</v>
      </c>
      <c r="BM67" s="4">
        <v>8.9508170780341221E-6</v>
      </c>
      <c r="BN67" s="6">
        <f>BM67*BM67</f>
        <v>8.0117126364427304E-11</v>
      </c>
    </row>
    <row r="68" spans="2:72" x14ac:dyDescent="0.25">
      <c r="E68" t="s">
        <v>9</v>
      </c>
      <c r="Q68" t="s">
        <v>9</v>
      </c>
      <c r="AC68" t="s">
        <v>9</v>
      </c>
      <c r="AO68" t="s">
        <v>9</v>
      </c>
      <c r="BA68" t="s">
        <v>9</v>
      </c>
      <c r="BM68" t="s">
        <v>9</v>
      </c>
    </row>
    <row r="69" spans="2:72" x14ac:dyDescent="0.25">
      <c r="B69" s="5" t="s">
        <v>10</v>
      </c>
      <c r="I69" t="s">
        <v>47</v>
      </c>
      <c r="L69" t="e">
        <f ca="1">INDIRECT(ADDRESS(M66,179))-INDIRECT(ADDRESS(M65,179))</f>
        <v>#VALUE!</v>
      </c>
      <c r="N69" s="5" t="s">
        <v>10</v>
      </c>
      <c r="U69" t="s">
        <v>47</v>
      </c>
      <c r="X69" t="e">
        <f ca="1">INDIRECT(ADDRESS(Y66,179))-INDIRECT(ADDRESS(Y65,179))</f>
        <v>#VALUE!</v>
      </c>
      <c r="Z69" s="5" t="s">
        <v>10</v>
      </c>
      <c r="AG69" t="s">
        <v>47</v>
      </c>
      <c r="AJ69" t="e">
        <f ca="1">INDIRECT(ADDRESS(AK66,179))-INDIRECT(ADDRESS(AK65,179))</f>
        <v>#VALUE!</v>
      </c>
      <c r="AL69" s="5" t="s">
        <v>10</v>
      </c>
      <c r="AS69" t="s">
        <v>47</v>
      </c>
      <c r="AV69" t="e">
        <f ca="1">INDIRECT(ADDRESS(AW66,179))-INDIRECT(ADDRESS(AW65,179))</f>
        <v>#VALUE!</v>
      </c>
      <c r="AX69" s="5" t="s">
        <v>10</v>
      </c>
      <c r="BE69" t="s">
        <v>47</v>
      </c>
      <c r="BH69" t="e">
        <f ca="1">INDIRECT(ADDRESS(BI66,179))-INDIRECT(ADDRESS(BI65,179))</f>
        <v>#VALUE!</v>
      </c>
      <c r="BJ69" s="5" t="s">
        <v>10</v>
      </c>
      <c r="BQ69" t="s">
        <v>47</v>
      </c>
      <c r="BT69" t="e">
        <f ca="1">INDIRECT(ADDRESS(BU66,179))-INDIRECT(ADDRESS(BU65,179))</f>
        <v>#VALUE!</v>
      </c>
    </row>
    <row r="70" spans="2:72" x14ac:dyDescent="0.25">
      <c r="B70" t="s">
        <v>0</v>
      </c>
      <c r="E70" s="4">
        <v>10.809198334279777</v>
      </c>
      <c r="N70" t="s">
        <v>0</v>
      </c>
      <c r="Q70" s="4">
        <v>3.7715720219707585</v>
      </c>
      <c r="Z70" t="s">
        <v>0</v>
      </c>
      <c r="AC70" s="4">
        <v>40</v>
      </c>
      <c r="AL70" t="s">
        <v>0</v>
      </c>
      <c r="AO70" s="4">
        <v>-15.5628569478783</v>
      </c>
      <c r="AX70" t="s">
        <v>0</v>
      </c>
      <c r="BA70" s="4">
        <v>8.0274108899279142</v>
      </c>
      <c r="BJ70" t="s">
        <v>0</v>
      </c>
      <c r="BM70" s="4">
        <v>9.4400295797407914</v>
      </c>
    </row>
    <row r="71" spans="2:72" x14ac:dyDescent="0.25">
      <c r="B71" t="s">
        <v>1</v>
      </c>
      <c r="E71" s="4">
        <v>11.618061398033783</v>
      </c>
      <c r="N71" t="s">
        <v>1</v>
      </c>
      <c r="Q71" s="4">
        <v>9.1865995577189423</v>
      </c>
      <c r="Z71" t="s">
        <v>1</v>
      </c>
      <c r="AC71" s="4">
        <v>10</v>
      </c>
      <c r="AL71" t="s">
        <v>1</v>
      </c>
      <c r="AO71" s="4">
        <v>45</v>
      </c>
      <c r="AX71" t="s">
        <v>1</v>
      </c>
      <c r="BA71" s="4">
        <v>24.997973938333377</v>
      </c>
      <c r="BJ71" t="s">
        <v>1</v>
      </c>
      <c r="BM71" s="4">
        <v>22.691913982223834</v>
      </c>
    </row>
    <row r="72" spans="2:72" x14ac:dyDescent="0.25">
      <c r="E72" s="4"/>
      <c r="Q72" s="4"/>
      <c r="AC72" s="4"/>
      <c r="AO72" s="4"/>
      <c r="BA72" s="4"/>
      <c r="BM72" s="4"/>
    </row>
    <row r="73" spans="2:72" x14ac:dyDescent="0.25">
      <c r="B73" s="5" t="s">
        <v>11</v>
      </c>
      <c r="N73" s="5" t="s">
        <v>11</v>
      </c>
      <c r="Z73" s="5" t="s">
        <v>11</v>
      </c>
      <c r="AL73" s="5" t="s">
        <v>11</v>
      </c>
      <c r="AX73" s="5" t="s">
        <v>11</v>
      </c>
      <c r="BJ73" s="5" t="s">
        <v>11</v>
      </c>
    </row>
    <row r="74" spans="2:72" x14ac:dyDescent="0.25">
      <c r="B74" t="s">
        <v>12</v>
      </c>
      <c r="E74" s="7">
        <v>1.0684600820063186</v>
      </c>
      <c r="N74" t="s">
        <v>12</v>
      </c>
      <c r="Q74" s="7">
        <v>0.92400870180178307</v>
      </c>
      <c r="Z74" t="s">
        <v>12</v>
      </c>
      <c r="AC74" s="7">
        <v>1.8</v>
      </c>
      <c r="AL74" t="s">
        <v>12</v>
      </c>
      <c r="AO74" s="7">
        <v>10</v>
      </c>
      <c r="AX74" t="s">
        <v>12</v>
      </c>
      <c r="BA74" s="7">
        <v>7</v>
      </c>
      <c r="BJ74" t="s">
        <v>12</v>
      </c>
      <c r="BM74" s="7">
        <v>2.0136899249156803</v>
      </c>
    </row>
    <row r="75" spans="2:72" x14ac:dyDescent="0.25">
      <c r="B75" t="s">
        <v>13</v>
      </c>
      <c r="E75" s="7">
        <v>1.1813278127310378</v>
      </c>
      <c r="N75" t="s">
        <v>13</v>
      </c>
      <c r="Q75" s="7">
        <v>1.0109545917797025</v>
      </c>
      <c r="Z75" t="s">
        <v>13</v>
      </c>
      <c r="AC75" s="7">
        <v>1.1271080027920222</v>
      </c>
      <c r="AL75" t="s">
        <v>13</v>
      </c>
      <c r="AO75" s="7">
        <v>10</v>
      </c>
      <c r="AX75" t="s">
        <v>13</v>
      </c>
      <c r="BA75" s="7">
        <v>5</v>
      </c>
      <c r="BJ75" t="s">
        <v>13</v>
      </c>
      <c r="BM75" s="7">
        <v>2.2786675207096172</v>
      </c>
    </row>
    <row r="78" spans="2:72" x14ac:dyDescent="0.25">
      <c r="B78" s="2" t="s">
        <v>14</v>
      </c>
      <c r="C78" s="1">
        <v>1</v>
      </c>
      <c r="D78" s="1">
        <v>2</v>
      </c>
      <c r="E78" s="1">
        <v>3</v>
      </c>
      <c r="F78" s="1">
        <v>4</v>
      </c>
      <c r="G78" s="1">
        <v>5</v>
      </c>
      <c r="H78" s="1">
        <v>6</v>
      </c>
      <c r="I78" s="1">
        <v>7</v>
      </c>
      <c r="J78" s="1">
        <v>8</v>
      </c>
      <c r="K78" s="1">
        <v>9</v>
      </c>
      <c r="L78" s="1">
        <v>10</v>
      </c>
      <c r="M78" s="1">
        <v>11</v>
      </c>
      <c r="N78" s="1">
        <v>12</v>
      </c>
      <c r="O78" s="1">
        <v>13</v>
      </c>
      <c r="P78" s="1">
        <v>14</v>
      </c>
      <c r="Q78" s="1">
        <v>15</v>
      </c>
      <c r="R78" s="1">
        <v>16</v>
      </c>
      <c r="S78" s="1">
        <v>17</v>
      </c>
      <c r="T78" s="1">
        <v>18</v>
      </c>
      <c r="U78" s="1">
        <v>19</v>
      </c>
      <c r="V78" s="1">
        <v>20</v>
      </c>
      <c r="W78" s="1">
        <v>21</v>
      </c>
      <c r="X78" s="1">
        <v>22</v>
      </c>
      <c r="Y78" s="1">
        <v>23</v>
      </c>
      <c r="Z78" s="1">
        <v>24</v>
      </c>
      <c r="AA78" s="1">
        <v>25</v>
      </c>
      <c r="AB78" s="1">
        <v>26</v>
      </c>
      <c r="AC78" s="1">
        <v>27</v>
      </c>
      <c r="AD78" s="1">
        <v>28</v>
      </c>
      <c r="AE78" s="1">
        <v>29</v>
      </c>
      <c r="AF78" s="1">
        <v>30</v>
      </c>
      <c r="AG78" s="1">
        <v>31</v>
      </c>
      <c r="AH78" s="1">
        <v>32</v>
      </c>
    </row>
    <row r="79" spans="2:72" x14ac:dyDescent="0.25">
      <c r="B79" s="3" t="s">
        <v>0</v>
      </c>
      <c r="C79" s="4">
        <f ca="1">INDIRECT(ADDRESS(14+(C78-1)*14,5))</f>
        <v>16.14880707432118</v>
      </c>
      <c r="D79" s="4">
        <f t="shared" ref="D79:G79" ca="1" si="12">INDIRECT(ADDRESS(14+(D78-1)*14,5))</f>
        <v>22.231621458350801</v>
      </c>
      <c r="E79" s="4">
        <f t="shared" ca="1" si="12"/>
        <v>-1.8691931206280894</v>
      </c>
      <c r="F79" s="4">
        <f t="shared" ca="1" si="12"/>
        <v>15.363418671574944</v>
      </c>
      <c r="G79" s="4">
        <f t="shared" ca="1" si="12"/>
        <v>10.809198334279777</v>
      </c>
      <c r="H79" s="4">
        <f ca="1">INDIRECT(ADDRESS(14+(C78-1)*14,17))</f>
        <v>1.7925162598543696</v>
      </c>
      <c r="I79" s="4">
        <f t="shared" ref="I79:L79" ca="1" si="13">INDIRECT(ADDRESS(14+(D78-1)*14,17))</f>
        <v>-14.281086660268199</v>
      </c>
      <c r="J79" s="4">
        <f t="shared" ca="1" si="13"/>
        <v>14.958641287028758</v>
      </c>
      <c r="K79" s="4">
        <f t="shared" ca="1" si="13"/>
        <v>-4.876062999910399</v>
      </c>
      <c r="L79" s="4">
        <f t="shared" ca="1" si="13"/>
        <v>3.7715720219707585</v>
      </c>
      <c r="M79" s="4">
        <f ca="1">INDIRECT(ADDRESS(14+(C78-1)*14,29))</f>
        <v>10.157134310665578</v>
      </c>
      <c r="N79" s="4">
        <f t="shared" ref="N79:Q79" ca="1" si="14">INDIRECT(ADDRESS(14+(D78-1)*14,29))</f>
        <v>21.303456344519439</v>
      </c>
      <c r="O79" s="4">
        <f t="shared" ca="1" si="14"/>
        <v>21.515973620891362</v>
      </c>
      <c r="P79" s="4">
        <f t="shared" ca="1" si="14"/>
        <v>17.41134646180813</v>
      </c>
      <c r="Q79" s="4">
        <f t="shared" ca="1" si="14"/>
        <v>40</v>
      </c>
      <c r="R79" s="4">
        <f ca="1">INDIRECT(ADDRESS(14+(C78-1)*14,41))</f>
        <v>40.195867255546545</v>
      </c>
      <c r="S79" s="4">
        <f t="shared" ref="S79:V79" ca="1" si="15">INDIRECT(ADDRESS(14+(D78-1)*14,41))</f>
        <v>30</v>
      </c>
      <c r="T79" s="4">
        <f t="shared" ca="1" si="15"/>
        <v>3.9103196352999126</v>
      </c>
      <c r="U79" s="4">
        <f t="shared" ca="1" si="15"/>
        <v>6.8295185007579526</v>
      </c>
      <c r="V79" s="4">
        <f t="shared" ca="1" si="15"/>
        <v>-15.5628569478783</v>
      </c>
      <c r="W79" s="4">
        <f ca="1">INDIRECT(ADDRESS(14+(C78-1)*14,53))</f>
        <v>24.787583157292765</v>
      </c>
      <c r="X79" s="4">
        <f t="shared" ref="X79:AA79" ca="1" si="16">INDIRECT(ADDRESS(14+(D78-1)*14,53))</f>
        <v>15.144615775214518</v>
      </c>
      <c r="Y79" s="4">
        <f t="shared" ca="1" si="16"/>
        <v>28.882070039025013</v>
      </c>
      <c r="Z79" s="4">
        <f t="shared" ca="1" si="16"/>
        <v>20</v>
      </c>
      <c r="AA79" s="4">
        <f t="shared" ca="1" si="16"/>
        <v>8.0274108899279142</v>
      </c>
      <c r="AB79" s="4">
        <f ca="1">INDIRECT(ADDRESS(14+(C78-1)*14,65))</f>
        <v>5.3336910021364403</v>
      </c>
      <c r="AC79" s="4">
        <f t="shared" ref="AC79:AF79" ca="1" si="17">INDIRECT(ADDRESS(14+(D78-1)*14,65))</f>
        <v>-1.3388239584609845</v>
      </c>
      <c r="AD79" s="4">
        <f t="shared" ca="1" si="17"/>
        <v>20.710371296212685</v>
      </c>
      <c r="AE79" s="4">
        <f t="shared" ca="1" si="17"/>
        <v>11.559254773281728</v>
      </c>
      <c r="AF79" s="4">
        <f t="shared" ca="1" si="17"/>
        <v>9.4400295797407914</v>
      </c>
      <c r="AG79" s="4">
        <f ca="1">INDIRECT(ADDRESS(14+(C78-1)*14,77))</f>
        <v>10.07903281860626</v>
      </c>
      <c r="AH79" s="4">
        <f ca="1">INDIRECT(ADDRESS(14+(D78-1)*14,77))</f>
        <v>12.089998355992762</v>
      </c>
    </row>
    <row r="80" spans="2:72" x14ac:dyDescent="0.25">
      <c r="B80" s="3" t="s">
        <v>1</v>
      </c>
      <c r="C80" s="4">
        <f ca="1">INDIRECT(ADDRESS(15+(C78-1)*14,5))</f>
        <v>8.9905258929427649</v>
      </c>
      <c r="D80" s="4">
        <f t="shared" ref="D80:G80" ca="1" si="18">INDIRECT(ADDRESS(15+(D78-1)*14,5))</f>
        <v>9.825381477265525</v>
      </c>
      <c r="E80" s="4">
        <f t="shared" ca="1" si="18"/>
        <v>10.791279424481068</v>
      </c>
      <c r="F80" s="4">
        <f t="shared" ca="1" si="18"/>
        <v>13.089270047841223</v>
      </c>
      <c r="G80" s="4">
        <f t="shared" ca="1" si="18"/>
        <v>11.618061398033783</v>
      </c>
      <c r="H80" s="4">
        <f ca="1">INDIRECT(ADDRESS(15+(C78-1)*14,17))</f>
        <v>16.655692705145558</v>
      </c>
      <c r="I80" s="4">
        <f t="shared" ref="I80:L80" ca="1" si="19">INDIRECT(ADDRESS(15+(D78-1)*14,17))</f>
        <v>22.563035292199643</v>
      </c>
      <c r="J80" s="4">
        <f t="shared" ca="1" si="19"/>
        <v>11.184161854252572</v>
      </c>
      <c r="K80" s="4">
        <f t="shared" ca="1" si="19"/>
        <v>17.77902648917194</v>
      </c>
      <c r="L80" s="4">
        <f t="shared" ca="1" si="19"/>
        <v>9.1865995577189423</v>
      </c>
      <c r="M80" s="4">
        <f ca="1">INDIRECT(ADDRESS(15+(C78-1)*14,29))</f>
        <v>12.753384141680989</v>
      </c>
      <c r="N80" s="4">
        <f t="shared" ref="N80:Q80" ca="1" si="20">INDIRECT(ADDRESS(15+(D78-1)*14,29))</f>
        <v>11.1887132652418</v>
      </c>
      <c r="O80" s="4">
        <f t="shared" ca="1" si="20"/>
        <v>10.017409520380612</v>
      </c>
      <c r="P80" s="4">
        <f t="shared" ca="1" si="20"/>
        <v>10.958494141907504</v>
      </c>
      <c r="Q80" s="4">
        <f t="shared" ca="1" si="20"/>
        <v>10</v>
      </c>
      <c r="R80" s="4">
        <f ca="1">INDIRECT(ADDRESS(15+(C78-1)*14,41))</f>
        <v>30.38047824080828</v>
      </c>
      <c r="S80" s="4">
        <f t="shared" ref="S80:V80" ca="1" si="21">INDIRECT(ADDRESS(15+(D78-1)*14,41))</f>
        <v>30</v>
      </c>
      <c r="T80" s="4">
        <f t="shared" ca="1" si="21"/>
        <v>25.969889781079399</v>
      </c>
      <c r="U80" s="4">
        <f t="shared" ca="1" si="21"/>
        <v>19.99896788947656</v>
      </c>
      <c r="V80" s="4">
        <f t="shared" ca="1" si="21"/>
        <v>45</v>
      </c>
      <c r="W80" s="4">
        <f ca="1">INDIRECT(ADDRESS(15+(C78-1)*14,53))</f>
        <v>21.887034925399536</v>
      </c>
      <c r="X80" s="4">
        <f t="shared" ref="X80:AA80" ca="1" si="22">INDIRECT(ADDRESS(15+(D78-1)*14,53))</f>
        <v>24.120068264873655</v>
      </c>
      <c r="Y80" s="4">
        <f t="shared" ca="1" si="22"/>
        <v>30.476243922822206</v>
      </c>
      <c r="Z80" s="4">
        <f t="shared" ca="1" si="22"/>
        <v>26.425649858837573</v>
      </c>
      <c r="AA80" s="4">
        <f t="shared" ca="1" si="22"/>
        <v>24.997973938333377</v>
      </c>
      <c r="AB80" s="4">
        <f ca="1">INDIRECT(ADDRESS(15+(C78-1)*14,65))</f>
        <v>29.220995828882124</v>
      </c>
      <c r="AC80" s="4">
        <f t="shared" ref="AC80:AF80" ca="1" si="23">INDIRECT(ADDRESS(15+(D78-1)*14,65))</f>
        <v>36.064327924624862</v>
      </c>
      <c r="AD80" s="4">
        <f t="shared" ca="1" si="23"/>
        <v>21.913961321403967</v>
      </c>
      <c r="AE80" s="4">
        <f t="shared" ca="1" si="23"/>
        <v>32.71582472685381</v>
      </c>
      <c r="AF80" s="4">
        <f t="shared" ca="1" si="23"/>
        <v>22.691913982223834</v>
      </c>
      <c r="AG80" s="4">
        <f ca="1">INDIRECT(ADDRESS(15+(C78-1)*14,77))</f>
        <v>31.216723570809329</v>
      </c>
      <c r="AH80" s="4">
        <f ca="1">INDIRECT(ADDRESS(15+(D78-1)*14,77))</f>
        <v>27.891723582017825</v>
      </c>
    </row>
    <row r="81" spans="2:34" x14ac:dyDescent="0.25">
      <c r="B81" s="9" t="s">
        <v>4</v>
      </c>
      <c r="C81" s="4">
        <f ca="1">INDIRECT(ADDRESS(9+(C78-1)*14,5))</f>
        <v>0.23474465922521121</v>
      </c>
      <c r="D81" s="4">
        <f t="shared" ref="D81:G81" ca="1" si="24">INDIRECT(ADDRESS(9+(D78-1)*14,5))</f>
        <v>0.19824842694114822</v>
      </c>
      <c r="E81" s="4">
        <f t="shared" ca="1" si="24"/>
        <v>0.30485149553934554</v>
      </c>
      <c r="F81" s="4">
        <f t="shared" ca="1" si="24"/>
        <v>0.25298683706562552</v>
      </c>
      <c r="G81" s="4">
        <f t="shared" ca="1" si="24"/>
        <v>0.21595144678113176</v>
      </c>
      <c r="H81" s="4">
        <f ca="1">INDIRECT(ADDRESS(9+(C78-1)*14,17))</f>
        <v>0.30992694096137458</v>
      </c>
      <c r="I81" s="4">
        <f t="shared" ref="I81:L81" ca="1" si="25">INDIRECT(ADDRESS(9+(D78-1)*14,17))</f>
        <v>0.41139733126860006</v>
      </c>
      <c r="J81" s="4">
        <f t="shared" ca="1" si="25"/>
        <v>0.26585820765322643</v>
      </c>
      <c r="K81" s="4">
        <f t="shared" ca="1" si="25"/>
        <v>0.3386877427270214</v>
      </c>
      <c r="L81" s="4">
        <f t="shared" ca="1" si="25"/>
        <v>-0.27472655999980811</v>
      </c>
      <c r="M81" s="4">
        <f ca="1">INDIRECT(ADDRESS(9+(C78-1)*14,29))</f>
        <v>-0.22898470603453819</v>
      </c>
      <c r="N81" s="4">
        <f t="shared" ref="N81:Q81" ca="1" si="26">INDIRECT(ADDRESS(9+(D78-1)*14,29))</f>
        <v>-0.208444016458257</v>
      </c>
      <c r="O81" s="4">
        <f t="shared" ca="1" si="26"/>
        <v>-0.14456471380946173</v>
      </c>
      <c r="P81" s="4">
        <f t="shared" ca="1" si="26"/>
        <v>-0.21518679748979114</v>
      </c>
      <c r="Q81" s="4">
        <f t="shared" ca="1" si="26"/>
        <v>-0.21323541861614492</v>
      </c>
      <c r="R81" s="4">
        <f ca="1">INDIRECT(ADDRESS(9+(C78-1)*14,41))</f>
        <v>-9.3814113331271765E-2</v>
      </c>
      <c r="S81" s="4">
        <f t="shared" ref="S81:V81" ca="1" si="27">INDIRECT(ADDRESS(9+(D78-1)*14,41))</f>
        <v>-0.30615670981913135</v>
      </c>
      <c r="T81" s="4">
        <f t="shared" ca="1" si="27"/>
        <v>-0.24441231644647995</v>
      </c>
      <c r="U81" s="4">
        <f t="shared" ca="1" si="27"/>
        <v>0.29220886884561875</v>
      </c>
      <c r="V81" s="4">
        <f t="shared" ca="1" si="27"/>
        <v>0.36349559671551551</v>
      </c>
      <c r="W81" s="4">
        <f ca="1">INDIRECT(ADDRESS(9+(C78-1)*14,53))</f>
        <v>0.23797450182672261</v>
      </c>
      <c r="X81" s="4">
        <f t="shared" ref="X81:AA81" ca="1" si="28">INDIRECT(ADDRESS(9+(D78-1)*14,53))</f>
        <v>0.23723375289181328</v>
      </c>
      <c r="Y81" s="4">
        <f t="shared" ca="1" si="28"/>
        <v>0.23568082673855104</v>
      </c>
      <c r="Z81" s="4">
        <f t="shared" ca="1" si="28"/>
        <v>-0.25093145373089659</v>
      </c>
      <c r="AA81" s="4">
        <f t="shared" ca="1" si="28"/>
        <v>-0.24619535571973092</v>
      </c>
      <c r="AB81" s="4">
        <f ca="1">INDIRECT(ADDRESS(9+(C78-1)*14,65))</f>
        <v>-0.30666235736800873</v>
      </c>
      <c r="AC81" s="4">
        <f t="shared" ref="AC81:AF81" ca="1" si="29">INDIRECT(ADDRESS(9+(D78-1)*14,65))</f>
        <v>-0.27648583882287037</v>
      </c>
      <c r="AD81" s="4">
        <f t="shared" ca="1" si="29"/>
        <v>-0.22030451816500388</v>
      </c>
      <c r="AE81" s="4">
        <f t="shared" ca="1" si="29"/>
        <v>-0.26288292111260808</v>
      </c>
      <c r="AF81" s="4">
        <f t="shared" ca="1" si="29"/>
        <v>-0.2446234124096332</v>
      </c>
      <c r="AG81" s="4">
        <f ca="1">INDIRECT(ADDRESS(9+(C78-1)*14,77))</f>
        <v>-0.25859587726765532</v>
      </c>
      <c r="AH81" s="4">
        <f ca="1">INDIRECT(ADDRESS(9+(D78-1)*14,77))</f>
        <v>-0.28634862749282003</v>
      </c>
    </row>
    <row r="82" spans="2:34" x14ac:dyDescent="0.25">
      <c r="B82" s="9" t="s">
        <v>6</v>
      </c>
      <c r="C82" s="4">
        <f ca="1">INDIRECT(ADDRESS(10+(C78-1)*14,5))</f>
        <v>-0.24985159804100499</v>
      </c>
      <c r="D82" s="4">
        <f t="shared" ref="D82:G82" ca="1" si="30">INDIRECT(ADDRESS(10+(D78-1)*14,5))</f>
        <v>-0.31047377089009315</v>
      </c>
      <c r="E82" s="4">
        <f t="shared" ca="1" si="30"/>
        <v>-0.2223734506611095</v>
      </c>
      <c r="F82" s="4">
        <f t="shared" ca="1" si="30"/>
        <v>-0.26703605087565513</v>
      </c>
      <c r="G82" s="4">
        <f t="shared" ca="1" si="30"/>
        <v>-0.2803908937080089</v>
      </c>
      <c r="H82" s="4">
        <f ca="1">INDIRECT(ADDRESS(10+(C78-1)*14,17))</f>
        <v>-0.21354277832312279</v>
      </c>
      <c r="I82" s="4">
        <f t="shared" ref="I82:L82" ca="1" si="31">INDIRECT(ADDRESS(10+(D78-1)*14,17))</f>
        <v>-0.12769240391661058</v>
      </c>
      <c r="J82" s="4">
        <f t="shared" ca="1" si="31"/>
        <v>0.22409604155604623</v>
      </c>
      <c r="K82" s="4">
        <f t="shared" ca="1" si="31"/>
        <v>0.10923895331479383</v>
      </c>
      <c r="L82" s="4">
        <f t="shared" ca="1" si="31"/>
        <v>-0.20944705739515718</v>
      </c>
      <c r="M82" s="4">
        <f ca="1">INDIRECT(ADDRESS(10+(C78-1)*14,29))</f>
        <v>-0.20524946954719384</v>
      </c>
      <c r="N82" s="4">
        <f t="shared" ref="N82:Q82" ca="1" si="32">INDIRECT(ADDRESS(10+(D78-1)*14,29))</f>
        <v>-0.26871760547786661</v>
      </c>
      <c r="O82" s="4">
        <f t="shared" ca="1" si="32"/>
        <v>-0.33759124113317235</v>
      </c>
      <c r="P82" s="4">
        <f t="shared" ca="1" si="32"/>
        <v>-0.23014758792196885</v>
      </c>
      <c r="Q82" s="4">
        <f t="shared" ca="1" si="32"/>
        <v>-0.3166312813171791</v>
      </c>
      <c r="R82" s="4">
        <f ca="1">INDIRECT(ADDRESS(10+(C78-1)*14,41))</f>
        <v>0.34374135397775712</v>
      </c>
      <c r="S82" s="4">
        <f t="shared" ref="S82:V82" ca="1" si="33">INDIRECT(ADDRESS(10+(D78-1)*14,41))</f>
        <v>1.4355104005701121E-3</v>
      </c>
      <c r="T82" s="4">
        <f t="shared" ca="1" si="33"/>
        <v>-0.20084808155184286</v>
      </c>
      <c r="U82" s="4">
        <f t="shared" ca="1" si="33"/>
        <v>0.15918923850216063</v>
      </c>
      <c r="V82" s="4">
        <f t="shared" ca="1" si="33"/>
        <v>0.14607681223892963</v>
      </c>
      <c r="W82" s="4">
        <f ca="1">INDIRECT(ADDRESS(10+(C78-1)*14,53))</f>
        <v>-0.28908615483839412</v>
      </c>
      <c r="X82" s="4">
        <f t="shared" ref="X82:AA82" ca="1" si="34">INDIRECT(ADDRESS(10+(D78-1)*14,53))</f>
        <v>-0.21610863872913597</v>
      </c>
      <c r="Y82" s="4">
        <f t="shared" ca="1" si="34"/>
        <v>-0.34676690817412481</v>
      </c>
      <c r="Z82" s="4">
        <f t="shared" ca="1" si="34"/>
        <v>-0.22620965962108477</v>
      </c>
      <c r="AA82" s="4">
        <f t="shared" ca="1" si="34"/>
        <v>-0.25197996428907998</v>
      </c>
      <c r="AB82" s="4">
        <f ca="1">INDIRECT(ADDRESS(10+(C78-1)*14,65))</f>
        <v>-0.23025803745342757</v>
      </c>
      <c r="AC82" s="4">
        <f t="shared" ref="AC82:AF82" ca="1" si="35">INDIRECT(ADDRESS(10+(D78-1)*14,65))</f>
        <v>0.25514332794385181</v>
      </c>
      <c r="AD82" s="4">
        <f t="shared" ca="1" si="35"/>
        <v>0.29709629932458037</v>
      </c>
      <c r="AE82" s="4">
        <f t="shared" ca="1" si="35"/>
        <v>0.23146517051275789</v>
      </c>
      <c r="AF82" s="4">
        <f t="shared" ca="1" si="35"/>
        <v>0.21974064201344307</v>
      </c>
      <c r="AG82" s="4">
        <f ca="1">INDIRECT(ADDRESS(10+(C78-1)*14,65))</f>
        <v>-0.23025803745342757</v>
      </c>
      <c r="AH82" s="4">
        <f ca="1">INDIRECT(ADDRESS(10+(D78-1)*14,65))</f>
        <v>0.25514332794385181</v>
      </c>
    </row>
    <row r="83" spans="2:34" x14ac:dyDescent="0.25">
      <c r="B83" s="9" t="s">
        <v>8</v>
      </c>
      <c r="C83" s="4">
        <f ca="1">INDIRECT(ADDRESS(11+(C78-1)*14,5))</f>
        <v>-1.2732163307929934E-3</v>
      </c>
      <c r="D83" s="4">
        <f t="shared" ref="D83:G83" ca="1" si="36">INDIRECT(ADDRESS(11+(D78-1)*14,5))</f>
        <v>-2.0925319679260684E-5</v>
      </c>
      <c r="E83" s="4">
        <f t="shared" ca="1" si="36"/>
        <v>3.543950873785116E-3</v>
      </c>
      <c r="F83" s="4">
        <f t="shared" ca="1" si="36"/>
        <v>3.8380398964990993E-4</v>
      </c>
      <c r="G83" s="4">
        <f t="shared" ca="1" si="36"/>
        <v>-2.75636825449128E-4</v>
      </c>
      <c r="H83" s="4">
        <f ca="1">INDIRECT(ADDRESS(11+(C78-1)*14,17))</f>
        <v>2.6790314127722935E-2</v>
      </c>
      <c r="I83" s="4">
        <f t="shared" ref="I83:L83" ca="1" si="37">INDIRECT(ADDRESS(11+(D78-1)*14,17))</f>
        <v>-8.9776161730031412E-6</v>
      </c>
      <c r="J83" s="4">
        <f t="shared" ca="1" si="37"/>
        <v>-2.6614060717033219E-3</v>
      </c>
      <c r="K83" s="4">
        <f t="shared" ca="1" si="37"/>
        <v>2.4003514308107987E-6</v>
      </c>
      <c r="L83" s="4">
        <f t="shared" ca="1" si="37"/>
        <v>-2.65235634937456E-2</v>
      </c>
      <c r="M83" s="4">
        <f ca="1">INDIRECT(ADDRESS(11+(C78-1)*14,29))</f>
        <v>1.2625034460824618E-2</v>
      </c>
      <c r="N83" s="4">
        <f t="shared" ref="N83:Q83" ca="1" si="38">INDIRECT(ADDRESS(11+(D78-1)*14,29))</f>
        <v>-2.360221696155484E-4</v>
      </c>
      <c r="O83" s="4">
        <f t="shared" ca="1" si="38"/>
        <v>-2.5460472249305826E-5</v>
      </c>
      <c r="P83" s="4">
        <f t="shared" ca="1" si="38"/>
        <v>3.4104071945566597E-3</v>
      </c>
      <c r="Q83" s="4">
        <f t="shared" ca="1" si="38"/>
        <v>-7.1563358320103918E-7</v>
      </c>
      <c r="R83" s="4">
        <f ca="1">INDIRECT(ADDRESS(11+(C78-1)*14,41))</f>
        <v>3.0483067472401133E-4</v>
      </c>
      <c r="S83" s="4">
        <f t="shared" ref="S83:V83" ca="1" si="39">INDIRECT(ADDRESS(11+(D78-1)*14,41))</f>
        <v>-0.17916655028789391</v>
      </c>
      <c r="T83" s="4">
        <f t="shared" ca="1" si="39"/>
        <v>-3.3507529407537898E-3</v>
      </c>
      <c r="U83" s="4">
        <f t="shared" ca="1" si="39"/>
        <v>6.318788934090997E-6</v>
      </c>
      <c r="V83" s="4">
        <f t="shared" ca="1" si="39"/>
        <v>-6.4030341692661939E-5</v>
      </c>
      <c r="W83" s="4">
        <f ca="1">INDIRECT(ADDRESS(11+(C78-1)*14,53))</f>
        <v>-1.2029455023199045E-2</v>
      </c>
      <c r="X83" s="4">
        <f t="shared" ref="X83:AA83" ca="1" si="40">INDIRECT(ADDRESS(11+(D78-1)*14,53))</f>
        <v>-6.7495245255726382E-3</v>
      </c>
      <c r="Y83" s="4">
        <f t="shared" ca="1" si="40"/>
        <v>-1.3692120709058781E-2</v>
      </c>
      <c r="Z83" s="4">
        <f t="shared" ca="1" si="40"/>
        <v>-1.6053815243155566E-5</v>
      </c>
      <c r="AA83" s="4">
        <f t="shared" ca="1" si="40"/>
        <v>4.8621664090137984E-6</v>
      </c>
      <c r="AB83" s="4">
        <f ca="1">INDIRECT(ADDRESS(11+(C78-1)*14,65))</f>
        <v>8.6963543821942536E-3</v>
      </c>
      <c r="AC83" s="4">
        <f t="shared" ref="AC83:AF83" ca="1" si="41">INDIRECT(ADDRESS(11+(D78-1)*14,65))</f>
        <v>1.883522437755135E-3</v>
      </c>
      <c r="AD83" s="4">
        <f t="shared" ca="1" si="41"/>
        <v>1.3429608373950448E-4</v>
      </c>
      <c r="AE83" s="4">
        <f t="shared" ca="1" si="41"/>
        <v>2.224803874236955E-5</v>
      </c>
      <c r="AF83" s="4">
        <f t="shared" ca="1" si="41"/>
        <v>8.9508170780341221E-6</v>
      </c>
      <c r="AG83" s="4">
        <f ca="1">INDIRECT(ADDRESS(11+(C78-1)*14,77))</f>
        <v>9.9368460945352816E-2</v>
      </c>
      <c r="AH83" s="4">
        <f ca="1">INDIRECT(ADDRESS(11+(D78-1)*14,77))</f>
        <v>9.8688320431203416E-2</v>
      </c>
    </row>
    <row r="84" spans="2:34" x14ac:dyDescent="0.25">
      <c r="B84" s="9" t="s">
        <v>12</v>
      </c>
      <c r="C84" s="4">
        <f ca="1">INDIRECT(ADDRESS(18+(C78-1)*14,5))</f>
        <v>1.0929019974407577</v>
      </c>
      <c r="D84" s="4">
        <f t="shared" ref="D84:G84" ca="1" si="42">INDIRECT(ADDRESS(18+(D78-1)*14,5))</f>
        <v>1.1209619077480997</v>
      </c>
      <c r="E84" s="4">
        <f t="shared" ca="1" si="42"/>
        <v>0.89692799491783537</v>
      </c>
      <c r="F84" s="4">
        <f t="shared" ca="1" si="42"/>
        <v>1.1029268182813554</v>
      </c>
      <c r="G84" s="4">
        <f t="shared" ca="1" si="42"/>
        <v>1.0684600820063186</v>
      </c>
      <c r="H84" s="4">
        <f ca="1">INDIRECT(ADDRESS(18+(C78-1)*14,17))</f>
        <v>0.98500279920120215</v>
      </c>
      <c r="I84" s="4">
        <f t="shared" ref="I84:L84" ca="1" si="43">INDIRECT(ADDRESS(18+(D78-1)*14,17))</f>
        <v>3</v>
      </c>
      <c r="J84" s="4">
        <f t="shared" ca="1" si="43"/>
        <v>0.95029069176844039</v>
      </c>
      <c r="K84" s="4">
        <f t="shared" ca="1" si="43"/>
        <v>0.84717160448277695</v>
      </c>
      <c r="L84" s="4">
        <f t="shared" ca="1" si="43"/>
        <v>0.92400870180178307</v>
      </c>
      <c r="M84" s="4">
        <f ca="1">INDIRECT(ADDRESS(18+(C78-1)*14,29))</f>
        <v>0.91394134287100171</v>
      </c>
      <c r="N84" s="4">
        <f t="shared" ref="N84:Q84" ca="1" si="44">INDIRECT(ADDRESS(18+(D78-1)*14,29))</f>
        <v>0.99417186360438381</v>
      </c>
      <c r="O84" s="4">
        <f t="shared" ca="1" si="44"/>
        <v>1.1231553028560577</v>
      </c>
      <c r="P84" s="4">
        <f t="shared" ca="1" si="44"/>
        <v>0.93847445240837135</v>
      </c>
      <c r="Q84" s="4">
        <f t="shared" ca="1" si="44"/>
        <v>1.8</v>
      </c>
      <c r="R84" s="4">
        <f ca="1">INDIRECT(ADDRESS(18+(C78-1)*14,41))</f>
        <v>10</v>
      </c>
      <c r="S84" s="4">
        <f t="shared" ref="S84:V84" ca="1" si="45">INDIRECT(ADDRESS(18+(D78-1)*14,41))</f>
        <v>10</v>
      </c>
      <c r="T84" s="4">
        <f t="shared" ca="1" si="45"/>
        <v>8</v>
      </c>
      <c r="U84" s="4">
        <f t="shared" ca="1" si="45"/>
        <v>1.9160447063116206</v>
      </c>
      <c r="V84" s="4">
        <f t="shared" ca="1" si="45"/>
        <v>10</v>
      </c>
      <c r="W84" s="4">
        <f ca="1">INDIRECT(ADDRESS(18+(C78-1)*14,53))</f>
        <v>2.1166781173226847</v>
      </c>
      <c r="X84" s="4">
        <f t="shared" ref="X84:AA84" ca="1" si="46">INDIRECT(ADDRESS(18+(D78-1)*14,53))</f>
        <v>7</v>
      </c>
      <c r="Y84" s="4">
        <f t="shared" ca="1" si="46"/>
        <v>10</v>
      </c>
      <c r="Z84" s="4">
        <f t="shared" ca="1" si="46"/>
        <v>9</v>
      </c>
      <c r="AA84" s="4">
        <f t="shared" ca="1" si="46"/>
        <v>7</v>
      </c>
      <c r="AB84" s="4">
        <f ca="1">INDIRECT(ADDRESS(18+(C78-1)*14,65))</f>
        <v>1.911405551342567</v>
      </c>
      <c r="AC84" s="4">
        <f t="shared" ref="AC84:AF84" ca="1" si="47">INDIRECT(ADDRESS(18+(D78-1)*14,65))</f>
        <v>10</v>
      </c>
      <c r="AD84" s="4">
        <f t="shared" ca="1" si="47"/>
        <v>2.1048814349137741</v>
      </c>
      <c r="AE84" s="4">
        <f t="shared" ca="1" si="47"/>
        <v>10</v>
      </c>
      <c r="AF84" s="4">
        <f t="shared" ca="1" si="47"/>
        <v>2.0136899249156803</v>
      </c>
      <c r="AG84" s="4">
        <f ca="1">INDIRECT(ADDRESS(18+(C78-1)*14,77))</f>
        <v>1.9710595008565817</v>
      </c>
      <c r="AH84" s="4">
        <f ca="1">INDIRECT(ADDRESS(18+(D78-1)*14,77))</f>
        <v>1.9476837289715037</v>
      </c>
    </row>
    <row r="85" spans="2:34" x14ac:dyDescent="0.25">
      <c r="B85" s="9" t="s">
        <v>13</v>
      </c>
      <c r="C85" s="4">
        <f ca="1">INDIRECT(ADDRESS(19+(C78-1)*14,5))</f>
        <v>1.1938111488222729</v>
      </c>
      <c r="D85" s="4">
        <f t="shared" ref="D85:F85" ca="1" si="48">INDIRECT(ADDRESS(19+(D78-1)*14,5))</f>
        <v>1.1841874878307204</v>
      </c>
      <c r="E85" s="4">
        <f t="shared" ca="1" si="48"/>
        <v>1.0135902777674139</v>
      </c>
      <c r="F85" s="4">
        <f t="shared" ca="1" si="48"/>
        <v>1.2122590978384689</v>
      </c>
      <c r="G85" s="4">
        <f ca="1">INDIRECT(ADDRESS(19+(G78-1)*14,5))</f>
        <v>1.1813278127310378</v>
      </c>
      <c r="H85" s="4">
        <f ca="1">INDIRECT(ADDRESS(19+(C78-1)*14,17))</f>
        <v>1.1602260756648106</v>
      </c>
      <c r="I85" s="4">
        <f t="shared" ref="I85:L85" ca="1" si="49">INDIRECT(ADDRESS(19+(D78-1)*14,17))</f>
        <v>3</v>
      </c>
      <c r="J85" s="4">
        <f t="shared" ca="1" si="49"/>
        <v>1.0304560149924198</v>
      </c>
      <c r="K85" s="4">
        <f t="shared" ca="1" si="49"/>
        <v>1.0973064800069563</v>
      </c>
      <c r="L85" s="4">
        <f t="shared" ca="1" si="49"/>
        <v>1.0109545917797025</v>
      </c>
      <c r="M85" s="4">
        <f ca="1">INDIRECT(ADDRESS(19+(C78-1)*14,29))</f>
        <v>0.99160257784299</v>
      </c>
      <c r="N85" s="4">
        <f t="shared" ref="N85:Q85" ca="1" si="50">INDIRECT(ADDRESS(19+(D78-1)*14,29))</f>
        <v>1.0323946658515173</v>
      </c>
      <c r="O85" s="4">
        <f t="shared" ca="1" si="50"/>
        <v>1.1464665939679604</v>
      </c>
      <c r="P85" s="4">
        <f t="shared" ca="1" si="50"/>
        <v>1.00743596113017</v>
      </c>
      <c r="Q85" s="4">
        <f t="shared" ca="1" si="50"/>
        <v>1.1271080027920222</v>
      </c>
      <c r="R85" s="4">
        <f ca="1">INDIRECT(ADDRESS(19+(C78-1)*14,41))</f>
        <v>7</v>
      </c>
      <c r="S85" s="4">
        <f t="shared" ref="S85:V85" ca="1" si="51">INDIRECT(ADDRESS(19+(D78-1)*14,41))</f>
        <v>6.5</v>
      </c>
      <c r="T85" s="4">
        <f t="shared" ca="1" si="51"/>
        <v>6</v>
      </c>
      <c r="U85" s="4">
        <f t="shared" ca="1" si="51"/>
        <v>2.2237968258097505</v>
      </c>
      <c r="V85" s="4">
        <f t="shared" ca="1" si="51"/>
        <v>10</v>
      </c>
      <c r="W85" s="4">
        <f ca="1">INDIRECT(ADDRESS(19+(C78-1)*14,53))</f>
        <v>2.2341679699774128</v>
      </c>
      <c r="X85" s="4">
        <f t="shared" ref="X85:AA85" ca="1" si="52">INDIRECT(ADDRESS(19+(D78-1)*14,53))</f>
        <v>5</v>
      </c>
      <c r="Y85" s="4">
        <f t="shared" ca="1" si="52"/>
        <v>7</v>
      </c>
      <c r="Z85" s="4">
        <f t="shared" ca="1" si="52"/>
        <v>6</v>
      </c>
      <c r="AA85" s="4">
        <f t="shared" ca="1" si="52"/>
        <v>5</v>
      </c>
      <c r="AB85" s="4">
        <f ca="1">INDIRECT(ADDRESS(19+(C78-1)*14,65))</f>
        <v>2.2209043596280207</v>
      </c>
      <c r="AC85" s="4">
        <f t="shared" ref="AC85:AF85" ca="1" si="53">INDIRECT(ADDRESS(19+(D78-1)*14,65))</f>
        <v>8</v>
      </c>
      <c r="AD85" s="4">
        <f t="shared" ca="1" si="53"/>
        <v>2.2585113481537551</v>
      </c>
      <c r="AE85" s="4">
        <f t="shared" ca="1" si="53"/>
        <v>7</v>
      </c>
      <c r="AF85" s="4">
        <f t="shared" ca="1" si="53"/>
        <v>2.2786675207096172</v>
      </c>
      <c r="AG85" s="4">
        <f ca="1">INDIRECT(ADDRESS(19+(C78-1)*14,77))</f>
        <v>2.2221256000800755</v>
      </c>
      <c r="AH85" s="4">
        <f ca="1">INDIRECT(ADDRESS(19+(D78-1)*14,77))</f>
        <v>2.2312262736817052</v>
      </c>
    </row>
    <row r="86" spans="2:34" x14ac:dyDescent="0.25">
      <c r="B86" s="9" t="s">
        <v>48</v>
      </c>
      <c r="C86" s="4">
        <f ca="1">INDIRECT(ADDRESS(9+(C78-1)*14,12))</f>
        <v>1.2</v>
      </c>
      <c r="D86" s="4">
        <f t="shared" ref="D86:G86" ca="1" si="54">INDIRECT(ADDRESS(9+(D78-1)*14,12))</f>
        <v>1.2</v>
      </c>
      <c r="E86" s="4">
        <f t="shared" ca="1" si="54"/>
        <v>1.2</v>
      </c>
      <c r="F86" s="4">
        <f t="shared" ca="1" si="54"/>
        <v>1.2</v>
      </c>
      <c r="G86" s="4">
        <f t="shared" ca="1" si="54"/>
        <v>1.2</v>
      </c>
      <c r="H86" s="4">
        <f ca="1">INDIRECT(ADDRESS(9+(C78-1)*14,24))</f>
        <v>1.2</v>
      </c>
      <c r="I86" s="4">
        <f t="shared" ref="I86:L86" ca="1" si="55">INDIRECT(ADDRESS(9+(D78-1)*14,24))</f>
        <v>1.2</v>
      </c>
      <c r="J86" s="4">
        <f t="shared" ca="1" si="55"/>
        <v>1.2</v>
      </c>
      <c r="K86" s="4">
        <f t="shared" ca="1" si="55"/>
        <v>1.2</v>
      </c>
      <c r="L86" s="4">
        <f t="shared" ca="1" si="55"/>
        <v>1.2</v>
      </c>
      <c r="M86" s="4">
        <f ca="1">INDIRECT(ADDRESS(9+(C78-1)*14,36))</f>
        <v>1.2</v>
      </c>
      <c r="N86" s="4">
        <f t="shared" ref="N86:Q86" ca="1" si="56">INDIRECT(ADDRESS(9+(D78-1)*14,36))</f>
        <v>1.2</v>
      </c>
      <c r="O86" s="4">
        <f t="shared" ca="1" si="56"/>
        <v>1.2</v>
      </c>
      <c r="P86" s="4">
        <f t="shared" ca="1" si="56"/>
        <v>1.2</v>
      </c>
      <c r="Q86" s="4">
        <f t="shared" ca="1" si="56"/>
        <v>1.2</v>
      </c>
      <c r="R86" s="4">
        <f ca="1">INDIRECT(ADDRESS(9+(C78-1)*14,48))</f>
        <v>1.2</v>
      </c>
      <c r="S86" s="4">
        <f t="shared" ref="S86:V86" ca="1" si="57">INDIRECT(ADDRESS(9+(D78-1)*14,48))</f>
        <v>1.2</v>
      </c>
      <c r="T86" s="4">
        <f t="shared" ca="1" si="57"/>
        <v>1.2</v>
      </c>
      <c r="U86" s="4">
        <f t="shared" ca="1" si="57"/>
        <v>1.2</v>
      </c>
      <c r="V86" s="4">
        <f t="shared" ca="1" si="57"/>
        <v>1.2</v>
      </c>
      <c r="W86" s="4">
        <f ca="1">INDIRECT(ADDRESS(9+(C78-1)*14,60))</f>
        <v>1.2</v>
      </c>
      <c r="X86" s="4">
        <f t="shared" ref="X86:AA86" ca="1" si="58">INDIRECT(ADDRESS(9+(D78-1)*14,60))</f>
        <v>1.3</v>
      </c>
      <c r="Y86" s="4">
        <f t="shared" ca="1" si="58"/>
        <v>1.2</v>
      </c>
      <c r="Z86" s="4">
        <f t="shared" ca="1" si="58"/>
        <v>1.2</v>
      </c>
      <c r="AA86" s="4">
        <f t="shared" ca="1" si="58"/>
        <v>1.2</v>
      </c>
      <c r="AB86" s="4">
        <f ca="1">INDIRECT(ADDRESS(9+(C78-1)*14,72))</f>
        <v>1.2</v>
      </c>
      <c r="AC86" s="4">
        <f t="shared" ref="AC86:AF86" ca="1" si="59">INDIRECT(ADDRESS(9+(D78-1)*14,72))</f>
        <v>1.2</v>
      </c>
      <c r="AD86" s="4">
        <f t="shared" ca="1" si="59"/>
        <v>1.2</v>
      </c>
      <c r="AE86" s="4">
        <f t="shared" ca="1" si="59"/>
        <v>1.2</v>
      </c>
      <c r="AF86" s="4">
        <f t="shared" ca="1" si="59"/>
        <v>1.2</v>
      </c>
      <c r="AG86" s="4">
        <f ca="1">INDIRECT(ADDRESS(9+(C78-1)*14,84))</f>
        <v>1.2</v>
      </c>
      <c r="AH86" s="4">
        <f ca="1">INDIRECT(ADDRESS(9+(D78-1)*14,84))</f>
        <v>1.2</v>
      </c>
    </row>
    <row r="87" spans="2:34" x14ac:dyDescent="0.25">
      <c r="B87" s="9" t="s">
        <v>49</v>
      </c>
      <c r="C87" s="4">
        <f ca="1">INDIRECT(ADDRESS(10+(C78-1)*14,12))</f>
        <v>0.2</v>
      </c>
      <c r="D87" s="4">
        <f t="shared" ref="D87:G87" ca="1" si="60">INDIRECT(ADDRESS(10+(D78-1)*14,12))</f>
        <v>0.2</v>
      </c>
      <c r="E87" s="4">
        <f t="shared" ca="1" si="60"/>
        <v>0.2</v>
      </c>
      <c r="F87" s="4">
        <f t="shared" ca="1" si="60"/>
        <v>0.2</v>
      </c>
      <c r="G87" s="4">
        <f t="shared" ca="1" si="60"/>
        <v>0.2</v>
      </c>
      <c r="H87" s="4">
        <f ca="1">INDIRECT(ADDRESS(10+(C78-1)*14,24))</f>
        <v>0.2</v>
      </c>
      <c r="I87" s="4">
        <f t="shared" ref="I87:L87" ca="1" si="61">INDIRECT(ADDRESS(10+(D78-1)*14,24))</f>
        <v>0.25</v>
      </c>
      <c r="J87" s="4">
        <f t="shared" ca="1" si="61"/>
        <v>0.2</v>
      </c>
      <c r="K87" s="4">
        <f t="shared" ca="1" si="61"/>
        <v>0.2</v>
      </c>
      <c r="L87" s="4">
        <f t="shared" ca="1" si="61"/>
        <v>0.2</v>
      </c>
      <c r="M87" s="4">
        <f ca="1">INDIRECT(ADDRESS(10+(C78-1)*14,36))</f>
        <v>0.2</v>
      </c>
      <c r="N87" s="4">
        <f t="shared" ref="N87:Q87" ca="1" si="62">INDIRECT(ADDRESS(10+(D78-1)*14,36))</f>
        <v>0.2</v>
      </c>
      <c r="O87" s="4">
        <f t="shared" ca="1" si="62"/>
        <v>0.2</v>
      </c>
      <c r="P87" s="4">
        <f t="shared" ca="1" si="62"/>
        <v>0.2</v>
      </c>
      <c r="Q87" s="4">
        <f t="shared" ca="1" si="62"/>
        <v>0.2</v>
      </c>
      <c r="R87" s="4">
        <f ca="1">INDIRECT(ADDRESS(10+(C78-1)*14,48))</f>
        <v>0.25</v>
      </c>
      <c r="S87" s="4">
        <f t="shared" ref="S87:V87" ca="1" si="63">INDIRECT(ADDRESS(10+(D78-1)*14,48))</f>
        <v>0.2</v>
      </c>
      <c r="T87" s="4">
        <f t="shared" ca="1" si="63"/>
        <v>0.3</v>
      </c>
      <c r="U87" s="4">
        <f t="shared" ca="1" si="63"/>
        <v>0.2</v>
      </c>
      <c r="V87" s="4">
        <f t="shared" ca="1" si="63"/>
        <v>0.2</v>
      </c>
      <c r="W87" s="4">
        <f ca="1">INDIRECT(ADDRESS(10+(C78-1)*14,60))</f>
        <v>0.2</v>
      </c>
      <c r="X87" s="4">
        <f t="shared" ref="X87:AA87" ca="1" si="64">INDIRECT(ADDRESS(10+(D78-1)*14,60))</f>
        <v>0.2</v>
      </c>
      <c r="Y87" s="4">
        <f t="shared" ca="1" si="64"/>
        <v>0.2</v>
      </c>
      <c r="Z87" s="4">
        <f t="shared" ca="1" si="64"/>
        <v>0.2</v>
      </c>
      <c r="AA87" s="4">
        <f t="shared" ca="1" si="64"/>
        <v>0.2</v>
      </c>
      <c r="AB87" s="4">
        <f ca="1">INDIRECT(ADDRESS(10+(C78-1)*14,72))</f>
        <v>0.2</v>
      </c>
      <c r="AC87" s="4">
        <f t="shared" ref="AC87:AF87" ca="1" si="65">INDIRECT(ADDRESS(10+(D78-1)*14,72))</f>
        <v>0.2</v>
      </c>
      <c r="AD87" s="4">
        <f t="shared" ca="1" si="65"/>
        <v>0.2</v>
      </c>
      <c r="AE87" s="4">
        <f t="shared" ca="1" si="65"/>
        <v>0.2</v>
      </c>
      <c r="AF87" s="4">
        <f t="shared" ca="1" si="65"/>
        <v>0.2</v>
      </c>
      <c r="AG87" s="4">
        <f ca="1">INDIRECT(ADDRESS(10+(C78-1)*14,84))</f>
        <v>0.2</v>
      </c>
      <c r="AH87" s="4">
        <f ca="1">INDIRECT(ADDRESS(10+(D78-1)*14,84))</f>
        <v>0.2</v>
      </c>
    </row>
  </sheetData>
  <mergeCells count="32">
    <mergeCell ref="B63:L63"/>
    <mergeCell ref="N63:X63"/>
    <mergeCell ref="Z63:AJ63"/>
    <mergeCell ref="AL63:AV63"/>
    <mergeCell ref="AX63:BH63"/>
    <mergeCell ref="B49:L49"/>
    <mergeCell ref="N49:X49"/>
    <mergeCell ref="Z49:AJ49"/>
    <mergeCell ref="AL49:AV49"/>
    <mergeCell ref="AX49:BH49"/>
    <mergeCell ref="Z35:AJ35"/>
    <mergeCell ref="AL35:AV35"/>
    <mergeCell ref="AX35:BH35"/>
    <mergeCell ref="BJ63:BT63"/>
    <mergeCell ref="BJ49:BT49"/>
    <mergeCell ref="BJ35:BT35"/>
    <mergeCell ref="B35:L35"/>
    <mergeCell ref="BV7:CF7"/>
    <mergeCell ref="B21:L21"/>
    <mergeCell ref="N21:X21"/>
    <mergeCell ref="Z21:AJ21"/>
    <mergeCell ref="AL21:AV21"/>
    <mergeCell ref="AX21:BH21"/>
    <mergeCell ref="BJ21:BT21"/>
    <mergeCell ref="BV21:CF21"/>
    <mergeCell ref="B7:L7"/>
    <mergeCell ref="N7:X7"/>
    <mergeCell ref="Z7:AJ7"/>
    <mergeCell ref="AL7:AV7"/>
    <mergeCell ref="AX7:BH7"/>
    <mergeCell ref="BJ7:BT7"/>
    <mergeCell ref="N35:X35"/>
  </mergeCells>
  <conditionalFormatting sqref="C4:Q4 W4:AH4">
    <cfRule type="cellIs" dxfId="15" priority="7" operator="greaterThan">
      <formula>25</formula>
    </cfRule>
    <cfRule type="cellIs" dxfId="14" priority="8" operator="greaterThan">
      <formula>30</formula>
    </cfRule>
  </conditionalFormatting>
  <conditionalFormatting sqref="R4:V4">
    <cfRule type="cellIs" dxfId="13" priority="5" operator="greaterThan">
      <formula>25</formula>
    </cfRule>
    <cfRule type="cellIs" dxfId="12" priority="6" operator="greaterThan">
      <formula>30</formula>
    </cfRule>
  </conditionalFormatting>
  <conditionalFormatting sqref="C80:Q80 W80:AH80">
    <cfRule type="cellIs" dxfId="11" priority="3" operator="greaterThan">
      <formula>25</formula>
    </cfRule>
    <cfRule type="cellIs" dxfId="10" priority="4" operator="greaterThan">
      <formula>30</formula>
    </cfRule>
  </conditionalFormatting>
  <conditionalFormatting sqref="R80:V80">
    <cfRule type="cellIs" dxfId="9" priority="1" operator="greaterThan">
      <formula>25</formula>
    </cfRule>
    <cfRule type="cellIs" dxfId="8" priority="2" operator="greaterThan">
      <formula>30</formula>
    </cfRule>
  </conditionalFormatting>
  <dataValidations disablePrompts="1" count="1">
    <dataValidation type="list" allowBlank="1" showInputMessage="1" showErrorMessage="1" sqref="G9 CA9 G23 G65 S9 AQ9 G37 G51 S37 S51 AE9 S65 AE23 AQ23 AQ37 AQ51 AE37 AE51 AQ65 BC9 BC37 BC23 BC51 BO23 BO37 BO65 BC65 BO9 BO51 AE65 CA23 S23" xr:uid="{B7C872B8-05C4-467B-ACF8-9399AF3C8392}">
      <formula1>MCNPSpectra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1FB0E-1727-46AD-A012-77B1E841EDAB}">
  <dimension ref="B2:CF87"/>
  <sheetViews>
    <sheetView workbookViewId="0">
      <selection activeCell="K12" sqref="K12"/>
    </sheetView>
  </sheetViews>
  <sheetFormatPr defaultRowHeight="15" x14ac:dyDescent="0.25"/>
  <cols>
    <col min="2" max="2" width="9.85546875" customWidth="1"/>
  </cols>
  <sheetData>
    <row r="2" spans="2:84" x14ac:dyDescent="0.25">
      <c r="B2" s="2" t="s">
        <v>14</v>
      </c>
      <c r="C2" s="1">
        <v>1</v>
      </c>
      <c r="D2" s="1">
        <v>2</v>
      </c>
      <c r="E2" s="1">
        <v>3</v>
      </c>
      <c r="F2" s="1">
        <v>4</v>
      </c>
      <c r="G2" s="1">
        <v>5</v>
      </c>
      <c r="H2" s="1">
        <v>6</v>
      </c>
      <c r="I2" s="1">
        <v>7</v>
      </c>
      <c r="J2" s="1">
        <v>8</v>
      </c>
      <c r="K2" s="1">
        <v>9</v>
      </c>
      <c r="L2" s="1">
        <v>10</v>
      </c>
      <c r="M2" s="1">
        <v>11</v>
      </c>
      <c r="N2" s="1">
        <v>12</v>
      </c>
      <c r="O2" s="1">
        <v>13</v>
      </c>
      <c r="P2" s="1">
        <v>14</v>
      </c>
      <c r="Q2" s="1">
        <v>15</v>
      </c>
      <c r="R2" s="1">
        <v>16</v>
      </c>
      <c r="S2" s="1">
        <v>17</v>
      </c>
      <c r="T2" s="1">
        <v>18</v>
      </c>
      <c r="U2" s="1">
        <v>19</v>
      </c>
      <c r="V2" s="1">
        <v>20</v>
      </c>
      <c r="W2" s="1">
        <v>21</v>
      </c>
      <c r="X2" s="1">
        <v>22</v>
      </c>
      <c r="Y2" s="1">
        <v>23</v>
      </c>
      <c r="Z2" s="1">
        <v>24</v>
      </c>
      <c r="AA2" s="1">
        <v>25</v>
      </c>
      <c r="AB2" s="1">
        <v>26</v>
      </c>
      <c r="AC2" s="1">
        <v>27</v>
      </c>
      <c r="AD2" s="1">
        <v>28</v>
      </c>
      <c r="AE2" s="1">
        <v>29</v>
      </c>
      <c r="AF2" s="1">
        <v>30</v>
      </c>
      <c r="AG2" s="1">
        <v>31</v>
      </c>
      <c r="AH2" s="1">
        <v>32</v>
      </c>
    </row>
    <row r="3" spans="2:84" x14ac:dyDescent="0.25">
      <c r="B3" s="3" t="s">
        <v>0</v>
      </c>
      <c r="C3" s="4">
        <f ca="1">INDIRECT(ADDRESS(14+(C2-1)*14,5))</f>
        <v>16.14880707432118</v>
      </c>
      <c r="D3" s="4">
        <f t="shared" ref="D3:G3" ca="1" si="0">INDIRECT(ADDRESS(14+(D2-1)*14,5))</f>
        <v>22.231621458350801</v>
      </c>
      <c r="E3" s="4">
        <f t="shared" ca="1" si="0"/>
        <v>-1.8691931206280894</v>
      </c>
      <c r="F3" s="4">
        <f t="shared" ca="1" si="0"/>
        <v>15.363418671574944</v>
      </c>
      <c r="G3" s="4">
        <f t="shared" ca="1" si="0"/>
        <v>10.809198334279777</v>
      </c>
      <c r="H3" s="4">
        <f ca="1">INDIRECT(ADDRESS(14+(C2-1)*14,17))</f>
        <v>1.7925162598543696</v>
      </c>
      <c r="I3" s="4">
        <f t="shared" ref="I3:L3" ca="1" si="1">INDIRECT(ADDRESS(14+(D2-1)*14,17))</f>
        <v>-14.281086660268199</v>
      </c>
      <c r="J3" s="4">
        <f t="shared" ca="1" si="1"/>
        <v>14.958641287028758</v>
      </c>
      <c r="K3" s="4">
        <f t="shared" ca="1" si="1"/>
        <v>-4.876062999910399</v>
      </c>
      <c r="L3" s="4">
        <f t="shared" ca="1" si="1"/>
        <v>3.7715720219707585</v>
      </c>
      <c r="M3" s="4">
        <f ca="1">INDIRECT(ADDRESS(14+(C2-1)*14,29))</f>
        <v>10.157134310665578</v>
      </c>
      <c r="N3" s="4">
        <f t="shared" ref="N3:Q3" ca="1" si="2">INDIRECT(ADDRESS(14+(D2-1)*14,29))</f>
        <v>21.303456344519439</v>
      </c>
      <c r="O3" s="4">
        <f t="shared" ca="1" si="2"/>
        <v>21.515973620891362</v>
      </c>
      <c r="P3" s="4">
        <f t="shared" ca="1" si="2"/>
        <v>17.41134646180813</v>
      </c>
      <c r="Q3" s="4">
        <f t="shared" ca="1" si="2"/>
        <v>40</v>
      </c>
      <c r="R3" s="4">
        <f ca="1">INDIRECT(ADDRESS(14+(C2-1)*14,41))</f>
        <v>40.195867255546545</v>
      </c>
      <c r="S3" s="4">
        <f t="shared" ref="S3:V3" ca="1" si="3">INDIRECT(ADDRESS(14+(D2-1)*14,41))</f>
        <v>30</v>
      </c>
      <c r="T3" s="4">
        <f t="shared" ca="1" si="3"/>
        <v>3.9103196352999126</v>
      </c>
      <c r="U3" s="4">
        <f t="shared" ca="1" si="3"/>
        <v>6.8295185007579526</v>
      </c>
      <c r="V3" s="4">
        <f t="shared" ca="1" si="3"/>
        <v>-15.5628569478783</v>
      </c>
      <c r="W3" s="4">
        <f ca="1">INDIRECT(ADDRESS(14+(C2-1)*14,53))</f>
        <v>24.787583157292765</v>
      </c>
      <c r="X3" s="4">
        <f t="shared" ref="X3:AA3" ca="1" si="4">INDIRECT(ADDRESS(14+(D2-1)*14,53))</f>
        <v>15.144615775214518</v>
      </c>
      <c r="Y3" s="4">
        <f t="shared" ca="1" si="4"/>
        <v>28.882070039025013</v>
      </c>
      <c r="Z3" s="4">
        <f t="shared" ca="1" si="4"/>
        <v>20</v>
      </c>
      <c r="AA3" s="4">
        <f t="shared" ca="1" si="4"/>
        <v>8.0274108899279142</v>
      </c>
      <c r="AB3" s="4">
        <f ca="1">INDIRECT(ADDRESS(14+(C2-1)*14,65))</f>
        <v>5.3336910021364403</v>
      </c>
      <c r="AC3" s="4">
        <f t="shared" ref="AC3:AF3" ca="1" si="5">INDIRECT(ADDRESS(14+(D2-1)*14,65))</f>
        <v>-1.3388239584609845</v>
      </c>
      <c r="AD3" s="4">
        <f t="shared" ca="1" si="5"/>
        <v>20.710371296212685</v>
      </c>
      <c r="AE3" s="4">
        <f t="shared" ca="1" si="5"/>
        <v>11.559254773281728</v>
      </c>
      <c r="AF3" s="4">
        <f t="shared" ca="1" si="5"/>
        <v>9.4400295797407914</v>
      </c>
      <c r="AG3" s="4">
        <f ca="1">INDIRECT(ADDRESS(14+(C2-1)*14,77))</f>
        <v>10.07903281860626</v>
      </c>
      <c r="AH3" s="4">
        <f ca="1">INDIRECT(ADDRESS(14+(D2-1)*14,77))</f>
        <v>12.089998355992762</v>
      </c>
      <c r="AL3" s="8"/>
    </row>
    <row r="4" spans="2:84" x14ac:dyDescent="0.25">
      <c r="B4" s="3" t="s">
        <v>1</v>
      </c>
      <c r="C4" s="4">
        <f ca="1">INDIRECT(ADDRESS(15+(C2-1)*14,5))</f>
        <v>8.9905258929427649</v>
      </c>
      <c r="D4" s="4">
        <f t="shared" ref="D4:G4" ca="1" si="6">INDIRECT(ADDRESS(15+(D2-1)*14,5))</f>
        <v>9.825381477265525</v>
      </c>
      <c r="E4" s="4">
        <f t="shared" ca="1" si="6"/>
        <v>10.791279424481068</v>
      </c>
      <c r="F4" s="4">
        <f t="shared" ca="1" si="6"/>
        <v>13.089270047841223</v>
      </c>
      <c r="G4" s="4">
        <f t="shared" ca="1" si="6"/>
        <v>11.618061398033783</v>
      </c>
      <c r="H4" s="4">
        <f ca="1">INDIRECT(ADDRESS(15+(C2-1)*14,17))</f>
        <v>16.655692705145558</v>
      </c>
      <c r="I4" s="4">
        <f t="shared" ref="I4:L4" ca="1" si="7">INDIRECT(ADDRESS(15+(D2-1)*14,17))</f>
        <v>22.563035292199643</v>
      </c>
      <c r="J4" s="4">
        <f t="shared" ca="1" si="7"/>
        <v>11.184161854252572</v>
      </c>
      <c r="K4" s="4">
        <f t="shared" ca="1" si="7"/>
        <v>17.77902648917194</v>
      </c>
      <c r="L4" s="4">
        <f t="shared" ca="1" si="7"/>
        <v>9.1865995577189423</v>
      </c>
      <c r="M4" s="4">
        <f ca="1">INDIRECT(ADDRESS(15+(C2-1)*14,29))</f>
        <v>12.753384141680989</v>
      </c>
      <c r="N4" s="4">
        <f t="shared" ref="N4:Q4" ca="1" si="8">INDIRECT(ADDRESS(15+(D2-1)*14,29))</f>
        <v>11.1887132652418</v>
      </c>
      <c r="O4" s="4">
        <f t="shared" ca="1" si="8"/>
        <v>10.017409520380612</v>
      </c>
      <c r="P4" s="4">
        <f t="shared" ca="1" si="8"/>
        <v>10.958494141907504</v>
      </c>
      <c r="Q4" s="4">
        <f t="shared" ca="1" si="8"/>
        <v>10</v>
      </c>
      <c r="R4" s="4">
        <f ca="1">INDIRECT(ADDRESS(15+(C2-1)*14,41))</f>
        <v>30.38047824080828</v>
      </c>
      <c r="S4" s="4">
        <f t="shared" ref="S4:V4" ca="1" si="9">INDIRECT(ADDRESS(15+(D2-1)*14,41))</f>
        <v>30</v>
      </c>
      <c r="T4" s="4">
        <f t="shared" ca="1" si="9"/>
        <v>25.969889781079399</v>
      </c>
      <c r="U4" s="4">
        <f t="shared" ca="1" si="9"/>
        <v>19.99896788947656</v>
      </c>
      <c r="V4" s="4">
        <f t="shared" ca="1" si="9"/>
        <v>45</v>
      </c>
      <c r="W4" s="4">
        <f ca="1">INDIRECT(ADDRESS(15+(C2-1)*14,53))</f>
        <v>21.887034925399536</v>
      </c>
      <c r="X4" s="4">
        <f t="shared" ref="X4:AA4" ca="1" si="10">INDIRECT(ADDRESS(15+(D2-1)*14,53))</f>
        <v>24.120068264873655</v>
      </c>
      <c r="Y4" s="4">
        <f t="shared" ca="1" si="10"/>
        <v>30.476243922822206</v>
      </c>
      <c r="Z4" s="4">
        <f t="shared" ca="1" si="10"/>
        <v>26.425649858837573</v>
      </c>
      <c r="AA4" s="4">
        <f t="shared" ca="1" si="10"/>
        <v>24.997973938333377</v>
      </c>
      <c r="AB4" s="4">
        <f ca="1">INDIRECT(ADDRESS(15+(C2-1)*14,65))</f>
        <v>29.220995828882124</v>
      </c>
      <c r="AC4" s="4">
        <f t="shared" ref="AC4:AF4" ca="1" si="11">INDIRECT(ADDRESS(15+(D2-1)*14,65))</f>
        <v>36.064327924624862</v>
      </c>
      <c r="AD4" s="4">
        <f t="shared" ca="1" si="11"/>
        <v>21.913961321403967</v>
      </c>
      <c r="AE4" s="4">
        <f t="shared" ca="1" si="11"/>
        <v>32.71582472685381</v>
      </c>
      <c r="AF4" s="4">
        <f t="shared" ca="1" si="11"/>
        <v>22.691913982223834</v>
      </c>
      <c r="AG4" s="4">
        <f ca="1">INDIRECT(ADDRESS(15+(C2-1)*14,77))</f>
        <v>31.216723570809329</v>
      </c>
      <c r="AH4" s="4">
        <f ca="1">INDIRECT(ADDRESS(15+(D2-1)*14,77))</f>
        <v>27.891723582017825</v>
      </c>
      <c r="AL4" s="8"/>
    </row>
    <row r="7" spans="2:84" x14ac:dyDescent="0.25">
      <c r="B7" s="14" t="s">
        <v>15</v>
      </c>
      <c r="C7" s="15"/>
      <c r="D7" s="15"/>
      <c r="E7" s="15"/>
      <c r="F7" s="15"/>
      <c r="G7" s="15"/>
      <c r="H7" s="15"/>
      <c r="I7" s="15"/>
      <c r="J7" s="15"/>
      <c r="K7" s="15"/>
      <c r="L7" s="16"/>
      <c r="N7" s="14" t="s">
        <v>20</v>
      </c>
      <c r="O7" s="15"/>
      <c r="P7" s="15"/>
      <c r="Q7" s="15">
        <v>152.939012439236</v>
      </c>
      <c r="R7" s="15"/>
      <c r="S7" s="15"/>
      <c r="T7" s="15"/>
      <c r="U7" s="15"/>
      <c r="V7" s="15"/>
      <c r="W7" s="15"/>
      <c r="X7" s="16">
        <v>0.51472081218274102</v>
      </c>
      <c r="Z7" s="14" t="s">
        <v>25</v>
      </c>
      <c r="AA7" s="15"/>
      <c r="AB7" s="15"/>
      <c r="AC7" s="15"/>
      <c r="AD7" s="15"/>
      <c r="AE7" s="15"/>
      <c r="AF7" s="15"/>
      <c r="AG7" s="15"/>
      <c r="AH7" s="15"/>
      <c r="AI7" s="15"/>
      <c r="AJ7" s="16"/>
      <c r="AL7" s="14" t="s">
        <v>26</v>
      </c>
      <c r="AM7" s="15"/>
      <c r="AN7" s="15"/>
      <c r="AO7" s="15">
        <v>-151.90957081487099</v>
      </c>
      <c r="AP7" s="15"/>
      <c r="AQ7" s="15"/>
      <c r="AR7" s="15"/>
      <c r="AS7" s="15"/>
      <c r="AT7" s="15"/>
      <c r="AU7" s="15"/>
      <c r="AV7" s="16">
        <v>-304.333862441924</v>
      </c>
      <c r="AX7" s="14" t="s">
        <v>35</v>
      </c>
      <c r="AY7" s="15"/>
      <c r="AZ7" s="15"/>
      <c r="BA7" s="15"/>
      <c r="BB7" s="15"/>
      <c r="BC7" s="15"/>
      <c r="BD7" s="15"/>
      <c r="BE7" s="15"/>
      <c r="BF7" s="15"/>
      <c r="BG7" s="15"/>
      <c r="BH7" s="16"/>
      <c r="BJ7" s="14" t="s">
        <v>36</v>
      </c>
      <c r="BK7" s="15"/>
      <c r="BL7" s="15"/>
      <c r="BM7" s="15">
        <v>-456.75815406897698</v>
      </c>
      <c r="BN7" s="15"/>
      <c r="BO7" s="15"/>
      <c r="BP7" s="15"/>
      <c r="BQ7" s="15"/>
      <c r="BR7" s="15"/>
      <c r="BS7" s="15"/>
      <c r="BT7" s="16">
        <v>-609.18244569602996</v>
      </c>
      <c r="BV7" s="14" t="s">
        <v>45</v>
      </c>
      <c r="BW7" s="15"/>
      <c r="BX7" s="15"/>
      <c r="BY7" s="15">
        <v>-456.75815406897698</v>
      </c>
      <c r="BZ7" s="15"/>
      <c r="CA7" s="15"/>
      <c r="CB7" s="15"/>
      <c r="CC7" s="15"/>
      <c r="CD7" s="15"/>
      <c r="CE7" s="15"/>
      <c r="CF7" s="16">
        <v>-609.18244569602996</v>
      </c>
    </row>
    <row r="8" spans="2:84" x14ac:dyDescent="0.25">
      <c r="B8" s="5" t="s">
        <v>2</v>
      </c>
      <c r="I8" s="5" t="s">
        <v>3</v>
      </c>
      <c r="N8" s="5" t="s">
        <v>2</v>
      </c>
      <c r="U8" s="5" t="s">
        <v>3</v>
      </c>
      <c r="Z8" s="5" t="s">
        <v>2</v>
      </c>
      <c r="AG8" s="5" t="s">
        <v>3</v>
      </c>
      <c r="AL8" s="5" t="s">
        <v>2</v>
      </c>
      <c r="AS8" s="5" t="s">
        <v>3</v>
      </c>
      <c r="AX8" s="5" t="s">
        <v>2</v>
      </c>
      <c r="BE8" s="5" t="s">
        <v>3</v>
      </c>
      <c r="BJ8" s="5" t="s">
        <v>2</v>
      </c>
      <c r="BQ8" s="5" t="s">
        <v>3</v>
      </c>
      <c r="BV8" s="5" t="s">
        <v>2</v>
      </c>
      <c r="CC8" s="5" t="s">
        <v>3</v>
      </c>
    </row>
    <row r="9" spans="2:84" x14ac:dyDescent="0.25">
      <c r="B9" t="s">
        <v>4</v>
      </c>
      <c r="E9" s="4">
        <v>0.23474465922521121</v>
      </c>
      <c r="F9" s="6">
        <f>E9*E9</f>
        <v>5.5105055034760535E-2</v>
      </c>
      <c r="I9" t="s">
        <v>5</v>
      </c>
      <c r="L9" s="4">
        <v>1.2</v>
      </c>
      <c r="N9" t="s">
        <v>4</v>
      </c>
      <c r="Q9" s="4">
        <v>0.30992694096137458</v>
      </c>
      <c r="R9" s="6">
        <f>Q9*Q9</f>
        <v>9.6054708733675359E-2</v>
      </c>
      <c r="U9" t="s">
        <v>5</v>
      </c>
      <c r="X9" s="4">
        <v>1.2</v>
      </c>
      <c r="Z9" t="s">
        <v>4</v>
      </c>
      <c r="AC9" s="4">
        <v>-0.22898470603453819</v>
      </c>
      <c r="AD9" s="6">
        <f>AC9*AC9</f>
        <v>5.2433995597723868E-2</v>
      </c>
      <c r="AG9" t="s">
        <v>5</v>
      </c>
      <c r="AJ9" s="4">
        <v>1.2</v>
      </c>
      <c r="AL9" t="s">
        <v>4</v>
      </c>
      <c r="AO9" s="4">
        <v>-9.3814113331271765E-2</v>
      </c>
      <c r="AP9" s="6">
        <f>AO9*AO9</f>
        <v>8.801087860132702E-3</v>
      </c>
      <c r="AS9" t="s">
        <v>5</v>
      </c>
      <c r="AV9" s="4">
        <v>1.2</v>
      </c>
      <c r="AX9" t="s">
        <v>4</v>
      </c>
      <c r="BA9" s="4">
        <v>0.23797450182672261</v>
      </c>
      <c r="BB9" s="6">
        <f>BA9*BA9</f>
        <v>5.6631863519676806E-2</v>
      </c>
      <c r="BE9" t="s">
        <v>5</v>
      </c>
      <c r="BH9" s="4">
        <v>1.2</v>
      </c>
      <c r="BJ9" t="s">
        <v>4</v>
      </c>
      <c r="BM9" s="4">
        <v>-0.30666235736800873</v>
      </c>
      <c r="BN9" s="6">
        <f>BM9*BM9</f>
        <v>9.4041801426504298E-2</v>
      </c>
      <c r="BQ9" t="s">
        <v>5</v>
      </c>
      <c r="BT9" s="4">
        <v>1.2</v>
      </c>
      <c r="BV9" t="s">
        <v>4</v>
      </c>
      <c r="BY9" s="4">
        <v>-0.25859587726765532</v>
      </c>
      <c r="BZ9" s="6">
        <f>BY9*BY9</f>
        <v>6.6871827739828249E-2</v>
      </c>
      <c r="CC9" t="s">
        <v>5</v>
      </c>
      <c r="CF9" s="4">
        <v>1.2</v>
      </c>
    </row>
    <row r="10" spans="2:84" x14ac:dyDescent="0.25">
      <c r="B10" t="s">
        <v>6</v>
      </c>
      <c r="E10" s="4">
        <v>-0.24985159804100499</v>
      </c>
      <c r="F10" s="6">
        <f>E10*E10</f>
        <v>6.2425821043643928E-2</v>
      </c>
      <c r="I10" t="s">
        <v>7</v>
      </c>
      <c r="L10" s="4">
        <v>0.2</v>
      </c>
      <c r="N10" t="s">
        <v>6</v>
      </c>
      <c r="Q10" s="4">
        <v>-0.21354277832312279</v>
      </c>
      <c r="R10" s="6">
        <f>Q10*Q10</f>
        <v>4.5600518173958361E-2</v>
      </c>
      <c r="U10" t="s">
        <v>7</v>
      </c>
      <c r="X10" s="4">
        <v>0.2</v>
      </c>
      <c r="Z10" t="s">
        <v>6</v>
      </c>
      <c r="AC10" s="4">
        <v>-0.20524946954719384</v>
      </c>
      <c r="AD10" s="6">
        <f>AC10*AC10</f>
        <v>4.2127344749404452E-2</v>
      </c>
      <c r="AG10" t="s">
        <v>7</v>
      </c>
      <c r="AJ10" s="4">
        <v>0.2</v>
      </c>
      <c r="AL10" t="s">
        <v>6</v>
      </c>
      <c r="AO10" s="4">
        <v>0.34374135397775712</v>
      </c>
      <c r="AP10" s="6">
        <f>AO10*AO10</f>
        <v>0.11815811843446172</v>
      </c>
      <c r="AS10" t="s">
        <v>7</v>
      </c>
      <c r="AV10" s="4">
        <v>0.25</v>
      </c>
      <c r="AX10" t="s">
        <v>6</v>
      </c>
      <c r="BA10" s="4">
        <v>-0.28908615483839412</v>
      </c>
      <c r="BB10" s="6">
        <f>BA10*BA10</f>
        <v>8.3570804919247982E-2</v>
      </c>
      <c r="BE10" t="s">
        <v>7</v>
      </c>
      <c r="BH10" s="4">
        <v>0.2</v>
      </c>
      <c r="BJ10" t="s">
        <v>6</v>
      </c>
      <c r="BM10" s="4">
        <v>-0.23025803745342757</v>
      </c>
      <c r="BN10" s="6">
        <f>BM10*BM10</f>
        <v>5.3018763811904054E-2</v>
      </c>
      <c r="BQ10" t="s">
        <v>7</v>
      </c>
      <c r="BT10" s="4">
        <v>0.2</v>
      </c>
      <c r="BV10" t="s">
        <v>6</v>
      </c>
      <c r="BY10" s="4">
        <v>-0.16305681084487644</v>
      </c>
      <c r="BZ10" s="6">
        <f>BY10*BY10</f>
        <v>2.6587523562901817E-2</v>
      </c>
      <c r="CC10" t="s">
        <v>7</v>
      </c>
      <c r="CF10" s="4">
        <v>0.2</v>
      </c>
    </row>
    <row r="11" spans="2:84" x14ac:dyDescent="0.25">
      <c r="B11" t="s">
        <v>8</v>
      </c>
      <c r="E11" s="4">
        <v>-1.2732163307929934E-3</v>
      </c>
      <c r="F11" s="6">
        <f>E11*E11</f>
        <v>1.6210798249979733E-6</v>
      </c>
      <c r="N11" t="s">
        <v>8</v>
      </c>
      <c r="Q11" s="4">
        <v>2.6790314127722935E-2</v>
      </c>
      <c r="R11" s="6">
        <f>Q11*Q11</f>
        <v>7.1772093106207112E-4</v>
      </c>
      <c r="Z11" t="s">
        <v>8</v>
      </c>
      <c r="AC11" s="4">
        <v>1.2625034460824618E-2</v>
      </c>
      <c r="AD11" s="6">
        <f>AC11*AC11</f>
        <v>1.5939149513700916E-4</v>
      </c>
      <c r="AL11" t="s">
        <v>8</v>
      </c>
      <c r="AO11" s="4">
        <v>3.0483067472401133E-4</v>
      </c>
      <c r="AP11" s="6">
        <f>AO11*AO11</f>
        <v>9.2921740252696001E-8</v>
      </c>
      <c r="AX11" t="s">
        <v>8</v>
      </c>
      <c r="BA11" s="4">
        <v>-1.2029455023199045E-2</v>
      </c>
      <c r="BB11" s="6">
        <f>BA11*BA11</f>
        <v>1.4470778815516873E-4</v>
      </c>
      <c r="BJ11" t="s">
        <v>8</v>
      </c>
      <c r="BM11" s="4">
        <v>8.6963543821942536E-3</v>
      </c>
      <c r="BN11" s="6">
        <f>BM11*BM11</f>
        <v>7.5626579540709202E-5</v>
      </c>
      <c r="BV11" t="s">
        <v>8</v>
      </c>
      <c r="BY11" s="4">
        <v>9.9368460945352816E-2</v>
      </c>
      <c r="BZ11" s="6">
        <f>BY11*BY11</f>
        <v>9.8740910306481071E-3</v>
      </c>
    </row>
    <row r="12" spans="2:84" x14ac:dyDescent="0.25">
      <c r="E12" t="s">
        <v>9</v>
      </c>
      <c r="Q12" t="s">
        <v>9</v>
      </c>
      <c r="AC12" t="s">
        <v>9</v>
      </c>
      <c r="AO12" t="s">
        <v>9</v>
      </c>
      <c r="BA12" t="s">
        <v>9</v>
      </c>
      <c r="BM12" t="s">
        <v>9</v>
      </c>
      <c r="BY12" t="s">
        <v>9</v>
      </c>
    </row>
    <row r="13" spans="2:84" x14ac:dyDescent="0.25">
      <c r="B13" s="5" t="s">
        <v>10</v>
      </c>
      <c r="N13" s="5" t="s">
        <v>10</v>
      </c>
      <c r="U13" t="s">
        <v>47</v>
      </c>
      <c r="X13" t="e">
        <f ca="1">INDIRECT(ADDRESS(Y10,179))-INDIRECT(ADDRESS(Y9,179))</f>
        <v>#VALUE!</v>
      </c>
      <c r="Z13" s="5" t="s">
        <v>10</v>
      </c>
      <c r="AG13" t="s">
        <v>47</v>
      </c>
      <c r="AJ13" t="e">
        <f ca="1">INDIRECT(ADDRESS(AK10,179))-INDIRECT(ADDRESS(AK9,179))</f>
        <v>#VALUE!</v>
      </c>
      <c r="AL13" s="5" t="s">
        <v>10</v>
      </c>
      <c r="AS13" t="s">
        <v>47</v>
      </c>
      <c r="AV13" t="e">
        <f ca="1">INDIRECT(ADDRESS(AW10,179))-INDIRECT(ADDRESS(AW9,179))</f>
        <v>#VALUE!</v>
      </c>
      <c r="AX13" s="5" t="s">
        <v>10</v>
      </c>
      <c r="BE13" t="s">
        <v>47</v>
      </c>
      <c r="BH13" t="e">
        <f ca="1">INDIRECT(ADDRESS(BI10,179))-INDIRECT(ADDRESS(BI9,179))</f>
        <v>#VALUE!</v>
      </c>
      <c r="BJ13" s="5" t="s">
        <v>10</v>
      </c>
      <c r="BQ13" t="s">
        <v>47</v>
      </c>
      <c r="BT13" t="e">
        <f ca="1">INDIRECT(ADDRESS(BU10,179))-INDIRECT(ADDRESS(BU9,179))</f>
        <v>#VALUE!</v>
      </c>
      <c r="BV13" s="5" t="s">
        <v>10</v>
      </c>
      <c r="CC13" t="s">
        <v>47</v>
      </c>
      <c r="CF13" t="e">
        <f ca="1">INDIRECT(ADDRESS(CG10,179))-INDIRECT(ADDRESS(CG9,179))</f>
        <v>#VALUE!</v>
      </c>
    </row>
    <row r="14" spans="2:84" x14ac:dyDescent="0.25">
      <c r="B14" t="s">
        <v>0</v>
      </c>
      <c r="E14" s="4">
        <v>16.14880707432118</v>
      </c>
      <c r="N14" t="s">
        <v>0</v>
      </c>
      <c r="Q14" s="4">
        <v>1.7925162598543696</v>
      </c>
      <c r="Z14" t="s">
        <v>0</v>
      </c>
      <c r="AC14" s="4">
        <v>10.157134310665578</v>
      </c>
      <c r="AL14" t="s">
        <v>0</v>
      </c>
      <c r="AO14" s="4">
        <v>40.195867255546545</v>
      </c>
      <c r="AX14" t="s">
        <v>0</v>
      </c>
      <c r="BA14" s="4">
        <v>24.787583157292765</v>
      </c>
      <c r="BJ14" t="s">
        <v>0</v>
      </c>
      <c r="BM14" s="4">
        <v>5.3336910021364403</v>
      </c>
      <c r="BV14" t="s">
        <v>0</v>
      </c>
      <c r="BY14" s="4">
        <v>10.07903281860626</v>
      </c>
    </row>
    <row r="15" spans="2:84" x14ac:dyDescent="0.25">
      <c r="B15" t="s">
        <v>1</v>
      </c>
      <c r="E15" s="4">
        <v>8.9905258929427649</v>
      </c>
      <c r="N15" t="s">
        <v>1</v>
      </c>
      <c r="Q15" s="4">
        <v>16.655692705145558</v>
      </c>
      <c r="Z15" t="s">
        <v>1</v>
      </c>
      <c r="AC15" s="4">
        <v>12.753384141680989</v>
      </c>
      <c r="AL15" t="s">
        <v>1</v>
      </c>
      <c r="AO15" s="4">
        <v>30.38047824080828</v>
      </c>
      <c r="AX15" t="s">
        <v>1</v>
      </c>
      <c r="BA15" s="4">
        <v>21.887034925399536</v>
      </c>
      <c r="BJ15" t="s">
        <v>1</v>
      </c>
      <c r="BM15" s="4">
        <v>29.220995828882124</v>
      </c>
      <c r="BV15" t="s">
        <v>1</v>
      </c>
      <c r="BY15" s="4">
        <v>31.216723570809329</v>
      </c>
    </row>
    <row r="16" spans="2:84" x14ac:dyDescent="0.25">
      <c r="E16" s="4"/>
      <c r="Q16" s="4"/>
      <c r="AC16" s="4"/>
      <c r="AO16" s="4"/>
      <c r="BA16" s="4"/>
      <c r="BM16" s="4"/>
      <c r="BY16" s="4"/>
    </row>
    <row r="17" spans="2:84" x14ac:dyDescent="0.25">
      <c r="B17" s="5" t="s">
        <v>11</v>
      </c>
      <c r="N17" s="5" t="s">
        <v>11</v>
      </c>
      <c r="Z17" s="5" t="s">
        <v>11</v>
      </c>
      <c r="AL17" s="5" t="s">
        <v>11</v>
      </c>
      <c r="AX17" s="5" t="s">
        <v>11</v>
      </c>
      <c r="BJ17" s="5" t="s">
        <v>11</v>
      </c>
      <c r="BV17" s="5" t="s">
        <v>11</v>
      </c>
    </row>
    <row r="18" spans="2:84" x14ac:dyDescent="0.25">
      <c r="B18" t="s">
        <v>12</v>
      </c>
      <c r="E18" s="7">
        <v>1.0929019974407577</v>
      </c>
      <c r="N18" t="s">
        <v>12</v>
      </c>
      <c r="Q18" s="7">
        <v>0.98500279920120215</v>
      </c>
      <c r="Z18" t="s">
        <v>12</v>
      </c>
      <c r="AC18" s="7">
        <v>0.91394134287100171</v>
      </c>
      <c r="AL18" t="s">
        <v>12</v>
      </c>
      <c r="AO18" s="7">
        <v>10</v>
      </c>
      <c r="AX18" t="s">
        <v>12</v>
      </c>
      <c r="BA18" s="7">
        <v>2.1166781173226847</v>
      </c>
      <c r="BJ18" t="s">
        <v>12</v>
      </c>
      <c r="BM18" s="7">
        <v>1.911405551342567</v>
      </c>
      <c r="BV18" t="s">
        <v>12</v>
      </c>
      <c r="BY18" s="7">
        <v>1.9710595008565817</v>
      </c>
    </row>
    <row r="19" spans="2:84" x14ac:dyDescent="0.25">
      <c r="B19" t="s">
        <v>13</v>
      </c>
      <c r="E19" s="7">
        <v>1.1938111488222729</v>
      </c>
      <c r="N19" t="s">
        <v>13</v>
      </c>
      <c r="Q19" s="7">
        <v>1.1602260756648106</v>
      </c>
      <c r="Z19" t="s">
        <v>13</v>
      </c>
      <c r="AC19" s="7">
        <v>0.99160257784299</v>
      </c>
      <c r="AL19" t="s">
        <v>13</v>
      </c>
      <c r="AO19" s="7">
        <v>7</v>
      </c>
      <c r="AX19" t="s">
        <v>13</v>
      </c>
      <c r="BA19" s="7">
        <v>2.2341679699774128</v>
      </c>
      <c r="BJ19" t="s">
        <v>13</v>
      </c>
      <c r="BM19" s="7">
        <v>2.2209043596280207</v>
      </c>
      <c r="BV19" t="s">
        <v>13</v>
      </c>
      <c r="BY19" s="7">
        <v>2.2221256000800755</v>
      </c>
    </row>
    <row r="21" spans="2:84" x14ac:dyDescent="0.25">
      <c r="B21" s="14" t="s">
        <v>16</v>
      </c>
      <c r="C21" s="15"/>
      <c r="D21" s="15"/>
      <c r="E21" s="15"/>
      <c r="F21" s="15"/>
      <c r="G21" s="15"/>
      <c r="H21" s="15"/>
      <c r="I21" s="15"/>
      <c r="J21" s="15"/>
      <c r="K21" s="15"/>
      <c r="L21" s="16"/>
      <c r="N21" s="14" t="s">
        <v>21</v>
      </c>
      <c r="O21" s="15"/>
      <c r="P21" s="15"/>
      <c r="Q21" s="15">
        <v>152.939012439236</v>
      </c>
      <c r="R21" s="15"/>
      <c r="S21" s="15"/>
      <c r="T21" s="15"/>
      <c r="U21" s="15"/>
      <c r="V21" s="15"/>
      <c r="W21" s="15"/>
      <c r="X21" s="16">
        <v>0.51472081218274102</v>
      </c>
      <c r="Z21" s="14" t="s">
        <v>27</v>
      </c>
      <c r="AA21" s="15"/>
      <c r="AB21" s="15"/>
      <c r="AC21" s="15"/>
      <c r="AD21" s="15"/>
      <c r="AE21" s="15"/>
      <c r="AF21" s="15"/>
      <c r="AG21" s="15"/>
      <c r="AH21" s="15"/>
      <c r="AI21" s="15"/>
      <c r="AJ21" s="16"/>
      <c r="AL21" s="14" t="s">
        <v>28</v>
      </c>
      <c r="AM21" s="15"/>
      <c r="AN21" s="15"/>
      <c r="AO21" s="15">
        <v>-151.90957081487099</v>
      </c>
      <c r="AP21" s="15"/>
      <c r="AQ21" s="15"/>
      <c r="AR21" s="15"/>
      <c r="AS21" s="15"/>
      <c r="AT21" s="15"/>
      <c r="AU21" s="15"/>
      <c r="AV21" s="16">
        <v>-304.333862441924</v>
      </c>
      <c r="AX21" s="14" t="s">
        <v>37</v>
      </c>
      <c r="AY21" s="15"/>
      <c r="AZ21" s="15"/>
      <c r="BA21" s="15"/>
      <c r="BB21" s="15"/>
      <c r="BC21" s="15"/>
      <c r="BD21" s="15"/>
      <c r="BE21" s="15"/>
      <c r="BF21" s="15"/>
      <c r="BG21" s="15"/>
      <c r="BH21" s="16"/>
      <c r="BJ21" s="14" t="s">
        <v>38</v>
      </c>
      <c r="BK21" s="15"/>
      <c r="BL21" s="15"/>
      <c r="BM21" s="15">
        <v>-456.75815406897698</v>
      </c>
      <c r="BN21" s="15"/>
      <c r="BO21" s="15"/>
      <c r="BP21" s="15"/>
      <c r="BQ21" s="15"/>
      <c r="BR21" s="15"/>
      <c r="BS21" s="15"/>
      <c r="BT21" s="16">
        <v>-609.18244569602996</v>
      </c>
      <c r="BV21" s="14" t="s">
        <v>46</v>
      </c>
      <c r="BW21" s="15"/>
      <c r="BX21" s="15"/>
      <c r="BY21" s="15">
        <v>-456.75815406897698</v>
      </c>
      <c r="BZ21" s="15"/>
      <c r="CA21" s="15"/>
      <c r="CB21" s="15"/>
      <c r="CC21" s="15"/>
      <c r="CD21" s="15"/>
      <c r="CE21" s="15"/>
      <c r="CF21" s="16">
        <v>-609.18244569602996</v>
      </c>
    </row>
    <row r="22" spans="2:84" x14ac:dyDescent="0.25">
      <c r="B22" s="5" t="s">
        <v>2</v>
      </c>
      <c r="I22" s="5" t="s">
        <v>3</v>
      </c>
      <c r="N22" s="5" t="s">
        <v>2</v>
      </c>
      <c r="U22" s="5" t="s">
        <v>3</v>
      </c>
      <c r="Z22" s="5" t="s">
        <v>2</v>
      </c>
      <c r="AG22" s="5" t="s">
        <v>3</v>
      </c>
      <c r="AL22" s="5" t="s">
        <v>2</v>
      </c>
      <c r="AS22" s="5" t="s">
        <v>3</v>
      </c>
      <c r="AX22" s="5" t="s">
        <v>2</v>
      </c>
      <c r="BE22" s="5" t="s">
        <v>3</v>
      </c>
      <c r="BJ22" s="5" t="s">
        <v>2</v>
      </c>
      <c r="BQ22" s="5" t="s">
        <v>3</v>
      </c>
      <c r="BV22" s="5" t="s">
        <v>2</v>
      </c>
      <c r="CC22" s="5" t="s">
        <v>3</v>
      </c>
    </row>
    <row r="23" spans="2:84" x14ac:dyDescent="0.25">
      <c r="B23" t="s">
        <v>4</v>
      </c>
      <c r="E23" s="4">
        <v>0.19824842694114822</v>
      </c>
      <c r="F23" s="6">
        <f>E23*E23</f>
        <v>3.9302438784639786E-2</v>
      </c>
      <c r="I23" t="s">
        <v>5</v>
      </c>
      <c r="L23" s="4">
        <v>1.2</v>
      </c>
      <c r="N23" t="s">
        <v>4</v>
      </c>
      <c r="Q23" s="4">
        <v>0.41139733126860006</v>
      </c>
      <c r="R23" s="6">
        <f>Q23*Q23</f>
        <v>0.16924776417492626</v>
      </c>
      <c r="U23" t="s">
        <v>5</v>
      </c>
      <c r="X23" s="4">
        <v>1.2</v>
      </c>
      <c r="Z23" t="s">
        <v>4</v>
      </c>
      <c r="AC23" s="4">
        <v>-0.208444016458257</v>
      </c>
      <c r="AD23" s="6">
        <f>AC23*AC23</f>
        <v>4.3448907997250111E-2</v>
      </c>
      <c r="AG23" t="s">
        <v>5</v>
      </c>
      <c r="AJ23" s="4">
        <v>1.2</v>
      </c>
      <c r="AL23" t="s">
        <v>4</v>
      </c>
      <c r="AO23" s="4">
        <v>-0.30615670981913135</v>
      </c>
      <c r="AP23" s="6">
        <f>AO23*AO23</f>
        <v>9.3731930967275792E-2</v>
      </c>
      <c r="AS23" t="s">
        <v>5</v>
      </c>
      <c r="AV23" s="4">
        <v>1.2</v>
      </c>
      <c r="AX23" t="s">
        <v>4</v>
      </c>
      <c r="BA23" s="4">
        <v>0.23723375289181328</v>
      </c>
      <c r="BB23" s="6">
        <f>BA23*BA23</f>
        <v>5.6279853511133925E-2</v>
      </c>
      <c r="BE23" t="s">
        <v>5</v>
      </c>
      <c r="BH23" s="4">
        <v>1.3</v>
      </c>
      <c r="BJ23" t="s">
        <v>4</v>
      </c>
      <c r="BM23" s="4">
        <v>-0.27648583882287037</v>
      </c>
      <c r="BN23" s="6">
        <f>BM23*BM23</f>
        <v>7.6444419069586253E-2</v>
      </c>
      <c r="BQ23" t="s">
        <v>5</v>
      </c>
      <c r="BT23" s="4">
        <v>1.2</v>
      </c>
      <c r="BV23" t="s">
        <v>4</v>
      </c>
      <c r="BY23" s="4">
        <v>-0.28634862749282003</v>
      </c>
      <c r="BZ23" s="6">
        <f>BY23*BY23</f>
        <v>8.1995536467021804E-2</v>
      </c>
      <c r="CC23" t="s">
        <v>5</v>
      </c>
      <c r="CF23" s="4">
        <v>1.2</v>
      </c>
    </row>
    <row r="24" spans="2:84" x14ac:dyDescent="0.25">
      <c r="B24" t="s">
        <v>6</v>
      </c>
      <c r="E24" s="4">
        <v>-0.31047377089009315</v>
      </c>
      <c r="F24" s="6">
        <f>E24*E24</f>
        <v>9.6393962410714046E-2</v>
      </c>
      <c r="I24" t="s">
        <v>7</v>
      </c>
      <c r="L24" s="4">
        <v>0.2</v>
      </c>
      <c r="N24" t="s">
        <v>6</v>
      </c>
      <c r="Q24" s="4">
        <v>-0.12769240391661058</v>
      </c>
      <c r="R24" s="6">
        <f>Q24*Q24</f>
        <v>1.6305350018002825E-2</v>
      </c>
      <c r="U24" t="s">
        <v>7</v>
      </c>
      <c r="X24" s="4">
        <v>0.25</v>
      </c>
      <c r="Z24" t="s">
        <v>6</v>
      </c>
      <c r="AC24" s="4">
        <v>-0.26871760547786661</v>
      </c>
      <c r="AD24" s="6">
        <f>AC24*AC24</f>
        <v>7.2209151493758367E-2</v>
      </c>
      <c r="AG24" t="s">
        <v>7</v>
      </c>
      <c r="AJ24" s="4">
        <v>0.2</v>
      </c>
      <c r="AL24" t="s">
        <v>6</v>
      </c>
      <c r="AO24" s="4">
        <v>1.4355104005701121E-3</v>
      </c>
      <c r="AP24" s="6">
        <f>AO24*AO24</f>
        <v>2.0606901101449637E-6</v>
      </c>
      <c r="AS24" t="s">
        <v>7</v>
      </c>
      <c r="AV24" s="4">
        <v>0.2</v>
      </c>
      <c r="AX24" t="s">
        <v>6</v>
      </c>
      <c r="BA24" s="4">
        <v>-0.21610863872913597</v>
      </c>
      <c r="BB24" s="6">
        <f>BA24*BA24</f>
        <v>4.6702943733360203E-2</v>
      </c>
      <c r="BE24" t="s">
        <v>7</v>
      </c>
      <c r="BH24" s="4">
        <v>0.2</v>
      </c>
      <c r="BJ24" t="s">
        <v>6</v>
      </c>
      <c r="BM24" s="4">
        <v>0.25514332794385181</v>
      </c>
      <c r="BN24" s="6">
        <f>BM24*BM24</f>
        <v>6.5098117794263916E-2</v>
      </c>
      <c r="BQ24" t="s">
        <v>7</v>
      </c>
      <c r="BT24" s="4">
        <v>0.2</v>
      </c>
      <c r="BV24" t="s">
        <v>6</v>
      </c>
      <c r="BY24" s="4">
        <v>-3.480372133919938E-2</v>
      </c>
      <c r="BZ24" s="6">
        <f>BY24*BY24</f>
        <v>1.2112990190566422E-3</v>
      </c>
      <c r="CC24" t="s">
        <v>7</v>
      </c>
      <c r="CF24" s="4">
        <v>0.2</v>
      </c>
    </row>
    <row r="25" spans="2:84" x14ac:dyDescent="0.25">
      <c r="B25" t="s">
        <v>8</v>
      </c>
      <c r="E25" s="4">
        <v>-2.0925319679260684E-5</v>
      </c>
      <c r="F25" s="6">
        <f>E25*E25</f>
        <v>4.3786900367925444E-10</v>
      </c>
      <c r="N25" t="s">
        <v>8</v>
      </c>
      <c r="Q25" s="4">
        <v>-8.9776161730031412E-6</v>
      </c>
      <c r="R25" s="6">
        <f>Q25*Q25</f>
        <v>8.0597592149767568E-11</v>
      </c>
      <c r="Z25" t="s">
        <v>8</v>
      </c>
      <c r="AC25" s="4">
        <v>-2.360221696155484E-4</v>
      </c>
      <c r="AD25" s="6">
        <f>AC25*AC25</f>
        <v>5.5706464550030696E-8</v>
      </c>
      <c r="AL25" t="s">
        <v>8</v>
      </c>
      <c r="AO25" s="4">
        <v>-0.17916655028789391</v>
      </c>
      <c r="AP25" s="6">
        <f>AO25*AO25</f>
        <v>3.2100652742064417E-2</v>
      </c>
      <c r="AX25" t="s">
        <v>8</v>
      </c>
      <c r="BA25" s="4">
        <v>-6.7495245255726382E-3</v>
      </c>
      <c r="BB25" s="6">
        <f>BA25*BA25</f>
        <v>4.5556081321306543E-5</v>
      </c>
      <c r="BJ25" t="s">
        <v>8</v>
      </c>
      <c r="BM25" s="4">
        <v>1.883522437755135E-3</v>
      </c>
      <c r="BN25" s="6">
        <f>BM25*BM25</f>
        <v>3.5476567735270465E-6</v>
      </c>
      <c r="BV25" t="s">
        <v>8</v>
      </c>
      <c r="BY25" s="4">
        <v>9.8688320431203416E-2</v>
      </c>
      <c r="BZ25" s="6">
        <f>BY25*BY25</f>
        <v>9.7393845895318819E-3</v>
      </c>
    </row>
    <row r="26" spans="2:84" x14ac:dyDescent="0.25">
      <c r="E26" t="s">
        <v>9</v>
      </c>
      <c r="Q26" t="s">
        <v>9</v>
      </c>
      <c r="AC26" t="s">
        <v>9</v>
      </c>
      <c r="AO26" t="s">
        <v>9</v>
      </c>
      <c r="BA26" t="s">
        <v>9</v>
      </c>
      <c r="BM26" t="s">
        <v>9</v>
      </c>
      <c r="BY26" t="s">
        <v>9</v>
      </c>
    </row>
    <row r="27" spans="2:84" x14ac:dyDescent="0.25">
      <c r="B27" s="5" t="s">
        <v>10</v>
      </c>
      <c r="I27" t="s">
        <v>47</v>
      </c>
      <c r="L27" t="e">
        <f ca="1">INDIRECT(ADDRESS(M24,179))-INDIRECT(ADDRESS(M23,179))</f>
        <v>#VALUE!</v>
      </c>
      <c r="N27" s="5" t="s">
        <v>10</v>
      </c>
      <c r="U27" t="s">
        <v>47</v>
      </c>
      <c r="X27" t="e">
        <f ca="1">INDIRECT(ADDRESS(Y24,179))-INDIRECT(ADDRESS(Y23,179))</f>
        <v>#VALUE!</v>
      </c>
      <c r="Z27" s="5" t="s">
        <v>10</v>
      </c>
      <c r="AG27" t="s">
        <v>47</v>
      </c>
      <c r="AJ27" t="e">
        <f ca="1">INDIRECT(ADDRESS(AK24,179))-INDIRECT(ADDRESS(AK23,179))</f>
        <v>#VALUE!</v>
      </c>
      <c r="AL27" s="5" t="s">
        <v>10</v>
      </c>
      <c r="AS27" t="s">
        <v>47</v>
      </c>
      <c r="AV27" t="e">
        <f ca="1">INDIRECT(ADDRESS(AW24,179))-INDIRECT(ADDRESS(AW23,179))</f>
        <v>#VALUE!</v>
      </c>
      <c r="AX27" s="5" t="s">
        <v>10</v>
      </c>
      <c r="BE27" t="s">
        <v>47</v>
      </c>
      <c r="BH27" t="e">
        <f ca="1">INDIRECT(ADDRESS(BI24,179))-INDIRECT(ADDRESS(BI23,179))</f>
        <v>#VALUE!</v>
      </c>
      <c r="BJ27" s="5" t="s">
        <v>10</v>
      </c>
      <c r="BQ27" t="s">
        <v>47</v>
      </c>
      <c r="BT27" t="e">
        <f ca="1">INDIRECT(ADDRESS(BU24,179))-INDIRECT(ADDRESS(BU23,179))</f>
        <v>#VALUE!</v>
      </c>
      <c r="BV27" s="5" t="s">
        <v>10</v>
      </c>
      <c r="CC27" t="s">
        <v>47</v>
      </c>
      <c r="CF27" t="e">
        <f ca="1">INDIRECT(ADDRESS(CG24,179))-INDIRECT(ADDRESS(CG23,179))</f>
        <v>#VALUE!</v>
      </c>
    </row>
    <row r="28" spans="2:84" x14ac:dyDescent="0.25">
      <c r="B28" t="s">
        <v>0</v>
      </c>
      <c r="E28" s="4">
        <v>22.231621458350801</v>
      </c>
      <c r="N28" t="s">
        <v>0</v>
      </c>
      <c r="Q28" s="4">
        <v>-14.281086660268199</v>
      </c>
      <c r="Z28" t="s">
        <v>0</v>
      </c>
      <c r="AC28" s="4">
        <v>21.303456344519439</v>
      </c>
      <c r="AL28" t="s">
        <v>0</v>
      </c>
      <c r="AO28" s="4">
        <v>30</v>
      </c>
      <c r="AX28" t="s">
        <v>0</v>
      </c>
      <c r="BA28" s="4">
        <v>15.144615775214518</v>
      </c>
      <c r="BJ28" t="s">
        <v>0</v>
      </c>
      <c r="BM28" s="4">
        <v>-1.3388239584609845</v>
      </c>
      <c r="BV28" t="s">
        <v>0</v>
      </c>
      <c r="BY28" s="4">
        <v>12.089998355992762</v>
      </c>
    </row>
    <row r="29" spans="2:84" x14ac:dyDescent="0.25">
      <c r="B29" t="s">
        <v>1</v>
      </c>
      <c r="E29" s="4">
        <v>9.825381477265525</v>
      </c>
      <c r="N29" t="s">
        <v>1</v>
      </c>
      <c r="Q29" s="4">
        <v>22.563035292199643</v>
      </c>
      <c r="Z29" t="s">
        <v>1</v>
      </c>
      <c r="AC29" s="4">
        <v>11.1887132652418</v>
      </c>
      <c r="AD29" t="e">
        <f>AL8:AV19</f>
        <v>#VALUE!</v>
      </c>
      <c r="AL29" t="s">
        <v>1</v>
      </c>
      <c r="AO29" s="4">
        <v>30</v>
      </c>
      <c r="AX29" t="s">
        <v>1</v>
      </c>
      <c r="BA29" s="4">
        <v>24.120068264873655</v>
      </c>
      <c r="BJ29" t="s">
        <v>1</v>
      </c>
      <c r="BM29" s="4">
        <v>36.064327924624862</v>
      </c>
      <c r="BV29" t="s">
        <v>1</v>
      </c>
      <c r="BY29" s="4">
        <v>27.891723582017825</v>
      </c>
    </row>
    <row r="30" spans="2:84" x14ac:dyDescent="0.25">
      <c r="E30" s="4"/>
      <c r="Q30" s="4"/>
      <c r="AC30" s="4"/>
      <c r="AO30" s="4"/>
      <c r="BA30" s="4"/>
      <c r="BM30" s="4"/>
      <c r="BY30" s="4"/>
    </row>
    <row r="31" spans="2:84" x14ac:dyDescent="0.25">
      <c r="B31" s="5" t="s">
        <v>11</v>
      </c>
      <c r="N31" s="5" t="s">
        <v>11</v>
      </c>
      <c r="Z31" s="5" t="s">
        <v>11</v>
      </c>
      <c r="AL31" s="5" t="s">
        <v>11</v>
      </c>
      <c r="AX31" s="5" t="s">
        <v>11</v>
      </c>
      <c r="BJ31" s="5" t="s">
        <v>11</v>
      </c>
      <c r="BV31" s="5" t="s">
        <v>11</v>
      </c>
    </row>
    <row r="32" spans="2:84" x14ac:dyDescent="0.25">
      <c r="B32" t="s">
        <v>12</v>
      </c>
      <c r="E32" s="7">
        <v>1.1209619077480997</v>
      </c>
      <c r="N32" t="s">
        <v>12</v>
      </c>
      <c r="Q32" s="7">
        <v>3</v>
      </c>
      <c r="Z32" t="s">
        <v>12</v>
      </c>
      <c r="AC32" s="7">
        <v>0.99417186360438381</v>
      </c>
      <c r="AL32" t="s">
        <v>12</v>
      </c>
      <c r="AO32" s="7">
        <v>10</v>
      </c>
      <c r="AX32" t="s">
        <v>12</v>
      </c>
      <c r="BA32" s="7">
        <v>7</v>
      </c>
      <c r="BJ32" t="s">
        <v>12</v>
      </c>
      <c r="BM32" s="7">
        <v>10</v>
      </c>
      <c r="BV32" t="s">
        <v>12</v>
      </c>
      <c r="BY32" s="7">
        <v>1.9476837289715037</v>
      </c>
    </row>
    <row r="33" spans="2:77" x14ac:dyDescent="0.25">
      <c r="B33" t="s">
        <v>13</v>
      </c>
      <c r="E33" s="7">
        <v>1.1841874878307204</v>
      </c>
      <c r="N33" t="s">
        <v>13</v>
      </c>
      <c r="Q33" s="7">
        <v>3</v>
      </c>
      <c r="Z33" t="s">
        <v>13</v>
      </c>
      <c r="AC33" s="7">
        <v>1.0323946658515173</v>
      </c>
      <c r="AL33" t="s">
        <v>13</v>
      </c>
      <c r="AO33" s="7">
        <v>6.5</v>
      </c>
      <c r="AX33" t="s">
        <v>13</v>
      </c>
      <c r="BA33" s="7">
        <v>5</v>
      </c>
      <c r="BJ33" t="s">
        <v>13</v>
      </c>
      <c r="BM33" s="7">
        <v>8</v>
      </c>
      <c r="BV33" t="s">
        <v>13</v>
      </c>
      <c r="BY33" s="7">
        <v>2.2312262736817052</v>
      </c>
    </row>
    <row r="35" spans="2:77" x14ac:dyDescent="0.25">
      <c r="B35" s="14" t="s">
        <v>17</v>
      </c>
      <c r="C35" s="15"/>
      <c r="D35" s="15"/>
      <c r="E35" s="15"/>
      <c r="F35" s="15"/>
      <c r="G35" s="15"/>
      <c r="H35" s="15"/>
      <c r="I35" s="15"/>
      <c r="J35" s="15"/>
      <c r="K35" s="15"/>
      <c r="L35" s="16"/>
      <c r="N35" s="14" t="s">
        <v>22</v>
      </c>
      <c r="O35" s="15"/>
      <c r="P35" s="15"/>
      <c r="Q35" s="15">
        <v>152.939012439236</v>
      </c>
      <c r="R35" s="15"/>
      <c r="S35" s="15"/>
      <c r="T35" s="15"/>
      <c r="U35" s="15"/>
      <c r="V35" s="15"/>
      <c r="W35" s="15"/>
      <c r="X35" s="16">
        <v>0.51472081218274102</v>
      </c>
      <c r="Z35" s="14" t="s">
        <v>29</v>
      </c>
      <c r="AA35" s="15"/>
      <c r="AB35" s="15"/>
      <c r="AC35" s="15"/>
      <c r="AD35" s="15"/>
      <c r="AE35" s="15"/>
      <c r="AF35" s="15"/>
      <c r="AG35" s="15"/>
      <c r="AH35" s="15"/>
      <c r="AI35" s="15"/>
      <c r="AJ35" s="16"/>
      <c r="AL35" s="14" t="s">
        <v>30</v>
      </c>
      <c r="AM35" s="15"/>
      <c r="AN35" s="15"/>
      <c r="AO35" s="15">
        <v>-151.90957081487099</v>
      </c>
      <c r="AP35" s="15"/>
      <c r="AQ35" s="15"/>
      <c r="AR35" s="15"/>
      <c r="AS35" s="15"/>
      <c r="AT35" s="15"/>
      <c r="AU35" s="15"/>
      <c r="AV35" s="16">
        <v>-304.333862441924</v>
      </c>
      <c r="AX35" s="14" t="s">
        <v>39</v>
      </c>
      <c r="AY35" s="15"/>
      <c r="AZ35" s="15"/>
      <c r="BA35" s="15"/>
      <c r="BB35" s="15"/>
      <c r="BC35" s="15"/>
      <c r="BD35" s="15"/>
      <c r="BE35" s="15"/>
      <c r="BF35" s="15"/>
      <c r="BG35" s="15"/>
      <c r="BH35" s="16"/>
      <c r="BJ35" s="14" t="s">
        <v>40</v>
      </c>
      <c r="BK35" s="15"/>
      <c r="BL35" s="15"/>
      <c r="BM35" s="15">
        <v>-456.75815406897698</v>
      </c>
      <c r="BN35" s="15"/>
      <c r="BO35" s="15"/>
      <c r="BP35" s="15"/>
      <c r="BQ35" s="15"/>
      <c r="BR35" s="15"/>
      <c r="BS35" s="15"/>
      <c r="BT35" s="16">
        <v>-609.18244569602996</v>
      </c>
    </row>
    <row r="36" spans="2:77" x14ac:dyDescent="0.25">
      <c r="B36" s="5" t="s">
        <v>2</v>
      </c>
      <c r="I36" s="5" t="s">
        <v>3</v>
      </c>
      <c r="N36" s="5" t="s">
        <v>2</v>
      </c>
      <c r="U36" s="5" t="s">
        <v>3</v>
      </c>
      <c r="Z36" s="5" t="s">
        <v>2</v>
      </c>
      <c r="AG36" s="5" t="s">
        <v>3</v>
      </c>
      <c r="AL36" s="5" t="s">
        <v>2</v>
      </c>
      <c r="AS36" s="5" t="s">
        <v>3</v>
      </c>
      <c r="AX36" s="5" t="s">
        <v>2</v>
      </c>
      <c r="BE36" s="5" t="s">
        <v>3</v>
      </c>
      <c r="BJ36" s="5" t="s">
        <v>2</v>
      </c>
      <c r="BQ36" s="5" t="s">
        <v>3</v>
      </c>
    </row>
    <row r="37" spans="2:77" x14ac:dyDescent="0.25">
      <c r="B37" t="s">
        <v>4</v>
      </c>
      <c r="E37" s="4">
        <v>0.30485149553934554</v>
      </c>
      <c r="F37" s="6">
        <f>E37*E37</f>
        <v>9.2934434332575616E-2</v>
      </c>
      <c r="I37" t="s">
        <v>5</v>
      </c>
      <c r="L37" s="4">
        <v>1.2</v>
      </c>
      <c r="N37" t="s">
        <v>4</v>
      </c>
      <c r="Q37" s="4">
        <v>0.26585820765322643</v>
      </c>
      <c r="R37" s="6">
        <f>Q37*Q37</f>
        <v>7.068058657658606E-2</v>
      </c>
      <c r="U37" t="s">
        <v>5</v>
      </c>
      <c r="X37" s="4">
        <v>1.2</v>
      </c>
      <c r="Z37" t="s">
        <v>4</v>
      </c>
      <c r="AC37" s="4">
        <v>-0.14456471380946173</v>
      </c>
      <c r="AD37" s="6">
        <f>AC37*AC37</f>
        <v>2.0898956478811577E-2</v>
      </c>
      <c r="AG37" t="s">
        <v>5</v>
      </c>
      <c r="AJ37" s="4">
        <v>1.2</v>
      </c>
      <c r="AL37" t="s">
        <v>4</v>
      </c>
      <c r="AO37" s="4">
        <v>-0.24441231644647995</v>
      </c>
      <c r="AP37" s="6">
        <f>AO37*AO37</f>
        <v>5.9737380430734253E-2</v>
      </c>
      <c r="AS37" t="s">
        <v>5</v>
      </c>
      <c r="AV37" s="4">
        <v>1.2</v>
      </c>
      <c r="AX37" t="s">
        <v>4</v>
      </c>
      <c r="BA37" s="4">
        <v>0.23568082673855104</v>
      </c>
      <c r="BB37" s="6">
        <f>BA37*BA37</f>
        <v>5.5545452092166915E-2</v>
      </c>
      <c r="BE37" t="s">
        <v>5</v>
      </c>
      <c r="BH37" s="4">
        <v>1.2</v>
      </c>
      <c r="BJ37" t="s">
        <v>4</v>
      </c>
      <c r="BM37" s="4">
        <v>-0.22030451816500388</v>
      </c>
      <c r="BN37" s="6">
        <f>BM37*BM37</f>
        <v>4.8534080723914526E-2</v>
      </c>
      <c r="BQ37" t="s">
        <v>5</v>
      </c>
      <c r="BT37" s="4">
        <v>1.2</v>
      </c>
    </row>
    <row r="38" spans="2:77" x14ac:dyDescent="0.25">
      <c r="B38" t="s">
        <v>6</v>
      </c>
      <c r="E38" s="4">
        <v>-0.2223734506611095</v>
      </c>
      <c r="F38" s="6">
        <f>E38*E38</f>
        <v>4.9449951558928902E-2</v>
      </c>
      <c r="I38" t="s">
        <v>7</v>
      </c>
      <c r="L38" s="4">
        <v>0.2</v>
      </c>
      <c r="N38" t="s">
        <v>6</v>
      </c>
      <c r="Q38" s="4">
        <v>0.22409604155604623</v>
      </c>
      <c r="R38" s="6">
        <f>Q38*Q38</f>
        <v>5.02190358410892E-2</v>
      </c>
      <c r="U38" t="s">
        <v>7</v>
      </c>
      <c r="X38" s="4">
        <v>0.2</v>
      </c>
      <c r="Z38" t="s">
        <v>6</v>
      </c>
      <c r="AC38" s="4">
        <v>-0.33759124113317235</v>
      </c>
      <c r="AD38" s="6">
        <f>AC38*AC38</f>
        <v>0.11396784608983572</v>
      </c>
      <c r="AG38" t="s">
        <v>7</v>
      </c>
      <c r="AJ38" s="4">
        <v>0.2</v>
      </c>
      <c r="AL38" t="s">
        <v>6</v>
      </c>
      <c r="AO38" s="4">
        <v>-0.20084808155184286</v>
      </c>
      <c r="AP38" s="6">
        <f>AO38*AO38</f>
        <v>4.0339951863055723E-2</v>
      </c>
      <c r="AS38" t="s">
        <v>7</v>
      </c>
      <c r="AV38" s="4">
        <v>0.3</v>
      </c>
      <c r="AX38" t="s">
        <v>6</v>
      </c>
      <c r="BA38" s="4">
        <v>-0.34676690817412481</v>
      </c>
      <c r="BB38" s="6">
        <f>BA38*BA38</f>
        <v>0.12024728860464191</v>
      </c>
      <c r="BE38" t="s">
        <v>7</v>
      </c>
      <c r="BH38" s="4">
        <v>0.2</v>
      </c>
      <c r="BJ38" t="s">
        <v>6</v>
      </c>
      <c r="BM38" s="4">
        <v>0.29709629932458037</v>
      </c>
      <c r="BN38" s="6">
        <f>BM38*BM38</f>
        <v>8.8266211072360656E-2</v>
      </c>
      <c r="BQ38" t="s">
        <v>7</v>
      </c>
      <c r="BT38" s="4">
        <v>0.2</v>
      </c>
    </row>
    <row r="39" spans="2:77" x14ac:dyDescent="0.25">
      <c r="B39" t="s">
        <v>8</v>
      </c>
      <c r="E39" s="4">
        <v>3.543950873785116E-3</v>
      </c>
      <c r="F39" s="6">
        <f>E39*E39</f>
        <v>1.2559587795802287E-5</v>
      </c>
      <c r="N39" t="s">
        <v>8</v>
      </c>
      <c r="Q39" s="4">
        <v>-2.6614060717033219E-3</v>
      </c>
      <c r="R39" s="6">
        <f>Q39*Q39</f>
        <v>7.0830822784993076E-6</v>
      </c>
      <c r="Z39" t="s">
        <v>8</v>
      </c>
      <c r="AC39" s="4">
        <v>-2.5460472249305826E-5</v>
      </c>
      <c r="AD39" s="6">
        <f>AC39*AC39</f>
        <v>6.4823564715767205E-10</v>
      </c>
      <c r="AL39" t="s">
        <v>8</v>
      </c>
      <c r="AO39" s="4">
        <v>-3.3507529407537898E-3</v>
      </c>
      <c r="AP39" s="6">
        <f>AO39*AO39</f>
        <v>1.122754526997017E-5</v>
      </c>
      <c r="AX39" t="s">
        <v>8</v>
      </c>
      <c r="BA39" s="4">
        <v>-1.3692120709058781E-2</v>
      </c>
      <c r="BB39" s="6">
        <f>BA39*BA39</f>
        <v>1.8747416951143633E-4</v>
      </c>
      <c r="BJ39" t="s">
        <v>8</v>
      </c>
      <c r="BM39" s="4">
        <v>1.3429608373950448E-4</v>
      </c>
      <c r="BN39" s="6">
        <f>BM39*BM39</f>
        <v>1.8035438107768002E-8</v>
      </c>
    </row>
    <row r="40" spans="2:77" x14ac:dyDescent="0.25">
      <c r="E40" t="s">
        <v>9</v>
      </c>
      <c r="Q40" t="s">
        <v>9</v>
      </c>
      <c r="AC40" t="s">
        <v>9</v>
      </c>
      <c r="AO40" t="s">
        <v>9</v>
      </c>
      <c r="BA40" t="s">
        <v>9</v>
      </c>
      <c r="BM40" t="s">
        <v>9</v>
      </c>
    </row>
    <row r="41" spans="2:77" x14ac:dyDescent="0.25">
      <c r="B41" s="5" t="s">
        <v>10</v>
      </c>
      <c r="I41" t="s">
        <v>47</v>
      </c>
      <c r="L41" t="e">
        <f ca="1">INDIRECT(ADDRESS(M38,179))-INDIRECT(ADDRESS(M37,179))</f>
        <v>#VALUE!</v>
      </c>
      <c r="N41" s="5" t="s">
        <v>10</v>
      </c>
      <c r="U41" t="s">
        <v>47</v>
      </c>
      <c r="X41" t="e">
        <f ca="1">INDIRECT(ADDRESS(Y38,179))-INDIRECT(ADDRESS(Y37,179))</f>
        <v>#VALUE!</v>
      </c>
      <c r="Z41" s="5" t="s">
        <v>10</v>
      </c>
      <c r="AG41" t="s">
        <v>47</v>
      </c>
      <c r="AJ41" t="e">
        <f ca="1">INDIRECT(ADDRESS(AK38,179))-INDIRECT(ADDRESS(AK37,179))</f>
        <v>#VALUE!</v>
      </c>
      <c r="AL41" s="5" t="s">
        <v>10</v>
      </c>
      <c r="AS41" t="s">
        <v>47</v>
      </c>
      <c r="AV41" t="e">
        <f ca="1">INDIRECT(ADDRESS(AW38,179))-INDIRECT(ADDRESS(AW37,179))</f>
        <v>#VALUE!</v>
      </c>
      <c r="AX41" s="5" t="s">
        <v>10</v>
      </c>
      <c r="BE41" t="s">
        <v>47</v>
      </c>
      <c r="BH41" t="e">
        <f ca="1">INDIRECT(ADDRESS(BI38,179))-INDIRECT(ADDRESS(BI37,179))</f>
        <v>#VALUE!</v>
      </c>
      <c r="BJ41" s="5" t="s">
        <v>10</v>
      </c>
      <c r="BQ41" t="s">
        <v>47</v>
      </c>
      <c r="BT41" t="e">
        <f ca="1">INDIRECT(ADDRESS(BU38,179))-INDIRECT(ADDRESS(BU37,179))</f>
        <v>#VALUE!</v>
      </c>
    </row>
    <row r="42" spans="2:77" x14ac:dyDescent="0.25">
      <c r="B42" t="s">
        <v>0</v>
      </c>
      <c r="E42" s="4">
        <v>-1.8691931206280894</v>
      </c>
      <c r="N42" t="s">
        <v>0</v>
      </c>
      <c r="Q42" s="4">
        <v>14.958641287028758</v>
      </c>
      <c r="Z42" t="s">
        <v>0</v>
      </c>
      <c r="AC42" s="4">
        <v>21.515973620891362</v>
      </c>
      <c r="AL42" t="s">
        <v>0</v>
      </c>
      <c r="AO42" s="4">
        <v>3.9103196352999126</v>
      </c>
      <c r="AX42" t="s">
        <v>0</v>
      </c>
      <c r="BA42" s="4">
        <v>28.882070039025013</v>
      </c>
      <c r="BJ42" t="s">
        <v>0</v>
      </c>
      <c r="BM42" s="4">
        <v>20.710371296212685</v>
      </c>
    </row>
    <row r="43" spans="2:77" x14ac:dyDescent="0.25">
      <c r="B43" t="s">
        <v>1</v>
      </c>
      <c r="E43" s="4">
        <v>10.791279424481068</v>
      </c>
      <c r="N43" t="s">
        <v>1</v>
      </c>
      <c r="Q43" s="4">
        <v>11.184161854252572</v>
      </c>
      <c r="Z43" t="s">
        <v>1</v>
      </c>
      <c r="AC43" s="4">
        <v>10.017409520380612</v>
      </c>
      <c r="AL43" t="s">
        <v>1</v>
      </c>
      <c r="AO43" s="4">
        <v>25.969889781079399</v>
      </c>
      <c r="AX43" t="s">
        <v>1</v>
      </c>
      <c r="BA43" s="4">
        <v>30.476243922822206</v>
      </c>
      <c r="BJ43" t="s">
        <v>1</v>
      </c>
      <c r="BM43" s="4">
        <v>21.913961321403967</v>
      </c>
    </row>
    <row r="44" spans="2:77" x14ac:dyDescent="0.25">
      <c r="E44" s="4"/>
      <c r="Q44" s="4"/>
      <c r="AC44" s="4"/>
      <c r="AO44" s="4"/>
      <c r="BA44" s="4"/>
      <c r="BM44" s="4"/>
    </row>
    <row r="45" spans="2:77" x14ac:dyDescent="0.25">
      <c r="B45" s="5" t="s">
        <v>11</v>
      </c>
      <c r="N45" s="5" t="s">
        <v>11</v>
      </c>
      <c r="Z45" s="5" t="s">
        <v>11</v>
      </c>
      <c r="AL45" s="5" t="s">
        <v>11</v>
      </c>
      <c r="AX45" s="5" t="s">
        <v>11</v>
      </c>
      <c r="BJ45" s="5" t="s">
        <v>11</v>
      </c>
    </row>
    <row r="46" spans="2:77" x14ac:dyDescent="0.25">
      <c r="B46" t="s">
        <v>12</v>
      </c>
      <c r="E46" s="7">
        <v>0.89692799491783537</v>
      </c>
      <c r="N46" t="s">
        <v>12</v>
      </c>
      <c r="Q46" s="7">
        <v>0.95029069176844039</v>
      </c>
      <c r="Z46" t="s">
        <v>12</v>
      </c>
      <c r="AC46" s="7">
        <v>1.1231553028560577</v>
      </c>
      <c r="AL46" t="s">
        <v>12</v>
      </c>
      <c r="AO46" s="7">
        <v>8</v>
      </c>
      <c r="AX46" t="s">
        <v>12</v>
      </c>
      <c r="BA46" s="7">
        <v>10</v>
      </c>
      <c r="BJ46" t="s">
        <v>12</v>
      </c>
      <c r="BM46" s="7">
        <v>2.1048814349137741</v>
      </c>
    </row>
    <row r="47" spans="2:77" x14ac:dyDescent="0.25">
      <c r="B47" t="s">
        <v>13</v>
      </c>
      <c r="E47" s="7">
        <v>1.0135902777674139</v>
      </c>
      <c r="N47" t="s">
        <v>13</v>
      </c>
      <c r="Q47" s="7">
        <v>1.0304560149924198</v>
      </c>
      <c r="Z47" t="s">
        <v>13</v>
      </c>
      <c r="AC47" s="7">
        <v>1.1464665939679604</v>
      </c>
      <c r="AL47" t="s">
        <v>13</v>
      </c>
      <c r="AO47" s="7">
        <v>6</v>
      </c>
      <c r="AX47" t="s">
        <v>13</v>
      </c>
      <c r="BA47" s="7">
        <v>7</v>
      </c>
      <c r="BJ47" t="s">
        <v>13</v>
      </c>
      <c r="BM47" s="7">
        <v>2.2585113481537551</v>
      </c>
    </row>
    <row r="49" spans="2:72" x14ac:dyDescent="0.25">
      <c r="B49" s="14" t="s">
        <v>18</v>
      </c>
      <c r="C49" s="15"/>
      <c r="D49" s="15"/>
      <c r="E49" s="15"/>
      <c r="F49" s="15"/>
      <c r="G49" s="15"/>
      <c r="H49" s="15"/>
      <c r="I49" s="15"/>
      <c r="J49" s="15"/>
      <c r="K49" s="15"/>
      <c r="L49" s="16"/>
      <c r="N49" s="14" t="s">
        <v>23</v>
      </c>
      <c r="O49" s="15"/>
      <c r="P49" s="15"/>
      <c r="Q49" s="15">
        <v>152.939012439236</v>
      </c>
      <c r="R49" s="15"/>
      <c r="S49" s="15"/>
      <c r="T49" s="15"/>
      <c r="U49" s="15"/>
      <c r="V49" s="15"/>
      <c r="W49" s="15"/>
      <c r="X49" s="16">
        <v>0.51472081218274102</v>
      </c>
      <c r="Z49" s="14" t="s">
        <v>31</v>
      </c>
      <c r="AA49" s="15"/>
      <c r="AB49" s="15"/>
      <c r="AC49" s="15"/>
      <c r="AD49" s="15"/>
      <c r="AE49" s="15"/>
      <c r="AF49" s="15"/>
      <c r="AG49" s="15"/>
      <c r="AH49" s="15"/>
      <c r="AI49" s="15"/>
      <c r="AJ49" s="16"/>
      <c r="AL49" s="14" t="s">
        <v>32</v>
      </c>
      <c r="AM49" s="15"/>
      <c r="AN49" s="15"/>
      <c r="AO49" s="15">
        <v>-151.90957081487099</v>
      </c>
      <c r="AP49" s="15"/>
      <c r="AQ49" s="15"/>
      <c r="AR49" s="15"/>
      <c r="AS49" s="15"/>
      <c r="AT49" s="15"/>
      <c r="AU49" s="15"/>
      <c r="AV49" s="16">
        <v>-304.333862441924</v>
      </c>
      <c r="AX49" s="14" t="s">
        <v>41</v>
      </c>
      <c r="AY49" s="15"/>
      <c r="AZ49" s="15"/>
      <c r="BA49" s="15"/>
      <c r="BB49" s="15"/>
      <c r="BC49" s="15"/>
      <c r="BD49" s="15"/>
      <c r="BE49" s="15"/>
      <c r="BF49" s="15"/>
      <c r="BG49" s="15"/>
      <c r="BH49" s="16"/>
      <c r="BJ49" s="14" t="s">
        <v>42</v>
      </c>
      <c r="BK49" s="15"/>
      <c r="BL49" s="15"/>
      <c r="BM49" s="15">
        <v>-456.75815406897698</v>
      </c>
      <c r="BN49" s="15"/>
      <c r="BO49" s="15"/>
      <c r="BP49" s="15"/>
      <c r="BQ49" s="15"/>
      <c r="BR49" s="15"/>
      <c r="BS49" s="15"/>
      <c r="BT49" s="16">
        <v>-609.18244569602996</v>
      </c>
    </row>
    <row r="50" spans="2:72" x14ac:dyDescent="0.25">
      <c r="B50" s="5" t="s">
        <v>2</v>
      </c>
      <c r="I50" s="5" t="s">
        <v>3</v>
      </c>
      <c r="N50" s="5" t="s">
        <v>2</v>
      </c>
      <c r="U50" s="5" t="s">
        <v>3</v>
      </c>
      <c r="Z50" s="5" t="s">
        <v>2</v>
      </c>
      <c r="AG50" s="5" t="s">
        <v>3</v>
      </c>
      <c r="AL50" s="5" t="s">
        <v>2</v>
      </c>
      <c r="AS50" s="5" t="s">
        <v>3</v>
      </c>
      <c r="AX50" s="5" t="s">
        <v>2</v>
      </c>
      <c r="BE50" s="5" t="s">
        <v>3</v>
      </c>
      <c r="BJ50" s="5" t="s">
        <v>2</v>
      </c>
      <c r="BQ50" s="5" t="s">
        <v>3</v>
      </c>
    </row>
    <row r="51" spans="2:72" x14ac:dyDescent="0.25">
      <c r="B51" t="s">
        <v>4</v>
      </c>
      <c r="E51" s="4">
        <v>0.25298683706562552</v>
      </c>
      <c r="F51" s="6">
        <f>E51*E51</f>
        <v>6.400233972846936E-2</v>
      </c>
      <c r="I51" t="s">
        <v>5</v>
      </c>
      <c r="L51" s="4">
        <v>1.2</v>
      </c>
      <c r="N51" t="s">
        <v>4</v>
      </c>
      <c r="Q51" s="4">
        <v>0.3386877427270214</v>
      </c>
      <c r="R51" s="6">
        <f>Q51*Q51</f>
        <v>0.11470938707352504</v>
      </c>
      <c r="U51" t="s">
        <v>5</v>
      </c>
      <c r="X51" s="4">
        <v>1.2</v>
      </c>
      <c r="Z51" t="s">
        <v>4</v>
      </c>
      <c r="AC51" s="4">
        <v>-0.21518679748979114</v>
      </c>
      <c r="AD51" s="6">
        <f>AC51*AC51</f>
        <v>4.630535781391238E-2</v>
      </c>
      <c r="AG51" t="s">
        <v>5</v>
      </c>
      <c r="AJ51" s="4">
        <v>1.2</v>
      </c>
      <c r="AL51" t="s">
        <v>4</v>
      </c>
      <c r="AO51" s="4">
        <v>0.29220886884561875</v>
      </c>
      <c r="AP51" s="6">
        <f>AO51*AO51</f>
        <v>8.5386023032036018E-2</v>
      </c>
      <c r="AS51" t="s">
        <v>5</v>
      </c>
      <c r="AV51" s="4">
        <v>1.2</v>
      </c>
      <c r="AX51" t="s">
        <v>4</v>
      </c>
      <c r="BA51" s="4">
        <v>-0.25093145373089659</v>
      </c>
      <c r="BB51" s="6">
        <f>BA51*BA51</f>
        <v>6.2966594471501103E-2</v>
      </c>
      <c r="BE51" t="s">
        <v>5</v>
      </c>
      <c r="BH51" s="4">
        <v>1.2</v>
      </c>
      <c r="BJ51" t="s">
        <v>4</v>
      </c>
      <c r="BM51" s="4">
        <v>-0.26288292111260808</v>
      </c>
      <c r="BN51" s="6">
        <f>BM51*BM51</f>
        <v>6.9107430212697718E-2</v>
      </c>
      <c r="BQ51" t="s">
        <v>5</v>
      </c>
      <c r="BT51" s="4">
        <v>1.2</v>
      </c>
    </row>
    <row r="52" spans="2:72" x14ac:dyDescent="0.25">
      <c r="B52" t="s">
        <v>6</v>
      </c>
      <c r="E52" s="4">
        <v>-0.26703605087565513</v>
      </c>
      <c r="F52" s="6">
        <f>E52*E52</f>
        <v>7.1308252467265479E-2</v>
      </c>
      <c r="I52" t="s">
        <v>7</v>
      </c>
      <c r="L52" s="4">
        <v>0.2</v>
      </c>
      <c r="N52" t="s">
        <v>6</v>
      </c>
      <c r="Q52" s="4">
        <v>0.10923895331479383</v>
      </c>
      <c r="R52" s="6">
        <f>Q52*Q52</f>
        <v>1.1933148921311705E-2</v>
      </c>
      <c r="U52" t="s">
        <v>7</v>
      </c>
      <c r="X52" s="4">
        <v>0.2</v>
      </c>
      <c r="Z52" t="s">
        <v>6</v>
      </c>
      <c r="AC52" s="4">
        <v>-0.23014758792196885</v>
      </c>
      <c r="AD52" s="6">
        <f>AC52*AC52</f>
        <v>5.296791222630038E-2</v>
      </c>
      <c r="AG52" t="s">
        <v>7</v>
      </c>
      <c r="AJ52" s="4">
        <v>0.2</v>
      </c>
      <c r="AL52" t="s">
        <v>6</v>
      </c>
      <c r="AO52" s="4">
        <v>0.15918923850216063</v>
      </c>
      <c r="AP52" s="6">
        <f>AO52*AO52</f>
        <v>2.534121365489778E-2</v>
      </c>
      <c r="AS52" t="s">
        <v>7</v>
      </c>
      <c r="AV52" s="4">
        <v>0.2</v>
      </c>
      <c r="AX52" t="s">
        <v>6</v>
      </c>
      <c r="BA52" s="4">
        <v>-0.22620965962108477</v>
      </c>
      <c r="BB52" s="6">
        <f>BA52*BA52</f>
        <v>5.1170810105887032E-2</v>
      </c>
      <c r="BE52" t="s">
        <v>7</v>
      </c>
      <c r="BH52" s="4">
        <v>0.2</v>
      </c>
      <c r="BJ52" t="s">
        <v>6</v>
      </c>
      <c r="BM52" s="4">
        <v>0.23146517051275789</v>
      </c>
      <c r="BN52" s="6">
        <f>BM52*BM52</f>
        <v>5.3576125160500088E-2</v>
      </c>
      <c r="BQ52" t="s">
        <v>7</v>
      </c>
      <c r="BT52" s="4">
        <v>0.2</v>
      </c>
    </row>
    <row r="53" spans="2:72" x14ac:dyDescent="0.25">
      <c r="B53" t="s">
        <v>8</v>
      </c>
      <c r="E53" s="4">
        <v>3.8380398964990993E-4</v>
      </c>
      <c r="F53" s="6">
        <f>E53*E53</f>
        <v>1.4730550247118815E-7</v>
      </c>
      <c r="N53" t="s">
        <v>8</v>
      </c>
      <c r="Q53" s="4">
        <v>2.4003514308107987E-6</v>
      </c>
      <c r="R53" s="6">
        <f>Q53*Q53</f>
        <v>5.7616869913954485E-12</v>
      </c>
      <c r="Z53" t="s">
        <v>8</v>
      </c>
      <c r="AC53" s="4">
        <v>3.4104071945566597E-3</v>
      </c>
      <c r="AD53" s="6">
        <f>AC53*AC53</f>
        <v>1.1630877232683826E-5</v>
      </c>
      <c r="AL53" t="s">
        <v>8</v>
      </c>
      <c r="AO53" s="4">
        <v>6.318788934090997E-6</v>
      </c>
      <c r="AP53" s="6">
        <f>AO53*AO53</f>
        <v>3.9927093593590837E-11</v>
      </c>
      <c r="AX53" t="s">
        <v>8</v>
      </c>
      <c r="BA53" s="4">
        <v>-1.6053815243155566E-5</v>
      </c>
      <c r="BB53" s="6">
        <f>BA53*BA53</f>
        <v>2.5772498386137399E-10</v>
      </c>
      <c r="BJ53" t="s">
        <v>8</v>
      </c>
      <c r="BM53" s="4">
        <v>2.224803874236955E-5</v>
      </c>
      <c r="BN53" s="6">
        <f>BM53*BM53</f>
        <v>4.9497522788197647E-10</v>
      </c>
    </row>
    <row r="54" spans="2:72" x14ac:dyDescent="0.25">
      <c r="E54" t="s">
        <v>9</v>
      </c>
      <c r="Q54" t="s">
        <v>9</v>
      </c>
      <c r="AC54" t="s">
        <v>9</v>
      </c>
      <c r="AO54" t="s">
        <v>9</v>
      </c>
      <c r="BA54" t="s">
        <v>9</v>
      </c>
      <c r="BM54" t="s">
        <v>9</v>
      </c>
    </row>
    <row r="55" spans="2:72" x14ac:dyDescent="0.25">
      <c r="B55" s="5" t="s">
        <v>10</v>
      </c>
      <c r="I55" t="s">
        <v>47</v>
      </c>
      <c r="L55" t="e">
        <f ca="1">INDIRECT(ADDRESS(M52,179))-INDIRECT(ADDRESS(M51,179))</f>
        <v>#VALUE!</v>
      </c>
      <c r="N55" s="5" t="s">
        <v>10</v>
      </c>
      <c r="U55" t="s">
        <v>47</v>
      </c>
      <c r="X55" t="e">
        <f ca="1">INDIRECT(ADDRESS(Y52,179))-INDIRECT(ADDRESS(Y51,179))</f>
        <v>#VALUE!</v>
      </c>
      <c r="Z55" s="5" t="s">
        <v>10</v>
      </c>
      <c r="AG55" t="s">
        <v>47</v>
      </c>
      <c r="AJ55" t="e">
        <f ca="1">INDIRECT(ADDRESS(AK52,179))-INDIRECT(ADDRESS(AK51,179))</f>
        <v>#VALUE!</v>
      </c>
      <c r="AL55" s="5" t="s">
        <v>10</v>
      </c>
      <c r="AS55" t="s">
        <v>47</v>
      </c>
      <c r="AV55" t="e">
        <f ca="1">INDIRECT(ADDRESS(AW52,179))-INDIRECT(ADDRESS(AW51,179))</f>
        <v>#VALUE!</v>
      </c>
      <c r="AX55" s="5" t="s">
        <v>10</v>
      </c>
      <c r="BE55" t="s">
        <v>47</v>
      </c>
      <c r="BH55" t="e">
        <f ca="1">INDIRECT(ADDRESS(BI52,179))-INDIRECT(ADDRESS(BI51,179))</f>
        <v>#VALUE!</v>
      </c>
      <c r="BJ55" s="5" t="s">
        <v>10</v>
      </c>
      <c r="BQ55" t="s">
        <v>47</v>
      </c>
      <c r="BT55" t="e">
        <f ca="1">INDIRECT(ADDRESS(BU52,179))-INDIRECT(ADDRESS(BU51,179))</f>
        <v>#VALUE!</v>
      </c>
    </row>
    <row r="56" spans="2:72" x14ac:dyDescent="0.25">
      <c r="B56" t="s">
        <v>0</v>
      </c>
      <c r="E56" s="4">
        <v>15.363418671574944</v>
      </c>
      <c r="N56" t="s">
        <v>0</v>
      </c>
      <c r="Q56" s="4">
        <v>-4.876062999910399</v>
      </c>
      <c r="Z56" t="s">
        <v>0</v>
      </c>
      <c r="AC56" s="4">
        <v>17.41134646180813</v>
      </c>
      <c r="AL56" t="s">
        <v>0</v>
      </c>
      <c r="AO56" s="4">
        <v>6.8295185007579526</v>
      </c>
      <c r="AX56" t="s">
        <v>0</v>
      </c>
      <c r="BA56" s="4">
        <v>20</v>
      </c>
      <c r="BJ56" t="s">
        <v>0</v>
      </c>
      <c r="BM56" s="4">
        <v>11.559254773281728</v>
      </c>
    </row>
    <row r="57" spans="2:72" x14ac:dyDescent="0.25">
      <c r="B57" t="s">
        <v>1</v>
      </c>
      <c r="E57" s="4">
        <v>13.089270047841223</v>
      </c>
      <c r="N57" t="s">
        <v>1</v>
      </c>
      <c r="Q57" s="4">
        <v>17.77902648917194</v>
      </c>
      <c r="Z57" t="s">
        <v>1</v>
      </c>
      <c r="AC57" s="4">
        <v>10.958494141907504</v>
      </c>
      <c r="AL57" t="s">
        <v>1</v>
      </c>
      <c r="AO57" s="4">
        <v>19.99896788947656</v>
      </c>
      <c r="AX57" t="s">
        <v>1</v>
      </c>
      <c r="BA57" s="4">
        <v>26.425649858837573</v>
      </c>
      <c r="BJ57" t="s">
        <v>1</v>
      </c>
      <c r="BM57" s="4">
        <v>32.71582472685381</v>
      </c>
    </row>
    <row r="58" spans="2:72" x14ac:dyDescent="0.25">
      <c r="E58" s="4"/>
      <c r="Q58" s="4"/>
      <c r="AC58" s="4"/>
      <c r="AO58" s="4"/>
      <c r="BA58" s="4"/>
      <c r="BM58" s="4"/>
    </row>
    <row r="59" spans="2:72" x14ac:dyDescent="0.25">
      <c r="B59" s="5" t="s">
        <v>11</v>
      </c>
      <c r="N59" s="5" t="s">
        <v>11</v>
      </c>
      <c r="Z59" s="5" t="s">
        <v>11</v>
      </c>
      <c r="AL59" s="5" t="s">
        <v>11</v>
      </c>
      <c r="AX59" s="5" t="s">
        <v>11</v>
      </c>
      <c r="BJ59" s="5" t="s">
        <v>11</v>
      </c>
    </row>
    <row r="60" spans="2:72" x14ac:dyDescent="0.25">
      <c r="B60" t="s">
        <v>12</v>
      </c>
      <c r="E60" s="7">
        <v>1.1029268182813554</v>
      </c>
      <c r="N60" t="s">
        <v>12</v>
      </c>
      <c r="Q60" s="7">
        <v>0.84717160448277695</v>
      </c>
      <c r="Z60" t="s">
        <v>12</v>
      </c>
      <c r="AC60" s="7">
        <v>0.93847445240837135</v>
      </c>
      <c r="AL60" t="s">
        <v>12</v>
      </c>
      <c r="AO60" s="7">
        <v>1.9160447063116206</v>
      </c>
      <c r="AX60" t="s">
        <v>12</v>
      </c>
      <c r="BA60" s="7">
        <v>9</v>
      </c>
      <c r="BJ60" t="s">
        <v>12</v>
      </c>
      <c r="BM60" s="7">
        <v>10</v>
      </c>
    </row>
    <row r="61" spans="2:72" x14ac:dyDescent="0.25">
      <c r="B61" t="s">
        <v>13</v>
      </c>
      <c r="E61" s="7">
        <v>1.2122590978384689</v>
      </c>
      <c r="N61" t="s">
        <v>13</v>
      </c>
      <c r="Q61" s="7">
        <v>1.0973064800069563</v>
      </c>
      <c r="Z61" t="s">
        <v>13</v>
      </c>
      <c r="AC61" s="7">
        <v>1.00743596113017</v>
      </c>
      <c r="AL61" t="s">
        <v>13</v>
      </c>
      <c r="AO61" s="7">
        <v>2.2237968258097505</v>
      </c>
      <c r="AX61" t="s">
        <v>13</v>
      </c>
      <c r="BA61" s="7">
        <v>6</v>
      </c>
      <c r="BJ61" t="s">
        <v>13</v>
      </c>
      <c r="BM61" s="7">
        <v>7</v>
      </c>
    </row>
    <row r="63" spans="2:72" x14ac:dyDescent="0.25">
      <c r="B63" s="14" t="s">
        <v>19</v>
      </c>
      <c r="C63" s="15"/>
      <c r="D63" s="15"/>
      <c r="E63" s="15"/>
      <c r="F63" s="15"/>
      <c r="G63" s="15"/>
      <c r="H63" s="15"/>
      <c r="I63" s="15"/>
      <c r="J63" s="15"/>
      <c r="K63" s="15"/>
      <c r="L63" s="16"/>
      <c r="N63" s="14" t="s">
        <v>24</v>
      </c>
      <c r="O63" s="15"/>
      <c r="P63" s="15"/>
      <c r="Q63" s="15">
        <v>152.939012439236</v>
      </c>
      <c r="R63" s="15"/>
      <c r="S63" s="15"/>
      <c r="T63" s="15"/>
      <c r="U63" s="15"/>
      <c r="V63" s="15"/>
      <c r="W63" s="15"/>
      <c r="X63" s="16">
        <v>0.51472081218274102</v>
      </c>
      <c r="Z63" s="14" t="s">
        <v>33</v>
      </c>
      <c r="AA63" s="15"/>
      <c r="AB63" s="15"/>
      <c r="AC63" s="15"/>
      <c r="AD63" s="15"/>
      <c r="AE63" s="15"/>
      <c r="AF63" s="15"/>
      <c r="AG63" s="15"/>
      <c r="AH63" s="15"/>
      <c r="AI63" s="15"/>
      <c r="AJ63" s="16"/>
      <c r="AL63" s="14" t="s">
        <v>34</v>
      </c>
      <c r="AM63" s="15"/>
      <c r="AN63" s="15"/>
      <c r="AO63" s="15">
        <v>-151.90957081487099</v>
      </c>
      <c r="AP63" s="15"/>
      <c r="AQ63" s="15"/>
      <c r="AR63" s="15"/>
      <c r="AS63" s="15"/>
      <c r="AT63" s="15"/>
      <c r="AU63" s="15"/>
      <c r="AV63" s="16">
        <v>-304.333862441924</v>
      </c>
      <c r="AX63" s="14" t="s">
        <v>43</v>
      </c>
      <c r="AY63" s="15"/>
      <c r="AZ63" s="15"/>
      <c r="BA63" s="15"/>
      <c r="BB63" s="15"/>
      <c r="BC63" s="15"/>
      <c r="BD63" s="15"/>
      <c r="BE63" s="15"/>
      <c r="BF63" s="15"/>
      <c r="BG63" s="15"/>
      <c r="BH63" s="16"/>
      <c r="BJ63" s="14" t="s">
        <v>44</v>
      </c>
      <c r="BK63" s="15"/>
      <c r="BL63" s="15"/>
      <c r="BM63" s="15">
        <v>-456.75815406897698</v>
      </c>
      <c r="BN63" s="15"/>
      <c r="BO63" s="15"/>
      <c r="BP63" s="15"/>
      <c r="BQ63" s="15"/>
      <c r="BR63" s="15"/>
      <c r="BS63" s="15"/>
      <c r="BT63" s="16">
        <v>-609.18244569602996</v>
      </c>
    </row>
    <row r="64" spans="2:72" x14ac:dyDescent="0.25">
      <c r="B64" s="5" t="s">
        <v>2</v>
      </c>
      <c r="I64" s="5" t="s">
        <v>3</v>
      </c>
      <c r="N64" s="5" t="s">
        <v>2</v>
      </c>
      <c r="U64" s="5" t="s">
        <v>3</v>
      </c>
      <c r="Z64" s="5" t="s">
        <v>2</v>
      </c>
      <c r="AG64" s="5" t="s">
        <v>3</v>
      </c>
      <c r="AL64" s="5" t="s">
        <v>2</v>
      </c>
      <c r="AS64" s="5" t="s">
        <v>3</v>
      </c>
      <c r="AX64" s="5" t="s">
        <v>2</v>
      </c>
      <c r="BE64" s="5" t="s">
        <v>3</v>
      </c>
      <c r="BJ64" s="5" t="s">
        <v>2</v>
      </c>
      <c r="BQ64" s="5" t="s">
        <v>3</v>
      </c>
    </row>
    <row r="65" spans="2:72" x14ac:dyDescent="0.25">
      <c r="B65" t="s">
        <v>4</v>
      </c>
      <c r="E65" s="4">
        <v>0.21595144678113176</v>
      </c>
      <c r="F65" s="6">
        <f>E65*E65</f>
        <v>4.6635027366863986E-2</v>
      </c>
      <c r="I65" t="s">
        <v>5</v>
      </c>
      <c r="L65" s="4">
        <v>1.2</v>
      </c>
      <c r="N65" t="s">
        <v>4</v>
      </c>
      <c r="Q65" s="4">
        <v>-0.27472655999980811</v>
      </c>
      <c r="R65" s="6">
        <f>Q65*Q65</f>
        <v>7.5474682769328158E-2</v>
      </c>
      <c r="U65" t="s">
        <v>5</v>
      </c>
      <c r="X65" s="4">
        <v>1.2</v>
      </c>
      <c r="Z65" t="s">
        <v>4</v>
      </c>
      <c r="AC65" s="4">
        <v>-0.21323541861614492</v>
      </c>
      <c r="AD65" s="6">
        <f>AC65*AC65</f>
        <v>4.5469343752402566E-2</v>
      </c>
      <c r="AG65" t="s">
        <v>5</v>
      </c>
      <c r="AJ65" s="4">
        <v>1.2</v>
      </c>
      <c r="AL65" t="s">
        <v>4</v>
      </c>
      <c r="AO65" s="4">
        <v>0.36349559671551551</v>
      </c>
      <c r="AP65" s="6">
        <f>AO65*AO65</f>
        <v>0.1321290488315687</v>
      </c>
      <c r="AS65" t="s">
        <v>5</v>
      </c>
      <c r="AV65" s="4">
        <v>1.2</v>
      </c>
      <c r="AX65" t="s">
        <v>4</v>
      </c>
      <c r="BA65" s="4">
        <v>-0.24619535571973092</v>
      </c>
      <c r="BB65" s="6">
        <f>BA65*BA65</f>
        <v>6.0612153177964846E-2</v>
      </c>
      <c r="BE65" t="s">
        <v>5</v>
      </c>
      <c r="BH65" s="4">
        <v>1.2</v>
      </c>
      <c r="BJ65" t="s">
        <v>4</v>
      </c>
      <c r="BM65" s="4">
        <v>-0.2446234124096332</v>
      </c>
      <c r="BN65" s="6">
        <f>BM65*BM65</f>
        <v>5.9840613898933484E-2</v>
      </c>
      <c r="BQ65" t="s">
        <v>5</v>
      </c>
      <c r="BT65" s="4">
        <v>1.2</v>
      </c>
    </row>
    <row r="66" spans="2:72" x14ac:dyDescent="0.25">
      <c r="B66" t="s">
        <v>6</v>
      </c>
      <c r="E66" s="4">
        <v>-0.2803908937080089</v>
      </c>
      <c r="F66" s="6">
        <f>E66*E66</f>
        <v>7.8619053274375947E-2</v>
      </c>
      <c r="I66" t="s">
        <v>7</v>
      </c>
      <c r="L66" s="4">
        <v>0.2</v>
      </c>
      <c r="N66" t="s">
        <v>6</v>
      </c>
      <c r="Q66" s="4">
        <v>-0.20944705739515718</v>
      </c>
      <c r="R66" s="6">
        <f>Q66*Q66</f>
        <v>4.3868069851490263E-2</v>
      </c>
      <c r="U66" t="s">
        <v>7</v>
      </c>
      <c r="X66" s="4">
        <v>0.2</v>
      </c>
      <c r="Z66" t="s">
        <v>6</v>
      </c>
      <c r="AC66" s="4">
        <v>-0.3166312813171791</v>
      </c>
      <c r="AD66" s="6">
        <f>AC66*AC66</f>
        <v>0.10025536830855861</v>
      </c>
      <c r="AG66" t="s">
        <v>7</v>
      </c>
      <c r="AJ66" s="4">
        <v>0.2</v>
      </c>
      <c r="AL66" t="s">
        <v>6</v>
      </c>
      <c r="AO66" s="4">
        <v>0.14607681223892963</v>
      </c>
      <c r="AP66" s="6">
        <f>AO66*AO66</f>
        <v>2.13384350738875E-2</v>
      </c>
      <c r="AS66" t="s">
        <v>7</v>
      </c>
      <c r="AV66" s="4">
        <v>0.2</v>
      </c>
      <c r="AX66" t="s">
        <v>6</v>
      </c>
      <c r="BA66" s="4">
        <v>-0.25197996428907998</v>
      </c>
      <c r="BB66" s="6">
        <f>BA66*BA66</f>
        <v>6.3493902403126024E-2</v>
      </c>
      <c r="BE66" t="s">
        <v>7</v>
      </c>
      <c r="BH66" s="4">
        <v>0.2</v>
      </c>
      <c r="BJ66" t="s">
        <v>6</v>
      </c>
      <c r="BM66" s="4">
        <v>0.21974064201344307</v>
      </c>
      <c r="BN66" s="6">
        <f>BM66*BM66</f>
        <v>4.8285949752480142E-2</v>
      </c>
      <c r="BQ66" t="s">
        <v>7</v>
      </c>
      <c r="BT66" s="4">
        <v>0.2</v>
      </c>
    </row>
    <row r="67" spans="2:72" x14ac:dyDescent="0.25">
      <c r="B67" t="s">
        <v>8</v>
      </c>
      <c r="E67" s="4">
        <v>-2.75636825449128E-4</v>
      </c>
      <c r="F67" s="6">
        <f>E67*E67</f>
        <v>7.5975659543673059E-8</v>
      </c>
      <c r="N67" t="s">
        <v>8</v>
      </c>
      <c r="Q67" s="4">
        <v>-2.65235634937456E-2</v>
      </c>
      <c r="R67" s="6">
        <f>Q67*Q67</f>
        <v>7.0349942040675434E-4</v>
      </c>
      <c r="Z67" t="s">
        <v>8</v>
      </c>
      <c r="AC67" s="4">
        <v>-7.1563358320103918E-7</v>
      </c>
      <c r="AD67" s="6">
        <f>AC67*AC67</f>
        <v>5.1213142540515863E-13</v>
      </c>
      <c r="AL67" t="s">
        <v>8</v>
      </c>
      <c r="AO67" s="4">
        <v>-6.4030341692661939E-5</v>
      </c>
      <c r="AP67" s="6">
        <f>AO67*AO67</f>
        <v>4.0998846572790421E-9</v>
      </c>
      <c r="AX67" t="s">
        <v>8</v>
      </c>
      <c r="BA67" s="4">
        <v>4.8621664090137984E-6</v>
      </c>
      <c r="BB67" s="6">
        <f>BA67*BA67</f>
        <v>2.3640662188942136E-11</v>
      </c>
      <c r="BJ67" t="s">
        <v>8</v>
      </c>
      <c r="BM67" s="4">
        <v>8.9508170780341221E-6</v>
      </c>
      <c r="BN67" s="6">
        <f>BM67*BM67</f>
        <v>8.0117126364427304E-11</v>
      </c>
    </row>
    <row r="68" spans="2:72" x14ac:dyDescent="0.25">
      <c r="E68" t="s">
        <v>9</v>
      </c>
      <c r="Q68" t="s">
        <v>9</v>
      </c>
      <c r="AC68" t="s">
        <v>9</v>
      </c>
      <c r="AO68" t="s">
        <v>9</v>
      </c>
      <c r="BA68" t="s">
        <v>9</v>
      </c>
      <c r="BM68" t="s">
        <v>9</v>
      </c>
    </row>
    <row r="69" spans="2:72" x14ac:dyDescent="0.25">
      <c r="B69" s="5" t="s">
        <v>10</v>
      </c>
      <c r="I69" t="s">
        <v>47</v>
      </c>
      <c r="L69" t="e">
        <f ca="1">INDIRECT(ADDRESS(M66,179))-INDIRECT(ADDRESS(M65,179))</f>
        <v>#VALUE!</v>
      </c>
      <c r="N69" s="5" t="s">
        <v>10</v>
      </c>
      <c r="U69" t="s">
        <v>47</v>
      </c>
      <c r="X69" t="e">
        <f ca="1">INDIRECT(ADDRESS(Y66,179))-INDIRECT(ADDRESS(Y65,179))</f>
        <v>#VALUE!</v>
      </c>
      <c r="Z69" s="5" t="s">
        <v>10</v>
      </c>
      <c r="AG69" t="s">
        <v>47</v>
      </c>
      <c r="AJ69" t="e">
        <f ca="1">INDIRECT(ADDRESS(AK66,179))-INDIRECT(ADDRESS(AK65,179))</f>
        <v>#VALUE!</v>
      </c>
      <c r="AL69" s="5" t="s">
        <v>10</v>
      </c>
      <c r="AS69" t="s">
        <v>47</v>
      </c>
      <c r="AV69" t="e">
        <f ca="1">INDIRECT(ADDRESS(AW66,179))-INDIRECT(ADDRESS(AW65,179))</f>
        <v>#VALUE!</v>
      </c>
      <c r="AX69" s="5" t="s">
        <v>10</v>
      </c>
      <c r="BE69" t="s">
        <v>47</v>
      </c>
      <c r="BH69" t="e">
        <f ca="1">INDIRECT(ADDRESS(BI66,179))-INDIRECT(ADDRESS(BI65,179))</f>
        <v>#VALUE!</v>
      </c>
      <c r="BJ69" s="5" t="s">
        <v>10</v>
      </c>
      <c r="BQ69" t="s">
        <v>47</v>
      </c>
      <c r="BT69" t="e">
        <f ca="1">INDIRECT(ADDRESS(BU66,179))-INDIRECT(ADDRESS(BU65,179))</f>
        <v>#VALUE!</v>
      </c>
    </row>
    <row r="70" spans="2:72" x14ac:dyDescent="0.25">
      <c r="B70" t="s">
        <v>0</v>
      </c>
      <c r="E70" s="4">
        <v>10.809198334279777</v>
      </c>
      <c r="N70" t="s">
        <v>0</v>
      </c>
      <c r="Q70" s="4">
        <v>3.7715720219707585</v>
      </c>
      <c r="Z70" t="s">
        <v>0</v>
      </c>
      <c r="AC70" s="4">
        <v>40</v>
      </c>
      <c r="AL70" t="s">
        <v>0</v>
      </c>
      <c r="AO70" s="4">
        <v>-15.5628569478783</v>
      </c>
      <c r="AX70" t="s">
        <v>0</v>
      </c>
      <c r="BA70" s="4">
        <v>8.0274108899279142</v>
      </c>
      <c r="BJ70" t="s">
        <v>0</v>
      </c>
      <c r="BM70" s="4">
        <v>9.4400295797407914</v>
      </c>
    </row>
    <row r="71" spans="2:72" x14ac:dyDescent="0.25">
      <c r="B71" t="s">
        <v>1</v>
      </c>
      <c r="E71" s="4">
        <v>11.618061398033783</v>
      </c>
      <c r="N71" t="s">
        <v>1</v>
      </c>
      <c r="Q71" s="4">
        <v>9.1865995577189423</v>
      </c>
      <c r="Z71" t="s">
        <v>1</v>
      </c>
      <c r="AC71" s="4">
        <v>10</v>
      </c>
      <c r="AL71" t="s">
        <v>1</v>
      </c>
      <c r="AO71" s="4">
        <v>45</v>
      </c>
      <c r="AX71" t="s">
        <v>1</v>
      </c>
      <c r="BA71" s="4">
        <v>24.997973938333377</v>
      </c>
      <c r="BJ71" t="s">
        <v>1</v>
      </c>
      <c r="BM71" s="4">
        <v>22.691913982223834</v>
      </c>
    </row>
    <row r="72" spans="2:72" x14ac:dyDescent="0.25">
      <c r="E72" s="4"/>
      <c r="Q72" s="4"/>
      <c r="AC72" s="4"/>
      <c r="AO72" s="4"/>
      <c r="BA72" s="4"/>
      <c r="BM72" s="4"/>
    </row>
    <row r="73" spans="2:72" x14ac:dyDescent="0.25">
      <c r="B73" s="5" t="s">
        <v>11</v>
      </c>
      <c r="N73" s="5" t="s">
        <v>11</v>
      </c>
      <c r="Z73" s="5" t="s">
        <v>11</v>
      </c>
      <c r="AL73" s="5" t="s">
        <v>11</v>
      </c>
      <c r="AX73" s="5" t="s">
        <v>11</v>
      </c>
      <c r="BJ73" s="5" t="s">
        <v>11</v>
      </c>
    </row>
    <row r="74" spans="2:72" x14ac:dyDescent="0.25">
      <c r="B74" t="s">
        <v>12</v>
      </c>
      <c r="E74" s="7">
        <v>1.0684600820063186</v>
      </c>
      <c r="N74" t="s">
        <v>12</v>
      </c>
      <c r="Q74" s="7">
        <v>0.92400870180178307</v>
      </c>
      <c r="Z74" t="s">
        <v>12</v>
      </c>
      <c r="AC74" s="7">
        <v>1.8</v>
      </c>
      <c r="AL74" t="s">
        <v>12</v>
      </c>
      <c r="AO74" s="7">
        <v>10</v>
      </c>
      <c r="AX74" t="s">
        <v>12</v>
      </c>
      <c r="BA74" s="7">
        <v>7</v>
      </c>
      <c r="BJ74" t="s">
        <v>12</v>
      </c>
      <c r="BM74" s="7">
        <v>2.0136899249156803</v>
      </c>
    </row>
    <row r="75" spans="2:72" x14ac:dyDescent="0.25">
      <c r="B75" t="s">
        <v>13</v>
      </c>
      <c r="E75" s="7">
        <v>1.1813278127310378</v>
      </c>
      <c r="N75" t="s">
        <v>13</v>
      </c>
      <c r="Q75" s="7">
        <v>1.0109545917797025</v>
      </c>
      <c r="Z75" t="s">
        <v>13</v>
      </c>
      <c r="AC75" s="7">
        <v>1.1271080027920222</v>
      </c>
      <c r="AL75" t="s">
        <v>13</v>
      </c>
      <c r="AO75" s="7">
        <v>10</v>
      </c>
      <c r="AX75" t="s">
        <v>13</v>
      </c>
      <c r="BA75" s="7">
        <v>5</v>
      </c>
      <c r="BJ75" t="s">
        <v>13</v>
      </c>
      <c r="BM75" s="7">
        <v>2.2786675207096172</v>
      </c>
    </row>
    <row r="78" spans="2:72" x14ac:dyDescent="0.25">
      <c r="B78" s="2" t="s">
        <v>14</v>
      </c>
      <c r="C78" s="1">
        <v>1</v>
      </c>
      <c r="D78" s="1">
        <v>2</v>
      </c>
      <c r="E78" s="1">
        <v>3</v>
      </c>
      <c r="F78" s="1">
        <v>4</v>
      </c>
      <c r="G78" s="1">
        <v>5</v>
      </c>
      <c r="H78" s="1">
        <v>6</v>
      </c>
      <c r="I78" s="1">
        <v>7</v>
      </c>
      <c r="J78" s="1">
        <v>8</v>
      </c>
      <c r="K78" s="1">
        <v>9</v>
      </c>
      <c r="L78" s="1">
        <v>10</v>
      </c>
      <c r="M78" s="1">
        <v>11</v>
      </c>
      <c r="N78" s="1">
        <v>12</v>
      </c>
      <c r="O78" s="1">
        <v>13</v>
      </c>
      <c r="P78" s="1">
        <v>14</v>
      </c>
      <c r="Q78" s="1">
        <v>15</v>
      </c>
      <c r="R78" s="1">
        <v>16</v>
      </c>
      <c r="S78" s="1">
        <v>17</v>
      </c>
      <c r="T78" s="1">
        <v>18</v>
      </c>
      <c r="U78" s="1">
        <v>19</v>
      </c>
      <c r="V78" s="1">
        <v>20</v>
      </c>
      <c r="W78" s="1">
        <v>21</v>
      </c>
      <c r="X78" s="1">
        <v>22</v>
      </c>
      <c r="Y78" s="1">
        <v>23</v>
      </c>
      <c r="Z78" s="1">
        <v>24</v>
      </c>
      <c r="AA78" s="1">
        <v>25</v>
      </c>
      <c r="AB78" s="1">
        <v>26</v>
      </c>
      <c r="AC78" s="1">
        <v>27</v>
      </c>
      <c r="AD78" s="1">
        <v>28</v>
      </c>
      <c r="AE78" s="1">
        <v>29</v>
      </c>
      <c r="AF78" s="1">
        <v>30</v>
      </c>
      <c r="AG78" s="1">
        <v>31</v>
      </c>
      <c r="AH78" s="1">
        <v>32</v>
      </c>
    </row>
    <row r="79" spans="2:72" x14ac:dyDescent="0.25">
      <c r="B79" s="3" t="s">
        <v>0</v>
      </c>
      <c r="C79" s="4">
        <f ca="1">INDIRECT(ADDRESS(14+(C78-1)*14,5))</f>
        <v>16.14880707432118</v>
      </c>
      <c r="D79" s="4">
        <f t="shared" ref="D79:G79" ca="1" si="12">INDIRECT(ADDRESS(14+(D78-1)*14,5))</f>
        <v>22.231621458350801</v>
      </c>
      <c r="E79" s="4">
        <f t="shared" ca="1" si="12"/>
        <v>-1.8691931206280894</v>
      </c>
      <c r="F79" s="4">
        <f t="shared" ca="1" si="12"/>
        <v>15.363418671574944</v>
      </c>
      <c r="G79" s="4">
        <f t="shared" ca="1" si="12"/>
        <v>10.809198334279777</v>
      </c>
      <c r="H79" s="4">
        <f ca="1">INDIRECT(ADDRESS(14+(C78-1)*14,17))</f>
        <v>1.7925162598543696</v>
      </c>
      <c r="I79" s="4">
        <f t="shared" ref="I79:L79" ca="1" si="13">INDIRECT(ADDRESS(14+(D78-1)*14,17))</f>
        <v>-14.281086660268199</v>
      </c>
      <c r="J79" s="4">
        <f t="shared" ca="1" si="13"/>
        <v>14.958641287028758</v>
      </c>
      <c r="K79" s="4">
        <f t="shared" ca="1" si="13"/>
        <v>-4.876062999910399</v>
      </c>
      <c r="L79" s="4">
        <f t="shared" ca="1" si="13"/>
        <v>3.7715720219707585</v>
      </c>
      <c r="M79" s="4">
        <f ca="1">INDIRECT(ADDRESS(14+(C78-1)*14,29))</f>
        <v>10.157134310665578</v>
      </c>
      <c r="N79" s="4">
        <f t="shared" ref="N79:Q79" ca="1" si="14">INDIRECT(ADDRESS(14+(D78-1)*14,29))</f>
        <v>21.303456344519439</v>
      </c>
      <c r="O79" s="4">
        <f t="shared" ca="1" si="14"/>
        <v>21.515973620891362</v>
      </c>
      <c r="P79" s="4">
        <f t="shared" ca="1" si="14"/>
        <v>17.41134646180813</v>
      </c>
      <c r="Q79" s="4">
        <f t="shared" ca="1" si="14"/>
        <v>40</v>
      </c>
      <c r="R79" s="4">
        <f ca="1">INDIRECT(ADDRESS(14+(C78-1)*14,41))</f>
        <v>40.195867255546545</v>
      </c>
      <c r="S79" s="4">
        <f t="shared" ref="S79:V79" ca="1" si="15">INDIRECT(ADDRESS(14+(D78-1)*14,41))</f>
        <v>30</v>
      </c>
      <c r="T79" s="4">
        <f t="shared" ca="1" si="15"/>
        <v>3.9103196352999126</v>
      </c>
      <c r="U79" s="4">
        <f t="shared" ca="1" si="15"/>
        <v>6.8295185007579526</v>
      </c>
      <c r="V79" s="4">
        <f t="shared" ca="1" si="15"/>
        <v>-15.5628569478783</v>
      </c>
      <c r="W79" s="4">
        <f ca="1">INDIRECT(ADDRESS(14+(C78-1)*14,53))</f>
        <v>24.787583157292765</v>
      </c>
      <c r="X79" s="4">
        <f t="shared" ref="X79:AA79" ca="1" si="16">INDIRECT(ADDRESS(14+(D78-1)*14,53))</f>
        <v>15.144615775214518</v>
      </c>
      <c r="Y79" s="4">
        <f t="shared" ca="1" si="16"/>
        <v>28.882070039025013</v>
      </c>
      <c r="Z79" s="4">
        <f t="shared" ca="1" si="16"/>
        <v>20</v>
      </c>
      <c r="AA79" s="4">
        <f t="shared" ca="1" si="16"/>
        <v>8.0274108899279142</v>
      </c>
      <c r="AB79" s="4">
        <f ca="1">INDIRECT(ADDRESS(14+(C78-1)*14,65))</f>
        <v>5.3336910021364403</v>
      </c>
      <c r="AC79" s="4">
        <f t="shared" ref="AC79:AF79" ca="1" si="17">INDIRECT(ADDRESS(14+(D78-1)*14,65))</f>
        <v>-1.3388239584609845</v>
      </c>
      <c r="AD79" s="4">
        <f t="shared" ca="1" si="17"/>
        <v>20.710371296212685</v>
      </c>
      <c r="AE79" s="4">
        <f t="shared" ca="1" si="17"/>
        <v>11.559254773281728</v>
      </c>
      <c r="AF79" s="4">
        <f t="shared" ca="1" si="17"/>
        <v>9.4400295797407914</v>
      </c>
      <c r="AG79" s="4">
        <f ca="1">INDIRECT(ADDRESS(14+(C78-1)*14,77))</f>
        <v>10.07903281860626</v>
      </c>
      <c r="AH79" s="4">
        <f ca="1">INDIRECT(ADDRESS(14+(D78-1)*14,77))</f>
        <v>12.089998355992762</v>
      </c>
    </row>
    <row r="80" spans="2:72" x14ac:dyDescent="0.25">
      <c r="B80" s="3" t="s">
        <v>1</v>
      </c>
      <c r="C80" s="4">
        <f ca="1">INDIRECT(ADDRESS(15+(C78-1)*14,5))</f>
        <v>8.9905258929427649</v>
      </c>
      <c r="D80" s="4">
        <f t="shared" ref="D80:G80" ca="1" si="18">INDIRECT(ADDRESS(15+(D78-1)*14,5))</f>
        <v>9.825381477265525</v>
      </c>
      <c r="E80" s="4">
        <f t="shared" ca="1" si="18"/>
        <v>10.791279424481068</v>
      </c>
      <c r="F80" s="4">
        <f t="shared" ca="1" si="18"/>
        <v>13.089270047841223</v>
      </c>
      <c r="G80" s="4">
        <f t="shared" ca="1" si="18"/>
        <v>11.618061398033783</v>
      </c>
      <c r="H80" s="4">
        <f ca="1">INDIRECT(ADDRESS(15+(C78-1)*14,17))</f>
        <v>16.655692705145558</v>
      </c>
      <c r="I80" s="4">
        <f t="shared" ref="I80:L80" ca="1" si="19">INDIRECT(ADDRESS(15+(D78-1)*14,17))</f>
        <v>22.563035292199643</v>
      </c>
      <c r="J80" s="4">
        <f t="shared" ca="1" si="19"/>
        <v>11.184161854252572</v>
      </c>
      <c r="K80" s="4">
        <f t="shared" ca="1" si="19"/>
        <v>17.77902648917194</v>
      </c>
      <c r="L80" s="4">
        <f t="shared" ca="1" si="19"/>
        <v>9.1865995577189423</v>
      </c>
      <c r="M80" s="4">
        <f ca="1">INDIRECT(ADDRESS(15+(C78-1)*14,29))</f>
        <v>12.753384141680989</v>
      </c>
      <c r="N80" s="4">
        <f t="shared" ref="N80:Q80" ca="1" si="20">INDIRECT(ADDRESS(15+(D78-1)*14,29))</f>
        <v>11.1887132652418</v>
      </c>
      <c r="O80" s="4">
        <f t="shared" ca="1" si="20"/>
        <v>10.017409520380612</v>
      </c>
      <c r="P80" s="4">
        <f t="shared" ca="1" si="20"/>
        <v>10.958494141907504</v>
      </c>
      <c r="Q80" s="4">
        <f t="shared" ca="1" si="20"/>
        <v>10</v>
      </c>
      <c r="R80" s="4">
        <f ca="1">INDIRECT(ADDRESS(15+(C78-1)*14,41))</f>
        <v>30.38047824080828</v>
      </c>
      <c r="S80" s="4">
        <f t="shared" ref="S80:V80" ca="1" si="21">INDIRECT(ADDRESS(15+(D78-1)*14,41))</f>
        <v>30</v>
      </c>
      <c r="T80" s="4">
        <f t="shared" ca="1" si="21"/>
        <v>25.969889781079399</v>
      </c>
      <c r="U80" s="4">
        <f t="shared" ca="1" si="21"/>
        <v>19.99896788947656</v>
      </c>
      <c r="V80" s="4">
        <f t="shared" ca="1" si="21"/>
        <v>45</v>
      </c>
      <c r="W80" s="4">
        <f ca="1">INDIRECT(ADDRESS(15+(C78-1)*14,53))</f>
        <v>21.887034925399536</v>
      </c>
      <c r="X80" s="4">
        <f t="shared" ref="X80:AA80" ca="1" si="22">INDIRECT(ADDRESS(15+(D78-1)*14,53))</f>
        <v>24.120068264873655</v>
      </c>
      <c r="Y80" s="4">
        <f t="shared" ca="1" si="22"/>
        <v>30.476243922822206</v>
      </c>
      <c r="Z80" s="4">
        <f t="shared" ca="1" si="22"/>
        <v>26.425649858837573</v>
      </c>
      <c r="AA80" s="4">
        <f t="shared" ca="1" si="22"/>
        <v>24.997973938333377</v>
      </c>
      <c r="AB80" s="4">
        <f ca="1">INDIRECT(ADDRESS(15+(C78-1)*14,65))</f>
        <v>29.220995828882124</v>
      </c>
      <c r="AC80" s="4">
        <f t="shared" ref="AC80:AF80" ca="1" si="23">INDIRECT(ADDRESS(15+(D78-1)*14,65))</f>
        <v>36.064327924624862</v>
      </c>
      <c r="AD80" s="4">
        <f t="shared" ca="1" si="23"/>
        <v>21.913961321403967</v>
      </c>
      <c r="AE80" s="4">
        <f t="shared" ca="1" si="23"/>
        <v>32.71582472685381</v>
      </c>
      <c r="AF80" s="4">
        <f t="shared" ca="1" si="23"/>
        <v>22.691913982223834</v>
      </c>
      <c r="AG80" s="4">
        <f ca="1">INDIRECT(ADDRESS(15+(C78-1)*14,77))</f>
        <v>31.216723570809329</v>
      </c>
      <c r="AH80" s="4">
        <f ca="1">INDIRECT(ADDRESS(15+(D78-1)*14,77))</f>
        <v>27.891723582017825</v>
      </c>
    </row>
    <row r="81" spans="2:34" x14ac:dyDescent="0.25">
      <c r="B81" s="9" t="s">
        <v>4</v>
      </c>
      <c r="C81" s="4">
        <f ca="1">INDIRECT(ADDRESS(9+(C78-1)*14,5))</f>
        <v>0.23474465922521121</v>
      </c>
      <c r="D81" s="4">
        <f t="shared" ref="D81:G81" ca="1" si="24">INDIRECT(ADDRESS(9+(D78-1)*14,5))</f>
        <v>0.19824842694114822</v>
      </c>
      <c r="E81" s="4">
        <f t="shared" ca="1" si="24"/>
        <v>0.30485149553934554</v>
      </c>
      <c r="F81" s="4">
        <f t="shared" ca="1" si="24"/>
        <v>0.25298683706562552</v>
      </c>
      <c r="G81" s="4">
        <f t="shared" ca="1" si="24"/>
        <v>0.21595144678113176</v>
      </c>
      <c r="H81" s="4">
        <f ca="1">INDIRECT(ADDRESS(9+(C78-1)*14,17))</f>
        <v>0.30992694096137458</v>
      </c>
      <c r="I81" s="4">
        <f t="shared" ref="I81:L81" ca="1" si="25">INDIRECT(ADDRESS(9+(D78-1)*14,17))</f>
        <v>0.41139733126860006</v>
      </c>
      <c r="J81" s="4">
        <f t="shared" ca="1" si="25"/>
        <v>0.26585820765322643</v>
      </c>
      <c r="K81" s="4">
        <f t="shared" ca="1" si="25"/>
        <v>0.3386877427270214</v>
      </c>
      <c r="L81" s="4">
        <f t="shared" ca="1" si="25"/>
        <v>-0.27472655999980811</v>
      </c>
      <c r="M81" s="4">
        <f ca="1">INDIRECT(ADDRESS(9+(C78-1)*14,29))</f>
        <v>-0.22898470603453819</v>
      </c>
      <c r="N81" s="4">
        <f t="shared" ref="N81:Q81" ca="1" si="26">INDIRECT(ADDRESS(9+(D78-1)*14,29))</f>
        <v>-0.208444016458257</v>
      </c>
      <c r="O81" s="4">
        <f t="shared" ca="1" si="26"/>
        <v>-0.14456471380946173</v>
      </c>
      <c r="P81" s="4">
        <f t="shared" ca="1" si="26"/>
        <v>-0.21518679748979114</v>
      </c>
      <c r="Q81" s="4">
        <f t="shared" ca="1" si="26"/>
        <v>-0.21323541861614492</v>
      </c>
      <c r="R81" s="4">
        <f ca="1">INDIRECT(ADDRESS(9+(C78-1)*14,41))</f>
        <v>-9.3814113331271765E-2</v>
      </c>
      <c r="S81" s="4">
        <f t="shared" ref="S81:V81" ca="1" si="27">INDIRECT(ADDRESS(9+(D78-1)*14,41))</f>
        <v>-0.30615670981913135</v>
      </c>
      <c r="T81" s="4">
        <f t="shared" ca="1" si="27"/>
        <v>-0.24441231644647995</v>
      </c>
      <c r="U81" s="4">
        <f t="shared" ca="1" si="27"/>
        <v>0.29220886884561875</v>
      </c>
      <c r="V81" s="4">
        <f t="shared" ca="1" si="27"/>
        <v>0.36349559671551551</v>
      </c>
      <c r="W81" s="4">
        <f ca="1">INDIRECT(ADDRESS(9+(C78-1)*14,53))</f>
        <v>0.23797450182672261</v>
      </c>
      <c r="X81" s="4">
        <f t="shared" ref="X81:AA81" ca="1" si="28">INDIRECT(ADDRESS(9+(D78-1)*14,53))</f>
        <v>0.23723375289181328</v>
      </c>
      <c r="Y81" s="4">
        <f t="shared" ca="1" si="28"/>
        <v>0.23568082673855104</v>
      </c>
      <c r="Z81" s="4">
        <f t="shared" ca="1" si="28"/>
        <v>-0.25093145373089659</v>
      </c>
      <c r="AA81" s="4">
        <f t="shared" ca="1" si="28"/>
        <v>-0.24619535571973092</v>
      </c>
      <c r="AB81" s="4">
        <f ca="1">INDIRECT(ADDRESS(9+(C78-1)*14,65))</f>
        <v>-0.30666235736800873</v>
      </c>
      <c r="AC81" s="4">
        <f t="shared" ref="AC81:AF81" ca="1" si="29">INDIRECT(ADDRESS(9+(D78-1)*14,65))</f>
        <v>-0.27648583882287037</v>
      </c>
      <c r="AD81" s="4">
        <f t="shared" ca="1" si="29"/>
        <v>-0.22030451816500388</v>
      </c>
      <c r="AE81" s="4">
        <f t="shared" ca="1" si="29"/>
        <v>-0.26288292111260808</v>
      </c>
      <c r="AF81" s="4">
        <f t="shared" ca="1" si="29"/>
        <v>-0.2446234124096332</v>
      </c>
      <c r="AG81" s="4">
        <f ca="1">INDIRECT(ADDRESS(9+(C78-1)*14,77))</f>
        <v>-0.25859587726765532</v>
      </c>
      <c r="AH81" s="4">
        <f ca="1">INDIRECT(ADDRESS(9+(D78-1)*14,77))</f>
        <v>-0.28634862749282003</v>
      </c>
    </row>
    <row r="82" spans="2:34" x14ac:dyDescent="0.25">
      <c r="B82" s="9" t="s">
        <v>6</v>
      </c>
      <c r="C82" s="4">
        <f ca="1">INDIRECT(ADDRESS(10+(C78-1)*14,5))</f>
        <v>-0.24985159804100499</v>
      </c>
      <c r="D82" s="4">
        <f t="shared" ref="D82:G82" ca="1" si="30">INDIRECT(ADDRESS(10+(D78-1)*14,5))</f>
        <v>-0.31047377089009315</v>
      </c>
      <c r="E82" s="4">
        <f t="shared" ca="1" si="30"/>
        <v>-0.2223734506611095</v>
      </c>
      <c r="F82" s="4">
        <f t="shared" ca="1" si="30"/>
        <v>-0.26703605087565513</v>
      </c>
      <c r="G82" s="4">
        <f t="shared" ca="1" si="30"/>
        <v>-0.2803908937080089</v>
      </c>
      <c r="H82" s="4">
        <f ca="1">INDIRECT(ADDRESS(10+(C78-1)*14,17))</f>
        <v>-0.21354277832312279</v>
      </c>
      <c r="I82" s="4">
        <f t="shared" ref="I82:L82" ca="1" si="31">INDIRECT(ADDRESS(10+(D78-1)*14,17))</f>
        <v>-0.12769240391661058</v>
      </c>
      <c r="J82" s="4">
        <f t="shared" ca="1" si="31"/>
        <v>0.22409604155604623</v>
      </c>
      <c r="K82" s="4">
        <f t="shared" ca="1" si="31"/>
        <v>0.10923895331479383</v>
      </c>
      <c r="L82" s="4">
        <f t="shared" ca="1" si="31"/>
        <v>-0.20944705739515718</v>
      </c>
      <c r="M82" s="4">
        <f ca="1">INDIRECT(ADDRESS(10+(C78-1)*14,29))</f>
        <v>-0.20524946954719384</v>
      </c>
      <c r="N82" s="4">
        <f t="shared" ref="N82:Q82" ca="1" si="32">INDIRECT(ADDRESS(10+(D78-1)*14,29))</f>
        <v>-0.26871760547786661</v>
      </c>
      <c r="O82" s="4">
        <f t="shared" ca="1" si="32"/>
        <v>-0.33759124113317235</v>
      </c>
      <c r="P82" s="4">
        <f t="shared" ca="1" si="32"/>
        <v>-0.23014758792196885</v>
      </c>
      <c r="Q82" s="4">
        <f t="shared" ca="1" si="32"/>
        <v>-0.3166312813171791</v>
      </c>
      <c r="R82" s="4">
        <f ca="1">INDIRECT(ADDRESS(10+(C78-1)*14,41))</f>
        <v>0.34374135397775712</v>
      </c>
      <c r="S82" s="4">
        <f t="shared" ref="S82:V82" ca="1" si="33">INDIRECT(ADDRESS(10+(D78-1)*14,41))</f>
        <v>1.4355104005701121E-3</v>
      </c>
      <c r="T82" s="4">
        <f t="shared" ca="1" si="33"/>
        <v>-0.20084808155184286</v>
      </c>
      <c r="U82" s="4">
        <f t="shared" ca="1" si="33"/>
        <v>0.15918923850216063</v>
      </c>
      <c r="V82" s="4">
        <f t="shared" ca="1" si="33"/>
        <v>0.14607681223892963</v>
      </c>
      <c r="W82" s="4">
        <f ca="1">INDIRECT(ADDRESS(10+(C78-1)*14,53))</f>
        <v>-0.28908615483839412</v>
      </c>
      <c r="X82" s="4">
        <f t="shared" ref="X82:AA82" ca="1" si="34">INDIRECT(ADDRESS(10+(D78-1)*14,53))</f>
        <v>-0.21610863872913597</v>
      </c>
      <c r="Y82" s="4">
        <f t="shared" ca="1" si="34"/>
        <v>-0.34676690817412481</v>
      </c>
      <c r="Z82" s="4">
        <f t="shared" ca="1" si="34"/>
        <v>-0.22620965962108477</v>
      </c>
      <c r="AA82" s="4">
        <f t="shared" ca="1" si="34"/>
        <v>-0.25197996428907998</v>
      </c>
      <c r="AB82" s="4">
        <f ca="1">INDIRECT(ADDRESS(10+(C78-1)*14,65))</f>
        <v>-0.23025803745342757</v>
      </c>
      <c r="AC82" s="4">
        <f t="shared" ref="AC82:AF82" ca="1" si="35">INDIRECT(ADDRESS(10+(D78-1)*14,65))</f>
        <v>0.25514332794385181</v>
      </c>
      <c r="AD82" s="4">
        <f t="shared" ca="1" si="35"/>
        <v>0.29709629932458037</v>
      </c>
      <c r="AE82" s="4">
        <f t="shared" ca="1" si="35"/>
        <v>0.23146517051275789</v>
      </c>
      <c r="AF82" s="4">
        <f t="shared" ca="1" si="35"/>
        <v>0.21974064201344307</v>
      </c>
      <c r="AG82" s="4">
        <f ca="1">INDIRECT(ADDRESS(10+(C78-1)*14,65))</f>
        <v>-0.23025803745342757</v>
      </c>
      <c r="AH82" s="4">
        <f ca="1">INDIRECT(ADDRESS(10+(D78-1)*14,65))</f>
        <v>0.25514332794385181</v>
      </c>
    </row>
    <row r="83" spans="2:34" x14ac:dyDescent="0.25">
      <c r="B83" s="9" t="s">
        <v>8</v>
      </c>
      <c r="C83" s="4">
        <f ca="1">INDIRECT(ADDRESS(11+(C78-1)*14,5))</f>
        <v>-1.2732163307929934E-3</v>
      </c>
      <c r="D83" s="4">
        <f t="shared" ref="D83:G83" ca="1" si="36">INDIRECT(ADDRESS(11+(D78-1)*14,5))</f>
        <v>-2.0925319679260684E-5</v>
      </c>
      <c r="E83" s="4">
        <f t="shared" ca="1" si="36"/>
        <v>3.543950873785116E-3</v>
      </c>
      <c r="F83" s="4">
        <f t="shared" ca="1" si="36"/>
        <v>3.8380398964990993E-4</v>
      </c>
      <c r="G83" s="4">
        <f t="shared" ca="1" si="36"/>
        <v>-2.75636825449128E-4</v>
      </c>
      <c r="H83" s="4">
        <f ca="1">INDIRECT(ADDRESS(11+(C78-1)*14,17))</f>
        <v>2.6790314127722935E-2</v>
      </c>
      <c r="I83" s="4">
        <f t="shared" ref="I83:L83" ca="1" si="37">INDIRECT(ADDRESS(11+(D78-1)*14,17))</f>
        <v>-8.9776161730031412E-6</v>
      </c>
      <c r="J83" s="4">
        <f t="shared" ca="1" si="37"/>
        <v>-2.6614060717033219E-3</v>
      </c>
      <c r="K83" s="4">
        <f t="shared" ca="1" si="37"/>
        <v>2.4003514308107987E-6</v>
      </c>
      <c r="L83" s="4">
        <f t="shared" ca="1" si="37"/>
        <v>-2.65235634937456E-2</v>
      </c>
      <c r="M83" s="4">
        <f ca="1">INDIRECT(ADDRESS(11+(C78-1)*14,29))</f>
        <v>1.2625034460824618E-2</v>
      </c>
      <c r="N83" s="4">
        <f t="shared" ref="N83:Q83" ca="1" si="38">INDIRECT(ADDRESS(11+(D78-1)*14,29))</f>
        <v>-2.360221696155484E-4</v>
      </c>
      <c r="O83" s="4">
        <f t="shared" ca="1" si="38"/>
        <v>-2.5460472249305826E-5</v>
      </c>
      <c r="P83" s="4">
        <f t="shared" ca="1" si="38"/>
        <v>3.4104071945566597E-3</v>
      </c>
      <c r="Q83" s="4">
        <f t="shared" ca="1" si="38"/>
        <v>-7.1563358320103918E-7</v>
      </c>
      <c r="R83" s="4">
        <f ca="1">INDIRECT(ADDRESS(11+(C78-1)*14,41))</f>
        <v>3.0483067472401133E-4</v>
      </c>
      <c r="S83" s="4">
        <f t="shared" ref="S83:V83" ca="1" si="39">INDIRECT(ADDRESS(11+(D78-1)*14,41))</f>
        <v>-0.17916655028789391</v>
      </c>
      <c r="T83" s="4">
        <f t="shared" ca="1" si="39"/>
        <v>-3.3507529407537898E-3</v>
      </c>
      <c r="U83" s="4">
        <f t="shared" ca="1" si="39"/>
        <v>6.318788934090997E-6</v>
      </c>
      <c r="V83" s="4">
        <f t="shared" ca="1" si="39"/>
        <v>-6.4030341692661939E-5</v>
      </c>
      <c r="W83" s="4">
        <f ca="1">INDIRECT(ADDRESS(11+(C78-1)*14,53))</f>
        <v>-1.2029455023199045E-2</v>
      </c>
      <c r="X83" s="4">
        <f t="shared" ref="X83:AA83" ca="1" si="40">INDIRECT(ADDRESS(11+(D78-1)*14,53))</f>
        <v>-6.7495245255726382E-3</v>
      </c>
      <c r="Y83" s="4">
        <f t="shared" ca="1" si="40"/>
        <v>-1.3692120709058781E-2</v>
      </c>
      <c r="Z83" s="4">
        <f t="shared" ca="1" si="40"/>
        <v>-1.6053815243155566E-5</v>
      </c>
      <c r="AA83" s="4">
        <f t="shared" ca="1" si="40"/>
        <v>4.8621664090137984E-6</v>
      </c>
      <c r="AB83" s="4">
        <f ca="1">INDIRECT(ADDRESS(11+(C78-1)*14,65))</f>
        <v>8.6963543821942536E-3</v>
      </c>
      <c r="AC83" s="4">
        <f t="shared" ref="AC83:AF83" ca="1" si="41">INDIRECT(ADDRESS(11+(D78-1)*14,65))</f>
        <v>1.883522437755135E-3</v>
      </c>
      <c r="AD83" s="4">
        <f t="shared" ca="1" si="41"/>
        <v>1.3429608373950448E-4</v>
      </c>
      <c r="AE83" s="4">
        <f t="shared" ca="1" si="41"/>
        <v>2.224803874236955E-5</v>
      </c>
      <c r="AF83" s="4">
        <f t="shared" ca="1" si="41"/>
        <v>8.9508170780341221E-6</v>
      </c>
      <c r="AG83" s="4">
        <f ca="1">INDIRECT(ADDRESS(11+(C78-1)*14,77))</f>
        <v>9.9368460945352816E-2</v>
      </c>
      <c r="AH83" s="4">
        <f ca="1">INDIRECT(ADDRESS(11+(D78-1)*14,77))</f>
        <v>9.8688320431203416E-2</v>
      </c>
    </row>
    <row r="84" spans="2:34" x14ac:dyDescent="0.25">
      <c r="B84" s="9" t="s">
        <v>12</v>
      </c>
      <c r="C84" s="4">
        <f ca="1">INDIRECT(ADDRESS(18+(C78-1)*14,5))</f>
        <v>1.0929019974407577</v>
      </c>
      <c r="D84" s="4">
        <f t="shared" ref="D84:G84" ca="1" si="42">INDIRECT(ADDRESS(18+(D78-1)*14,5))</f>
        <v>1.1209619077480997</v>
      </c>
      <c r="E84" s="4">
        <f t="shared" ca="1" si="42"/>
        <v>0.89692799491783537</v>
      </c>
      <c r="F84" s="4">
        <f t="shared" ca="1" si="42"/>
        <v>1.1029268182813554</v>
      </c>
      <c r="G84" s="4">
        <f t="shared" ca="1" si="42"/>
        <v>1.0684600820063186</v>
      </c>
      <c r="H84" s="4">
        <f ca="1">INDIRECT(ADDRESS(18+(C78-1)*14,17))</f>
        <v>0.98500279920120215</v>
      </c>
      <c r="I84" s="4">
        <f t="shared" ref="I84:L84" ca="1" si="43">INDIRECT(ADDRESS(18+(D78-1)*14,17))</f>
        <v>3</v>
      </c>
      <c r="J84" s="4">
        <f t="shared" ca="1" si="43"/>
        <v>0.95029069176844039</v>
      </c>
      <c r="K84" s="4">
        <f t="shared" ca="1" si="43"/>
        <v>0.84717160448277695</v>
      </c>
      <c r="L84" s="4">
        <f t="shared" ca="1" si="43"/>
        <v>0.92400870180178307</v>
      </c>
      <c r="M84" s="4">
        <f ca="1">INDIRECT(ADDRESS(18+(C78-1)*14,29))</f>
        <v>0.91394134287100171</v>
      </c>
      <c r="N84" s="4">
        <f t="shared" ref="N84:Q84" ca="1" si="44">INDIRECT(ADDRESS(18+(D78-1)*14,29))</f>
        <v>0.99417186360438381</v>
      </c>
      <c r="O84" s="4">
        <f t="shared" ca="1" si="44"/>
        <v>1.1231553028560577</v>
      </c>
      <c r="P84" s="4">
        <f t="shared" ca="1" si="44"/>
        <v>0.93847445240837135</v>
      </c>
      <c r="Q84" s="4">
        <f t="shared" ca="1" si="44"/>
        <v>1.8</v>
      </c>
      <c r="R84" s="4">
        <f ca="1">INDIRECT(ADDRESS(18+(C78-1)*14,41))</f>
        <v>10</v>
      </c>
      <c r="S84" s="4">
        <f t="shared" ref="S84:V84" ca="1" si="45">INDIRECT(ADDRESS(18+(D78-1)*14,41))</f>
        <v>10</v>
      </c>
      <c r="T84" s="4">
        <f t="shared" ca="1" si="45"/>
        <v>8</v>
      </c>
      <c r="U84" s="4">
        <f t="shared" ca="1" si="45"/>
        <v>1.9160447063116206</v>
      </c>
      <c r="V84" s="4">
        <f t="shared" ca="1" si="45"/>
        <v>10</v>
      </c>
      <c r="W84" s="4">
        <f ca="1">INDIRECT(ADDRESS(18+(C78-1)*14,53))</f>
        <v>2.1166781173226847</v>
      </c>
      <c r="X84" s="4">
        <f t="shared" ref="X84:AA84" ca="1" si="46">INDIRECT(ADDRESS(18+(D78-1)*14,53))</f>
        <v>7</v>
      </c>
      <c r="Y84" s="4">
        <f t="shared" ca="1" si="46"/>
        <v>10</v>
      </c>
      <c r="Z84" s="4">
        <f t="shared" ca="1" si="46"/>
        <v>9</v>
      </c>
      <c r="AA84" s="4">
        <f t="shared" ca="1" si="46"/>
        <v>7</v>
      </c>
      <c r="AB84" s="4">
        <f ca="1">INDIRECT(ADDRESS(18+(C78-1)*14,65))</f>
        <v>1.911405551342567</v>
      </c>
      <c r="AC84" s="4">
        <f t="shared" ref="AC84:AF84" ca="1" si="47">INDIRECT(ADDRESS(18+(D78-1)*14,65))</f>
        <v>10</v>
      </c>
      <c r="AD84" s="4">
        <f t="shared" ca="1" si="47"/>
        <v>2.1048814349137741</v>
      </c>
      <c r="AE84" s="4">
        <f t="shared" ca="1" si="47"/>
        <v>10</v>
      </c>
      <c r="AF84" s="4">
        <f t="shared" ca="1" si="47"/>
        <v>2.0136899249156803</v>
      </c>
      <c r="AG84" s="4">
        <f ca="1">INDIRECT(ADDRESS(18+(C78-1)*14,77))</f>
        <v>1.9710595008565817</v>
      </c>
      <c r="AH84" s="4">
        <f ca="1">INDIRECT(ADDRESS(18+(D78-1)*14,77))</f>
        <v>1.9476837289715037</v>
      </c>
    </row>
    <row r="85" spans="2:34" x14ac:dyDescent="0.25">
      <c r="B85" s="9" t="s">
        <v>13</v>
      </c>
      <c r="C85" s="4">
        <f ca="1">INDIRECT(ADDRESS(19+(C78-1)*14,5))</f>
        <v>1.1938111488222729</v>
      </c>
      <c r="D85" s="4">
        <f t="shared" ref="D85:F85" ca="1" si="48">INDIRECT(ADDRESS(19+(D78-1)*14,5))</f>
        <v>1.1841874878307204</v>
      </c>
      <c r="E85" s="4">
        <f t="shared" ca="1" si="48"/>
        <v>1.0135902777674139</v>
      </c>
      <c r="F85" s="4">
        <f t="shared" ca="1" si="48"/>
        <v>1.2122590978384689</v>
      </c>
      <c r="G85" s="4">
        <f ca="1">INDIRECT(ADDRESS(19+(G78-1)*14,5))</f>
        <v>1.1813278127310378</v>
      </c>
      <c r="H85" s="4">
        <f ca="1">INDIRECT(ADDRESS(19+(C78-1)*14,17))</f>
        <v>1.1602260756648106</v>
      </c>
      <c r="I85" s="4">
        <f t="shared" ref="I85:L85" ca="1" si="49">INDIRECT(ADDRESS(19+(D78-1)*14,17))</f>
        <v>3</v>
      </c>
      <c r="J85" s="4">
        <f t="shared" ca="1" si="49"/>
        <v>1.0304560149924198</v>
      </c>
      <c r="K85" s="4">
        <f t="shared" ca="1" si="49"/>
        <v>1.0973064800069563</v>
      </c>
      <c r="L85" s="4">
        <f t="shared" ca="1" si="49"/>
        <v>1.0109545917797025</v>
      </c>
      <c r="M85" s="4">
        <f ca="1">INDIRECT(ADDRESS(19+(C78-1)*14,29))</f>
        <v>0.99160257784299</v>
      </c>
      <c r="N85" s="4">
        <f t="shared" ref="N85:Q85" ca="1" si="50">INDIRECT(ADDRESS(19+(D78-1)*14,29))</f>
        <v>1.0323946658515173</v>
      </c>
      <c r="O85" s="4">
        <f t="shared" ca="1" si="50"/>
        <v>1.1464665939679604</v>
      </c>
      <c r="P85" s="4">
        <f t="shared" ca="1" si="50"/>
        <v>1.00743596113017</v>
      </c>
      <c r="Q85" s="4">
        <f t="shared" ca="1" si="50"/>
        <v>1.1271080027920222</v>
      </c>
      <c r="R85" s="4">
        <f ca="1">INDIRECT(ADDRESS(19+(C78-1)*14,41))</f>
        <v>7</v>
      </c>
      <c r="S85" s="4">
        <f t="shared" ref="S85:V85" ca="1" si="51">INDIRECT(ADDRESS(19+(D78-1)*14,41))</f>
        <v>6.5</v>
      </c>
      <c r="T85" s="4">
        <f t="shared" ca="1" si="51"/>
        <v>6</v>
      </c>
      <c r="U85" s="4">
        <f t="shared" ca="1" si="51"/>
        <v>2.2237968258097505</v>
      </c>
      <c r="V85" s="4">
        <f t="shared" ca="1" si="51"/>
        <v>10</v>
      </c>
      <c r="W85" s="4">
        <f ca="1">INDIRECT(ADDRESS(19+(C78-1)*14,53))</f>
        <v>2.2341679699774128</v>
      </c>
      <c r="X85" s="4">
        <f t="shared" ref="X85:AA85" ca="1" si="52">INDIRECT(ADDRESS(19+(D78-1)*14,53))</f>
        <v>5</v>
      </c>
      <c r="Y85" s="4">
        <f t="shared" ca="1" si="52"/>
        <v>7</v>
      </c>
      <c r="Z85" s="4">
        <f t="shared" ca="1" si="52"/>
        <v>6</v>
      </c>
      <c r="AA85" s="4">
        <f t="shared" ca="1" si="52"/>
        <v>5</v>
      </c>
      <c r="AB85" s="4">
        <f ca="1">INDIRECT(ADDRESS(19+(C78-1)*14,65))</f>
        <v>2.2209043596280207</v>
      </c>
      <c r="AC85" s="4">
        <f t="shared" ref="AC85:AF85" ca="1" si="53">INDIRECT(ADDRESS(19+(D78-1)*14,65))</f>
        <v>8</v>
      </c>
      <c r="AD85" s="4">
        <f t="shared" ca="1" si="53"/>
        <v>2.2585113481537551</v>
      </c>
      <c r="AE85" s="4">
        <f t="shared" ca="1" si="53"/>
        <v>7</v>
      </c>
      <c r="AF85" s="4">
        <f t="shared" ca="1" si="53"/>
        <v>2.2786675207096172</v>
      </c>
      <c r="AG85" s="4">
        <f ca="1">INDIRECT(ADDRESS(19+(C78-1)*14,77))</f>
        <v>2.2221256000800755</v>
      </c>
      <c r="AH85" s="4">
        <f ca="1">INDIRECT(ADDRESS(19+(D78-1)*14,77))</f>
        <v>2.2312262736817052</v>
      </c>
    </row>
    <row r="86" spans="2:34" x14ac:dyDescent="0.25">
      <c r="B86" s="9" t="s">
        <v>48</v>
      </c>
      <c r="C86" s="4">
        <f ca="1">INDIRECT(ADDRESS(9+(C78-1)*14,12))</f>
        <v>1.2</v>
      </c>
      <c r="D86" s="4">
        <f t="shared" ref="D86:G86" ca="1" si="54">INDIRECT(ADDRESS(9+(D78-1)*14,12))</f>
        <v>1.2</v>
      </c>
      <c r="E86" s="4">
        <f t="shared" ca="1" si="54"/>
        <v>1.2</v>
      </c>
      <c r="F86" s="4">
        <f t="shared" ca="1" si="54"/>
        <v>1.2</v>
      </c>
      <c r="G86" s="4">
        <f t="shared" ca="1" si="54"/>
        <v>1.2</v>
      </c>
      <c r="H86" s="4">
        <f ca="1">INDIRECT(ADDRESS(9+(C78-1)*14,24))</f>
        <v>1.2</v>
      </c>
      <c r="I86" s="4">
        <f t="shared" ref="I86:L86" ca="1" si="55">INDIRECT(ADDRESS(9+(D78-1)*14,24))</f>
        <v>1.2</v>
      </c>
      <c r="J86" s="4">
        <f t="shared" ca="1" si="55"/>
        <v>1.2</v>
      </c>
      <c r="K86" s="4">
        <f t="shared" ca="1" si="55"/>
        <v>1.2</v>
      </c>
      <c r="L86" s="4">
        <f t="shared" ca="1" si="55"/>
        <v>1.2</v>
      </c>
      <c r="M86" s="4">
        <f ca="1">INDIRECT(ADDRESS(9+(C78-1)*14,36))</f>
        <v>1.2</v>
      </c>
      <c r="N86" s="4">
        <f t="shared" ref="N86:Q86" ca="1" si="56">INDIRECT(ADDRESS(9+(D78-1)*14,36))</f>
        <v>1.2</v>
      </c>
      <c r="O86" s="4">
        <f t="shared" ca="1" si="56"/>
        <v>1.2</v>
      </c>
      <c r="P86" s="4">
        <f t="shared" ca="1" si="56"/>
        <v>1.2</v>
      </c>
      <c r="Q86" s="4">
        <f t="shared" ca="1" si="56"/>
        <v>1.2</v>
      </c>
      <c r="R86" s="4">
        <f ca="1">INDIRECT(ADDRESS(9+(C78-1)*14,48))</f>
        <v>1.2</v>
      </c>
      <c r="S86" s="4">
        <f t="shared" ref="S86:V86" ca="1" si="57">INDIRECT(ADDRESS(9+(D78-1)*14,48))</f>
        <v>1.2</v>
      </c>
      <c r="T86" s="4">
        <f t="shared" ca="1" si="57"/>
        <v>1.2</v>
      </c>
      <c r="U86" s="4">
        <f t="shared" ca="1" si="57"/>
        <v>1.2</v>
      </c>
      <c r="V86" s="4">
        <f t="shared" ca="1" si="57"/>
        <v>1.2</v>
      </c>
      <c r="W86" s="4">
        <f ca="1">INDIRECT(ADDRESS(9+(C78-1)*14,60))</f>
        <v>1.2</v>
      </c>
      <c r="X86" s="4">
        <f t="shared" ref="X86:AA86" ca="1" si="58">INDIRECT(ADDRESS(9+(D78-1)*14,60))</f>
        <v>1.3</v>
      </c>
      <c r="Y86" s="4">
        <f t="shared" ca="1" si="58"/>
        <v>1.2</v>
      </c>
      <c r="Z86" s="4">
        <f t="shared" ca="1" si="58"/>
        <v>1.2</v>
      </c>
      <c r="AA86" s="4">
        <f t="shared" ca="1" si="58"/>
        <v>1.2</v>
      </c>
      <c r="AB86" s="4">
        <f ca="1">INDIRECT(ADDRESS(9+(C78-1)*14,72))</f>
        <v>1.2</v>
      </c>
      <c r="AC86" s="4">
        <f t="shared" ref="AC86:AF86" ca="1" si="59">INDIRECT(ADDRESS(9+(D78-1)*14,72))</f>
        <v>1.2</v>
      </c>
      <c r="AD86" s="4">
        <f t="shared" ca="1" si="59"/>
        <v>1.2</v>
      </c>
      <c r="AE86" s="4">
        <f t="shared" ca="1" si="59"/>
        <v>1.2</v>
      </c>
      <c r="AF86" s="4">
        <f t="shared" ca="1" si="59"/>
        <v>1.2</v>
      </c>
      <c r="AG86" s="4">
        <f ca="1">INDIRECT(ADDRESS(9+(C78-1)*14,84))</f>
        <v>1.2</v>
      </c>
      <c r="AH86" s="4">
        <f ca="1">INDIRECT(ADDRESS(9+(D78-1)*14,84))</f>
        <v>1.2</v>
      </c>
    </row>
    <row r="87" spans="2:34" x14ac:dyDescent="0.25">
      <c r="B87" s="9" t="s">
        <v>49</v>
      </c>
      <c r="C87" s="4">
        <f ca="1">INDIRECT(ADDRESS(10+(C78-1)*14,12))</f>
        <v>0.2</v>
      </c>
      <c r="D87" s="4">
        <f t="shared" ref="D87:G87" ca="1" si="60">INDIRECT(ADDRESS(10+(D78-1)*14,12))</f>
        <v>0.2</v>
      </c>
      <c r="E87" s="4">
        <f t="shared" ca="1" si="60"/>
        <v>0.2</v>
      </c>
      <c r="F87" s="4">
        <f t="shared" ca="1" si="60"/>
        <v>0.2</v>
      </c>
      <c r="G87" s="4">
        <f t="shared" ca="1" si="60"/>
        <v>0.2</v>
      </c>
      <c r="H87" s="4">
        <f ca="1">INDIRECT(ADDRESS(10+(C78-1)*14,24))</f>
        <v>0.2</v>
      </c>
      <c r="I87" s="4">
        <f t="shared" ref="I87:L87" ca="1" si="61">INDIRECT(ADDRESS(10+(D78-1)*14,24))</f>
        <v>0.25</v>
      </c>
      <c r="J87" s="4">
        <f t="shared" ca="1" si="61"/>
        <v>0.2</v>
      </c>
      <c r="K87" s="4">
        <f t="shared" ca="1" si="61"/>
        <v>0.2</v>
      </c>
      <c r="L87" s="4">
        <f t="shared" ca="1" si="61"/>
        <v>0.2</v>
      </c>
      <c r="M87" s="4">
        <f ca="1">INDIRECT(ADDRESS(10+(C78-1)*14,36))</f>
        <v>0.2</v>
      </c>
      <c r="N87" s="4">
        <f t="shared" ref="N87:Q87" ca="1" si="62">INDIRECT(ADDRESS(10+(D78-1)*14,36))</f>
        <v>0.2</v>
      </c>
      <c r="O87" s="4">
        <f t="shared" ca="1" si="62"/>
        <v>0.2</v>
      </c>
      <c r="P87" s="4">
        <f t="shared" ca="1" si="62"/>
        <v>0.2</v>
      </c>
      <c r="Q87" s="4">
        <f t="shared" ca="1" si="62"/>
        <v>0.2</v>
      </c>
      <c r="R87" s="4">
        <f ca="1">INDIRECT(ADDRESS(10+(C78-1)*14,48))</f>
        <v>0.25</v>
      </c>
      <c r="S87" s="4">
        <f t="shared" ref="S87:V87" ca="1" si="63">INDIRECT(ADDRESS(10+(D78-1)*14,48))</f>
        <v>0.2</v>
      </c>
      <c r="T87" s="4">
        <f t="shared" ca="1" si="63"/>
        <v>0.3</v>
      </c>
      <c r="U87" s="4">
        <f t="shared" ca="1" si="63"/>
        <v>0.2</v>
      </c>
      <c r="V87" s="4">
        <f t="shared" ca="1" si="63"/>
        <v>0.2</v>
      </c>
      <c r="W87" s="4">
        <f ca="1">INDIRECT(ADDRESS(10+(C78-1)*14,60))</f>
        <v>0.2</v>
      </c>
      <c r="X87" s="4">
        <f t="shared" ref="X87:AA87" ca="1" si="64">INDIRECT(ADDRESS(10+(D78-1)*14,60))</f>
        <v>0.2</v>
      </c>
      <c r="Y87" s="4">
        <f t="shared" ca="1" si="64"/>
        <v>0.2</v>
      </c>
      <c r="Z87" s="4">
        <f t="shared" ca="1" si="64"/>
        <v>0.2</v>
      </c>
      <c r="AA87" s="4">
        <f t="shared" ca="1" si="64"/>
        <v>0.2</v>
      </c>
      <c r="AB87" s="4">
        <f ca="1">INDIRECT(ADDRESS(10+(C78-1)*14,72))</f>
        <v>0.2</v>
      </c>
      <c r="AC87" s="4">
        <f t="shared" ref="AC87:AF87" ca="1" si="65">INDIRECT(ADDRESS(10+(D78-1)*14,72))</f>
        <v>0.2</v>
      </c>
      <c r="AD87" s="4">
        <f t="shared" ca="1" si="65"/>
        <v>0.2</v>
      </c>
      <c r="AE87" s="4">
        <f t="shared" ca="1" si="65"/>
        <v>0.2</v>
      </c>
      <c r="AF87" s="4">
        <f t="shared" ca="1" si="65"/>
        <v>0.2</v>
      </c>
      <c r="AG87" s="4">
        <f ca="1">INDIRECT(ADDRESS(10+(C78-1)*14,84))</f>
        <v>0.2</v>
      </c>
      <c r="AH87" s="4">
        <f ca="1">INDIRECT(ADDRESS(10+(D78-1)*14,84))</f>
        <v>0.2</v>
      </c>
    </row>
  </sheetData>
  <mergeCells count="32">
    <mergeCell ref="B35:L35"/>
    <mergeCell ref="BV7:CF7"/>
    <mergeCell ref="B21:L21"/>
    <mergeCell ref="N21:X21"/>
    <mergeCell ref="Z21:AJ21"/>
    <mergeCell ref="AL21:AV21"/>
    <mergeCell ref="AX21:BH21"/>
    <mergeCell ref="BJ21:BT21"/>
    <mergeCell ref="BV21:CF21"/>
    <mergeCell ref="B7:L7"/>
    <mergeCell ref="N7:X7"/>
    <mergeCell ref="Z7:AJ7"/>
    <mergeCell ref="AL7:AV7"/>
    <mergeCell ref="AX7:BH7"/>
    <mergeCell ref="BJ7:BT7"/>
    <mergeCell ref="N35:X35"/>
    <mergeCell ref="Z35:AJ35"/>
    <mergeCell ref="AL35:AV35"/>
    <mergeCell ref="AX35:BH35"/>
    <mergeCell ref="BJ63:BT63"/>
    <mergeCell ref="BJ49:BT49"/>
    <mergeCell ref="BJ35:BT35"/>
    <mergeCell ref="B49:L49"/>
    <mergeCell ref="N49:X49"/>
    <mergeCell ref="Z49:AJ49"/>
    <mergeCell ref="AL49:AV49"/>
    <mergeCell ref="AX49:BH49"/>
    <mergeCell ref="B63:L63"/>
    <mergeCell ref="N63:X63"/>
    <mergeCell ref="Z63:AJ63"/>
    <mergeCell ref="AL63:AV63"/>
    <mergeCell ref="AX63:BH63"/>
  </mergeCells>
  <conditionalFormatting sqref="C4:Q4 W4:AH4">
    <cfRule type="cellIs" dxfId="7" priority="7" operator="greaterThan">
      <formula>25</formula>
    </cfRule>
    <cfRule type="cellIs" dxfId="6" priority="8" operator="greaterThan">
      <formula>30</formula>
    </cfRule>
  </conditionalFormatting>
  <conditionalFormatting sqref="R4:V4">
    <cfRule type="cellIs" dxfId="5" priority="5" operator="greaterThan">
      <formula>25</formula>
    </cfRule>
    <cfRule type="cellIs" dxfId="4" priority="6" operator="greaterThan">
      <formula>30</formula>
    </cfRule>
  </conditionalFormatting>
  <conditionalFormatting sqref="C80:Q80 W80:AH80">
    <cfRule type="cellIs" dxfId="3" priority="3" operator="greaterThan">
      <formula>25</formula>
    </cfRule>
    <cfRule type="cellIs" dxfId="2" priority="4" operator="greaterThan">
      <formula>30</formula>
    </cfRule>
  </conditionalFormatting>
  <conditionalFormatting sqref="R80:V80">
    <cfRule type="cellIs" dxfId="1" priority="1" operator="greaterThan">
      <formula>25</formula>
    </cfRule>
    <cfRule type="cellIs" dxfId="0" priority="2" operator="greaterThan">
      <formula>30</formula>
    </cfRule>
  </conditionalFormatting>
  <dataValidations count="1">
    <dataValidation type="list" allowBlank="1" showInputMessage="1" showErrorMessage="1" sqref="G9 CA9 G23 G65 S9 AQ9 G37 G51 S37 S51 AE9 S65 AE23 AQ23 AQ37 AQ51 AE37 AE51 AQ65 BC9 BC37 BC23 BC51 BO23 BO37 BO65 BC65 BO9 BO51 AE65 CA23 S23" xr:uid="{76CC51BF-7197-4E04-BFC4-DBCCA3A4F542}">
      <formula1>MCNPSpectra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starting_guesses_mcnp</vt:lpstr>
      <vt:lpstr>starting_guesses_geant_broad</vt:lpstr>
      <vt:lpstr>starting_guesses_geant_unbroad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Eriksson</dc:creator>
  <cp:lastModifiedBy>Benjamin Eriksson</cp:lastModifiedBy>
  <dcterms:created xsi:type="dcterms:W3CDTF">2019-07-10T07:48:12Z</dcterms:created>
  <dcterms:modified xsi:type="dcterms:W3CDTF">2021-02-15T13:13:21Z</dcterms:modified>
</cp:coreProperties>
</file>