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kherring/HigueraAzureFunction/Budget Dashboard/"/>
    </mc:Choice>
  </mc:AlternateContent>
  <xr:revisionPtr revIDLastSave="0" documentId="8_{B83AA8C1-AF24-4D48-8FF8-4006765016C2}" xr6:coauthVersionLast="47" xr6:coauthVersionMax="47" xr10:uidLastSave="{00000000-0000-0000-0000-000000000000}"/>
  <bookViews>
    <workbookView xWindow="4680" yWindow="640" windowWidth="33720" windowHeight="19380" xr2:uid="{9381A355-5750-421D-8844-C63C039EC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1" l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62" i="1"/>
  <c r="E63" i="1"/>
  <c r="E64" i="1"/>
  <c r="E65" i="1"/>
  <c r="T54" i="1"/>
  <c r="T53" i="1"/>
  <c r="T52" i="1"/>
  <c r="T51" i="1"/>
  <c r="T50" i="1"/>
  <c r="T49" i="1"/>
  <c r="T48" i="1"/>
  <c r="T47" i="1"/>
  <c r="T46" i="1"/>
  <c r="T45" i="1"/>
  <c r="C57" i="1" l="1"/>
  <c r="C56" i="1"/>
  <c r="A1" i="1"/>
  <c r="T55" i="1" l="1"/>
  <c r="C48" i="1" s="1"/>
  <c r="O55" i="1"/>
  <c r="C49" i="1" s="1"/>
  <c r="C54" i="1" s="1"/>
  <c r="K55" i="1"/>
  <c r="G55" i="1"/>
  <c r="U46" i="1"/>
  <c r="V46" i="1" s="1" a="1"/>
  <c r="V46" i="1" s="1"/>
  <c r="U47" i="1"/>
  <c r="V47" i="1" s="1" a="1"/>
  <c r="V47" i="1" s="1"/>
  <c r="U48" i="1"/>
  <c r="V48" i="1" s="1" a="1"/>
  <c r="V48" i="1" s="1"/>
  <c r="U49" i="1"/>
  <c r="V49" i="1" s="1" a="1"/>
  <c r="V49" i="1" s="1"/>
  <c r="U50" i="1"/>
  <c r="V50" i="1" s="1" a="1"/>
  <c r="V50" i="1" s="1"/>
  <c r="U51" i="1"/>
  <c r="V51" i="1" s="1" a="1"/>
  <c r="V51" i="1" s="1"/>
  <c r="U52" i="1"/>
  <c r="V52" i="1" s="1" a="1"/>
  <c r="V52" i="1" s="1"/>
  <c r="U53" i="1"/>
  <c r="V53" i="1" s="1" a="1"/>
  <c r="V53" i="1" s="1"/>
  <c r="U54" i="1"/>
  <c r="V54" i="1" s="1" a="1"/>
  <c r="V54" i="1" s="1"/>
  <c r="U45" i="1"/>
  <c r="V45" i="1" s="1" a="1"/>
  <c r="V45" i="1" s="1"/>
  <c r="P46" i="1"/>
  <c r="P47" i="1"/>
  <c r="P48" i="1"/>
  <c r="P49" i="1"/>
  <c r="P50" i="1"/>
  <c r="P51" i="1"/>
  <c r="P52" i="1"/>
  <c r="P53" i="1"/>
  <c r="P54" i="1"/>
  <c r="P45" i="1"/>
  <c r="L46" i="1"/>
  <c r="L47" i="1"/>
  <c r="L48" i="1"/>
  <c r="L49" i="1"/>
  <c r="L50" i="1"/>
  <c r="L51" i="1"/>
  <c r="L45" i="1"/>
  <c r="H46" i="1"/>
  <c r="H47" i="1"/>
  <c r="H48" i="1"/>
  <c r="H49" i="1"/>
  <c r="H50" i="1"/>
  <c r="H51" i="1"/>
  <c r="H52" i="1"/>
  <c r="H53" i="1"/>
  <c r="H54" i="1"/>
  <c r="H45" i="1"/>
  <c r="C50" i="1" l="1"/>
  <c r="V43" i="1"/>
  <c r="V42" i="1"/>
  <c r="D57" i="1"/>
  <c r="P55" i="1"/>
  <c r="D56" i="1"/>
  <c r="U55" i="1"/>
  <c r="H55" i="1"/>
  <c r="L55" i="1"/>
  <c r="D54" i="1" l="1"/>
  <c r="D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<sst xmlns="http://schemas.openxmlformats.org/spreadsheetml/2006/main" count="71" uniqueCount="35">
  <si>
    <t>Name</t>
  </si>
  <si>
    <t>Budget</t>
  </si>
  <si>
    <t>Actual</t>
  </si>
  <si>
    <t>Start Balance</t>
  </si>
  <si>
    <t>Total</t>
  </si>
  <si>
    <t>Rest</t>
  </si>
  <si>
    <t>Car</t>
  </si>
  <si>
    <t>Date</t>
  </si>
  <si>
    <t>Status</t>
  </si>
  <si>
    <t>Category</t>
  </si>
  <si>
    <t>Amount</t>
  </si>
  <si>
    <t>Comment</t>
  </si>
  <si>
    <t>Sub-Category</t>
  </si>
  <si>
    <t>Column1</t>
  </si>
  <si>
    <t>Saving Rate</t>
  </si>
  <si>
    <t>Paid</t>
  </si>
  <si>
    <t>Not Paid</t>
  </si>
  <si>
    <t>Actual2</t>
  </si>
  <si>
    <t>Labor</t>
  </si>
  <si>
    <t>Travel</t>
  </si>
  <si>
    <t>Equipment</t>
  </si>
  <si>
    <t>Unplanned Expense</t>
  </si>
  <si>
    <t>Per Diem</t>
  </si>
  <si>
    <t>Fuel</t>
  </si>
  <si>
    <t>Meals</t>
  </si>
  <si>
    <t xml:space="preserve"> </t>
  </si>
  <si>
    <t>Tools</t>
  </si>
  <si>
    <t>Containers</t>
  </si>
  <si>
    <t>Shelves</t>
  </si>
  <si>
    <t>Tool Kits</t>
  </si>
  <si>
    <t>Drill &amp; T40 Bits</t>
  </si>
  <si>
    <t>Office Supplies</t>
  </si>
  <si>
    <t>20JAN-30APR</t>
  </si>
  <si>
    <t>Lodging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</si>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</sst>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(* #,##0.0_);_(* \(#,##0.0\);_(* &quot;-&quot;??_);_(@_)"/>
    <numFmt numFmtId="165" formatCode="_(&quot;$&quot;* #,##0_);_(&quot;$&quot;* \(#,##0\);_(&quot;$&quot;* &quot;-&quot;??_);_(@_)"/>
    <numFmt numFmtId="166" formatCode="[$-409]mmm\-yy;@"/>
    <numFmt numFmtId="167" formatCode="m/d/yy;@"/>
    <numFmt numFmtId="168" formatCode="&quot;$&quot;#,##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425C59"/>
      <name val="Arial"/>
      <family val="2"/>
    </font>
    <font>
      <sz val="12"/>
      <color theme="1" tint="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25C59"/>
        <bgColor indexed="64"/>
      </patternFill>
    </fill>
    <fill>
      <patternFill patternType="solid">
        <fgColor rgb="FFE2ECE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165" fontId="3" fillId="4" borderId="1" xfId="1" applyNumberFormat="1" applyFont="1" applyFill="1" applyBorder="1"/>
    <xf numFmtId="0" fontId="3" fillId="0" borderId="1" xfId="0" applyFont="1" applyBorder="1" applyProtection="1">
      <protection locked="0"/>
    </xf>
    <xf numFmtId="165" fontId="3" fillId="0" borderId="1" xfId="1" applyNumberFormat="1" applyFont="1" applyBorder="1" applyProtection="1">
      <protection locked="0"/>
    </xf>
    <xf numFmtId="0" fontId="3" fillId="4" borderId="1" xfId="0" applyFont="1" applyFill="1" applyBorder="1" applyAlignment="1">
      <alignment horizontal="center" vertical="center"/>
    </xf>
    <xf numFmtId="165" fontId="3" fillId="3" borderId="0" xfId="1" applyNumberFormat="1" applyFont="1" applyFill="1"/>
    <xf numFmtId="0" fontId="5" fillId="2" borderId="0" xfId="0" applyFont="1" applyFill="1" applyAlignment="1">
      <alignment horizontal="center" vertical="center"/>
    </xf>
    <xf numFmtId="0" fontId="3" fillId="0" borderId="2" xfId="0" applyFont="1" applyBorder="1" applyProtection="1">
      <protection locked="0"/>
    </xf>
    <xf numFmtId="165" fontId="3" fillId="3" borderId="0" xfId="0" applyNumberFormat="1" applyFont="1" applyFill="1"/>
    <xf numFmtId="0" fontId="3" fillId="5" borderId="1" xfId="0" applyFont="1" applyFill="1" applyBorder="1" applyProtection="1">
      <protection locked="0"/>
    </xf>
    <xf numFmtId="0" fontId="6" fillId="4" borderId="1" xfId="0" applyFont="1" applyFill="1" applyBorder="1" applyProtection="1">
      <protection locked="0"/>
    </xf>
    <xf numFmtId="0" fontId="3" fillId="4" borderId="1" xfId="0" applyFont="1" applyFill="1" applyBorder="1"/>
    <xf numFmtId="9" fontId="3" fillId="4" borderId="1" xfId="2" applyFont="1" applyFill="1" applyBorder="1"/>
    <xf numFmtId="164" fontId="3" fillId="4" borderId="1" xfId="0" applyNumberFormat="1" applyFont="1" applyFill="1" applyBorder="1"/>
    <xf numFmtId="166" fontId="4" fillId="2" borderId="0" xfId="0" applyNumberFormat="1" applyFont="1" applyFill="1" applyAlignment="1">
      <alignment horizontal="center" vertical="center"/>
    </xf>
    <xf numFmtId="167" fontId="3" fillId="0" borderId="1" xfId="0" applyNumberFormat="1" applyFont="1" applyBorder="1" applyAlignment="1" applyProtection="1">
      <alignment horizontal="center" vertical="center"/>
      <protection locked="0"/>
    </xf>
    <xf numFmtId="167" fontId="3" fillId="0" borderId="2" xfId="0" applyNumberFormat="1" applyFont="1" applyBorder="1" applyAlignment="1" applyProtection="1">
      <alignment horizontal="center" vertical="center"/>
      <protection locked="0"/>
    </xf>
    <xf numFmtId="168" fontId="3" fillId="0" borderId="1" xfId="0" applyNumberFormat="1" applyFont="1" applyBorder="1" applyProtection="1">
      <protection locked="0"/>
    </xf>
    <xf numFmtId="168" fontId="3" fillId="0" borderId="2" xfId="0" applyNumberFormat="1" applyFont="1" applyBorder="1" applyProtection="1">
      <protection locked="0"/>
    </xf>
  </cellXfs>
  <cellStyles count="3">
    <cellStyle name="Currency" xfId="1" builtinId="4"/>
    <cellStyle name="Normal" xfId="0" builtinId="0"/>
    <cellStyle name="Percent" xfId="2" builtinId="5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color rgb="FF425C59"/>
      </font>
    </dxf>
    <dxf>
      <font>
        <color rgb="FFC00000"/>
      </font>
    </dxf>
    <dxf>
      <font>
        <color rgb="FFB48900"/>
      </font>
    </dxf>
    <dxf>
      <font>
        <color theme="9" tint="-0.24994659260841701"/>
      </font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8" formatCode="&quot;$&quot;#,##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7" formatCode="m/d/yy;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425C5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border outline="0">
        <top style="thin">
          <color theme="0" tint="-0.249977111117893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425C5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 style="thin">
          <color rgb="FFEDE9F3"/>
        </top>
        <bottom style="thin">
          <color rgb="FFEDE9F3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425C5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 style="thin">
          <color rgb="FFEDE9F3"/>
        </top>
        <bottom style="thin">
          <color rgb="FFEDE9F3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425C5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 style="thin">
          <color rgb="FFEDE9F3"/>
        </top>
        <bottom style="thin">
          <color rgb="FFEDE9F3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425C5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  <fill>
        <patternFill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425C5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96689"/>
      <color rgb="FFBEDDE7"/>
      <color rgb="FFF0DF66"/>
      <color rgb="FF425C59"/>
      <color rgb="FFB48900"/>
      <color rgb="FFE2E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00487296728091"/>
          <c:y val="0.11902793371931414"/>
          <c:w val="0.5628437359802364"/>
          <c:h val="0.7385093188436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0DF6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69C-498E-B033-D97E7A420FF8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69C-498E-B033-D97E7A420FF8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69C-498E-B033-D97E7A420FF8}"/>
              </c:ext>
            </c:extLst>
          </c:dPt>
          <c:dLbls>
            <c:dLbl>
              <c:idx val="0"/>
              <c:layout>
                <c:manualLayout>
                  <c:x val="0.15279318320921056"/>
                  <c:y val="-0.2685099976298123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140778144052569"/>
                      <c:h val="0.237737616881967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69C-498E-B033-D97E7A420FF8}"/>
                </c:ext>
              </c:extLst>
            </c:dLbl>
            <c:dLbl>
              <c:idx val="1"/>
              <c:layout>
                <c:manualLayout>
                  <c:x val="-0.30679491931169428"/>
                  <c:y val="7.97618239540294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423633170763842"/>
                      <c:h val="0.2220860322501315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69C-498E-B033-D97E7A420FF8}"/>
                </c:ext>
              </c:extLst>
            </c:dLbl>
            <c:dLbl>
              <c:idx val="2"/>
              <c:layout>
                <c:manualLayout>
                  <c:x val="-0.14331183233991568"/>
                  <c:y val="-0.2320230164143845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25185040895036"/>
                      <c:h val="0.230671564312762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469C-498E-B033-D97E7A420F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Sheet1!$B$47:$B$49</c:f>
              <c:strCache>
                <c:ptCount val="3"/>
                <c:pt idx="0">
                  <c:v>Travel</c:v>
                </c:pt>
                <c:pt idx="1">
                  <c:v>Equipment</c:v>
                </c:pt>
                <c:pt idx="2">
                  <c:v>Unplanned Expense</c:v>
                </c:pt>
              </c:strCache>
            </c:strRef>
          </c:cat>
          <c:val>
            <c:numRef>
              <c:f>Sheet1!$D$47:$D$49</c:f>
              <c:numCache>
                <c:formatCode>_("$"* #,##0_);_("$"* \(#,##0\);_("$"*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C-498E-B033-D97E7A420FF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B48900"/>
            </a:solidFill>
            <a:ln>
              <a:noFill/>
            </a:ln>
            <a:effectLst/>
          </c:spPr>
          <c:invertIfNegative val="0"/>
          <c:cat>
            <c:strRef>
              <c:f>Sheet1!$B$46:$B$49</c:f>
              <c:strCache>
                <c:ptCount val="4"/>
                <c:pt idx="0">
                  <c:v>Labor</c:v>
                </c:pt>
                <c:pt idx="1">
                  <c:v>Travel</c:v>
                </c:pt>
                <c:pt idx="2">
                  <c:v>Equipment</c:v>
                </c:pt>
                <c:pt idx="3">
                  <c:v>Unplanned Expense</c:v>
                </c:pt>
              </c:strCache>
            </c:strRef>
          </c:cat>
          <c:val>
            <c:numRef>
              <c:f>Sheet1!$C$46:$C$49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65000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3-4DDF-AB11-02A650013F6D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Sheet1!$B$46:$B$49</c:f>
              <c:strCache>
                <c:ptCount val="4"/>
                <c:pt idx="0">
                  <c:v>Labor</c:v>
                </c:pt>
                <c:pt idx="1">
                  <c:v>Travel</c:v>
                </c:pt>
                <c:pt idx="2">
                  <c:v>Equipment</c:v>
                </c:pt>
                <c:pt idx="3">
                  <c:v>Unplanned Expense</c:v>
                </c:pt>
              </c:strCache>
            </c:strRef>
          </c:cat>
          <c:val>
            <c:numRef>
              <c:f>Sheet1!$D$46:$D$49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03-4DDF-AB11-02A650013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3568127"/>
        <c:axId val="1843551807"/>
      </c:barChart>
      <c:catAx>
        <c:axId val="1843568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Kulim Park SemiBold" pitchFamily="2" charset="0"/>
                <a:ea typeface="+mn-ea"/>
                <a:cs typeface="+mn-cs"/>
              </a:defRPr>
            </a:pPr>
            <a:endParaRPr lang="en-US"/>
          </a:p>
        </c:txPr>
        <c:crossAx val="1843551807"/>
        <c:crosses val="autoZero"/>
        <c:auto val="1"/>
        <c:lblAlgn val="ctr"/>
        <c:lblOffset val="100"/>
        <c:noMultiLvlLbl val="0"/>
      </c:catAx>
      <c:valAx>
        <c:axId val="1843551807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Kulim Park SemiBold" pitchFamily="2" charset="0"/>
                <a:ea typeface="+mn-ea"/>
                <a:cs typeface="+mn-cs"/>
              </a:defRPr>
            </a:pPr>
            <a:endParaRPr lang="en-US"/>
          </a:p>
        </c:txPr>
        <c:crossAx val="184356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983183610038514"/>
          <c:y val="5.5758138971100719E-2"/>
          <c:w val="0.57027301624061122"/>
          <c:h val="0.8587992116879437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3E-41E9-80D9-320E5E1732AE}"/>
              </c:ext>
            </c:extLst>
          </c:dPt>
          <c:dPt>
            <c:idx val="1"/>
            <c:bubble3D val="0"/>
            <c:spPr>
              <a:solidFill>
                <a:srgbClr val="F0DF6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5D7-4B90-AC07-185A450AE8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3E-41E9-80D9-320E5E1732AE}"/>
              </c:ext>
            </c:extLst>
          </c:dPt>
          <c:dPt>
            <c:idx val="3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D7-4B90-AC07-185A450AE87F}"/>
              </c:ext>
            </c:extLst>
          </c:dPt>
          <c:dPt>
            <c:idx val="4"/>
            <c:bubble3D val="0"/>
            <c:spPr>
              <a:solidFill>
                <a:srgbClr val="B489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D7-4B90-AC07-185A450AE8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43E-41E9-80D9-320E5E1732AE}"/>
              </c:ext>
            </c:extLst>
          </c:dPt>
          <c:dPt>
            <c:idx val="6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43E-41E9-80D9-320E5E1732A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43E-41E9-80D9-320E5E1732A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43E-41E9-80D9-320E5E1732A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43E-41E9-80D9-320E5E1732A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4F6-490B-969C-920A7B964DDC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Sheet1!$J$45:$J$56</c15:sqref>
                  </c15:fullRef>
                </c:ext>
              </c:extLst>
              <c:f>(Sheet1!$J$45:$J$54,Sheet1!$J$56)</c:f>
              <c:strCache>
                <c:ptCount val="10"/>
                <c:pt idx="0">
                  <c:v>Lodging</c:v>
                </c:pt>
                <c:pt idx="1">
                  <c:v>Per Diem</c:v>
                </c:pt>
                <c:pt idx="2">
                  <c:v>Fuel</c:v>
                </c:pt>
                <c:pt idx="3">
                  <c:v>Meals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Sheet1!$L$45:$L$56</c15:sqref>
                  </c15:fullRef>
                </c:ext>
              </c:extLst>
              <c:f>(Sheet1!$L$45:$L$54,Sheet1!$L$56)</c:f>
              <c:numCache>
                <c:formatCode>_("$"* #,##0_);_("$"* \(#,##0\);_("$"* "-"??_);_(@_)</c:formatCode>
                <c:ptCount val="11"/>
                <c:pt idx="0">
                  <c:v>0</c:v>
                </c:pt>
                <c:pt idx="1">
                  <c:v>25000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25D7-4B90-AC07-185A450AE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4817379614580255E-2"/>
          <c:y val="7.9954023990672946E-2"/>
          <c:w val="0.34066721515002324"/>
          <c:h val="0.885346529284453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Kulim Park SemiBold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68881209369472"/>
          <c:y val="7.4631251101839338E-2"/>
          <c:w val="0.81075989639284596"/>
          <c:h val="0.741512498196990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Sheet1!$R$45:$R$55</c15:sqref>
                  </c15:fullRef>
                </c:ext>
              </c:extLst>
              <c:f>(Sheet1!$R$45:$R$49,Sheet1!$R$55)</c:f>
              <c:strCache>
                <c:ptCount val="3"/>
                <c:pt idx="0">
                  <c:v>Containers</c:v>
                </c:pt>
                <c:pt idx="1">
                  <c:v>Car</c:v>
                </c:pt>
                <c:pt idx="2">
                  <c:v>Office Supplies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Sheet1!$U$45:$U$55</c15:sqref>
                  </c15:fullRef>
                </c:ext>
              </c:extLst>
              <c:f>(Sheet1!$U$45:$U$49,Sheet1!$U$55)</c:f>
              <c:numCache>
                <c:formatCode>_("$"* #,##0_);_("$"* \(#,##0\);_("$"*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7-41B5-B1A8-70C8484EE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618847"/>
        <c:axId val="1967604447"/>
      </c:barChart>
      <c:catAx>
        <c:axId val="196761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Kulim Park" pitchFamily="2" charset="0"/>
                <a:ea typeface="+mn-ea"/>
                <a:cs typeface="+mn-cs"/>
              </a:defRPr>
            </a:pPr>
            <a:endParaRPr lang="en-US"/>
          </a:p>
        </c:txPr>
        <c:crossAx val="1967604447"/>
        <c:crosses val="autoZero"/>
        <c:auto val="1"/>
        <c:lblAlgn val="ctr"/>
        <c:lblOffset val="100"/>
        <c:noMultiLvlLbl val="0"/>
      </c:catAx>
      <c:valAx>
        <c:axId val="19676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Dot"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ulim Park" pitchFamily="2" charset="0"/>
                <a:ea typeface="+mn-ea"/>
                <a:cs typeface="+mn-cs"/>
              </a:defRPr>
            </a:pPr>
            <a:endParaRPr lang="en-US"/>
          </a:p>
        </c:txPr>
        <c:crossAx val="196761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25C59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C000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strRef>
              <c:f>Sheet1!$J$45:$J$51</c:f>
              <c:strCache>
                <c:ptCount val="7"/>
                <c:pt idx="0">
                  <c:v>Lodging</c:v>
                </c:pt>
                <c:pt idx="1">
                  <c:v>Per Diem</c:v>
                </c:pt>
                <c:pt idx="2">
                  <c:v>Fuel</c:v>
                </c:pt>
                <c:pt idx="3">
                  <c:v>Meals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</c:strCache>
            </c:strRef>
          </c:cat>
          <c:val>
            <c:numRef>
              <c:f>Sheet1!$K$45:$K$51</c:f>
              <c:numCache>
                <c:formatCode>_("$"* #,##0_);_("$"* \(#,##0\);_("$"* "-"??_);_(@_)</c:formatCode>
                <c:ptCount val="7"/>
                <c:pt idx="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AAF-41B8-AF8F-BC416661A81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strRef>
              <c:f>Sheet1!$J$45:$J$51</c:f>
              <c:strCache>
                <c:ptCount val="7"/>
                <c:pt idx="0">
                  <c:v>Lodging</c:v>
                </c:pt>
                <c:pt idx="1">
                  <c:v>Per Diem</c:v>
                </c:pt>
                <c:pt idx="2">
                  <c:v>Fuel</c:v>
                </c:pt>
                <c:pt idx="3">
                  <c:v>Meals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</c:strCache>
            </c:strRef>
          </c:cat>
          <c:val>
            <c:numRef>
              <c:f>Sheet1!$L$45:$L$51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1">
                  <c:v>25000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AAF-41B8-AF8F-BC416661A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7612607"/>
        <c:axId val="1967613087"/>
      </c:lineChart>
      <c:catAx>
        <c:axId val="196761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ulim Park" pitchFamily="2" charset="0"/>
                <a:ea typeface="+mn-ea"/>
                <a:cs typeface="+mn-cs"/>
              </a:defRPr>
            </a:pPr>
            <a:endParaRPr lang="en-US"/>
          </a:p>
        </c:txPr>
        <c:crossAx val="1967613087"/>
        <c:crosses val="autoZero"/>
        <c:auto val="1"/>
        <c:lblAlgn val="ctr"/>
        <c:lblOffset val="100"/>
        <c:noMultiLvlLbl val="0"/>
      </c:catAx>
      <c:valAx>
        <c:axId val="1967613087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dashDot"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ulim Park" pitchFamily="2" charset="0"/>
                <a:ea typeface="+mn-ea"/>
                <a:cs typeface="+mn-cs"/>
              </a:defRPr>
            </a:pPr>
            <a:endParaRPr lang="en-US"/>
          </a:p>
        </c:txPr>
        <c:crossAx val="1967612607"/>
        <c:crosses val="autoZero"/>
        <c:crossBetween val="between"/>
        <c:majorUnit val="8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462812600826546"/>
          <c:y val="3.7599969592698672E-2"/>
          <c:w val="0.74458850438653279"/>
          <c:h val="0.7566931463582412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Sheet1!$F$45:$F$48</c:f>
              <c:strCache>
                <c:ptCount val="3"/>
                <c:pt idx="0">
                  <c:v> </c:v>
                </c:pt>
                <c:pt idx="1">
                  <c:v> </c:v>
                </c:pt>
                <c:pt idx="2">
                  <c:v> </c:v>
                </c:pt>
              </c:strCache>
            </c:strRef>
          </c:cat>
          <c:val>
            <c:numRef>
              <c:f>Sheet1!$G$45:$G$48</c:f>
              <c:numCache>
                <c:formatCode>_("$"* #,##0_);_("$"* \(#,##0\);_("$"* "-"??_);_(@_)</c:formatCode>
                <c:ptCount val="4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7F-482B-B689-73F8ABEE338E}"/>
            </c:ext>
          </c:extLst>
        </c:ser>
        <c:ser>
          <c:idx val="1"/>
          <c:order val="1"/>
          <c:spPr>
            <a:solidFill>
              <a:srgbClr val="425C59"/>
            </a:solidFill>
            <a:ln>
              <a:noFill/>
            </a:ln>
            <a:effectLst/>
          </c:spPr>
          <c:invertIfNegative val="0"/>
          <c:cat>
            <c:strRef>
              <c:f>Sheet1!$F$45:$F$48</c:f>
              <c:strCache>
                <c:ptCount val="3"/>
                <c:pt idx="0">
                  <c:v> </c:v>
                </c:pt>
                <c:pt idx="1">
                  <c:v> </c:v>
                </c:pt>
                <c:pt idx="2">
                  <c:v> </c:v>
                </c:pt>
              </c:strCache>
            </c:strRef>
          </c:cat>
          <c:val>
            <c:numRef>
              <c:f>Sheet1!$H$45:$H$48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7F-482B-B689-73F8ABEE3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685087"/>
        <c:axId val="1967684127"/>
      </c:barChart>
      <c:catAx>
        <c:axId val="196768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Kulim Park" pitchFamily="2" charset="0"/>
                <a:ea typeface="+mn-ea"/>
                <a:cs typeface="+mn-cs"/>
              </a:defRPr>
            </a:pPr>
            <a:endParaRPr lang="en-US"/>
          </a:p>
        </c:txPr>
        <c:crossAx val="1967684127"/>
        <c:crosses val="autoZero"/>
        <c:auto val="1"/>
        <c:lblAlgn val="ctr"/>
        <c:lblOffset val="100"/>
        <c:noMultiLvlLbl val="0"/>
      </c:catAx>
      <c:valAx>
        <c:axId val="196768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Kulim Park" pitchFamily="2" charset="0"/>
                <a:ea typeface="+mn-ea"/>
                <a:cs typeface="+mn-cs"/>
              </a:defRPr>
            </a:pPr>
            <a:endParaRPr lang="en-US"/>
          </a:p>
        </c:txPr>
        <c:crossAx val="1967685087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microsoft.com/office/2007/relationships/hdphoto" Target="../media/hdphoto1.wdp"/><Relationship Id="rId7" Type="http://schemas.openxmlformats.org/officeDocument/2006/relationships/chart" Target="../charts/chart2.xml"/><Relationship Id="rId12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11" Type="http://schemas.openxmlformats.org/officeDocument/2006/relationships/chart" Target="../charts/chart6.xml"/><Relationship Id="rId5" Type="http://schemas.openxmlformats.org/officeDocument/2006/relationships/image" Target="../media/image4.png"/><Relationship Id="rId10" Type="http://schemas.openxmlformats.org/officeDocument/2006/relationships/chart" Target="../charts/chart5.xml"/><Relationship Id="rId4" Type="http://schemas.openxmlformats.org/officeDocument/2006/relationships/image" Target="../media/image3.png"/><Relationship Id="rId9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166273</xdr:colOff>
      <xdr:row>0</xdr:row>
      <xdr:rowOff>57150</xdr:rowOff>
    </xdr:from>
    <xdr:to>
      <xdr:col>14</xdr:col>
      <xdr:colOff>515553</xdr:colOff>
      <xdr:row>38</xdr:row>
      <xdr:rowOff>18150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376DAB07-E359-0144-D9EF-DECDFC92CFEB}"/>
            </a:ext>
          </a:extLst>
        </xdr:cNvPr>
        <xdr:cNvSpPr/>
      </xdr:nvSpPr>
      <xdr:spPr>
        <a:xfrm>
          <a:off x="166273" y="57150"/>
          <a:ext cx="11880000" cy="7200000"/>
        </a:xfrm>
        <a:prstGeom prst="roundRect">
          <a:avLst>
            <a:gd name="adj" fmla="val 3438"/>
          </a:avLst>
        </a:prstGeom>
        <a:solidFill>
          <a:srgbClr val="BEDDE7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133350</xdr:colOff>
      <xdr:row>39</xdr:row>
      <xdr:rowOff>85725</xdr:rowOff>
    </xdr:from>
    <xdr:ext cx="1843453" cy="26936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5397932-86D6-0498-10D7-184F57715EF8}"/>
            </a:ext>
          </a:extLst>
        </xdr:cNvPr>
        <xdr:cNvSpPr txBox="1"/>
      </xdr:nvSpPr>
      <xdr:spPr>
        <a:xfrm>
          <a:off x="133350" y="7515225"/>
          <a:ext cx="1843453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Budget Data Entry</a:t>
          </a:r>
        </a:p>
      </xdr:txBody>
    </xdr:sp>
    <xdr:clientData/>
  </xdr:oneCellAnchor>
  <xdr:twoCellAnchor editAs="absolute">
    <xdr:from>
      <xdr:col>2</xdr:col>
      <xdr:colOff>420631</xdr:colOff>
      <xdr:row>40</xdr:row>
      <xdr:rowOff>28723</xdr:rowOff>
    </xdr:from>
    <xdr:to>
      <xdr:col>14</xdr:col>
      <xdr:colOff>493557</xdr:colOff>
      <xdr:row>40</xdr:row>
      <xdr:rowOff>47625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912D504D-D3B2-2870-5E22-73F6E365251E}"/>
            </a:ext>
          </a:extLst>
        </xdr:cNvPr>
        <xdr:cNvCxnSpPr/>
      </xdr:nvCxnSpPr>
      <xdr:spPr>
        <a:xfrm>
          <a:off x="1886423" y="7648723"/>
          <a:ext cx="10086502" cy="189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41</xdr:row>
      <xdr:rowOff>104775</xdr:rowOff>
    </xdr:from>
    <xdr:ext cx="1698414" cy="26936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43AC34F-493D-49AD-071F-672F901AB367}"/>
            </a:ext>
          </a:extLst>
        </xdr:cNvPr>
        <xdr:cNvSpPr txBox="1"/>
      </xdr:nvSpPr>
      <xdr:spPr>
        <a:xfrm>
          <a:off x="168088" y="7915275"/>
          <a:ext cx="1698414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Cash Flow Summery</a:t>
          </a:r>
        </a:p>
      </xdr:txBody>
    </xdr:sp>
    <xdr:clientData/>
  </xdr:oneCellAnchor>
  <xdr:oneCellAnchor>
    <xdr:from>
      <xdr:col>5</xdr:col>
      <xdr:colOff>0</xdr:colOff>
      <xdr:row>41</xdr:row>
      <xdr:rowOff>104775</xdr:rowOff>
    </xdr:from>
    <xdr:ext cx="612155" cy="269369"/>
    <xdr:sp macro="" textlink="$B$46">
      <xdr:nvSpPr>
        <xdr:cNvPr id="43" name="TextBox 42">
          <a:extLst>
            <a:ext uri="{FF2B5EF4-FFF2-40B4-BE49-F238E27FC236}">
              <a16:creationId xmlns:a16="http://schemas.microsoft.com/office/drawing/2014/main" id="{BF602739-026C-4091-8DFF-B82DB9450213}"/>
            </a:ext>
          </a:extLst>
        </xdr:cNvPr>
        <xdr:cNvSpPr txBox="1"/>
      </xdr:nvSpPr>
      <xdr:spPr>
        <a:xfrm>
          <a:off x="4459432" y="8388639"/>
          <a:ext cx="61215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Labor</a:t>
          </a:r>
        </a:p>
      </xdr:txBody>
    </xdr:sp>
    <xdr:clientData/>
  </xdr:oneCellAnchor>
  <xdr:oneCellAnchor>
    <xdr:from>
      <xdr:col>9</xdr:col>
      <xdr:colOff>0</xdr:colOff>
      <xdr:row>41</xdr:row>
      <xdr:rowOff>104775</xdr:rowOff>
    </xdr:from>
    <xdr:ext cx="680892" cy="26936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42F3036-D7E9-46B3-A0A1-0FFC283D63D3}"/>
            </a:ext>
          </a:extLst>
        </xdr:cNvPr>
        <xdr:cNvSpPr txBox="1"/>
      </xdr:nvSpPr>
      <xdr:spPr>
        <a:xfrm>
          <a:off x="8024091" y="8388639"/>
          <a:ext cx="680892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Travel </a:t>
          </a:r>
        </a:p>
      </xdr:txBody>
    </xdr:sp>
    <xdr:clientData/>
  </xdr:oneCellAnchor>
  <xdr:oneCellAnchor>
    <xdr:from>
      <xdr:col>13</xdr:col>
      <xdr:colOff>0</xdr:colOff>
      <xdr:row>41</xdr:row>
      <xdr:rowOff>104775</xdr:rowOff>
    </xdr:from>
    <xdr:ext cx="979755" cy="269369"/>
    <xdr:sp macro="" textlink="$B$48">
      <xdr:nvSpPr>
        <xdr:cNvPr id="45" name="TextBox 44">
          <a:extLst>
            <a:ext uri="{FF2B5EF4-FFF2-40B4-BE49-F238E27FC236}">
              <a16:creationId xmlns:a16="http://schemas.microsoft.com/office/drawing/2014/main" id="{F1E23F09-EC86-4E2F-BB10-1A47D22F9FEF}"/>
            </a:ext>
          </a:extLst>
        </xdr:cNvPr>
        <xdr:cNvSpPr txBox="1"/>
      </xdr:nvSpPr>
      <xdr:spPr>
        <a:xfrm>
          <a:off x="11805227" y="8388639"/>
          <a:ext cx="97975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Equipment</a:t>
          </a:r>
        </a:p>
      </xdr:txBody>
    </xdr:sp>
    <xdr:clientData/>
  </xdr:oneCellAnchor>
  <xdr:oneCellAnchor>
    <xdr:from>
      <xdr:col>17</xdr:col>
      <xdr:colOff>9525</xdr:colOff>
      <xdr:row>41</xdr:row>
      <xdr:rowOff>104775</xdr:rowOff>
    </xdr:from>
    <xdr:ext cx="1655581" cy="269369"/>
    <xdr:sp macro="" textlink="$B$49">
      <xdr:nvSpPr>
        <xdr:cNvPr id="46" name="TextBox 45">
          <a:extLst>
            <a:ext uri="{FF2B5EF4-FFF2-40B4-BE49-F238E27FC236}">
              <a16:creationId xmlns:a16="http://schemas.microsoft.com/office/drawing/2014/main" id="{E531AB05-6B6C-ACD7-FCDF-3BE56436EEB5}"/>
            </a:ext>
          </a:extLst>
        </xdr:cNvPr>
        <xdr:cNvSpPr txBox="1"/>
      </xdr:nvSpPr>
      <xdr:spPr>
        <a:xfrm>
          <a:off x="15379411" y="8388639"/>
          <a:ext cx="1655581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Unplanned Expense</a:t>
          </a:r>
        </a:p>
      </xdr:txBody>
    </xdr:sp>
    <xdr:clientData/>
  </xdr:oneCellAnchor>
  <xdr:oneCellAnchor>
    <xdr:from>
      <xdr:col>0</xdr:col>
      <xdr:colOff>133350</xdr:colOff>
      <xdr:row>57</xdr:row>
      <xdr:rowOff>82565</xdr:rowOff>
    </xdr:from>
    <xdr:ext cx="1458926" cy="26936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A6BCA13-6316-57D6-7818-A4E70A4640D7}"/>
            </a:ext>
          </a:extLst>
        </xdr:cNvPr>
        <xdr:cNvSpPr txBox="1"/>
      </xdr:nvSpPr>
      <xdr:spPr>
        <a:xfrm>
          <a:off x="133350" y="10963477"/>
          <a:ext cx="1458926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Transactions List</a:t>
          </a:r>
        </a:p>
      </xdr:txBody>
    </xdr:sp>
    <xdr:clientData/>
  </xdr:oneCellAnchor>
  <xdr:twoCellAnchor editAs="absolute">
    <xdr:from>
      <xdr:col>2</xdr:col>
      <xdr:colOff>84941</xdr:colOff>
      <xdr:row>58</xdr:row>
      <xdr:rowOff>44460</xdr:rowOff>
    </xdr:from>
    <xdr:to>
      <xdr:col>14</xdr:col>
      <xdr:colOff>583204</xdr:colOff>
      <xdr:row>58</xdr:row>
      <xdr:rowOff>63362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394483D5-CC29-02C6-6CF6-5220E262B149}"/>
            </a:ext>
          </a:extLst>
        </xdr:cNvPr>
        <xdr:cNvCxnSpPr/>
      </xdr:nvCxnSpPr>
      <xdr:spPr>
        <a:xfrm>
          <a:off x="1542329" y="11115872"/>
          <a:ext cx="10471497" cy="189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166273</xdr:colOff>
      <xdr:row>0</xdr:row>
      <xdr:rowOff>57149</xdr:rowOff>
    </xdr:from>
    <xdr:to>
      <xdr:col>14</xdr:col>
      <xdr:colOff>515553</xdr:colOff>
      <xdr:row>9</xdr:row>
      <xdr:rowOff>107674</xdr:rowOff>
    </xdr:to>
    <xdr:sp macro="" textlink="">
      <xdr:nvSpPr>
        <xdr:cNvPr id="53" name="Rectangle: Top Corners Rounded 52">
          <a:extLst>
            <a:ext uri="{FF2B5EF4-FFF2-40B4-BE49-F238E27FC236}">
              <a16:creationId xmlns:a16="http://schemas.microsoft.com/office/drawing/2014/main" id="{597C3DFF-8BBF-69BB-537B-64A5E37C7578}"/>
            </a:ext>
          </a:extLst>
        </xdr:cNvPr>
        <xdr:cNvSpPr/>
      </xdr:nvSpPr>
      <xdr:spPr>
        <a:xfrm>
          <a:off x="166273" y="57149"/>
          <a:ext cx="11880000" cy="1765025"/>
        </a:xfrm>
        <a:prstGeom prst="round2SameRect">
          <a:avLst>
            <a:gd name="adj1" fmla="val 12913"/>
            <a:gd name="adj2" fmla="val 0"/>
          </a:avLst>
        </a:prstGeom>
        <a:solidFill>
          <a:srgbClr val="19668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275625</xdr:colOff>
      <xdr:row>2</xdr:row>
      <xdr:rowOff>12839</xdr:rowOff>
    </xdr:from>
    <xdr:to>
      <xdr:col>10</xdr:col>
      <xdr:colOff>522914</xdr:colOff>
      <xdr:row>3</xdr:row>
      <xdr:rowOff>196925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C5E5E5DC-37AA-DD92-01B2-665877BCCE71}"/>
            </a:ext>
          </a:extLst>
        </xdr:cNvPr>
        <xdr:cNvSpPr txBox="1"/>
      </xdr:nvSpPr>
      <xdr:spPr>
        <a:xfrm>
          <a:off x="3008665" y="419239"/>
          <a:ext cx="705448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solidFill>
                <a:schemeClr val="accent2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HIGUERA PROJECT BUDGET TRACKER</a:t>
          </a:r>
        </a:p>
      </xdr:txBody>
    </xdr:sp>
    <xdr:clientData/>
  </xdr:twoCellAnchor>
  <xdr:twoCellAnchor editAs="absolute">
    <xdr:from>
      <xdr:col>3</xdr:col>
      <xdr:colOff>292191</xdr:colOff>
      <xdr:row>3</xdr:row>
      <xdr:rowOff>87381</xdr:rowOff>
    </xdr:from>
    <xdr:to>
      <xdr:col>9</xdr:col>
      <xdr:colOff>192805</xdr:colOff>
      <xdr:row>4</xdr:row>
      <xdr:rowOff>182981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0A5800-C23A-8FB9-A64C-78B559DF2807}"/>
            </a:ext>
          </a:extLst>
        </xdr:cNvPr>
        <xdr:cNvSpPr txBox="1"/>
      </xdr:nvSpPr>
      <xdr:spPr>
        <a:xfrm>
          <a:off x="3025231" y="696981"/>
          <a:ext cx="5224454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Budget Vs. Actual Cost</a:t>
          </a:r>
          <a:r>
            <a:rPr lang="en-US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Analysis</a:t>
          </a:r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Dashboard</a:t>
          </a:r>
        </a:p>
      </xdr:txBody>
    </xdr:sp>
    <xdr:clientData/>
  </xdr:twoCellAnchor>
  <xdr:oneCellAnchor>
    <xdr:from>
      <xdr:col>1</xdr:col>
      <xdr:colOff>0</xdr:colOff>
      <xdr:row>50</xdr:row>
      <xdr:rowOff>79927</xdr:rowOff>
    </xdr:from>
    <xdr:ext cx="1090940" cy="26936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194F8E8-7837-F23C-E453-8B7AB0A34771}"/>
            </a:ext>
          </a:extLst>
        </xdr:cNvPr>
        <xdr:cNvSpPr txBox="1"/>
      </xdr:nvSpPr>
      <xdr:spPr>
        <a:xfrm>
          <a:off x="168088" y="9616133"/>
          <a:ext cx="10909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Budget Data</a:t>
          </a:r>
        </a:p>
      </xdr:txBody>
    </xdr:sp>
    <xdr:clientData/>
  </xdr:oneCellAnchor>
  <xdr:twoCellAnchor editAs="absolute">
    <xdr:from>
      <xdr:col>1</xdr:col>
      <xdr:colOff>215348</xdr:colOff>
      <xdr:row>6</xdr:row>
      <xdr:rowOff>49695</xdr:rowOff>
    </xdr:from>
    <xdr:to>
      <xdr:col>2</xdr:col>
      <xdr:colOff>891778</xdr:colOff>
      <xdr:row>13</xdr:row>
      <xdr:rowOff>8283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05DFAC1-6A03-7F96-A3F5-C77CEC32B389}"/>
            </a:ext>
          </a:extLst>
        </xdr:cNvPr>
        <xdr:cNvGrpSpPr/>
      </xdr:nvGrpSpPr>
      <xdr:grpSpPr>
        <a:xfrm>
          <a:off x="401615" y="1268895"/>
          <a:ext cx="2166563" cy="1380988"/>
          <a:chOff x="372717" y="1192695"/>
          <a:chExt cx="1981401" cy="1292088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CAE7C359-45DB-EA8A-83C0-3775355F128B}"/>
              </a:ext>
            </a:extLst>
          </xdr:cNvPr>
          <xdr:cNvSpPr/>
        </xdr:nvSpPr>
        <xdr:spPr>
          <a:xfrm>
            <a:off x="372717" y="1192695"/>
            <a:ext cx="1980000" cy="1292088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srgbClr val="425C59">
                <a:alpha val="30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F793AF6-AFD4-6572-0292-818504717C95}"/>
              </a:ext>
            </a:extLst>
          </xdr:cNvPr>
          <xdr:cNvSpPr txBox="1"/>
        </xdr:nvSpPr>
        <xdr:spPr>
          <a:xfrm>
            <a:off x="819980" y="1258956"/>
            <a:ext cx="1300484" cy="2669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Current</a:t>
            </a:r>
            <a:r>
              <a:rPr lang="en-US" sz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Balance</a:t>
            </a:r>
            <a:endParaRPr lang="en-US" sz="12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DA010995-E641-D012-2E53-72F7008B2BDB}"/>
              </a:ext>
            </a:extLst>
          </xdr:cNvPr>
          <xdr:cNvSpPr txBox="1"/>
        </xdr:nvSpPr>
        <xdr:spPr>
          <a:xfrm>
            <a:off x="819980" y="1466024"/>
            <a:ext cx="1534138" cy="2233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Money Availabe To Spend</a:t>
            </a:r>
          </a:p>
        </xdr:txBody>
      </xdr:sp>
      <xdr:sp macro="" textlink="D50">
        <xdr:nvSpPr>
          <xdr:cNvPr id="21" name="TextBox 20">
            <a:extLst>
              <a:ext uri="{FF2B5EF4-FFF2-40B4-BE49-F238E27FC236}">
                <a16:creationId xmlns:a16="http://schemas.microsoft.com/office/drawing/2014/main" id="{3DB0D7F5-353A-B5B9-3026-99C699774C75}"/>
              </a:ext>
            </a:extLst>
          </xdr:cNvPr>
          <xdr:cNvSpPr txBox="1"/>
        </xdr:nvSpPr>
        <xdr:spPr>
          <a:xfrm>
            <a:off x="1228624" y="1845661"/>
            <a:ext cx="247321" cy="4278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indent="0" algn="ctr"/>
            <a:fld id="{9B611BF4-A469-49A5-BBF9-D9FCEEE583C6}" type="TxLink">
              <a:rPr lang="en-US" sz="2400" b="1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pPr marL="0" indent="0" algn="ctr"/>
              <a:t> </a:t>
            </a:fld>
            <a:endParaRPr lang="en-US" sz="2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90453740-C09D-4664-B592-EC3A22C472EC}"/>
              </a:ext>
            </a:extLst>
          </xdr:cNvPr>
          <xdr:cNvSpPr/>
        </xdr:nvSpPr>
        <xdr:spPr>
          <a:xfrm>
            <a:off x="471561" y="1292087"/>
            <a:ext cx="375912" cy="370567"/>
          </a:xfrm>
          <a:prstGeom prst="ellipse">
            <a:avLst/>
          </a:prstGeom>
          <a:solidFill>
            <a:schemeClr val="accent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CCFF9B1A-4F8F-4935-8427-4DEB2BC6BE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63826" y="1273641"/>
            <a:ext cx="368177" cy="353542"/>
          </a:xfrm>
          <a:prstGeom prst="rect">
            <a:avLst/>
          </a:prstGeom>
          <a:noFill/>
          <a:ln w="9525" cmpd="sng">
            <a:noFill/>
          </a:ln>
        </xdr:spPr>
      </xdr:pic>
    </xdr:grpSp>
    <xdr:clientData/>
  </xdr:twoCellAnchor>
  <xdr:twoCellAnchor editAs="absolute">
    <xdr:from>
      <xdr:col>3</xdr:col>
      <xdr:colOff>240670</xdr:colOff>
      <xdr:row>6</xdr:row>
      <xdr:rowOff>49695</xdr:rowOff>
    </xdr:from>
    <xdr:to>
      <xdr:col>5</xdr:col>
      <xdr:colOff>683515</xdr:colOff>
      <xdr:row>13</xdr:row>
      <xdr:rowOff>8283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C571880F-3476-EA68-C4BE-9883885636DD}"/>
            </a:ext>
          </a:extLst>
        </xdr:cNvPr>
        <xdr:cNvGrpSpPr/>
      </xdr:nvGrpSpPr>
      <xdr:grpSpPr>
        <a:xfrm>
          <a:off x="2966937" y="1268895"/>
          <a:ext cx="2186978" cy="1380988"/>
          <a:chOff x="2575891" y="1192695"/>
          <a:chExt cx="1980000" cy="1292088"/>
        </a:xfrm>
      </xdr:grpSpPr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0C451994-90E3-9EDC-4661-E6A8D2E55415}"/>
              </a:ext>
            </a:extLst>
          </xdr:cNvPr>
          <xdr:cNvSpPr/>
        </xdr:nvSpPr>
        <xdr:spPr>
          <a:xfrm>
            <a:off x="2575891" y="1192695"/>
            <a:ext cx="1980000" cy="1292088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srgbClr val="425C59">
                <a:alpha val="30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955D8064-81E0-CF3C-3C78-9A4B59FAB2B4}"/>
              </a:ext>
            </a:extLst>
          </xdr:cNvPr>
          <xdr:cNvSpPr txBox="1"/>
        </xdr:nvSpPr>
        <xdr:spPr>
          <a:xfrm>
            <a:off x="3130828" y="1258956"/>
            <a:ext cx="692979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Income</a:t>
            </a: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BB99F540-ACF0-1D4A-E442-9616DF69A09D}"/>
              </a:ext>
            </a:extLst>
          </xdr:cNvPr>
          <xdr:cNvSpPr txBox="1"/>
        </xdr:nvSpPr>
        <xdr:spPr>
          <a:xfrm>
            <a:off x="3130828" y="1466024"/>
            <a:ext cx="1144352" cy="2233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The Actual Income</a:t>
            </a:r>
          </a:p>
        </xdr:txBody>
      </xdr:sp>
      <xdr:sp macro="" textlink="$D$46">
        <xdr:nvSpPr>
          <xdr:cNvPr id="38" name="TextBox 37">
            <a:extLst>
              <a:ext uri="{FF2B5EF4-FFF2-40B4-BE49-F238E27FC236}">
                <a16:creationId xmlns:a16="http://schemas.microsoft.com/office/drawing/2014/main" id="{61E99CA8-03FC-DFF2-DE0E-52AE8BF844E6}"/>
              </a:ext>
            </a:extLst>
          </xdr:cNvPr>
          <xdr:cNvSpPr txBox="1"/>
        </xdr:nvSpPr>
        <xdr:spPr>
          <a:xfrm>
            <a:off x="3433138" y="1850824"/>
            <a:ext cx="244630" cy="4174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indent="0" algn="ctr"/>
            <a:fld id="{C81EB1E5-26E0-4E52-B08E-3D649A42EE89}" type="TxLink">
              <a:rPr lang="en-US" sz="2400" b="1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pPr marL="0" indent="0" algn="ctr"/>
              <a:t> </a:t>
            </a:fld>
            <a:endParaRPr lang="en-US" sz="2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E7B6DBCD-6A28-455C-A52E-AB7B54F6907A}"/>
              </a:ext>
            </a:extLst>
          </xdr:cNvPr>
          <xdr:cNvSpPr/>
        </xdr:nvSpPr>
        <xdr:spPr>
          <a:xfrm>
            <a:off x="2793191" y="1283805"/>
            <a:ext cx="375036" cy="370567"/>
          </a:xfrm>
          <a:prstGeom prst="ellipse">
            <a:avLst/>
          </a:prstGeom>
          <a:solidFill>
            <a:srgbClr val="63D1B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40" name="Picture 39">
            <a:extLst>
              <a:ext uri="{FF2B5EF4-FFF2-40B4-BE49-F238E27FC236}">
                <a16:creationId xmlns:a16="http://schemas.microsoft.com/office/drawing/2014/main" id="{E65E3290-D92F-4647-9AFF-24FE2A122E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colorTemperature colorTemp="47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2741544" y="1199011"/>
            <a:ext cx="464952" cy="453298"/>
          </a:xfrm>
          <a:prstGeom prst="rect">
            <a:avLst/>
          </a:prstGeom>
          <a:noFill/>
          <a:ln w="9525" cmpd="sng">
            <a:noFill/>
          </a:ln>
        </xdr:spPr>
      </xdr:pic>
    </xdr:grpSp>
    <xdr:clientData/>
  </xdr:twoCellAnchor>
  <xdr:twoCellAnchor editAs="absolute">
    <xdr:from>
      <xdr:col>5</xdr:col>
      <xdr:colOff>955025</xdr:colOff>
      <xdr:row>6</xdr:row>
      <xdr:rowOff>49695</xdr:rowOff>
    </xdr:from>
    <xdr:to>
      <xdr:col>7</xdr:col>
      <xdr:colOff>883373</xdr:colOff>
      <xdr:row>13</xdr:row>
      <xdr:rowOff>8283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60AF6A56-E634-4902-4137-1C9F9BD12302}"/>
            </a:ext>
          </a:extLst>
        </xdr:cNvPr>
        <xdr:cNvGrpSpPr/>
      </xdr:nvGrpSpPr>
      <xdr:grpSpPr>
        <a:xfrm>
          <a:off x="5425425" y="1268895"/>
          <a:ext cx="2248215" cy="1380988"/>
          <a:chOff x="4729369" y="1192695"/>
          <a:chExt cx="1980000" cy="1292088"/>
        </a:xfrm>
      </xdr:grpSpPr>
      <xdr:sp macro="" textlink="">
        <xdr:nvSpPr>
          <xdr:cNvPr id="42" name="Rectangle: Rounded Corners 41">
            <a:extLst>
              <a:ext uri="{FF2B5EF4-FFF2-40B4-BE49-F238E27FC236}">
                <a16:creationId xmlns:a16="http://schemas.microsoft.com/office/drawing/2014/main" id="{5755485E-1DE2-1E62-D923-0FDB90C66DE6}"/>
              </a:ext>
            </a:extLst>
          </xdr:cNvPr>
          <xdr:cNvSpPr/>
        </xdr:nvSpPr>
        <xdr:spPr>
          <a:xfrm>
            <a:off x="4729369" y="1192695"/>
            <a:ext cx="1980000" cy="1292088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srgbClr val="425C59">
                <a:alpha val="30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1C9F456F-8C3D-89FF-5A15-E8BED5D0CFB3}"/>
              </a:ext>
            </a:extLst>
          </xdr:cNvPr>
          <xdr:cNvSpPr txBox="1"/>
        </xdr:nvSpPr>
        <xdr:spPr>
          <a:xfrm>
            <a:off x="5284306" y="1258956"/>
            <a:ext cx="864899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Expenses</a:t>
            </a:r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E3A8BD0A-5222-A2DF-A5C0-5AADECD4A100}"/>
              </a:ext>
            </a:extLst>
          </xdr:cNvPr>
          <xdr:cNvSpPr txBox="1"/>
        </xdr:nvSpPr>
        <xdr:spPr>
          <a:xfrm>
            <a:off x="5284306" y="1466024"/>
            <a:ext cx="1281784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The Actual Expenses</a:t>
            </a:r>
          </a:p>
        </xdr:txBody>
      </xdr:sp>
      <xdr:sp macro="" textlink="$D$47">
        <xdr:nvSpPr>
          <xdr:cNvPr id="51" name="TextBox 50">
            <a:extLst>
              <a:ext uri="{FF2B5EF4-FFF2-40B4-BE49-F238E27FC236}">
                <a16:creationId xmlns:a16="http://schemas.microsoft.com/office/drawing/2014/main" id="{B891CB08-4602-4798-C3AC-4466949FC49B}"/>
              </a:ext>
            </a:extLst>
          </xdr:cNvPr>
          <xdr:cNvSpPr txBox="1"/>
        </xdr:nvSpPr>
        <xdr:spPr>
          <a:xfrm>
            <a:off x="5589947" y="1850824"/>
            <a:ext cx="237967" cy="4174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indent="0" algn="ctr"/>
            <a:fld id="{95110C38-90AE-489B-AA52-8CB7FD3D8486}" type="TxLink">
              <a:rPr lang="en-US" sz="2400" b="1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pPr marL="0" indent="0" algn="ctr"/>
              <a:t> </a:t>
            </a:fld>
            <a:endParaRPr lang="en-US" sz="2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30622309-97EE-4437-A210-BD88189BCECE}"/>
              </a:ext>
            </a:extLst>
          </xdr:cNvPr>
          <xdr:cNvSpPr/>
        </xdr:nvSpPr>
        <xdr:spPr>
          <a:xfrm>
            <a:off x="4936437" y="1300371"/>
            <a:ext cx="376293" cy="370567"/>
          </a:xfrm>
          <a:prstGeom prst="ellipse">
            <a:avLst/>
          </a:prstGeom>
          <a:solidFill>
            <a:schemeClr val="accent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55" name="Picture 54">
            <a:extLst>
              <a:ext uri="{FF2B5EF4-FFF2-40B4-BE49-F238E27FC236}">
                <a16:creationId xmlns:a16="http://schemas.microsoft.com/office/drawing/2014/main" id="{547E788C-8A89-476F-B644-CA46E4FA50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936435" y="1256913"/>
            <a:ext cx="384038" cy="378068"/>
          </a:xfrm>
          <a:prstGeom prst="rect">
            <a:avLst/>
          </a:prstGeom>
        </xdr:spPr>
      </xdr:pic>
    </xdr:grpSp>
    <xdr:clientData/>
  </xdr:twoCellAnchor>
  <xdr:twoCellAnchor editAs="absolute">
    <xdr:from>
      <xdr:col>9</xdr:col>
      <xdr:colOff>64177</xdr:colOff>
      <xdr:row>6</xdr:row>
      <xdr:rowOff>49695</xdr:rowOff>
    </xdr:from>
    <xdr:to>
      <xdr:col>10</xdr:col>
      <xdr:colOff>736279</xdr:colOff>
      <xdr:row>13</xdr:row>
      <xdr:rowOff>8283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8BB8E8A4-49FC-B1D5-4B0F-E59A84FF541B}"/>
            </a:ext>
          </a:extLst>
        </xdr:cNvPr>
        <xdr:cNvGrpSpPr/>
      </xdr:nvGrpSpPr>
      <xdr:grpSpPr>
        <a:xfrm>
          <a:off x="8090577" y="1268895"/>
          <a:ext cx="2162235" cy="1380988"/>
          <a:chOff x="6866282" y="1192695"/>
          <a:chExt cx="1980000" cy="1292088"/>
        </a:xfrm>
      </xdr:grpSpPr>
      <xdr:sp macro="" textlink="">
        <xdr:nvSpPr>
          <xdr:cNvPr id="56" name="Rectangle: Rounded Corners 55">
            <a:extLst>
              <a:ext uri="{FF2B5EF4-FFF2-40B4-BE49-F238E27FC236}">
                <a16:creationId xmlns:a16="http://schemas.microsoft.com/office/drawing/2014/main" id="{0898E9FA-CC17-A162-7600-6EB038B5752C}"/>
              </a:ext>
            </a:extLst>
          </xdr:cNvPr>
          <xdr:cNvSpPr/>
        </xdr:nvSpPr>
        <xdr:spPr>
          <a:xfrm>
            <a:off x="6866282" y="1192695"/>
            <a:ext cx="1980000" cy="1292088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srgbClr val="425C59">
                <a:alpha val="30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122C7DFD-B7F2-F937-7A9F-C365D21435F1}"/>
              </a:ext>
            </a:extLst>
          </xdr:cNvPr>
          <xdr:cNvSpPr txBox="1"/>
        </xdr:nvSpPr>
        <xdr:spPr>
          <a:xfrm>
            <a:off x="7421219" y="1258956"/>
            <a:ext cx="468558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Bills</a:t>
            </a:r>
          </a:p>
        </xdr:txBody>
      </xdr:sp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EBC5CD8F-AF14-D751-5A0B-88C47FCC7B5A}"/>
              </a:ext>
            </a:extLst>
          </xdr:cNvPr>
          <xdr:cNvSpPr txBox="1"/>
        </xdr:nvSpPr>
        <xdr:spPr>
          <a:xfrm>
            <a:off x="7421219" y="1466024"/>
            <a:ext cx="983844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The Actual Bills</a:t>
            </a:r>
          </a:p>
        </xdr:txBody>
      </xdr:sp>
      <xdr:sp macro="" textlink="$D$48">
        <xdr:nvSpPr>
          <xdr:cNvPr id="59" name="TextBox 58">
            <a:extLst>
              <a:ext uri="{FF2B5EF4-FFF2-40B4-BE49-F238E27FC236}">
                <a16:creationId xmlns:a16="http://schemas.microsoft.com/office/drawing/2014/main" id="{A5D5984A-F04F-05FD-DAD4-0F7576BBA426}"/>
              </a:ext>
            </a:extLst>
          </xdr:cNvPr>
          <xdr:cNvSpPr txBox="1"/>
        </xdr:nvSpPr>
        <xdr:spPr>
          <a:xfrm>
            <a:off x="7479026" y="1845660"/>
            <a:ext cx="733640" cy="4278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indent="0" algn="ctr"/>
            <a:fld id="{E08672C9-F6C7-4324-9CAB-66A0532AA647}" type="TxLink">
              <a:rPr lang="en-US" sz="2400" b="1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pPr marL="0" indent="0" algn="ctr"/>
              <a:t> $-   </a:t>
            </a:fld>
            <a:endParaRPr lang="en-US" sz="2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D8D0742A-07FA-492B-A7D8-157FD465BB4F}"/>
              </a:ext>
            </a:extLst>
          </xdr:cNvPr>
          <xdr:cNvSpPr/>
        </xdr:nvSpPr>
        <xdr:spPr>
          <a:xfrm>
            <a:off x="7081018" y="1292087"/>
            <a:ext cx="373414" cy="370567"/>
          </a:xfrm>
          <a:prstGeom prst="ellipse">
            <a:avLst/>
          </a:prstGeom>
          <a:solidFill>
            <a:srgbClr val="F0DF6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61" name="Picture 60">
            <a:extLst>
              <a:ext uri="{FF2B5EF4-FFF2-40B4-BE49-F238E27FC236}">
                <a16:creationId xmlns:a16="http://schemas.microsoft.com/office/drawing/2014/main" id="{59258E5F-35DC-4D42-B01F-C744ECA0D8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7073348" y="1297068"/>
            <a:ext cx="396374" cy="391281"/>
          </a:xfrm>
          <a:prstGeom prst="rect">
            <a:avLst/>
          </a:prstGeom>
          <a:noFill/>
          <a:ln w="9525" cmpd="sng">
            <a:noFill/>
          </a:ln>
        </xdr:spPr>
      </xdr:pic>
    </xdr:grpSp>
    <xdr:clientData/>
  </xdr:twoCellAnchor>
  <xdr:twoCellAnchor editAs="absolute">
    <xdr:from>
      <xdr:col>11</xdr:col>
      <xdr:colOff>48853</xdr:colOff>
      <xdr:row>1</xdr:row>
      <xdr:rowOff>49696</xdr:rowOff>
    </xdr:from>
    <xdr:to>
      <xdr:col>14</xdr:col>
      <xdr:colOff>269213</xdr:colOff>
      <xdr:row>13</xdr:row>
      <xdr:rowOff>8283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4537D97A-BEA8-93BB-1AC8-916A8EAF8A02}"/>
            </a:ext>
          </a:extLst>
        </xdr:cNvPr>
        <xdr:cNvSpPr/>
      </xdr:nvSpPr>
      <xdr:spPr>
        <a:xfrm>
          <a:off x="9351065" y="240196"/>
          <a:ext cx="2443825" cy="2244587"/>
        </a:xfrm>
        <a:prstGeom prst="roundRect">
          <a:avLst>
            <a:gd name="adj" fmla="val 10025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11</xdr:col>
      <xdr:colOff>335019</xdr:colOff>
      <xdr:row>1</xdr:row>
      <xdr:rowOff>82826</xdr:rowOff>
    </xdr:from>
    <xdr:to>
      <xdr:col>13</xdr:col>
      <xdr:colOff>632248</xdr:colOff>
      <xdr:row>2</xdr:row>
      <xdr:rowOff>154640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1B8B57E-6876-75E4-551E-36C744C167E7}"/>
            </a:ext>
          </a:extLst>
        </xdr:cNvPr>
        <xdr:cNvSpPr txBox="1"/>
      </xdr:nvSpPr>
      <xdr:spPr>
        <a:xfrm>
          <a:off x="10946575" y="280382"/>
          <a:ext cx="155311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B48900"/>
              </a:solidFill>
              <a:latin typeface="Arial" panose="020B0604020202020204" pitchFamily="34" charset="0"/>
              <a:cs typeface="Arial" panose="020B0604020202020204" pitchFamily="34" charset="0"/>
            </a:rPr>
            <a:t>Allocation</a:t>
          </a:r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Summary</a:t>
          </a:r>
        </a:p>
      </xdr:txBody>
    </xdr:sp>
    <xdr:clientData/>
  </xdr:twoCellAnchor>
  <xdr:twoCellAnchor editAs="absolute">
    <xdr:from>
      <xdr:col>11</xdr:col>
      <xdr:colOff>335019</xdr:colOff>
      <xdr:row>2</xdr:row>
      <xdr:rowOff>99394</xdr:rowOff>
    </xdr:from>
    <xdr:to>
      <xdr:col>13</xdr:col>
      <xdr:colOff>1077943</xdr:colOff>
      <xdr:row>3</xdr:row>
      <xdr:rowOff>132225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E9FCFA0-D459-12F4-EB2B-1A11CED90097}"/>
            </a:ext>
          </a:extLst>
        </xdr:cNvPr>
        <xdr:cNvSpPr txBox="1"/>
      </xdr:nvSpPr>
      <xdr:spPr>
        <a:xfrm>
          <a:off x="9640958" y="480394"/>
          <a:ext cx="1847685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Actual</a:t>
          </a:r>
          <a:r>
            <a:rPr lang="en-US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Allocation Of The Income</a:t>
          </a:r>
          <a:endParaRPr lang="en-US" sz="9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11</xdr:col>
      <xdr:colOff>77818</xdr:colOff>
      <xdr:row>3</xdr:row>
      <xdr:rowOff>66261</xdr:rowOff>
    </xdr:from>
    <xdr:to>
      <xdr:col>14</xdr:col>
      <xdr:colOff>310171</xdr:colOff>
      <xdr:row>12</xdr:row>
      <xdr:rowOff>149087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68BD595D-08C5-D98A-6E34-4286FF8E7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1</xdr:col>
      <xdr:colOff>215348</xdr:colOff>
      <xdr:row>14</xdr:row>
      <xdr:rowOff>82826</xdr:rowOff>
    </xdr:from>
    <xdr:to>
      <xdr:col>2</xdr:col>
      <xdr:colOff>890377</xdr:colOff>
      <xdr:row>29</xdr:row>
      <xdr:rowOff>105326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3AFBC65C-69FB-4256-C68F-87E77A8030BD}"/>
            </a:ext>
          </a:extLst>
        </xdr:cNvPr>
        <xdr:cNvSpPr/>
      </xdr:nvSpPr>
      <xdr:spPr>
        <a:xfrm>
          <a:off x="389283" y="2749826"/>
          <a:ext cx="1980000" cy="2880000"/>
        </a:xfrm>
        <a:prstGeom prst="roundRect">
          <a:avLst>
            <a:gd name="adj" fmla="val 1290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438980</xdr:colOff>
      <xdr:row>14</xdr:row>
      <xdr:rowOff>124238</xdr:rowOff>
    </xdr:from>
    <xdr:to>
      <xdr:col>2</xdr:col>
      <xdr:colOff>533600</xdr:colOff>
      <xdr:row>16</xdr:row>
      <xdr:rowOff>10234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F644E5D-BBE7-6C9A-23C1-9C23CFC7A429}"/>
            </a:ext>
          </a:extLst>
        </xdr:cNvPr>
        <xdr:cNvSpPr txBox="1"/>
      </xdr:nvSpPr>
      <xdr:spPr>
        <a:xfrm>
          <a:off x="612915" y="2791238"/>
          <a:ext cx="1392689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Kulim Park SemiBold" pitchFamily="2" charset="0"/>
            </a:rPr>
            <a:t>Budget Vs. Actual</a:t>
          </a:r>
        </a:p>
      </xdr:txBody>
    </xdr:sp>
    <xdr:clientData/>
  </xdr:twoCellAnchor>
  <xdr:twoCellAnchor editAs="absolute">
    <xdr:from>
      <xdr:col>1</xdr:col>
      <xdr:colOff>438980</xdr:colOff>
      <xdr:row>15</xdr:row>
      <xdr:rowOff>115957</xdr:rowOff>
    </xdr:from>
    <xdr:to>
      <xdr:col>2</xdr:col>
      <xdr:colOff>761634</xdr:colOff>
      <xdr:row>17</xdr:row>
      <xdr:rowOff>89285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D007864D-78BB-71B5-D6A8-B719148AD5E8}"/>
            </a:ext>
          </a:extLst>
        </xdr:cNvPr>
        <xdr:cNvSpPr txBox="1"/>
      </xdr:nvSpPr>
      <xdr:spPr>
        <a:xfrm>
          <a:off x="612915" y="2973457"/>
          <a:ext cx="1627625" cy="354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>
                  <a:lumMod val="50000"/>
                </a:schemeClr>
              </a:solidFill>
              <a:latin typeface="Kulim Park" pitchFamily="2" charset="0"/>
            </a:rPr>
            <a:t>Comparisons Between </a:t>
          </a:r>
        </a:p>
        <a:p>
          <a:r>
            <a:rPr lang="en-US" sz="900">
              <a:solidFill>
                <a:schemeClr val="bg1">
                  <a:lumMod val="50000"/>
                </a:schemeClr>
              </a:solidFill>
              <a:latin typeface="Kulim Park" pitchFamily="2" charset="0"/>
            </a:rPr>
            <a:t>Budget And Actual Elements</a:t>
          </a:r>
        </a:p>
      </xdr:txBody>
    </xdr:sp>
    <xdr:clientData/>
  </xdr:twoCellAnchor>
  <xdr:twoCellAnchor editAs="absolute">
    <xdr:from>
      <xdr:col>1</xdr:col>
      <xdr:colOff>298176</xdr:colOff>
      <xdr:row>18</xdr:row>
      <xdr:rowOff>33132</xdr:rowOff>
    </xdr:from>
    <xdr:to>
      <xdr:col>2</xdr:col>
      <xdr:colOff>66553</xdr:colOff>
      <xdr:row>19</xdr:row>
      <xdr:rowOff>109628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72B5C7-6C64-3A3F-884E-154A70BBB658}"/>
            </a:ext>
          </a:extLst>
        </xdr:cNvPr>
        <xdr:cNvSpPr txBox="1"/>
      </xdr:nvSpPr>
      <xdr:spPr>
        <a:xfrm>
          <a:off x="472111" y="3462132"/>
          <a:ext cx="1066446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2">
                  <a:lumMod val="75000"/>
                  <a:lumOff val="25000"/>
                </a:schemeClr>
              </a:solidFill>
              <a:latin typeface="Kulim Park SemiBold" pitchFamily="2" charset="0"/>
            </a:rPr>
            <a:t>Savings Rate</a:t>
          </a:r>
        </a:p>
      </xdr:txBody>
    </xdr:sp>
    <xdr:clientData/>
  </xdr:twoCellAnchor>
  <xdr:twoCellAnchor editAs="absolute">
    <xdr:from>
      <xdr:col>1</xdr:col>
      <xdr:colOff>657203</xdr:colOff>
      <xdr:row>19</xdr:row>
      <xdr:rowOff>135690</xdr:rowOff>
    </xdr:from>
    <xdr:to>
      <xdr:col>1</xdr:col>
      <xdr:colOff>1265085</xdr:colOff>
      <xdr:row>21</xdr:row>
      <xdr:rowOff>7131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BB73568-22E7-F54E-2EB1-001810AB1CD2}"/>
            </a:ext>
          </a:extLst>
        </xdr:cNvPr>
        <xdr:cNvSpPr txBox="1"/>
      </xdr:nvSpPr>
      <xdr:spPr>
        <a:xfrm>
          <a:off x="831138" y="3755190"/>
          <a:ext cx="614784" cy="252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Budget</a:t>
          </a:r>
        </a:p>
      </xdr:txBody>
    </xdr:sp>
    <xdr:clientData/>
  </xdr:twoCellAnchor>
  <xdr:twoCellAnchor editAs="absolute">
    <xdr:from>
      <xdr:col>1</xdr:col>
      <xdr:colOff>706704</xdr:colOff>
      <xdr:row>21</xdr:row>
      <xdr:rowOff>90136</xdr:rowOff>
    </xdr:from>
    <xdr:to>
      <xdr:col>1</xdr:col>
      <xdr:colOff>1265085</xdr:colOff>
      <xdr:row>22</xdr:row>
      <xdr:rowOff>152077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41B37693-7D3D-0091-C8DC-8CFBDD870DFC}"/>
            </a:ext>
          </a:extLst>
        </xdr:cNvPr>
        <xdr:cNvSpPr txBox="1"/>
      </xdr:nvSpPr>
      <xdr:spPr>
        <a:xfrm>
          <a:off x="880639" y="4090636"/>
          <a:ext cx="565283" cy="252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Actual</a:t>
          </a:r>
        </a:p>
      </xdr:txBody>
    </xdr:sp>
    <xdr:clientData/>
  </xdr:twoCellAnchor>
  <xdr:twoCellAnchor editAs="absolute">
    <xdr:from>
      <xdr:col>1</xdr:col>
      <xdr:colOff>1185796</xdr:colOff>
      <xdr:row>19</xdr:row>
      <xdr:rowOff>128383</xdr:rowOff>
    </xdr:from>
    <xdr:to>
      <xdr:col>2</xdr:col>
      <xdr:colOff>741323</xdr:colOff>
      <xdr:row>21</xdr:row>
      <xdr:rowOff>28993</xdr:rowOff>
    </xdr:to>
    <xdr:sp macro="" textlink="$C$54">
      <xdr:nvSpPr>
        <xdr:cNvPr id="84" name="Rectangle: Rounded Corners 83">
          <a:extLst>
            <a:ext uri="{FF2B5EF4-FFF2-40B4-BE49-F238E27FC236}">
              <a16:creationId xmlns:a16="http://schemas.microsoft.com/office/drawing/2014/main" id="{9A13F6C3-FD32-7E38-BE63-44CE51FB1487}"/>
            </a:ext>
          </a:extLst>
        </xdr:cNvPr>
        <xdr:cNvSpPr/>
      </xdr:nvSpPr>
      <xdr:spPr>
        <a:xfrm>
          <a:off x="1366633" y="3747883"/>
          <a:ext cx="844826" cy="281610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870938C-AC1C-412E-B42E-7372000A96E8}" type="TxLink">
            <a:rPr lang="en-US" sz="16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Kulim Park SemiBold" pitchFamily="2" charset="0"/>
            </a:rPr>
            <a:pPr algn="ctr"/>
            <a:t> </a:t>
          </a:fld>
          <a:endParaRPr lang="en-US" sz="2000">
            <a:solidFill>
              <a:schemeClr val="tx2">
                <a:lumMod val="90000"/>
                <a:lumOff val="10000"/>
              </a:schemeClr>
            </a:solidFill>
            <a:latin typeface="Kulim Park SemiBold" pitchFamily="2" charset="0"/>
          </a:endParaRPr>
        </a:p>
      </xdr:txBody>
    </xdr:sp>
    <xdr:clientData/>
  </xdr:twoCellAnchor>
  <xdr:twoCellAnchor editAs="absolute">
    <xdr:from>
      <xdr:col>1</xdr:col>
      <xdr:colOff>1185796</xdr:colOff>
      <xdr:row>21</xdr:row>
      <xdr:rowOff>82829</xdr:rowOff>
    </xdr:from>
    <xdr:to>
      <xdr:col>2</xdr:col>
      <xdr:colOff>741323</xdr:colOff>
      <xdr:row>22</xdr:row>
      <xdr:rowOff>173939</xdr:rowOff>
    </xdr:to>
    <xdr:sp macro="" textlink="$D$54">
      <xdr:nvSpPr>
        <xdr:cNvPr id="85" name="Rectangle: Rounded Corners 84">
          <a:extLst>
            <a:ext uri="{FF2B5EF4-FFF2-40B4-BE49-F238E27FC236}">
              <a16:creationId xmlns:a16="http://schemas.microsoft.com/office/drawing/2014/main" id="{879868B8-D2F0-1FDD-A8C0-A799FBDBAAC4}"/>
            </a:ext>
          </a:extLst>
        </xdr:cNvPr>
        <xdr:cNvSpPr/>
      </xdr:nvSpPr>
      <xdr:spPr>
        <a:xfrm>
          <a:off x="1366633" y="4083329"/>
          <a:ext cx="844826" cy="281610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8D02FCF-2F99-4A2E-8910-C45DD65D1847}" type="TxLink">
            <a:rPr lang="en-US" sz="16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Kulim Park SemiBold" pitchFamily="2" charset="0"/>
              <a:ea typeface="+mn-ea"/>
              <a:cs typeface="+mn-cs"/>
            </a:rPr>
            <a:pPr marL="0" indent="0" algn="ctr"/>
            <a:t> </a:t>
          </a:fld>
          <a:endParaRPr lang="en-US" sz="1600" b="0" i="0" u="none" strike="noStrike">
            <a:solidFill>
              <a:schemeClr val="tx2">
                <a:lumMod val="90000"/>
                <a:lumOff val="10000"/>
              </a:schemeClr>
            </a:solidFill>
            <a:latin typeface="Kulim Park SemiBold" pitchFamily="2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298176</xdr:colOff>
      <xdr:row>23</xdr:row>
      <xdr:rowOff>149087</xdr:rowOff>
    </xdr:from>
    <xdr:to>
      <xdr:col>1</xdr:col>
      <xdr:colOff>735475</xdr:colOff>
      <xdr:row>25</xdr:row>
      <xdr:rowOff>35083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14A898B6-5729-74CF-2373-6A860FFBA33C}"/>
            </a:ext>
          </a:extLst>
        </xdr:cNvPr>
        <xdr:cNvSpPr txBox="1"/>
      </xdr:nvSpPr>
      <xdr:spPr>
        <a:xfrm>
          <a:off x="472111" y="4530587"/>
          <a:ext cx="437299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2">
                  <a:lumMod val="75000"/>
                  <a:lumOff val="25000"/>
                </a:schemeClr>
              </a:solidFill>
              <a:latin typeface="Kulim Park SemiBold" pitchFamily="2" charset="0"/>
            </a:rPr>
            <a:t>Bills</a:t>
          </a:r>
        </a:p>
      </xdr:txBody>
    </xdr:sp>
    <xdr:clientData/>
  </xdr:twoCellAnchor>
  <xdr:twoCellAnchor editAs="absolute">
    <xdr:from>
      <xdr:col>1</xdr:col>
      <xdr:colOff>837637</xdr:colOff>
      <xdr:row>25</xdr:row>
      <xdr:rowOff>61145</xdr:rowOff>
    </xdr:from>
    <xdr:to>
      <xdr:col>1</xdr:col>
      <xdr:colOff>1265085</xdr:colOff>
      <xdr:row>26</xdr:row>
      <xdr:rowOff>123086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BBC641D7-22A6-566D-0B0D-7C0F254E08C4}"/>
            </a:ext>
          </a:extLst>
        </xdr:cNvPr>
        <xdr:cNvSpPr txBox="1"/>
      </xdr:nvSpPr>
      <xdr:spPr>
        <a:xfrm>
          <a:off x="1011572" y="4823645"/>
          <a:ext cx="434350" cy="252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Paid</a:t>
          </a:r>
        </a:p>
      </xdr:txBody>
    </xdr:sp>
    <xdr:clientData/>
  </xdr:twoCellAnchor>
  <xdr:twoCellAnchor editAs="absolute">
    <xdr:from>
      <xdr:col>1</xdr:col>
      <xdr:colOff>567883</xdr:colOff>
      <xdr:row>27</xdr:row>
      <xdr:rowOff>15591</xdr:rowOff>
    </xdr:from>
    <xdr:to>
      <xdr:col>1</xdr:col>
      <xdr:colOff>1265085</xdr:colOff>
      <xdr:row>28</xdr:row>
      <xdr:rowOff>77532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434EF75-F67F-2B9E-1546-3383BD0FCD5C}"/>
            </a:ext>
          </a:extLst>
        </xdr:cNvPr>
        <xdr:cNvSpPr txBox="1"/>
      </xdr:nvSpPr>
      <xdr:spPr>
        <a:xfrm>
          <a:off x="741818" y="5159091"/>
          <a:ext cx="704104" cy="252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Not Paid</a:t>
          </a:r>
        </a:p>
      </xdr:txBody>
    </xdr:sp>
    <xdr:clientData/>
  </xdr:twoCellAnchor>
  <xdr:twoCellAnchor editAs="absolute">
    <xdr:from>
      <xdr:col>1</xdr:col>
      <xdr:colOff>1185796</xdr:colOff>
      <xdr:row>25</xdr:row>
      <xdr:rowOff>53838</xdr:rowOff>
    </xdr:from>
    <xdr:to>
      <xdr:col>2</xdr:col>
      <xdr:colOff>741323</xdr:colOff>
      <xdr:row>26</xdr:row>
      <xdr:rowOff>144948</xdr:rowOff>
    </xdr:to>
    <xdr:sp macro="" textlink="$V$42">
      <xdr:nvSpPr>
        <xdr:cNvPr id="89" name="Rectangle: Rounded Corners 88">
          <a:extLst>
            <a:ext uri="{FF2B5EF4-FFF2-40B4-BE49-F238E27FC236}">
              <a16:creationId xmlns:a16="http://schemas.microsoft.com/office/drawing/2014/main" id="{45E3BB57-F708-766D-4F90-784D07029EA6}"/>
            </a:ext>
          </a:extLst>
        </xdr:cNvPr>
        <xdr:cNvSpPr/>
      </xdr:nvSpPr>
      <xdr:spPr>
        <a:xfrm>
          <a:off x="1366633" y="4816338"/>
          <a:ext cx="844826" cy="281610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452AF96-54AB-4CD2-B1E6-BA536520F8EF}" type="TxLink">
            <a:rPr lang="en-US" sz="16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Kulim Park SemiBold" pitchFamily="2" charset="0"/>
            </a:rPr>
            <a:pPr algn="ctr"/>
            <a:t>1</a:t>
          </a:fld>
          <a:endParaRPr lang="en-US" sz="1600">
            <a:solidFill>
              <a:schemeClr val="tx2">
                <a:lumMod val="90000"/>
                <a:lumOff val="10000"/>
              </a:schemeClr>
            </a:solidFill>
            <a:latin typeface="Kulim Park SemiBold" pitchFamily="2" charset="0"/>
          </a:endParaRPr>
        </a:p>
      </xdr:txBody>
    </xdr:sp>
    <xdr:clientData/>
  </xdr:twoCellAnchor>
  <xdr:twoCellAnchor editAs="absolute">
    <xdr:from>
      <xdr:col>1</xdr:col>
      <xdr:colOff>1185796</xdr:colOff>
      <xdr:row>27</xdr:row>
      <xdr:rowOff>8284</xdr:rowOff>
    </xdr:from>
    <xdr:to>
      <xdr:col>2</xdr:col>
      <xdr:colOff>741323</xdr:colOff>
      <xdr:row>28</xdr:row>
      <xdr:rowOff>99394</xdr:rowOff>
    </xdr:to>
    <xdr:sp macro="" textlink="$V$43">
      <xdr:nvSpPr>
        <xdr:cNvPr id="90" name="Rectangle: Rounded Corners 89">
          <a:extLst>
            <a:ext uri="{FF2B5EF4-FFF2-40B4-BE49-F238E27FC236}">
              <a16:creationId xmlns:a16="http://schemas.microsoft.com/office/drawing/2014/main" id="{6E731BF0-52A1-2637-83AD-655607BA0893}"/>
            </a:ext>
          </a:extLst>
        </xdr:cNvPr>
        <xdr:cNvSpPr/>
      </xdr:nvSpPr>
      <xdr:spPr>
        <a:xfrm>
          <a:off x="1366633" y="5151784"/>
          <a:ext cx="844826" cy="281610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F7EA94F-2F30-4413-9C0B-3FA141BA85EB}" type="TxLink">
            <a:rPr lang="en-US" sz="16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Kulim Park SemiBold" pitchFamily="2" charset="0"/>
            </a:rPr>
            <a:pPr algn="ctr"/>
            <a:t>0</a:t>
          </a:fld>
          <a:endParaRPr lang="en-US" sz="1600">
            <a:solidFill>
              <a:schemeClr val="tx2">
                <a:lumMod val="90000"/>
                <a:lumOff val="10000"/>
              </a:schemeClr>
            </a:solidFill>
            <a:latin typeface="Kulim Park SemiBold" pitchFamily="2" charset="0"/>
          </a:endParaRPr>
        </a:p>
      </xdr:txBody>
    </xdr:sp>
    <xdr:clientData/>
  </xdr:twoCellAnchor>
  <xdr:twoCellAnchor editAs="absolute">
    <xdr:from>
      <xdr:col>1</xdr:col>
      <xdr:colOff>215348</xdr:colOff>
      <xdr:row>30</xdr:row>
      <xdr:rowOff>91109</xdr:rowOff>
    </xdr:from>
    <xdr:to>
      <xdr:col>2</xdr:col>
      <xdr:colOff>890377</xdr:colOff>
      <xdr:row>37</xdr:row>
      <xdr:rowOff>30783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85AFD620-D718-5E8A-9351-5B7804977EDD}"/>
            </a:ext>
          </a:extLst>
        </xdr:cNvPr>
        <xdr:cNvSpPr/>
      </xdr:nvSpPr>
      <xdr:spPr>
        <a:xfrm>
          <a:off x="389283" y="5806109"/>
          <a:ext cx="1980000" cy="1273174"/>
        </a:xfrm>
        <a:prstGeom prst="roundRect">
          <a:avLst>
            <a:gd name="adj" fmla="val 16527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447263</xdr:colOff>
      <xdr:row>30</xdr:row>
      <xdr:rowOff>132524</xdr:rowOff>
    </xdr:from>
    <xdr:to>
      <xdr:col>2</xdr:col>
      <xdr:colOff>516428</xdr:colOff>
      <xdr:row>32</xdr:row>
      <xdr:rowOff>18520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F68F6EA-A680-CB4F-41AA-19804416604A}"/>
            </a:ext>
          </a:extLst>
        </xdr:cNvPr>
        <xdr:cNvSpPr txBox="1"/>
      </xdr:nvSpPr>
      <xdr:spPr>
        <a:xfrm>
          <a:off x="621198" y="5847524"/>
          <a:ext cx="1367234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Kulim Park SemiBold" pitchFamily="2" charset="0"/>
            </a:rPr>
            <a:t>Highest Expenses</a:t>
          </a:r>
        </a:p>
      </xdr:txBody>
    </xdr:sp>
    <xdr:clientData/>
  </xdr:twoCellAnchor>
  <xdr:twoCellAnchor editAs="absolute">
    <xdr:from>
      <xdr:col>1</xdr:col>
      <xdr:colOff>130342</xdr:colOff>
      <xdr:row>33</xdr:row>
      <xdr:rowOff>11450</xdr:rowOff>
    </xdr:from>
    <xdr:to>
      <xdr:col>1</xdr:col>
      <xdr:colOff>1247203</xdr:colOff>
      <xdr:row>34</xdr:row>
      <xdr:rowOff>69750</xdr:rowOff>
    </xdr:to>
    <xdr:sp macro="" textlink="$B$55">
      <xdr:nvSpPr>
        <xdr:cNvPr id="94" name="TextBox 93">
          <a:extLst>
            <a:ext uri="{FF2B5EF4-FFF2-40B4-BE49-F238E27FC236}">
              <a16:creationId xmlns:a16="http://schemas.microsoft.com/office/drawing/2014/main" id="{1963B2A4-683C-ECA2-4796-CBB7FE5D963D}"/>
            </a:ext>
          </a:extLst>
        </xdr:cNvPr>
        <xdr:cNvSpPr txBox="1"/>
      </xdr:nvSpPr>
      <xdr:spPr>
        <a:xfrm>
          <a:off x="328780" y="6559888"/>
          <a:ext cx="1116861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r"/>
          <a:fld id="{58C41B70-FE55-463B-8B81-A3AACDB03644}" type="TxLink">
            <a:rPr lang="en-US" sz="105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  <a:ea typeface="+mn-ea"/>
              <a:cs typeface="+mn-cs"/>
            </a:rPr>
            <a:pPr marL="0" indent="0" algn="r"/>
            <a:t>Lodging</a:t>
          </a:fld>
          <a:endParaRPr lang="en-US" sz="1050">
            <a:solidFill>
              <a:schemeClr val="tx1">
                <a:lumMod val="75000"/>
                <a:lumOff val="25000"/>
              </a:schemeClr>
            </a:solidFill>
            <a:latin typeface="Kulim Park" pitchFamily="2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542331</xdr:colOff>
      <xdr:row>34</xdr:row>
      <xdr:rowOff>156396</xdr:rowOff>
    </xdr:from>
    <xdr:to>
      <xdr:col>1</xdr:col>
      <xdr:colOff>1229314</xdr:colOff>
      <xdr:row>36</xdr:row>
      <xdr:rowOff>6733</xdr:rowOff>
    </xdr:to>
    <xdr:sp macro="" textlink="$B$56">
      <xdr:nvSpPr>
        <xdr:cNvPr id="95" name="TextBox 94">
          <a:extLst>
            <a:ext uri="{FF2B5EF4-FFF2-40B4-BE49-F238E27FC236}">
              <a16:creationId xmlns:a16="http://schemas.microsoft.com/office/drawing/2014/main" id="{BAE17B8F-407C-25F0-1AEA-FD877179495F}"/>
            </a:ext>
          </a:extLst>
        </xdr:cNvPr>
        <xdr:cNvSpPr txBox="1"/>
      </xdr:nvSpPr>
      <xdr:spPr>
        <a:xfrm>
          <a:off x="728598" y="7065196"/>
          <a:ext cx="68698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r"/>
          <a:fld id="{9115A4B7-3058-42E0-850C-FCF4EA38B820}" type="TxLink">
            <a:rPr lang="en-US" sz="105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  <a:ea typeface="+mn-ea"/>
              <a:cs typeface="+mn-cs"/>
            </a:rPr>
            <a:pPr marL="0" indent="0" algn="r"/>
            <a:t>Per Diem</a:t>
          </a:fld>
          <a:endParaRPr lang="en-US" sz="1050">
            <a:solidFill>
              <a:schemeClr val="tx1">
                <a:lumMod val="75000"/>
                <a:lumOff val="25000"/>
              </a:schemeClr>
            </a:solidFill>
            <a:latin typeface="Kulim Park" pitchFamily="2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1185796</xdr:colOff>
      <xdr:row>33</xdr:row>
      <xdr:rowOff>4143</xdr:rowOff>
    </xdr:from>
    <xdr:to>
      <xdr:col>2</xdr:col>
      <xdr:colOff>741323</xdr:colOff>
      <xdr:row>34</xdr:row>
      <xdr:rowOff>95253</xdr:rowOff>
    </xdr:to>
    <xdr:sp macro="" textlink="$D$55">
      <xdr:nvSpPr>
        <xdr:cNvPr id="96" name="Rectangle: Rounded Corners 95">
          <a:extLst>
            <a:ext uri="{FF2B5EF4-FFF2-40B4-BE49-F238E27FC236}">
              <a16:creationId xmlns:a16="http://schemas.microsoft.com/office/drawing/2014/main" id="{4187D7B0-8386-541E-6FAB-E2DCF897AE00}"/>
            </a:ext>
          </a:extLst>
        </xdr:cNvPr>
        <xdr:cNvSpPr/>
      </xdr:nvSpPr>
      <xdr:spPr>
        <a:xfrm>
          <a:off x="1366633" y="6290643"/>
          <a:ext cx="844826" cy="281610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F1F0755-73BE-4A93-92E7-962F6073EFF5}" type="TxLink">
            <a:rPr lang="en-US" sz="16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Kulim Park SemiBold" pitchFamily="2" charset="0"/>
              <a:ea typeface="+mn-ea"/>
              <a:cs typeface="+mn-cs"/>
            </a:rPr>
            <a:pPr marL="0" indent="0" algn="ctr"/>
            <a:t> 25,000.0 </a:t>
          </a:fld>
          <a:endParaRPr lang="en-US" sz="1600" b="0" i="0" u="none" strike="noStrike">
            <a:solidFill>
              <a:schemeClr val="tx2">
                <a:lumMod val="90000"/>
                <a:lumOff val="10000"/>
              </a:schemeClr>
            </a:solidFill>
            <a:latin typeface="Kulim Park SemiBold" pitchFamily="2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1185796</xdr:colOff>
      <xdr:row>34</xdr:row>
      <xdr:rowOff>149089</xdr:rowOff>
    </xdr:from>
    <xdr:to>
      <xdr:col>2</xdr:col>
      <xdr:colOff>741323</xdr:colOff>
      <xdr:row>36</xdr:row>
      <xdr:rowOff>49699</xdr:rowOff>
    </xdr:to>
    <xdr:sp macro="" textlink="$D$56">
      <xdr:nvSpPr>
        <xdr:cNvPr id="97" name="Rectangle: Rounded Corners 96">
          <a:extLst>
            <a:ext uri="{FF2B5EF4-FFF2-40B4-BE49-F238E27FC236}">
              <a16:creationId xmlns:a16="http://schemas.microsoft.com/office/drawing/2014/main" id="{EE097373-7FE5-53F2-4172-6DF437B9238E}"/>
            </a:ext>
          </a:extLst>
        </xdr:cNvPr>
        <xdr:cNvSpPr/>
      </xdr:nvSpPr>
      <xdr:spPr>
        <a:xfrm>
          <a:off x="1366633" y="6626089"/>
          <a:ext cx="844826" cy="281610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2748E7F-C397-41E8-8033-BD8CF4F68D74}" type="TxLink">
            <a:rPr lang="en-US" sz="16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Kulim Park SemiBold" pitchFamily="2" charset="0"/>
              <a:ea typeface="+mn-ea"/>
              <a:cs typeface="+mn-cs"/>
            </a:rPr>
            <a:pPr marL="0" indent="0" algn="ctr"/>
            <a:t> -   </a:t>
          </a:fld>
          <a:endParaRPr lang="en-US" sz="1600" b="0" i="0" u="none" strike="noStrike">
            <a:solidFill>
              <a:schemeClr val="tx2">
                <a:lumMod val="90000"/>
                <a:lumOff val="10000"/>
              </a:schemeClr>
            </a:solidFill>
            <a:latin typeface="Kulim Park SemiBold" pitchFamily="2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372716</xdr:colOff>
      <xdr:row>15</xdr:row>
      <xdr:rowOff>33132</xdr:rowOff>
    </xdr:from>
    <xdr:to>
      <xdr:col>1</xdr:col>
      <xdr:colOff>472107</xdr:colOff>
      <xdr:row>15</xdr:row>
      <xdr:rowOff>132523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553F483A-D6AC-0EAF-EA4F-0FB9E52C748A}"/>
            </a:ext>
          </a:extLst>
        </xdr:cNvPr>
        <xdr:cNvSpPr/>
      </xdr:nvSpPr>
      <xdr:spPr>
        <a:xfrm>
          <a:off x="546651" y="2890632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372716</xdr:colOff>
      <xdr:row>31</xdr:row>
      <xdr:rowOff>33132</xdr:rowOff>
    </xdr:from>
    <xdr:to>
      <xdr:col>1</xdr:col>
      <xdr:colOff>472107</xdr:colOff>
      <xdr:row>31</xdr:row>
      <xdr:rowOff>132523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20534754-7A41-2D0A-E59F-21E8537C4257}"/>
            </a:ext>
          </a:extLst>
        </xdr:cNvPr>
        <xdr:cNvSpPr/>
      </xdr:nvSpPr>
      <xdr:spPr>
        <a:xfrm>
          <a:off x="546651" y="5938632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528755</xdr:colOff>
      <xdr:row>14</xdr:row>
      <xdr:rowOff>82826</xdr:rowOff>
    </xdr:from>
    <xdr:to>
      <xdr:col>14</xdr:col>
      <xdr:colOff>266408</xdr:colOff>
      <xdr:row>26</xdr:row>
      <xdr:rowOff>136826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84E5118-C77C-AFF7-9337-CC2FB611047F}"/>
            </a:ext>
          </a:extLst>
        </xdr:cNvPr>
        <xdr:cNvSpPr/>
      </xdr:nvSpPr>
      <xdr:spPr>
        <a:xfrm>
          <a:off x="8912085" y="2749826"/>
          <a:ext cx="2880000" cy="2340000"/>
        </a:xfrm>
        <a:prstGeom prst="roundRect">
          <a:avLst>
            <a:gd name="adj" fmla="val 10025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713872</xdr:colOff>
      <xdr:row>14</xdr:row>
      <xdr:rowOff>82826</xdr:rowOff>
    </xdr:from>
    <xdr:to>
      <xdr:col>10</xdr:col>
      <xdr:colOff>270548</xdr:colOff>
      <xdr:row>26</xdr:row>
      <xdr:rowOff>136826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4508EAA-B02E-1A96-B4C9-0CA099D36E91}"/>
            </a:ext>
          </a:extLst>
        </xdr:cNvPr>
        <xdr:cNvSpPr/>
      </xdr:nvSpPr>
      <xdr:spPr>
        <a:xfrm>
          <a:off x="5768835" y="2749826"/>
          <a:ext cx="2880000" cy="2340000"/>
        </a:xfrm>
        <a:prstGeom prst="roundRect">
          <a:avLst>
            <a:gd name="adj" fmla="val 10025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225929</xdr:colOff>
      <xdr:row>14</xdr:row>
      <xdr:rowOff>82826</xdr:rowOff>
    </xdr:from>
    <xdr:to>
      <xdr:col>6</xdr:col>
      <xdr:colOff>450622</xdr:colOff>
      <xdr:row>26</xdr:row>
      <xdr:rowOff>136826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E5289F4-ECE8-7A1C-C78F-52E8187C5C53}"/>
            </a:ext>
          </a:extLst>
        </xdr:cNvPr>
        <xdr:cNvSpPr/>
      </xdr:nvSpPr>
      <xdr:spPr>
        <a:xfrm>
          <a:off x="2625585" y="2749826"/>
          <a:ext cx="2880000" cy="2340000"/>
        </a:xfrm>
        <a:prstGeom prst="roundRect">
          <a:avLst>
            <a:gd name="adj" fmla="val 10025"/>
          </a:avLst>
        </a:prstGeom>
        <a:solidFill>
          <a:schemeClr val="accent2"/>
        </a:solidFill>
        <a:ln>
          <a:noFill/>
        </a:ln>
        <a:effectLst>
          <a:outerShdw blurRad="50800" dist="38100" dir="5400000" algn="t" rotWithShape="0">
            <a:srgbClr val="425C59">
              <a:alpha val="4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3</xdr:col>
      <xdr:colOff>449567</xdr:colOff>
      <xdr:row>14</xdr:row>
      <xdr:rowOff>124238</xdr:rowOff>
    </xdr:from>
    <xdr:to>
      <xdr:col>5</xdr:col>
      <xdr:colOff>547974</xdr:colOff>
      <xdr:row>16</xdr:row>
      <xdr:rowOff>10234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4F5C336-ECDB-1917-FD39-FEC90EDECC29}"/>
            </a:ext>
          </a:extLst>
        </xdr:cNvPr>
        <xdr:cNvSpPr txBox="1"/>
      </xdr:nvSpPr>
      <xdr:spPr>
        <a:xfrm>
          <a:off x="2849223" y="2791238"/>
          <a:ext cx="1626792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bg1"/>
              </a:solidFill>
              <a:latin typeface="Kulim Park SemiBold" pitchFamily="2" charset="0"/>
            </a:rPr>
            <a:t>Cash Flow Summery</a:t>
          </a:r>
        </a:p>
      </xdr:txBody>
    </xdr:sp>
    <xdr:clientData/>
  </xdr:twoCellAnchor>
  <xdr:twoCellAnchor editAs="absolute">
    <xdr:from>
      <xdr:col>3</xdr:col>
      <xdr:colOff>449567</xdr:colOff>
      <xdr:row>15</xdr:row>
      <xdr:rowOff>115957</xdr:rowOff>
    </xdr:from>
    <xdr:to>
      <xdr:col>4</xdr:col>
      <xdr:colOff>118938</xdr:colOff>
      <xdr:row>16</xdr:row>
      <xdr:rowOff>148788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B9BF0C3-25AB-C2F6-A7C8-802C0BADA9A7}"/>
            </a:ext>
          </a:extLst>
        </xdr:cNvPr>
        <xdr:cNvSpPr txBox="1"/>
      </xdr:nvSpPr>
      <xdr:spPr>
        <a:xfrm>
          <a:off x="2849223" y="2973457"/>
          <a:ext cx="1028423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  <a:latin typeface="Kulim Park" pitchFamily="2" charset="0"/>
            </a:rPr>
            <a:t>Actual Vs.Budget</a:t>
          </a:r>
        </a:p>
      </xdr:txBody>
    </xdr:sp>
    <xdr:clientData/>
  </xdr:twoCellAnchor>
  <xdr:twoCellAnchor editAs="absolute">
    <xdr:from>
      <xdr:col>3</xdr:col>
      <xdr:colOff>359833</xdr:colOff>
      <xdr:row>15</xdr:row>
      <xdr:rowOff>33132</xdr:rowOff>
    </xdr:from>
    <xdr:to>
      <xdr:col>3</xdr:col>
      <xdr:colOff>459224</xdr:colOff>
      <xdr:row>15</xdr:row>
      <xdr:rowOff>132523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C7952DE-0247-8FF8-E2FB-8AC7B591CC62}"/>
            </a:ext>
          </a:extLst>
        </xdr:cNvPr>
        <xdr:cNvSpPr/>
      </xdr:nvSpPr>
      <xdr:spPr>
        <a:xfrm>
          <a:off x="2741083" y="2890632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300474</xdr:colOff>
      <xdr:row>16</xdr:row>
      <xdr:rowOff>131693</xdr:rowOff>
    </xdr:from>
    <xdr:to>
      <xdr:col>6</xdr:col>
      <xdr:colOff>370633</xdr:colOff>
      <xdr:row>26</xdr:row>
      <xdr:rowOff>41413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2FFF036-525E-8800-13E4-074A56D43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5</xdr:col>
      <xdr:colOff>875390</xdr:colOff>
      <xdr:row>16</xdr:row>
      <xdr:rowOff>173935</xdr:rowOff>
    </xdr:from>
    <xdr:to>
      <xdr:col>6</xdr:col>
      <xdr:colOff>262041</xdr:colOff>
      <xdr:row>18</xdr:row>
      <xdr:rowOff>16266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A670CB9-3351-A958-A388-873BB1477AB4}"/>
            </a:ext>
          </a:extLst>
        </xdr:cNvPr>
        <xdr:cNvSpPr txBox="1"/>
      </xdr:nvSpPr>
      <xdr:spPr>
        <a:xfrm>
          <a:off x="4812201" y="3221935"/>
          <a:ext cx="496033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  <a:latin typeface="Kulim Park" pitchFamily="2" charset="0"/>
            </a:rPr>
            <a:t>Actual</a:t>
          </a:r>
        </a:p>
      </xdr:txBody>
    </xdr:sp>
    <xdr:clientData/>
  </xdr:twoCellAnchor>
  <xdr:twoCellAnchor editAs="absolute">
    <xdr:from>
      <xdr:col>5</xdr:col>
      <xdr:colOff>875390</xdr:colOff>
      <xdr:row>17</xdr:row>
      <xdr:rowOff>182218</xdr:rowOff>
    </xdr:from>
    <xdr:to>
      <xdr:col>6</xdr:col>
      <xdr:colOff>302565</xdr:colOff>
      <xdr:row>19</xdr:row>
      <xdr:rowOff>24549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A6C0B7D-78EE-DFCB-C04D-098E7ADEDA85}"/>
            </a:ext>
          </a:extLst>
        </xdr:cNvPr>
        <xdr:cNvSpPr txBox="1"/>
      </xdr:nvSpPr>
      <xdr:spPr>
        <a:xfrm>
          <a:off x="4812201" y="3420718"/>
          <a:ext cx="536557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  <a:latin typeface="Kulim Park" pitchFamily="2" charset="0"/>
            </a:rPr>
            <a:t>Budget</a:t>
          </a:r>
        </a:p>
      </xdr:txBody>
    </xdr:sp>
    <xdr:clientData/>
  </xdr:twoCellAnchor>
  <xdr:twoCellAnchor>
    <xdr:from>
      <xdr:col>6</xdr:col>
      <xdr:colOff>173934</xdr:colOff>
      <xdr:row>17</xdr:row>
      <xdr:rowOff>57980</xdr:rowOff>
    </xdr:from>
    <xdr:to>
      <xdr:col>6</xdr:col>
      <xdr:colOff>273325</xdr:colOff>
      <xdr:row>17</xdr:row>
      <xdr:rowOff>157371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FBD3DD5E-F535-9DBA-494E-2CCC53B5F818}"/>
            </a:ext>
          </a:extLst>
        </xdr:cNvPr>
        <xdr:cNvSpPr/>
      </xdr:nvSpPr>
      <xdr:spPr>
        <a:xfrm>
          <a:off x="4737651" y="3296480"/>
          <a:ext cx="99391" cy="99391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173934</xdr:colOff>
      <xdr:row>18</xdr:row>
      <xdr:rowOff>66262</xdr:rowOff>
    </xdr:from>
    <xdr:to>
      <xdr:col>6</xdr:col>
      <xdr:colOff>273325</xdr:colOff>
      <xdr:row>18</xdr:row>
      <xdr:rowOff>165653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96528F10-CE71-1007-442C-0130EBD77CE4}"/>
            </a:ext>
          </a:extLst>
        </xdr:cNvPr>
        <xdr:cNvSpPr/>
      </xdr:nvSpPr>
      <xdr:spPr>
        <a:xfrm>
          <a:off x="4737651" y="3495262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7</xdr:col>
      <xdr:colOff>72459</xdr:colOff>
      <xdr:row>14</xdr:row>
      <xdr:rowOff>115956</xdr:rowOff>
    </xdr:from>
    <xdr:to>
      <xdr:col>9</xdr:col>
      <xdr:colOff>502703</xdr:colOff>
      <xdr:row>16</xdr:row>
      <xdr:rowOff>1952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006AB2F-8A96-6ABD-BF3C-4AC0BEEEE3F4}"/>
            </a:ext>
          </a:extLst>
        </xdr:cNvPr>
        <xdr:cNvSpPr txBox="1"/>
      </xdr:nvSpPr>
      <xdr:spPr>
        <a:xfrm>
          <a:off x="6046305" y="2782956"/>
          <a:ext cx="1531830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B48900"/>
              </a:solidFill>
              <a:latin typeface="Kulim Park SemiBold" pitchFamily="2" charset="0"/>
            </a:rPr>
            <a:t>Expenses</a:t>
          </a:r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Kulim Park SemiBold" pitchFamily="2" charset="0"/>
            </a:rPr>
            <a:t> Summery</a:t>
          </a:r>
        </a:p>
      </xdr:txBody>
    </xdr:sp>
    <xdr:clientData/>
  </xdr:twoCellAnchor>
  <xdr:twoCellAnchor editAs="absolute">
    <xdr:from>
      <xdr:col>7</xdr:col>
      <xdr:colOff>72459</xdr:colOff>
      <xdr:row>15</xdr:row>
      <xdr:rowOff>132524</xdr:rowOff>
    </xdr:from>
    <xdr:to>
      <xdr:col>9</xdr:col>
      <xdr:colOff>510397</xdr:colOff>
      <xdr:row>16</xdr:row>
      <xdr:rowOff>165355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B194473-CEB9-439B-17CE-2EAF1903BAE0}"/>
            </a:ext>
          </a:extLst>
        </xdr:cNvPr>
        <xdr:cNvSpPr txBox="1"/>
      </xdr:nvSpPr>
      <xdr:spPr>
        <a:xfrm>
          <a:off x="6046305" y="2990024"/>
          <a:ext cx="1539524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>
                  <a:lumMod val="50000"/>
                </a:schemeClr>
              </a:solidFill>
              <a:latin typeface="Kulim Park" pitchFamily="2" charset="0"/>
            </a:rPr>
            <a:t>Actual Expenses Payments</a:t>
          </a:r>
        </a:p>
      </xdr:txBody>
    </xdr:sp>
    <xdr:clientData/>
  </xdr:twoCellAnchor>
  <xdr:twoCellAnchor editAs="absolute">
    <xdr:from>
      <xdr:col>6</xdr:col>
      <xdr:colOff>884857</xdr:colOff>
      <xdr:row>15</xdr:row>
      <xdr:rowOff>33132</xdr:rowOff>
    </xdr:from>
    <xdr:to>
      <xdr:col>7</xdr:col>
      <xdr:colOff>63498</xdr:colOff>
      <xdr:row>15</xdr:row>
      <xdr:rowOff>132523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9DE04E67-0796-56E9-AF94-F260390C696B}"/>
            </a:ext>
          </a:extLst>
        </xdr:cNvPr>
        <xdr:cNvSpPr/>
      </xdr:nvSpPr>
      <xdr:spPr>
        <a:xfrm>
          <a:off x="5901357" y="2890632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11</xdr:col>
      <xdr:colOff>264200</xdr:colOff>
      <xdr:row>1</xdr:row>
      <xdr:rowOff>182220</xdr:rowOff>
    </xdr:from>
    <xdr:to>
      <xdr:col>11</xdr:col>
      <xdr:colOff>359864</xdr:colOff>
      <xdr:row>2</xdr:row>
      <xdr:rowOff>91111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524BC5F6-71ED-9F6D-4912-7F25E2AA2D3B}"/>
            </a:ext>
          </a:extLst>
        </xdr:cNvPr>
        <xdr:cNvSpPr/>
      </xdr:nvSpPr>
      <xdr:spPr>
        <a:xfrm>
          <a:off x="9566412" y="372720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753013</xdr:colOff>
      <xdr:row>16</xdr:row>
      <xdr:rowOff>106845</xdr:rowOff>
    </xdr:from>
    <xdr:to>
      <xdr:col>10</xdr:col>
      <xdr:colOff>234700</xdr:colOff>
      <xdr:row>26</xdr:row>
      <xdr:rowOff>82826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9E8910B6-5752-AD1B-C336-C2B2423B6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10</xdr:col>
      <xdr:colOff>779104</xdr:colOff>
      <xdr:row>14</xdr:row>
      <xdr:rowOff>115956</xdr:rowOff>
    </xdr:from>
    <xdr:to>
      <xdr:col>12</xdr:col>
      <xdr:colOff>19414</xdr:colOff>
      <xdr:row>16</xdr:row>
      <xdr:rowOff>1952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B0E721F-7242-6192-7DAB-8F34830819C9}"/>
            </a:ext>
          </a:extLst>
        </xdr:cNvPr>
        <xdr:cNvSpPr txBox="1"/>
      </xdr:nvSpPr>
      <xdr:spPr>
        <a:xfrm>
          <a:off x="9160566" y="2782956"/>
          <a:ext cx="1093313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B48900"/>
              </a:solidFill>
              <a:latin typeface="Kulim Park SemiBold" pitchFamily="2" charset="0"/>
            </a:rPr>
            <a:t>Bill</a:t>
          </a:r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Kulim Park SemiBold" pitchFamily="2" charset="0"/>
            </a:rPr>
            <a:t> Summery</a:t>
          </a:r>
        </a:p>
      </xdr:txBody>
    </xdr:sp>
    <xdr:clientData/>
  </xdr:twoCellAnchor>
  <xdr:twoCellAnchor editAs="absolute">
    <xdr:from>
      <xdr:col>10</xdr:col>
      <xdr:colOff>779104</xdr:colOff>
      <xdr:row>15</xdr:row>
      <xdr:rowOff>132524</xdr:rowOff>
    </xdr:from>
    <xdr:to>
      <xdr:col>13</xdr:col>
      <xdr:colOff>14292</xdr:colOff>
      <xdr:row>16</xdr:row>
      <xdr:rowOff>165355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C889C95B-B911-0EF5-8103-E940C03523BE}"/>
            </a:ext>
          </a:extLst>
        </xdr:cNvPr>
        <xdr:cNvSpPr txBox="1"/>
      </xdr:nvSpPr>
      <xdr:spPr>
        <a:xfrm>
          <a:off x="9160566" y="2990024"/>
          <a:ext cx="1257524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>
                  <a:lumMod val="50000"/>
                </a:schemeClr>
              </a:solidFill>
              <a:latin typeface="Kulim Park" pitchFamily="2" charset="0"/>
            </a:rPr>
            <a:t>Actual Bills Payments</a:t>
          </a:r>
        </a:p>
      </xdr:txBody>
    </xdr:sp>
    <xdr:clientData/>
  </xdr:twoCellAnchor>
  <xdr:twoCellAnchor editAs="absolute">
    <xdr:from>
      <xdr:col>10</xdr:col>
      <xdr:colOff>692977</xdr:colOff>
      <xdr:row>15</xdr:row>
      <xdr:rowOff>33132</xdr:rowOff>
    </xdr:from>
    <xdr:to>
      <xdr:col>10</xdr:col>
      <xdr:colOff>792368</xdr:colOff>
      <xdr:row>15</xdr:row>
      <xdr:rowOff>132523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1B7EAF0-699E-218D-360B-B371218771F8}"/>
            </a:ext>
          </a:extLst>
        </xdr:cNvPr>
        <xdr:cNvSpPr/>
      </xdr:nvSpPr>
      <xdr:spPr>
        <a:xfrm>
          <a:off x="9011477" y="2890632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653946</xdr:colOff>
      <xdr:row>17</xdr:row>
      <xdr:rowOff>16565</xdr:rowOff>
    </xdr:from>
    <xdr:to>
      <xdr:col>14</xdr:col>
      <xdr:colOff>227880</xdr:colOff>
      <xdr:row>26</xdr:row>
      <xdr:rowOff>173935</xdr:rowOff>
    </xdr:to>
    <xdr:graphicFrame macro="">
      <xdr:nvGraphicFramePr>
        <xdr:cNvPr id="78" name="Chart 77">
          <a:extLst>
            <a:ext uri="{FF2B5EF4-FFF2-40B4-BE49-F238E27FC236}">
              <a16:creationId xmlns:a16="http://schemas.microsoft.com/office/drawing/2014/main" id="{2638882F-F1C1-FA5C-D1B0-A56FBA1CA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5</xdr:col>
      <xdr:colOff>1001492</xdr:colOff>
      <xdr:row>27</xdr:row>
      <xdr:rowOff>173936</xdr:rowOff>
    </xdr:from>
    <xdr:to>
      <xdr:col>14</xdr:col>
      <xdr:colOff>266408</xdr:colOff>
      <xdr:row>37</xdr:row>
      <xdr:rowOff>24847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45DB410D-AAC8-8A12-5B3A-3A12DC32C5CE}"/>
            </a:ext>
          </a:extLst>
        </xdr:cNvPr>
        <xdr:cNvSpPr/>
      </xdr:nvSpPr>
      <xdr:spPr>
        <a:xfrm>
          <a:off x="4936435" y="5317436"/>
          <a:ext cx="6855650" cy="1755911"/>
        </a:xfrm>
        <a:prstGeom prst="roundRect">
          <a:avLst>
            <a:gd name="adj" fmla="val 1191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155287</xdr:colOff>
      <xdr:row>27</xdr:row>
      <xdr:rowOff>165651</xdr:rowOff>
    </xdr:from>
    <xdr:to>
      <xdr:col>7</xdr:col>
      <xdr:colOff>605706</xdr:colOff>
      <xdr:row>29</xdr:row>
      <xdr:rowOff>51647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8B957414-4109-D828-FA71-EFB65A348124}"/>
            </a:ext>
          </a:extLst>
        </xdr:cNvPr>
        <xdr:cNvSpPr txBox="1"/>
      </xdr:nvSpPr>
      <xdr:spPr>
        <a:xfrm>
          <a:off x="5201480" y="5309151"/>
          <a:ext cx="1392689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Kulim Park SemiBold" pitchFamily="2" charset="0"/>
              <a:ea typeface="+mn-ea"/>
              <a:cs typeface="+mn-cs"/>
            </a:rPr>
            <a:t>Actual Vs. Budget</a:t>
          </a:r>
        </a:p>
      </xdr:txBody>
    </xdr:sp>
    <xdr:clientData/>
  </xdr:twoCellAnchor>
  <xdr:twoCellAnchor editAs="absolute">
    <xdr:from>
      <xdr:col>6</xdr:col>
      <xdr:colOff>155287</xdr:colOff>
      <xdr:row>28</xdr:row>
      <xdr:rowOff>149087</xdr:rowOff>
    </xdr:from>
    <xdr:to>
      <xdr:col>7</xdr:col>
      <xdr:colOff>851295</xdr:colOff>
      <xdr:row>29</xdr:row>
      <xdr:rowOff>181918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FD3C0FE-8373-D69F-4A5C-C032FEC4602A}"/>
            </a:ext>
          </a:extLst>
        </xdr:cNvPr>
        <xdr:cNvSpPr txBox="1"/>
      </xdr:nvSpPr>
      <xdr:spPr>
        <a:xfrm>
          <a:off x="5201480" y="5483087"/>
          <a:ext cx="1636410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>
                  <a:lumMod val="50000"/>
                </a:schemeClr>
              </a:solidFill>
              <a:latin typeface="Kulim Park" pitchFamily="2" charset="0"/>
            </a:rPr>
            <a:t>Actual And Budget Expenses</a:t>
          </a:r>
        </a:p>
      </xdr:txBody>
    </xdr:sp>
    <xdr:clientData/>
  </xdr:twoCellAnchor>
  <xdr:twoCellAnchor editAs="absolute">
    <xdr:from>
      <xdr:col>6</xdr:col>
      <xdr:colOff>89024</xdr:colOff>
      <xdr:row>28</xdr:row>
      <xdr:rowOff>66261</xdr:rowOff>
    </xdr:from>
    <xdr:to>
      <xdr:col>6</xdr:col>
      <xdr:colOff>188415</xdr:colOff>
      <xdr:row>28</xdr:row>
      <xdr:rowOff>165652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63C24376-ADFF-E768-94B2-447E238992C8}"/>
            </a:ext>
          </a:extLst>
        </xdr:cNvPr>
        <xdr:cNvSpPr/>
      </xdr:nvSpPr>
      <xdr:spPr>
        <a:xfrm>
          <a:off x="5135217" y="5400261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47611</xdr:colOff>
      <xdr:row>29</xdr:row>
      <xdr:rowOff>124238</xdr:rowOff>
    </xdr:from>
    <xdr:to>
      <xdr:col>14</xdr:col>
      <xdr:colOff>156528</xdr:colOff>
      <xdr:row>36</xdr:row>
      <xdr:rowOff>190499</xdr:rowOff>
    </xdr:to>
    <xdr:graphicFrame macro="">
      <xdr:nvGraphicFramePr>
        <xdr:cNvPr id="103" name="Chart 102">
          <a:extLst>
            <a:ext uri="{FF2B5EF4-FFF2-40B4-BE49-F238E27FC236}">
              <a16:creationId xmlns:a16="http://schemas.microsoft.com/office/drawing/2014/main" id="{7ADC02B4-7AE2-9079-0072-EF486B1E3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3</xdr:col>
      <xdr:colOff>234214</xdr:colOff>
      <xdr:row>27</xdr:row>
      <xdr:rowOff>173936</xdr:rowOff>
    </xdr:from>
    <xdr:to>
      <xdr:col>5</xdr:col>
      <xdr:colOff>734580</xdr:colOff>
      <xdr:row>37</xdr:row>
      <xdr:rowOff>24847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BEDB3366-406A-8196-BA93-84656C6CCF56}"/>
            </a:ext>
          </a:extLst>
        </xdr:cNvPr>
        <xdr:cNvSpPr/>
      </xdr:nvSpPr>
      <xdr:spPr>
        <a:xfrm>
          <a:off x="2633870" y="5317436"/>
          <a:ext cx="2037521" cy="1755911"/>
        </a:xfrm>
        <a:prstGeom prst="roundRect">
          <a:avLst>
            <a:gd name="adj" fmla="val 1191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408150</xdr:colOff>
      <xdr:row>27</xdr:row>
      <xdr:rowOff>165651</xdr:rowOff>
    </xdr:from>
    <xdr:to>
      <xdr:col>5</xdr:col>
      <xdr:colOff>164091</xdr:colOff>
      <xdr:row>29</xdr:row>
      <xdr:rowOff>51647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A67E8810-4CF9-6773-2572-EB911D1B50D0}"/>
            </a:ext>
          </a:extLst>
        </xdr:cNvPr>
        <xdr:cNvSpPr txBox="1"/>
      </xdr:nvSpPr>
      <xdr:spPr>
        <a:xfrm>
          <a:off x="2807806" y="5309151"/>
          <a:ext cx="1284326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Kulim Park SemiBold" pitchFamily="2" charset="0"/>
              <a:ea typeface="+mn-ea"/>
              <a:cs typeface="+mn-cs"/>
            </a:rPr>
            <a:t>Income Sources</a:t>
          </a:r>
        </a:p>
      </xdr:txBody>
    </xdr:sp>
    <xdr:clientData/>
  </xdr:twoCellAnchor>
  <xdr:twoCellAnchor editAs="absolute">
    <xdr:from>
      <xdr:col>3</xdr:col>
      <xdr:colOff>408150</xdr:colOff>
      <xdr:row>28</xdr:row>
      <xdr:rowOff>149087</xdr:rowOff>
    </xdr:from>
    <xdr:to>
      <xdr:col>4</xdr:col>
      <xdr:colOff>77521</xdr:colOff>
      <xdr:row>29</xdr:row>
      <xdr:rowOff>181918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9057AEF-BFA1-5F20-C74A-92393AE876D8}"/>
            </a:ext>
          </a:extLst>
        </xdr:cNvPr>
        <xdr:cNvSpPr txBox="1"/>
      </xdr:nvSpPr>
      <xdr:spPr>
        <a:xfrm>
          <a:off x="2807806" y="5483087"/>
          <a:ext cx="1028423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>
                  <a:lumMod val="50000"/>
                </a:schemeClr>
              </a:solidFill>
              <a:latin typeface="Kulim Park" pitchFamily="2" charset="0"/>
            </a:rPr>
            <a:t>Actual Vs.Budget</a:t>
          </a:r>
        </a:p>
      </xdr:txBody>
    </xdr:sp>
    <xdr:clientData/>
  </xdr:twoCellAnchor>
  <xdr:twoCellAnchor editAs="absolute">
    <xdr:from>
      <xdr:col>3</xdr:col>
      <xdr:colOff>341887</xdr:colOff>
      <xdr:row>28</xdr:row>
      <xdr:rowOff>66261</xdr:rowOff>
    </xdr:from>
    <xdr:to>
      <xdr:col>3</xdr:col>
      <xdr:colOff>441278</xdr:colOff>
      <xdr:row>28</xdr:row>
      <xdr:rowOff>165652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9BE61E31-FECC-1320-BE0C-A5CFF9A94C3D}"/>
            </a:ext>
          </a:extLst>
        </xdr:cNvPr>
        <xdr:cNvSpPr/>
      </xdr:nvSpPr>
      <xdr:spPr>
        <a:xfrm>
          <a:off x="2741543" y="5400261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250780</xdr:colOff>
      <xdr:row>29</xdr:row>
      <xdr:rowOff>173935</xdr:rowOff>
    </xdr:from>
    <xdr:to>
      <xdr:col>5</xdr:col>
      <xdr:colOff>660037</xdr:colOff>
      <xdr:row>37</xdr:row>
      <xdr:rowOff>16565</xdr:rowOff>
    </xdr:to>
    <xdr:graphicFrame macro="">
      <xdr:nvGraphicFramePr>
        <xdr:cNvPr id="108" name="Chart 107">
          <a:extLst>
            <a:ext uri="{FF2B5EF4-FFF2-40B4-BE49-F238E27FC236}">
              <a16:creationId xmlns:a16="http://schemas.microsoft.com/office/drawing/2014/main" id="{DEE7CFEE-020E-728B-0AA4-251893AA0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13</xdr:col>
      <xdr:colOff>591785</xdr:colOff>
      <xdr:row>28</xdr:row>
      <xdr:rowOff>24847</xdr:rowOff>
    </xdr:from>
    <xdr:to>
      <xdr:col>14</xdr:col>
      <xdr:colOff>13917</xdr:colOff>
      <xdr:row>29</xdr:row>
      <xdr:rowOff>57678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C077AADB-C22C-C8AF-B74A-1F436B1CAC7E}"/>
            </a:ext>
          </a:extLst>
        </xdr:cNvPr>
        <xdr:cNvSpPr txBox="1"/>
      </xdr:nvSpPr>
      <xdr:spPr>
        <a:xfrm>
          <a:off x="10999310" y="5358847"/>
          <a:ext cx="536557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Budget</a:t>
          </a:r>
        </a:p>
      </xdr:txBody>
    </xdr:sp>
    <xdr:clientData/>
  </xdr:twoCellAnchor>
  <xdr:twoCellAnchor editAs="absolute">
    <xdr:from>
      <xdr:col>13</xdr:col>
      <xdr:colOff>591785</xdr:colOff>
      <xdr:row>29</xdr:row>
      <xdr:rowOff>33130</xdr:rowOff>
    </xdr:from>
    <xdr:to>
      <xdr:col>13</xdr:col>
      <xdr:colOff>1084643</xdr:colOff>
      <xdr:row>30</xdr:row>
      <xdr:rowOff>65961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3D46BCD-9221-B391-A01F-206D795EBF28}"/>
            </a:ext>
          </a:extLst>
        </xdr:cNvPr>
        <xdr:cNvSpPr txBox="1"/>
      </xdr:nvSpPr>
      <xdr:spPr>
        <a:xfrm>
          <a:off x="10999310" y="5557630"/>
          <a:ext cx="496033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Actual</a:t>
          </a:r>
        </a:p>
      </xdr:txBody>
    </xdr:sp>
    <xdr:clientData/>
  </xdr:twoCellAnchor>
  <xdr:twoCellAnchor editAs="absolute">
    <xdr:from>
      <xdr:col>13</xdr:col>
      <xdr:colOff>517235</xdr:colOff>
      <xdr:row>28</xdr:row>
      <xdr:rowOff>99392</xdr:rowOff>
    </xdr:from>
    <xdr:to>
      <xdr:col>13</xdr:col>
      <xdr:colOff>616626</xdr:colOff>
      <xdr:row>29</xdr:row>
      <xdr:rowOff>8283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F8AF8C8E-3DD1-0C03-BE09-6802F88923E7}"/>
            </a:ext>
          </a:extLst>
        </xdr:cNvPr>
        <xdr:cNvSpPr/>
      </xdr:nvSpPr>
      <xdr:spPr>
        <a:xfrm>
          <a:off x="10924760" y="5433392"/>
          <a:ext cx="99391" cy="99391"/>
        </a:xfrm>
        <a:prstGeom prst="ellipse">
          <a:avLst/>
        </a:prstGeom>
        <a:solidFill>
          <a:srgbClr val="425C5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13</xdr:col>
      <xdr:colOff>517235</xdr:colOff>
      <xdr:row>29</xdr:row>
      <xdr:rowOff>107674</xdr:rowOff>
    </xdr:from>
    <xdr:to>
      <xdr:col>13</xdr:col>
      <xdr:colOff>616626</xdr:colOff>
      <xdr:row>30</xdr:row>
      <xdr:rowOff>16565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D7F83A3-4EBD-951E-66F7-524D94886BE1}"/>
            </a:ext>
          </a:extLst>
        </xdr:cNvPr>
        <xdr:cNvSpPr/>
      </xdr:nvSpPr>
      <xdr:spPr>
        <a:xfrm>
          <a:off x="10924760" y="5632174"/>
          <a:ext cx="99391" cy="9939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180138</xdr:colOff>
      <xdr:row>28</xdr:row>
      <xdr:rowOff>24847</xdr:rowOff>
    </xdr:from>
    <xdr:to>
      <xdr:col>5</xdr:col>
      <xdr:colOff>707925</xdr:colOff>
      <xdr:row>29</xdr:row>
      <xdr:rowOff>57678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B174C0A-316A-7B89-25C6-0F6EE39197A1}"/>
            </a:ext>
          </a:extLst>
        </xdr:cNvPr>
        <xdr:cNvSpPr txBox="1"/>
      </xdr:nvSpPr>
      <xdr:spPr>
        <a:xfrm>
          <a:off x="4108179" y="5358847"/>
          <a:ext cx="536557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Budget</a:t>
          </a:r>
        </a:p>
      </xdr:txBody>
    </xdr:sp>
    <xdr:clientData/>
  </xdr:twoCellAnchor>
  <xdr:twoCellAnchor editAs="absolute">
    <xdr:from>
      <xdr:col>5</xdr:col>
      <xdr:colOff>180138</xdr:colOff>
      <xdr:row>29</xdr:row>
      <xdr:rowOff>33130</xdr:rowOff>
    </xdr:from>
    <xdr:to>
      <xdr:col>5</xdr:col>
      <xdr:colOff>667401</xdr:colOff>
      <xdr:row>30</xdr:row>
      <xdr:rowOff>65961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4D88E95-80A3-EC82-2F1D-0C1ABEB3DB4E}"/>
            </a:ext>
          </a:extLst>
        </xdr:cNvPr>
        <xdr:cNvSpPr txBox="1"/>
      </xdr:nvSpPr>
      <xdr:spPr>
        <a:xfrm>
          <a:off x="4108179" y="5557630"/>
          <a:ext cx="496033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Actual</a:t>
          </a:r>
        </a:p>
      </xdr:txBody>
    </xdr:sp>
    <xdr:clientData/>
  </xdr:twoCellAnchor>
  <xdr:twoCellAnchor editAs="absolute">
    <xdr:from>
      <xdr:col>5</xdr:col>
      <xdr:colOff>105588</xdr:colOff>
      <xdr:row>28</xdr:row>
      <xdr:rowOff>99392</xdr:rowOff>
    </xdr:from>
    <xdr:to>
      <xdr:col>5</xdr:col>
      <xdr:colOff>204979</xdr:colOff>
      <xdr:row>29</xdr:row>
      <xdr:rowOff>8283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EC258864-1B03-FA7A-ACEB-434BCB7BE00E}"/>
            </a:ext>
          </a:extLst>
        </xdr:cNvPr>
        <xdr:cNvSpPr/>
      </xdr:nvSpPr>
      <xdr:spPr>
        <a:xfrm>
          <a:off x="4033629" y="5433392"/>
          <a:ext cx="99391" cy="99391"/>
        </a:xfrm>
        <a:prstGeom prst="ellipse">
          <a:avLst/>
        </a:prstGeom>
        <a:solidFill>
          <a:srgbClr val="425C5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105588</xdr:colOff>
      <xdr:row>29</xdr:row>
      <xdr:rowOff>107674</xdr:rowOff>
    </xdr:from>
    <xdr:to>
      <xdr:col>5</xdr:col>
      <xdr:colOff>204979</xdr:colOff>
      <xdr:row>30</xdr:row>
      <xdr:rowOff>16565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342524FE-E4CD-A046-C6A8-02DFBFBF02D1}"/>
            </a:ext>
          </a:extLst>
        </xdr:cNvPr>
        <xdr:cNvSpPr/>
      </xdr:nvSpPr>
      <xdr:spPr>
        <a:xfrm>
          <a:off x="4033629" y="5632174"/>
          <a:ext cx="99391" cy="9939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292192</xdr:colOff>
      <xdr:row>2</xdr:row>
      <xdr:rowOff>91109</xdr:rowOff>
    </xdr:from>
    <xdr:to>
      <xdr:col>3</xdr:col>
      <xdr:colOff>292192</xdr:colOff>
      <xdr:row>4</xdr:row>
      <xdr:rowOff>115957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79CF9CD6-F5A3-4FB4-25C4-8BC6F484FD02}"/>
            </a:ext>
          </a:extLst>
        </xdr:cNvPr>
        <xdr:cNvCxnSpPr/>
      </xdr:nvCxnSpPr>
      <xdr:spPr>
        <a:xfrm>
          <a:off x="2691848" y="472109"/>
          <a:ext cx="0" cy="405848"/>
        </a:xfrm>
        <a:prstGeom prst="line">
          <a:avLst/>
        </a:prstGeom>
        <a:ln w="31750" cap="rnd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276698</xdr:colOff>
      <xdr:row>0</xdr:row>
      <xdr:rowOff>138430</xdr:rowOff>
    </xdr:from>
    <xdr:to>
      <xdr:col>2</xdr:col>
      <xdr:colOff>843280</xdr:colOff>
      <xdr:row>5</xdr:row>
      <xdr:rowOff>80687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2B86F3-02C6-7A42-806B-B2A072C8B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9738" y="138430"/>
          <a:ext cx="2049942" cy="9582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666923-7F19-4D9A-B2C1-95B6A6BF848B}" name="Table9" displayName="Table9" ref="B44:D50" totalsRowCount="1" headerRowDxfId="62" dataDxfId="61" totalsRowDxfId="60" totalsRowCellStyle="Currency">
  <autoFilter ref="B44:D49" xr:uid="{B5666923-7F19-4D9A-B2C1-95B6A6BF848B}">
    <filterColumn colId="0" hiddenButton="1"/>
    <filterColumn colId="1" hiddenButton="1"/>
    <filterColumn colId="2" hiddenButton="1"/>
  </autoFilter>
  <tableColumns count="3">
    <tableColumn id="1" xr3:uid="{A24D7A28-C44B-43E6-B6CE-8EB829E068E8}" name="Name" totalsRowLabel="Rest" dataDxfId="59" totalsRowDxfId="2"/>
    <tableColumn id="2" xr3:uid="{9F9E9C6D-4EC8-40F4-881C-0D9B96E6884C}" name="Budget" totalsRowFunction="custom" dataDxfId="58" totalsRowDxfId="1" dataCellStyle="Currency">
      <totalsRowFormula>IFERROR(C45+C46-C47-C48-C49,"")</totalsRowFormula>
    </tableColumn>
    <tableColumn id="3" xr3:uid="{A512F3CD-1A65-4ABC-B7F4-717E6D446A1D}" name="Actual" totalsRowFunction="custom" dataDxfId="57" totalsRowDxfId="0" dataCellStyle="Currency">
      <totalsRowFormula>IFERROR(D45+D46-D47-D48-D49,"")</totalsRow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0DADC76-BA8C-4A5A-988C-3BF0ED589721}" name="Table914" displayName="Table914" ref="F44:H55" totalsRowCount="1" headerRowDxfId="56" dataDxfId="55" totalsRowDxfId="54" totalsRowCellStyle="Currency">
  <autoFilter ref="F44:H54" xr:uid="{D0DADC76-BA8C-4A5A-988C-3BF0ED589721}">
    <filterColumn colId="0" hiddenButton="1"/>
    <filterColumn colId="1" hiddenButton="1"/>
    <filterColumn colId="2" hiddenButton="1"/>
  </autoFilter>
  <tableColumns count="3">
    <tableColumn id="1" xr3:uid="{B08C258C-20D5-4B72-B69E-8777C2A50F14}" name="Name" totalsRowLabel="Total" dataDxfId="53" totalsRowDxfId="5" totalsRowCellStyle="Currency"/>
    <tableColumn id="2" xr3:uid="{1E95C90E-C536-4347-B69D-5E51BE4419E8}" name="Budget" totalsRowFunction="sum" dataDxfId="52" totalsRowDxfId="4" dataCellStyle="Currency" totalsRowCellStyle="Currency"/>
    <tableColumn id="3" xr3:uid="{C1501035-CA96-4169-A84E-50F159D1EA36}" name="Actual" totalsRowFunction="sum" dataDxfId="51" totalsRowDxfId="3" dataCellStyle="Currency" totalsRowCellStyle="Currency">
      <calculatedColumnFormula>SUMIF(Table17[Sub-Category],Table914[[#This Row],[Name]],Table17[Amount])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478DB0-B12D-4C3F-8808-A8F7AC8B6FD4}" name="Table91415" displayName="Table91415" ref="J44:L55" totalsRowCount="1" headerRowDxfId="50" dataDxfId="49" totalsRowDxfId="48" totalsRowCellStyle="Currency">
  <autoFilter ref="J44:L54" xr:uid="{AD478DB0-B12D-4C3F-8808-A8F7AC8B6FD4}">
    <filterColumn colId="0" hiddenButton="1"/>
    <filterColumn colId="1" hiddenButton="1"/>
    <filterColumn colId="2" hiddenButton="1"/>
  </autoFilter>
  <tableColumns count="3">
    <tableColumn id="1" xr3:uid="{9B53F4BE-FB86-4AD0-9956-8E3DECF9CAAE}" name="Name" totalsRowLabel="Total" dataDxfId="47" totalsRowDxfId="8" totalsRowCellStyle="Currency"/>
    <tableColumn id="2" xr3:uid="{1B80379D-6715-40D8-B47F-F30C68AFEFCA}" name="Budget" totalsRowFunction="sum" dataDxfId="46" totalsRowDxfId="7" dataCellStyle="Currency" totalsRowCellStyle="Currency"/>
    <tableColumn id="3" xr3:uid="{F8C6FBEB-BF8E-4335-BAD6-9124A977EF5D}" name="Actual" totalsRowFunction="sum" dataDxfId="45" totalsRowDxfId="6" dataCellStyle="Currency" totalsRowCellStyle="Currency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EBBE02-B080-4C54-B292-6F61CCBB5E59}" name="Table9141516" displayName="Table9141516" ref="N44:P55" totalsRowCount="1" headerRowDxfId="44" dataDxfId="43" totalsRowDxfId="42" totalsRowCellStyle="Currency">
  <autoFilter ref="N44:P54" xr:uid="{CFEBBE02-B080-4C54-B292-6F61CCBB5E59}">
    <filterColumn colId="0" hiddenButton="1"/>
    <filterColumn colId="1" hiddenButton="1"/>
    <filterColumn colId="2" hiddenButton="1"/>
  </autoFilter>
  <tableColumns count="3">
    <tableColumn id="1" xr3:uid="{116909D9-FA0E-4CB7-864D-F2675DE9BC84}" name="Name" totalsRowLabel="Total" dataDxfId="41" totalsRowDxfId="40" totalsRowCellStyle="Currency"/>
    <tableColumn id="2" xr3:uid="{F418683D-DE69-46F3-825D-FB836538BD7F}" name="Budget" totalsRowFunction="sum" dataDxfId="39" totalsRowDxfId="38" dataCellStyle="Currency" totalsRowCellStyle="Currency"/>
    <tableColumn id="3" xr3:uid="{7E34FE40-B061-4EF5-8FE1-1AB402BECD43}" name="Actual" totalsRowFunction="sum" dataDxfId="37" totalsRowDxfId="36" dataCellStyle="Currency" totalsRowCellStyle="Currency">
      <calculatedColumnFormula>SUMIF(Table17[Sub-Category],Table9141516[[#This Row],[Name]],Table17[Amount])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682ED8D-C3DB-4972-9B1D-E038DCC26107}" name="Table16" displayName="Table16" ref="R44:V55" totalsRowCount="1" headerRowDxfId="35" dataDxfId="34" totalsRowDxfId="33" totalsRowBorderDxfId="32" totalsRowCellStyle="Currency">
  <autoFilter ref="R44:V54" xr:uid="{5682ED8D-C3DB-4972-9B1D-E038DCC2610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28FBE24-10C4-482F-8218-11FFD369CF4D}" name="Name" totalsRowLabel="Total" dataDxfId="31" totalsRowDxfId="30"/>
    <tableColumn id="2" xr3:uid="{245742F9-CE06-49BF-A8AC-ADB3F5E5ADB4}" name="Budget" dataDxfId="29" totalsRowDxfId="28" dataCellStyle="Currency"/>
    <tableColumn id="3" xr3:uid="{B1A2685E-B733-46BC-BA05-7CBD1BA689F1}" name="Actual" totalsRowFunction="sum" dataDxfId="27" totalsRowDxfId="26" dataCellStyle="Currency">
      <calculatedColumnFormula>SUMIF(Table17[Sub-Category],Table9141516[[#This Row],[Name]],Table17[Amount])</calculatedColumnFormula>
    </tableColumn>
    <tableColumn id="4" xr3:uid="{D4C19C31-72CB-47F2-88EC-8B2E2AEEF458}" name="Actual2" totalsRowFunction="sum" dataDxfId="25" totalsRowDxfId="24" dataCellStyle="Currency">
      <calculatedColumnFormula>SUMIF(Table17[Sub-Category],Table16[[#This Row],[Name]],Table17[Amount])</calculatedColumnFormula>
    </tableColumn>
    <tableColumn id="5" xr3:uid="{AE1E8200-727A-4FEA-91D0-C9890B078768}" name="Status" dataDxfId="23" totalsRowDxfId="22">
      <calculatedColumnFormula array="1">_xlfn.IFS(AND(Table16[[#This Row],[Actual2]]=0,Table16[[#This Row],[Actual]]=0),"",AND(Table16[[#This Row],[Actual]]&gt;0,Table16[[#This Row],[Actual2]]=0),"Not Paid",Table16[[#This Row],[Actual2]]&gt;0,"Paid")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161520-AC8B-450A-A5C9-38D1C0B53243}" name="Table17" displayName="Table17" ref="B60:G95" totalsRowShown="0" headerRowDxfId="21" dataDxfId="20">
  <autoFilter ref="B60:G95" xr:uid="{98161520-AC8B-450A-A5C9-38D1C0B5324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70F06EA-51F8-44BA-869F-C7BE271E8EE7}" name="Date" dataDxfId="19"/>
    <tableColumn id="2" xr3:uid="{1C9959BA-0DB9-4BAC-B852-DC87D99041C3}" name="Category" dataDxfId="18"/>
    <tableColumn id="3" xr3:uid="{83F30665-9C0E-4E76-9D65-530F23E74F45}" name="Sub-Category" dataDxfId="17"/>
    <tableColumn id="6" xr3:uid="{12D0D012-5E72-48A3-BE98-C090F2803B25}" name="Column1" dataDxfId="16">
      <calculatedColumnFormula>IF(Table17[[#This Row],[Amount]]="","","$")</calculatedColumnFormula>
    </tableColumn>
    <tableColumn id="4" xr3:uid="{ECF5CDE3-BC12-462B-A1B8-48A5F003F0C9}" name="Amount" dataDxfId="15"/>
    <tableColumn id="5" xr3:uid="{5E0AFB06-D94F-47C0-AAC8-3EDA9B2255CD}" name="Comment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F333-68E8-4739-B37C-459D7733C011}">
  <sheetPr codeName="Sheet1"/>
  <dimension ref="A1:V95"/>
  <sheetViews>
    <sheetView showGridLines="0" tabSelected="1" zoomScale="75" zoomScaleNormal="94" workbookViewId="0">
      <selection activeCell="C46" sqref="C46"/>
    </sheetView>
  </sheetViews>
  <sheetFormatPr baseColWidth="10" defaultColWidth="9.1640625" defaultRowHeight="16" x14ac:dyDescent="0.2"/>
  <cols>
    <col min="1" max="1" width="2.5" style="2" customWidth="1"/>
    <col min="2" max="2" width="19.5" style="2" customWidth="1"/>
    <col min="3" max="3" width="13.83203125" style="2" customWidth="1"/>
    <col min="4" max="4" width="20.33203125" style="2" bestFit="1" customWidth="1"/>
    <col min="5" max="5" width="2.5" style="2" customWidth="1"/>
    <col min="6" max="6" width="16.6640625" style="2" customWidth="1"/>
    <col min="7" max="8" width="13.83203125" style="2" customWidth="1"/>
    <col min="9" max="9" width="2.5" style="2" customWidth="1"/>
    <col min="10" max="10" width="19.5" style="2" customWidth="1"/>
    <col min="11" max="12" width="13.83203125" style="2" customWidth="1"/>
    <col min="13" max="13" width="2.5" style="2" customWidth="1"/>
    <col min="14" max="14" width="16.6640625" style="2" customWidth="1"/>
    <col min="15" max="16" width="13.83203125" style="2" customWidth="1"/>
    <col min="17" max="17" width="2.5" style="2" customWidth="1"/>
    <col min="18" max="18" width="16.6640625" style="2" customWidth="1"/>
    <col min="19" max="19" width="9.1640625" style="2"/>
    <col min="20" max="22" width="13.83203125" style="2" customWidth="1"/>
    <col min="23" max="26" width="9.1640625" style="2"/>
    <col min="27" max="27" width="12.1640625" style="2" customWidth="1"/>
    <col min="28" max="28" width="16.5" style="2" customWidth="1"/>
    <col min="29" max="29" width="10.6640625" style="2" customWidth="1"/>
    <col min="30" max="30" width="12.5" style="2" customWidth="1"/>
    <col min="31" max="16384" width="9.1640625" style="2"/>
  </cols>
  <sheetData>
    <row r="1" spans="1:1" x14ac:dyDescent="0.2">
      <c r="A1" s="1" t="str">
        <f>TEXT(B61,"mmmm")</f>
        <v>January</v>
      </c>
    </row>
    <row r="42" spans="2:22" x14ac:dyDescent="0.2">
      <c r="U42" s="2" t="s">
        <v>15</v>
      </c>
      <c r="V42" s="2">
        <f>COUNTIF(Table16[Status],U42)</f>
        <v>1</v>
      </c>
    </row>
    <row r="43" spans="2:22" x14ac:dyDescent="0.2">
      <c r="U43" s="2" t="s">
        <v>16</v>
      </c>
      <c r="V43" s="2">
        <f>COUNTIF(Table16[Status],U43)</f>
        <v>0</v>
      </c>
    </row>
    <row r="44" spans="2:22" x14ac:dyDescent="0.2">
      <c r="B44" s="3" t="s">
        <v>0</v>
      </c>
      <c r="C44" s="3" t="s">
        <v>1</v>
      </c>
      <c r="D44" s="3" t="s">
        <v>2</v>
      </c>
      <c r="F44" s="3" t="s">
        <v>0</v>
      </c>
      <c r="G44" s="3" t="s">
        <v>1</v>
      </c>
      <c r="H44" s="3" t="s">
        <v>2</v>
      </c>
      <c r="J44" s="3" t="s">
        <v>0</v>
      </c>
      <c r="K44" s="3" t="s">
        <v>1</v>
      </c>
      <c r="L44" s="3" t="s">
        <v>2</v>
      </c>
      <c r="N44" s="3" t="s">
        <v>0</v>
      </c>
      <c r="O44" s="3" t="s">
        <v>1</v>
      </c>
      <c r="P44" s="3" t="s">
        <v>2</v>
      </c>
      <c r="R44" s="3" t="s">
        <v>0</v>
      </c>
      <c r="S44" s="3" t="s">
        <v>1</v>
      </c>
      <c r="T44" s="3" t="s">
        <v>2</v>
      </c>
      <c r="U44" s="3" t="s">
        <v>17</v>
      </c>
      <c r="V44" s="3" t="s">
        <v>8</v>
      </c>
    </row>
    <row r="45" spans="2:22" x14ac:dyDescent="0.2">
      <c r="B45" s="14" t="s">
        <v>3</v>
      </c>
      <c r="C45" s="4">
        <v>235000</v>
      </c>
      <c r="D45" s="4" t="s">
        <v>25</v>
      </c>
      <c r="F45" s="5" t="s">
        <v>25</v>
      </c>
      <c r="G45" s="6">
        <v>2000</v>
      </c>
      <c r="H45" s="4">
        <f>SUMIF(Table17[Sub-Category],Table914[[#This Row],[Name]],Table17[Amount])</f>
        <v>0</v>
      </c>
      <c r="J45" s="5" t="s">
        <v>33</v>
      </c>
      <c r="K45" s="6">
        <v>0</v>
      </c>
      <c r="L45" s="4">
        <f>SUMIF(Table17[Sub-Category],Table91415[[#This Row],[Name]],Table17[Amount])</f>
        <v>0</v>
      </c>
      <c r="N45" s="5" t="s">
        <v>26</v>
      </c>
      <c r="O45" s="6">
        <v>0</v>
      </c>
      <c r="P45" s="4">
        <f>SUMIF(Table17[Sub-Category],Table9141516[[#This Row],[Name]],Table17[Amount])</f>
        <v>0</v>
      </c>
      <c r="R45" s="5" t="s">
        <v>27</v>
      </c>
      <c r="S45" s="6">
        <v>300</v>
      </c>
      <c r="T45" s="4">
        <f>SUMIF(Table17[Sub-Category],Table9141516[[#This Row],[Name]],Table17[Amount])</f>
        <v>0</v>
      </c>
      <c r="U45" s="4">
        <f>SUMIF(Table17[Sub-Category],Table16[[#This Row],[Name]],Table17[Amount])</f>
        <v>0</v>
      </c>
      <c r="V45" s="7" t="str" cm="1">
        <f t="array" ref="V45">_xlfn.IFS(AND(Table16[[#This Row],[Actual2]]=0,Table16[[#This Row],[Actual]]=0),"",AND(Table16[[#This Row],[Actual]]&gt;0,Table16[[#This Row],[Actual2]]=0),"Not Paid",Table16[[#This Row],[Actual2]]&gt;0,"Paid")</f>
        <v/>
      </c>
    </row>
    <row r="46" spans="2:22" x14ac:dyDescent="0.2">
      <c r="B46" s="14" t="s">
        <v>18</v>
      </c>
      <c r="C46" s="4" t="s">
        <v>25</v>
      </c>
      <c r="D46" s="4" t="s">
        <v>25</v>
      </c>
      <c r="F46" s="5" t="s">
        <v>25</v>
      </c>
      <c r="G46" s="6"/>
      <c r="H46" s="4">
        <f>SUMIF(Table17[Sub-Category],Table914[[#This Row],[Name]],Table17[Amount])</f>
        <v>0</v>
      </c>
      <c r="J46" s="5" t="s">
        <v>22</v>
      </c>
      <c r="K46" s="6"/>
      <c r="L46" s="4">
        <f>SUMIF(Table17[Sub-Category],Table91415[[#This Row],[Name]],Table17[Amount])</f>
        <v>25000</v>
      </c>
      <c r="N46" s="5" t="s">
        <v>28</v>
      </c>
      <c r="O46" s="6">
        <v>0</v>
      </c>
      <c r="P46" s="4">
        <f>SUMIF(Table17[Sub-Category],Table9141516[[#This Row],[Name]],Table17[Amount])</f>
        <v>0</v>
      </c>
      <c r="R46" s="5" t="s">
        <v>6</v>
      </c>
      <c r="S46" s="6">
        <v>200</v>
      </c>
      <c r="T46" s="4">
        <f>SUMIF(Table17[Sub-Category],Table9141516[[#This Row],[Name]],Table17[Amount])</f>
        <v>0</v>
      </c>
      <c r="U46" s="4">
        <f>SUMIF(Table17[Sub-Category],Table16[[#This Row],[Name]],Table17[Amount])</f>
        <v>0</v>
      </c>
      <c r="V46" s="7" t="str" cm="1">
        <f t="array" ref="V46">_xlfn.IFS(AND(Table16[[#This Row],[Actual2]]=0,Table16[[#This Row],[Actual]]=0),"",AND(Table16[[#This Row],[Actual]]&gt;0,Table16[[#This Row],[Actual2]]=0),"Not Paid",Table16[[#This Row],[Actual2]]&gt;0,"Paid")</f>
        <v/>
      </c>
    </row>
    <row r="47" spans="2:22" x14ac:dyDescent="0.2">
      <c r="B47" s="14" t="s">
        <v>19</v>
      </c>
      <c r="C47" s="4">
        <v>65000</v>
      </c>
      <c r="D47" s="4" t="s">
        <v>25</v>
      </c>
      <c r="F47" s="5" t="s">
        <v>25</v>
      </c>
      <c r="G47" s="6"/>
      <c r="H47" s="4">
        <f>SUMIF(Table17[Sub-Category],Table914[[#This Row],[Name]],Table17[Amount])</f>
        <v>0</v>
      </c>
      <c r="J47" s="5" t="s">
        <v>23</v>
      </c>
      <c r="K47" s="6"/>
      <c r="L47" s="4">
        <f>SUMIF(Table17[Sub-Category],Table91415[[#This Row],[Name]],Table17[Amount])</f>
        <v>0</v>
      </c>
      <c r="N47" s="5" t="s">
        <v>29</v>
      </c>
      <c r="O47" s="6">
        <v>0</v>
      </c>
      <c r="P47" s="4">
        <f>SUMIF(Table17[Sub-Category],Table9141516[[#This Row],[Name]],Table17[Amount])</f>
        <v>0</v>
      </c>
      <c r="R47" s="5" t="s">
        <v>31</v>
      </c>
      <c r="S47" s="6">
        <v>200</v>
      </c>
      <c r="T47" s="4">
        <f>SUMIF(Table17[Sub-Category],Table9141516[[#This Row],[Name]],Table17[Amount])</f>
        <v>0</v>
      </c>
      <c r="U47" s="4">
        <f>SUMIF(Table17[Sub-Category],Table16[[#This Row],[Name]],Table17[Amount])</f>
        <v>25</v>
      </c>
      <c r="V47" s="7" t="str" cm="1">
        <f t="array" ref="V47">_xlfn.IFS(AND(Table16[[#This Row],[Actual2]]=0,Table16[[#This Row],[Actual]]=0),"",AND(Table16[[#This Row],[Actual]]&gt;0,Table16[[#This Row],[Actual2]]=0),"Not Paid",Table16[[#This Row],[Actual2]]&gt;0,"Paid")</f>
        <v>Paid</v>
      </c>
    </row>
    <row r="48" spans="2:22" x14ac:dyDescent="0.2">
      <c r="B48" s="14" t="s">
        <v>20</v>
      </c>
      <c r="C48" s="4">
        <f>Table16[[#Totals],[Actual]]</f>
        <v>0</v>
      </c>
      <c r="D48" s="4">
        <v>0</v>
      </c>
      <c r="F48" s="5"/>
      <c r="G48" s="6"/>
      <c r="H48" s="4">
        <f>SUMIF(Table17[Sub-Category],Table914[[#This Row],[Name]],Table17[Amount])</f>
        <v>0</v>
      </c>
      <c r="J48" s="5" t="s">
        <v>24</v>
      </c>
      <c r="K48" s="6"/>
      <c r="L48" s="4">
        <f>SUMIF(Table17[Sub-Category],Table91415[[#This Row],[Name]],Table17[Amount])</f>
        <v>0</v>
      </c>
      <c r="N48" s="5" t="s">
        <v>30</v>
      </c>
      <c r="O48" s="6">
        <v>0</v>
      </c>
      <c r="P48" s="4">
        <f>SUMIF(Table17[Sub-Category],Table9141516[[#This Row],[Name]],Table17[Amount])</f>
        <v>0</v>
      </c>
      <c r="R48" s="5"/>
      <c r="S48" s="6">
        <v>200</v>
      </c>
      <c r="T48" s="4">
        <f>SUMIF(Table17[Sub-Category],Table9141516[[#This Row],[Name]],Table17[Amount])</f>
        <v>0</v>
      </c>
      <c r="U48" s="4">
        <f>SUMIF(Table17[Sub-Category],Table16[[#This Row],[Name]],Table17[Amount])</f>
        <v>0</v>
      </c>
      <c r="V48" s="7" t="str" cm="1">
        <f t="array" ref="V48">_xlfn.IFS(AND(Table16[[#This Row],[Actual2]]=0,Table16[[#This Row],[Actual]]=0),"",AND(Table16[[#This Row],[Actual]]&gt;0,Table16[[#This Row],[Actual2]]=0),"Not Paid",Table16[[#This Row],[Actual2]]&gt;0,"Paid")</f>
        <v/>
      </c>
    </row>
    <row r="49" spans="2:22" x14ac:dyDescent="0.2">
      <c r="B49" s="14" t="s">
        <v>21</v>
      </c>
      <c r="C49" s="4">
        <f>Table9141516[[#Totals],[Budget]]</f>
        <v>0</v>
      </c>
      <c r="D49" s="4" t="s">
        <v>25</v>
      </c>
      <c r="F49" s="5"/>
      <c r="G49" s="6"/>
      <c r="H49" s="4">
        <f>SUMIF(Table17[Sub-Category],Table914[[#This Row],[Name]],Table17[Amount])</f>
        <v>0</v>
      </c>
      <c r="J49" s="5" t="s">
        <v>25</v>
      </c>
      <c r="K49" s="6"/>
      <c r="L49" s="4">
        <f>SUMIF(Table17[Sub-Category],Table91415[[#This Row],[Name]],Table17[Amount])</f>
        <v>0</v>
      </c>
      <c r="N49" s="5"/>
      <c r="O49" s="6"/>
      <c r="P49" s="4">
        <f>SUMIF(Table17[Sub-Category],Table9141516[[#This Row],[Name]],Table17[Amount])</f>
        <v>0</v>
      </c>
      <c r="R49" s="5"/>
      <c r="S49" s="6"/>
      <c r="T49" s="4">
        <f>SUMIF(Table17[Sub-Category],Table9141516[[#This Row],[Name]],Table17[Amount])</f>
        <v>0</v>
      </c>
      <c r="U49" s="4">
        <f>SUMIF(Table17[Sub-Category],Table16[[#This Row],[Name]],Table17[Amount])</f>
        <v>0</v>
      </c>
      <c r="V49" s="7" t="str" cm="1">
        <f t="array" ref="V49">_xlfn.IFS(AND(Table16[[#This Row],[Actual2]]=0,Table16[[#This Row],[Actual]]=0),"",AND(Table16[[#This Row],[Actual]]&gt;0,Table16[[#This Row],[Actual2]]=0),"Not Paid",Table16[[#This Row],[Actual2]]&gt;0,"Paid")</f>
        <v/>
      </c>
    </row>
    <row r="50" spans="2:22" x14ac:dyDescent="0.2">
      <c r="B50" s="11" t="s">
        <v>5</v>
      </c>
      <c r="C50" s="11" t="str">
        <f>IFERROR(C45+C46-C47-C48-C49,"")</f>
        <v/>
      </c>
      <c r="D50" s="11" t="str">
        <f>IFERROR(D45+D46-D47-D48-D49,"")</f>
        <v/>
      </c>
      <c r="F50" s="5"/>
      <c r="G50" s="6"/>
      <c r="H50" s="4">
        <f>SUMIF(Table17[Sub-Category],Table914[[#This Row],[Name]],Table17[Amount])</f>
        <v>0</v>
      </c>
      <c r="J50" s="5" t="s">
        <v>25</v>
      </c>
      <c r="K50" s="6"/>
      <c r="L50" s="4">
        <f>SUMIF(Table17[Sub-Category],Table91415[[#This Row],[Name]],Table17[Amount])</f>
        <v>0</v>
      </c>
      <c r="N50" s="5"/>
      <c r="O50" s="6"/>
      <c r="P50" s="4">
        <f>SUMIF(Table17[Sub-Category],Table9141516[[#This Row],[Name]],Table17[Amount])</f>
        <v>0</v>
      </c>
      <c r="R50" s="5"/>
      <c r="S50" s="6"/>
      <c r="T50" s="4">
        <f>SUMIF(Table17[Sub-Category],Table9141516[[#This Row],[Name]],Table17[Amount])</f>
        <v>0</v>
      </c>
      <c r="U50" s="4">
        <f>SUMIF(Table17[Sub-Category],Table16[[#This Row],[Name]],Table17[Amount])</f>
        <v>0</v>
      </c>
      <c r="V50" s="7" t="str" cm="1">
        <f t="array" ref="V50">_xlfn.IFS(AND(Table16[[#This Row],[Actual2]]=0,Table16[[#This Row],[Actual]]=0),"",AND(Table16[[#This Row],[Actual]]&gt;0,Table16[[#This Row],[Actual2]]=0),"Not Paid",Table16[[#This Row],[Actual2]]&gt;0,"Paid")</f>
        <v/>
      </c>
    </row>
    <row r="51" spans="2:22" x14ac:dyDescent="0.2">
      <c r="F51" s="5"/>
      <c r="G51" s="6"/>
      <c r="H51" s="4">
        <f>SUMIF(Table17[Sub-Category],Table914[[#This Row],[Name]],Table17[Amount])</f>
        <v>0</v>
      </c>
      <c r="J51" s="5" t="s">
        <v>25</v>
      </c>
      <c r="K51" s="6"/>
      <c r="L51" s="4">
        <f>SUMIF(Table17[Sub-Category],Table91415[[#This Row],[Name]],Table17[Amount])</f>
        <v>0</v>
      </c>
      <c r="N51" s="5"/>
      <c r="O51" s="6"/>
      <c r="P51" s="4">
        <f>SUMIF(Table17[Sub-Category],Table9141516[[#This Row],[Name]],Table17[Amount])</f>
        <v>0</v>
      </c>
      <c r="R51" s="5"/>
      <c r="S51" s="6"/>
      <c r="T51" s="4">
        <f>SUMIF(Table17[Sub-Category],Table9141516[[#This Row],[Name]],Table17[Amount])</f>
        <v>0</v>
      </c>
      <c r="U51" s="4">
        <f>SUMIF(Table17[Sub-Category],Table16[[#This Row],[Name]],Table17[Amount])</f>
        <v>0</v>
      </c>
      <c r="V51" s="7" t="str" cm="1">
        <f t="array" ref="V51">_xlfn.IFS(AND(Table16[[#This Row],[Actual2]]=0,Table16[[#This Row],[Actual]]=0),"",AND(Table16[[#This Row],[Actual]]&gt;0,Table16[[#This Row],[Actual2]]=0),"Not Paid",Table16[[#This Row],[Actual2]]&gt;0,"Paid")</f>
        <v/>
      </c>
    </row>
    <row r="52" spans="2:22" x14ac:dyDescent="0.2">
      <c r="F52" s="5"/>
      <c r="G52" s="6"/>
      <c r="H52" s="4">
        <f>SUMIF(Table17[Sub-Category],Table914[[#This Row],[Name]],Table17[Amount])</f>
        <v>0</v>
      </c>
      <c r="J52" s="5"/>
      <c r="K52" s="6"/>
      <c r="L52" s="4"/>
      <c r="N52" s="5"/>
      <c r="O52" s="6"/>
      <c r="P52" s="4">
        <f>SUMIF(Table17[Sub-Category],Table9141516[[#This Row],[Name]],Table17[Amount])</f>
        <v>0</v>
      </c>
      <c r="R52" s="5"/>
      <c r="S52" s="6"/>
      <c r="T52" s="4">
        <f>SUMIF(Table17[Sub-Category],Table9141516[[#This Row],[Name]],Table17[Amount])</f>
        <v>0</v>
      </c>
      <c r="U52" s="4">
        <f>SUMIF(Table17[Sub-Category],Table16[[#This Row],[Name]],Table17[Amount])</f>
        <v>0</v>
      </c>
      <c r="V52" s="7" t="str" cm="1">
        <f t="array" ref="V52">_xlfn.IFS(AND(Table16[[#This Row],[Actual2]]=0,Table16[[#This Row],[Actual]]=0),"",AND(Table16[[#This Row],[Actual]]&gt;0,Table16[[#This Row],[Actual2]]=0),"Not Paid",Table16[[#This Row],[Actual2]]&gt;0,"Paid")</f>
        <v/>
      </c>
    </row>
    <row r="53" spans="2:22" x14ac:dyDescent="0.2">
      <c r="B53" s="3" t="s">
        <v>0</v>
      </c>
      <c r="C53" s="3" t="s">
        <v>1</v>
      </c>
      <c r="D53" s="3" t="s">
        <v>2</v>
      </c>
      <c r="F53" s="5"/>
      <c r="G53" s="6"/>
      <c r="H53" s="4">
        <f>SUMIF(Table17[Sub-Category],Table914[[#This Row],[Name]],Table17[Amount])</f>
        <v>0</v>
      </c>
      <c r="J53" s="5"/>
      <c r="K53" s="6"/>
      <c r="L53" s="4"/>
      <c r="N53" s="5"/>
      <c r="O53" s="6"/>
      <c r="P53" s="4">
        <f>SUMIF(Table17[Sub-Category],Table9141516[[#This Row],[Name]],Table17[Amount])</f>
        <v>0</v>
      </c>
      <c r="R53" s="5"/>
      <c r="S53" s="6"/>
      <c r="T53" s="4">
        <f>SUMIF(Table17[Sub-Category],Table9141516[[#This Row],[Name]],Table17[Amount])</f>
        <v>0</v>
      </c>
      <c r="U53" s="4">
        <f>SUMIF(Table17[Sub-Category],Table16[[#This Row],[Name]],Table17[Amount])</f>
        <v>0</v>
      </c>
      <c r="V53" s="7" t="str" cm="1">
        <f t="array" ref="V53">_xlfn.IFS(AND(Table16[[#This Row],[Actual2]]=0,Table16[[#This Row],[Actual]]=0),"",AND(Table16[[#This Row],[Actual]]&gt;0,Table16[[#This Row],[Actual2]]=0),"Not Paid",Table16[[#This Row],[Actual2]]&gt;0,"Paid")</f>
        <v/>
      </c>
    </row>
    <row r="54" spans="2:22" x14ac:dyDescent="0.2">
      <c r="B54" s="14" t="s">
        <v>14</v>
      </c>
      <c r="C54" s="15" t="str">
        <f>IFERROR(C49/C46,"")</f>
        <v/>
      </c>
      <c r="D54" s="15" t="str">
        <f>IFERROR(D49/D46,"")</f>
        <v/>
      </c>
      <c r="F54" s="5"/>
      <c r="G54" s="6"/>
      <c r="H54" s="4">
        <f>SUMIF(Table17[Sub-Category],Table914[[#This Row],[Name]],Table17[Amount])</f>
        <v>0</v>
      </c>
      <c r="J54" s="5"/>
      <c r="K54" s="6"/>
      <c r="L54" s="4"/>
      <c r="N54" s="5"/>
      <c r="O54" s="6"/>
      <c r="P54" s="4">
        <f>SUMIF(Table17[Sub-Category],Table9141516[[#This Row],[Name]],Table17[Amount])</f>
        <v>0</v>
      </c>
      <c r="R54" s="5"/>
      <c r="S54" s="6"/>
      <c r="T54" s="4">
        <f>SUMIF(Table17[Sub-Category],Table9141516[[#This Row],[Name]],Table17[Amount])</f>
        <v>0</v>
      </c>
      <c r="U54" s="4">
        <f>SUMIF(Table17[Sub-Category],Table16[[#This Row],[Name]],Table17[Amount])</f>
        <v>0</v>
      </c>
      <c r="V54" s="7" t="str" cm="1">
        <f t="array" ref="V54">_xlfn.IFS(AND(Table16[[#This Row],[Actual2]]=0,Table16[[#This Row],[Actual]]=0),"",AND(Table16[[#This Row],[Actual]]&gt;0,Table16[[#This Row],[Actual2]]=0),"Not Paid",Table16[[#This Row],[Actual2]]&gt;0,"Paid")</f>
        <v/>
      </c>
    </row>
    <row r="55" spans="2:22" x14ac:dyDescent="0.2">
      <c r="B55" s="14" t="s">
        <v>33</v>
      </c>
      <c r="C55" s="16">
        <v>65000</v>
      </c>
      <c r="D55" s="16">
        <v>25000</v>
      </c>
      <c r="F55" s="8" t="s">
        <v>4</v>
      </c>
      <c r="G55" s="8">
        <f>SUBTOTAL(109,Table914[Budget])</f>
        <v>2000</v>
      </c>
      <c r="H55" s="8">
        <f>SUBTOTAL(109,Table914[Actual])</f>
        <v>0</v>
      </c>
      <c r="J55" s="8" t="s">
        <v>4</v>
      </c>
      <c r="K55" s="8">
        <f>SUBTOTAL(109,Table91415[Budget])</f>
        <v>0</v>
      </c>
      <c r="L55" s="8">
        <f>SUBTOTAL(109,Table91415[Actual])</f>
        <v>25000</v>
      </c>
      <c r="N55" s="8" t="s">
        <v>4</v>
      </c>
      <c r="O55" s="8">
        <f>SUBTOTAL(109,Table9141516[Budget])</f>
        <v>0</v>
      </c>
      <c r="P55" s="8">
        <f>SUBTOTAL(109,Table9141516[Actual])</f>
        <v>0</v>
      </c>
      <c r="R55" s="11" t="s">
        <v>4</v>
      </c>
      <c r="S55" s="11"/>
      <c r="T55" s="11">
        <f>SUBTOTAL(109,Table16[Actual])</f>
        <v>0</v>
      </c>
      <c r="U55" s="11">
        <f>SUBTOTAL(109,Table16[Actual2])</f>
        <v>25</v>
      </c>
      <c r="V55" s="11"/>
    </row>
    <row r="56" spans="2:22" x14ac:dyDescent="0.2">
      <c r="B56" s="14" t="s">
        <v>22</v>
      </c>
      <c r="C56" s="16" t="str">
        <f>IFERROR(LARGE(Table91415[Budget],2),"")</f>
        <v/>
      </c>
      <c r="D56" s="16">
        <f>LARGE(Table91415[Actual],2)</f>
        <v>0</v>
      </c>
    </row>
    <row r="57" spans="2:22" x14ac:dyDescent="0.2">
      <c r="B57" s="14" t="s">
        <v>34</v>
      </c>
      <c r="C57" s="16" t="str">
        <f>IFERROR(LARGE(Table91415[Budget],3),"")</f>
        <v/>
      </c>
      <c r="D57" s="16">
        <f>LARGE(Table91415[Actual],3)</f>
        <v>0</v>
      </c>
    </row>
    <row r="60" spans="2:22" ht="24.75" customHeight="1" x14ac:dyDescent="0.2">
      <c r="B60" s="17" t="s">
        <v>7</v>
      </c>
      <c r="C60" s="3" t="s">
        <v>9</v>
      </c>
      <c r="D60" s="3" t="s">
        <v>12</v>
      </c>
      <c r="E60" s="9" t="s">
        <v>13</v>
      </c>
      <c r="F60" s="3" t="s">
        <v>10</v>
      </c>
      <c r="G60" s="3" t="s">
        <v>11</v>
      </c>
    </row>
    <row r="61" spans="2:22" x14ac:dyDescent="0.2">
      <c r="B61" s="18">
        <v>45677</v>
      </c>
      <c r="C61" s="12" t="s">
        <v>19</v>
      </c>
      <c r="D61" s="12" t="s">
        <v>22</v>
      </c>
      <c r="E61" s="13" t="str">
        <f>IF(Table17[[#This Row],[Amount]]="","","$")</f>
        <v>$</v>
      </c>
      <c r="F61" s="20">
        <v>25000</v>
      </c>
      <c r="G61" s="5" t="s">
        <v>32</v>
      </c>
    </row>
    <row r="62" spans="2:22" x14ac:dyDescent="0.2">
      <c r="B62" s="18">
        <v>45692</v>
      </c>
      <c r="C62" s="12"/>
      <c r="D62" s="12"/>
      <c r="E62" s="13" t="str">
        <f>IF(Table17[[#This Row],[Amount]]="","","$")</f>
        <v>$</v>
      </c>
      <c r="F62" s="20">
        <v>30</v>
      </c>
      <c r="G62" s="5"/>
    </row>
    <row r="63" spans="2:22" x14ac:dyDescent="0.2">
      <c r="B63" s="18">
        <v>45693</v>
      </c>
      <c r="C63" s="12"/>
      <c r="D63" s="12"/>
      <c r="E63" s="13" t="str">
        <f>IF(Table17[[#This Row],[Amount]]="","","$")</f>
        <v>$</v>
      </c>
      <c r="F63" s="20">
        <v>20</v>
      </c>
      <c r="G63" s="5"/>
    </row>
    <row r="64" spans="2:22" x14ac:dyDescent="0.2">
      <c r="B64" s="18">
        <v>45694</v>
      </c>
      <c r="C64" s="12"/>
      <c r="D64" s="12"/>
      <c r="E64" s="13" t="str">
        <f>IF(Table17[[#This Row],[Amount]]="","","$")</f>
        <v>$</v>
      </c>
      <c r="F64" s="20">
        <v>60</v>
      </c>
      <c r="G64" s="5"/>
    </row>
    <row r="65" spans="2:7" x14ac:dyDescent="0.2">
      <c r="B65" s="18">
        <v>45695</v>
      </c>
      <c r="C65" s="12" t="s">
        <v>18</v>
      </c>
      <c r="D65" s="12" t="s">
        <v>31</v>
      </c>
      <c r="E65" s="13" t="str">
        <f>IF(Table17[[#This Row],[Amount]]="","","$")</f>
        <v>$</v>
      </c>
      <c r="F65" s="20">
        <v>25</v>
      </c>
      <c r="G65" s="5"/>
    </row>
    <row r="66" spans="2:7" x14ac:dyDescent="0.2">
      <c r="B66" s="18"/>
      <c r="C66" s="12"/>
      <c r="D66" s="12"/>
      <c r="E66" s="13" t="str">
        <f>IF(Table17[[#This Row],[Amount]]="","","$")</f>
        <v/>
      </c>
      <c r="F66" s="20"/>
      <c r="G66" s="5"/>
    </row>
    <row r="67" spans="2:7" x14ac:dyDescent="0.2">
      <c r="B67" s="18"/>
      <c r="C67" s="12"/>
      <c r="D67" s="12"/>
      <c r="E67" s="13" t="str">
        <f>IF(Table17[[#This Row],[Amount]]="","","$")</f>
        <v/>
      </c>
      <c r="F67" s="20"/>
      <c r="G67" s="5"/>
    </row>
    <row r="68" spans="2:7" x14ac:dyDescent="0.2">
      <c r="B68" s="18"/>
      <c r="C68" s="12"/>
      <c r="D68" s="12"/>
      <c r="E68" s="13" t="str">
        <f>IF(Table17[[#This Row],[Amount]]="","","$")</f>
        <v/>
      </c>
      <c r="F68" s="20"/>
      <c r="G68" s="5"/>
    </row>
    <row r="69" spans="2:7" x14ac:dyDescent="0.2">
      <c r="B69" s="18"/>
      <c r="C69" s="12"/>
      <c r="D69" s="12"/>
      <c r="E69" s="13" t="str">
        <f>IF(Table17[[#This Row],[Amount]]="","","$")</f>
        <v/>
      </c>
      <c r="F69" s="20"/>
      <c r="G69" s="5"/>
    </row>
    <row r="70" spans="2:7" x14ac:dyDescent="0.2">
      <c r="B70" s="18"/>
      <c r="C70" s="12"/>
      <c r="D70" s="12"/>
      <c r="E70" s="13" t="str">
        <f>IF(Table17[[#This Row],[Amount]]="","","$")</f>
        <v/>
      </c>
      <c r="F70" s="20"/>
      <c r="G70" s="5"/>
    </row>
    <row r="71" spans="2:7" x14ac:dyDescent="0.2">
      <c r="B71" s="18"/>
      <c r="C71" s="12"/>
      <c r="D71" s="12"/>
      <c r="E71" s="13" t="str">
        <f>IF(Table17[[#This Row],[Amount]]="","","$")</f>
        <v/>
      </c>
      <c r="F71" s="20"/>
      <c r="G71" s="5"/>
    </row>
    <row r="72" spans="2:7" x14ac:dyDescent="0.2">
      <c r="B72" s="18"/>
      <c r="C72" s="12"/>
      <c r="D72" s="12"/>
      <c r="E72" s="13" t="str">
        <f>IF(Table17[[#This Row],[Amount]]="","","$")</f>
        <v/>
      </c>
      <c r="F72" s="20"/>
      <c r="G72" s="5"/>
    </row>
    <row r="73" spans="2:7" x14ac:dyDescent="0.2">
      <c r="B73" s="18"/>
      <c r="C73" s="12"/>
      <c r="D73" s="12"/>
      <c r="E73" s="13" t="str">
        <f>IF(Table17[[#This Row],[Amount]]="","","$")</f>
        <v/>
      </c>
      <c r="F73" s="20"/>
      <c r="G73" s="5"/>
    </row>
    <row r="74" spans="2:7" x14ac:dyDescent="0.2">
      <c r="B74" s="18"/>
      <c r="C74" s="12" t="s">
        <v>19</v>
      </c>
      <c r="D74" s="12" t="s">
        <v>24</v>
      </c>
      <c r="E74" s="13" t="str">
        <f>IF(Table17[[#This Row],[Amount]]="","","$")</f>
        <v/>
      </c>
      <c r="F74" s="20"/>
      <c r="G74" s="5"/>
    </row>
    <row r="75" spans="2:7" x14ac:dyDescent="0.2">
      <c r="B75" s="18"/>
      <c r="C75" s="12"/>
      <c r="D75" s="12"/>
      <c r="E75" s="13" t="str">
        <f>IF(Table17[[#This Row],[Amount]]="","","$")</f>
        <v/>
      </c>
      <c r="F75" s="20"/>
      <c r="G75" s="5"/>
    </row>
    <row r="76" spans="2:7" x14ac:dyDescent="0.2">
      <c r="B76" s="18"/>
      <c r="C76" s="12"/>
      <c r="D76" s="12"/>
      <c r="E76" s="13" t="str">
        <f>IF(Table17[[#This Row],[Amount]]="","","$")</f>
        <v/>
      </c>
      <c r="F76" s="20"/>
      <c r="G76" s="5"/>
    </row>
    <row r="77" spans="2:7" x14ac:dyDescent="0.2">
      <c r="B77" s="18"/>
      <c r="C77" s="12"/>
      <c r="D77" s="12"/>
      <c r="E77" s="13" t="str">
        <f>IF(Table17[[#This Row],[Amount]]="","","$")</f>
        <v/>
      </c>
      <c r="F77" s="20"/>
      <c r="G77" s="5"/>
    </row>
    <row r="78" spans="2:7" x14ac:dyDescent="0.2">
      <c r="B78" s="18"/>
      <c r="C78" s="12"/>
      <c r="D78" s="12"/>
      <c r="E78" s="13" t="str">
        <f>IF(Table17[[#This Row],[Amount]]="","","$")</f>
        <v/>
      </c>
      <c r="F78" s="20"/>
      <c r="G78" s="5"/>
    </row>
    <row r="79" spans="2:7" x14ac:dyDescent="0.2">
      <c r="B79" s="18"/>
      <c r="C79" s="12"/>
      <c r="D79" s="12"/>
      <c r="E79" s="13" t="str">
        <f>IF(Table17[[#This Row],[Amount]]="","","$")</f>
        <v/>
      </c>
      <c r="F79" s="20"/>
      <c r="G79" s="5"/>
    </row>
    <row r="80" spans="2:7" x14ac:dyDescent="0.2">
      <c r="B80" s="18"/>
      <c r="C80" s="12"/>
      <c r="D80" s="12"/>
      <c r="E80" s="13" t="str">
        <f>IF(Table17[[#This Row],[Amount]]="","","$")</f>
        <v/>
      </c>
      <c r="F80" s="20"/>
      <c r="G80" s="5"/>
    </row>
    <row r="81" spans="2:7" x14ac:dyDescent="0.2">
      <c r="B81" s="18"/>
      <c r="C81" s="12"/>
      <c r="D81" s="12"/>
      <c r="E81" s="13" t="str">
        <f>IF(Table17[[#This Row],[Amount]]="","","$")</f>
        <v/>
      </c>
      <c r="F81" s="20"/>
      <c r="G81" s="5"/>
    </row>
    <row r="82" spans="2:7" x14ac:dyDescent="0.2">
      <c r="B82" s="18"/>
      <c r="C82" s="12"/>
      <c r="D82" s="12"/>
      <c r="E82" s="13" t="str">
        <f>IF(Table17[[#This Row],[Amount]]="","","$")</f>
        <v/>
      </c>
      <c r="F82" s="20"/>
      <c r="G82" s="5"/>
    </row>
    <row r="83" spans="2:7" x14ac:dyDescent="0.2">
      <c r="B83" s="18"/>
      <c r="C83" s="12"/>
      <c r="D83" s="12"/>
      <c r="E83" s="13" t="str">
        <f>IF(Table17[[#This Row],[Amount]]="","","$")</f>
        <v/>
      </c>
      <c r="F83" s="20"/>
      <c r="G83" s="5"/>
    </row>
    <row r="84" spans="2:7" x14ac:dyDescent="0.2">
      <c r="B84" s="18"/>
      <c r="C84" s="12"/>
      <c r="D84" s="12"/>
      <c r="E84" s="13" t="str">
        <f>IF(Table17[[#This Row],[Amount]]="","","$")</f>
        <v/>
      </c>
      <c r="F84" s="20"/>
      <c r="G84" s="5"/>
    </row>
    <row r="85" spans="2:7" x14ac:dyDescent="0.2">
      <c r="B85" s="18"/>
      <c r="C85" s="12"/>
      <c r="D85" s="12"/>
      <c r="E85" s="13" t="str">
        <f>IF(Table17[[#This Row],[Amount]]="","","$")</f>
        <v/>
      </c>
      <c r="F85" s="20"/>
      <c r="G85" s="5"/>
    </row>
    <row r="86" spans="2:7" x14ac:dyDescent="0.2">
      <c r="B86" s="19"/>
      <c r="C86" s="12"/>
      <c r="D86" s="12"/>
      <c r="E86" s="13" t="str">
        <f>IF(Table17[[#This Row],[Amount]]="","","$")</f>
        <v/>
      </c>
      <c r="F86" s="21"/>
      <c r="G86" s="10"/>
    </row>
    <row r="87" spans="2:7" x14ac:dyDescent="0.2">
      <c r="B87" s="18"/>
      <c r="C87" s="12"/>
      <c r="D87" s="12"/>
      <c r="E87" s="13" t="str">
        <f>IF(Table17[[#This Row],[Amount]]="","","$")</f>
        <v/>
      </c>
      <c r="F87" s="20"/>
      <c r="G87" s="5"/>
    </row>
    <row r="88" spans="2:7" x14ac:dyDescent="0.2">
      <c r="B88" s="18"/>
      <c r="C88" s="12"/>
      <c r="D88" s="12"/>
      <c r="E88" s="13" t="str">
        <f>IF(Table17[[#This Row],[Amount]]="","","$")</f>
        <v/>
      </c>
      <c r="F88" s="20"/>
      <c r="G88" s="5"/>
    </row>
    <row r="89" spans="2:7" x14ac:dyDescent="0.2">
      <c r="B89" s="18"/>
      <c r="C89" s="12"/>
      <c r="D89" s="12"/>
      <c r="E89" s="13" t="str">
        <f>IF(Table17[[#This Row],[Amount]]="","","$")</f>
        <v/>
      </c>
      <c r="F89" s="20"/>
      <c r="G89" s="5"/>
    </row>
    <row r="90" spans="2:7" x14ac:dyDescent="0.2">
      <c r="B90" s="18"/>
      <c r="C90" s="12"/>
      <c r="D90" s="12"/>
      <c r="E90" s="13" t="str">
        <f>IF(Table17[[#This Row],[Amount]]="","","$")</f>
        <v/>
      </c>
      <c r="F90" s="20"/>
      <c r="G90" s="5"/>
    </row>
    <row r="91" spans="2:7" x14ac:dyDescent="0.2">
      <c r="B91" s="18"/>
      <c r="C91" s="12"/>
      <c r="D91" s="12"/>
      <c r="E91" s="13" t="str">
        <f>IF(Table17[[#This Row],[Amount]]="","","$")</f>
        <v/>
      </c>
      <c r="F91" s="20"/>
      <c r="G91" s="5"/>
    </row>
    <row r="92" spans="2:7" x14ac:dyDescent="0.2">
      <c r="B92" s="18"/>
      <c r="C92" s="12"/>
      <c r="D92" s="12"/>
      <c r="E92" s="13" t="str">
        <f>IF(Table17[[#This Row],[Amount]]="","","$")</f>
        <v/>
      </c>
      <c r="F92" s="20"/>
      <c r="G92" s="5"/>
    </row>
    <row r="93" spans="2:7" x14ac:dyDescent="0.2">
      <c r="B93" s="18"/>
      <c r="C93" s="12"/>
      <c r="D93" s="12"/>
      <c r="E93" s="13" t="str">
        <f>IF(Table17[[#This Row],[Amount]]="","","$")</f>
        <v/>
      </c>
      <c r="F93" s="20"/>
      <c r="G93" s="5"/>
    </row>
    <row r="94" spans="2:7" x14ac:dyDescent="0.2">
      <c r="B94" s="18"/>
      <c r="C94" s="12"/>
      <c r="D94" s="12"/>
      <c r="E94" s="13" t="str">
        <f>IF(Table17[[#This Row],[Amount]]="","","$")</f>
        <v/>
      </c>
      <c r="F94" s="20"/>
      <c r="G94" s="5"/>
    </row>
    <row r="95" spans="2:7" x14ac:dyDescent="0.2">
      <c r="B95" s="18"/>
      <c r="C95" s="12"/>
      <c r="D95" s="12"/>
      <c r="E95" s="13" t="str">
        <f>IF(Table17[[#This Row],[Amount]]="","","$")</f>
        <v/>
      </c>
      <c r="F95" s="20"/>
      <c r="G95" s="5"/>
    </row>
  </sheetData>
  <conditionalFormatting sqref="C60:C95">
    <cfRule type="expression" dxfId="13" priority="2">
      <formula>C61=$B$49</formula>
    </cfRule>
  </conditionalFormatting>
  <conditionalFormatting sqref="C61:C95">
    <cfRule type="expression" dxfId="12" priority="4">
      <formula>C61=$B$49</formula>
    </cfRule>
    <cfRule type="expression" dxfId="11" priority="5">
      <formula>C61=$B$48</formula>
    </cfRule>
    <cfRule type="expression" dxfId="10" priority="6">
      <formula>C61=$B$47</formula>
    </cfRule>
    <cfRule type="expression" dxfId="9" priority="7">
      <formula>C61=$B$46</formula>
    </cfRule>
  </conditionalFormatting>
  <dataValidations count="4">
    <dataValidation type="list" allowBlank="1" showInputMessage="1" showErrorMessage="1" sqref="C61 C62:C63 C65:C95 C64" xr:uid="{73465A8E-A22A-4417-82B1-28D4D64CA2BD}">
      <formula1>$B$45:$B$49</formula1>
    </dataValidation>
    <dataValidation type="list" allowBlank="1" showInputMessage="1" showErrorMessage="1" sqref="D61 D66:D95" xr:uid="{9DBF5B90-2A19-4438-8F3C-C432D481CF0E}">
      <formula1>_xlfn.IFS(C61=$B$46,$F$45:$F$54,C61=$B$47,$J$45:$J$54,C61=$B$48,$R$45:$R$54,C61=$B$49,$N$45:$N$54)</formula1>
    </dataValidation>
    <dataValidation type="list" allowBlank="1" showInputMessage="1" showErrorMessage="1" sqref="D63:D65" xr:uid="{A29D5E95-223A-9845-8428-92C6B571E3DB}">
      <formula1>$R$45:$R$54</formula1>
    </dataValidation>
    <dataValidation type="list" allowBlank="1" showInputMessage="1" showErrorMessage="1" sqref="D62" xr:uid="{2DE9A277-A2CA-6043-953B-CC337141C13F}">
      <formula1>$N$45:$N$54</formula1>
    </dataValidation>
  </dataValidations>
  <pageMargins left="0.7" right="0.7" top="0.75" bottom="0.75" header="0.3" footer="0.3"/>
  <ignoredErrors>
    <ignoredError sqref="E80" unlocked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Herring</dc:creator>
  <cp:keywords/>
  <dc:description/>
  <cp:lastModifiedBy>Erik Herring</cp:lastModifiedBy>
  <dcterms:created xsi:type="dcterms:W3CDTF">2024-12-02T13:37:24Z</dcterms:created>
  <dcterms:modified xsi:type="dcterms:W3CDTF">2025-04-16T02:03:59Z</dcterms:modified>
  <cp:category/>
</cp:coreProperties>
</file>