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User\Documents\EF111X\MIST\Systema\MOREBAC\Model+Mesh_V13\"/>
    </mc:Choice>
  </mc:AlternateContent>
  <bookViews>
    <workbookView xWindow="0" yWindow="0" windowWidth="19200" windowHeight="6514" firstSheet="2" activeTab="2"/>
  </bookViews>
  <sheets>
    <sheet name="Node Plan" sheetId="1" r:id="rId1"/>
    <sheet name="Material" sheetId="2" r:id="rId2"/>
    <sheet name="Conductor Plan" sheetId="3" r:id="rId3"/>
  </sheets>
  <externalReferences>
    <externalReference r:id="rId4"/>
    <externalReference r:id="rId5"/>
  </externalReferences>
  <calcPr calcId="171027" concurrentCalc="0"/>
</workbook>
</file>

<file path=xl/calcChain.xml><?xml version="1.0" encoding="utf-8"?>
<calcChain xmlns="http://schemas.openxmlformats.org/spreadsheetml/2006/main">
  <c r="S896" i="3" l="1"/>
  <c r="S893" i="3"/>
  <c r="S890" i="3"/>
  <c r="T896" i="3"/>
  <c r="T893" i="3"/>
  <c r="T890" i="3"/>
  <c r="P896" i="3"/>
  <c r="P893" i="3"/>
  <c r="P890" i="3"/>
  <c r="P887" i="3"/>
  <c r="T887" i="3"/>
  <c r="S887" i="3"/>
  <c r="L896" i="3"/>
  <c r="N896" i="3"/>
  <c r="O896" i="3"/>
  <c r="L893" i="3"/>
  <c r="N893" i="3"/>
  <c r="O893" i="3"/>
  <c r="L890" i="3"/>
  <c r="N890" i="3"/>
  <c r="O890" i="3"/>
  <c r="L887" i="3"/>
  <c r="N887" i="3"/>
  <c r="O887" i="3"/>
  <c r="Q852" i="3"/>
  <c r="R852" i="3"/>
  <c r="S852" i="3"/>
  <c r="T852" i="3"/>
  <c r="U852" i="3"/>
  <c r="Q850" i="3"/>
  <c r="R850" i="3"/>
  <c r="S850" i="3"/>
  <c r="T850" i="3"/>
  <c r="U850" i="3"/>
  <c r="Q851" i="3"/>
  <c r="R851" i="3"/>
  <c r="S851" i="3"/>
  <c r="T851" i="3"/>
  <c r="U851" i="3"/>
  <c r="T849" i="3"/>
  <c r="S849" i="3"/>
  <c r="L850" i="3"/>
  <c r="N850" i="3"/>
  <c r="O850" i="3"/>
  <c r="P850" i="3"/>
  <c r="L851" i="3"/>
  <c r="N851" i="3"/>
  <c r="O851" i="3"/>
  <c r="P851" i="3"/>
  <c r="L852" i="3"/>
  <c r="N852" i="3"/>
  <c r="O852" i="3"/>
  <c r="P852" i="3"/>
  <c r="L849" i="3"/>
  <c r="N849" i="3"/>
  <c r="O849" i="3"/>
  <c r="P849" i="3"/>
  <c r="L844" i="3"/>
  <c r="M844" i="3"/>
  <c r="N844" i="3"/>
  <c r="O844" i="3"/>
  <c r="P844" i="3"/>
  <c r="L845" i="3"/>
  <c r="M845" i="3"/>
  <c r="N845" i="3"/>
  <c r="O845" i="3"/>
  <c r="P845" i="3"/>
  <c r="L846" i="3"/>
  <c r="M846" i="3"/>
  <c r="N846" i="3"/>
  <c r="O846" i="3"/>
  <c r="P846" i="3"/>
  <c r="O843" i="3"/>
  <c r="N843" i="3"/>
  <c r="Q838" i="3"/>
  <c r="R838" i="3"/>
  <c r="S838" i="3"/>
  <c r="T838" i="3"/>
  <c r="U838" i="3"/>
  <c r="Q839" i="3"/>
  <c r="R839" i="3"/>
  <c r="S839" i="3"/>
  <c r="T839" i="3"/>
  <c r="U839" i="3"/>
  <c r="Q840" i="3"/>
  <c r="R840" i="3"/>
  <c r="S840" i="3"/>
  <c r="T840" i="3"/>
  <c r="U840" i="3"/>
  <c r="T837" i="3"/>
  <c r="S837" i="3"/>
  <c r="L838" i="3"/>
  <c r="N838" i="3"/>
  <c r="O838" i="3"/>
  <c r="P838" i="3"/>
  <c r="L839" i="3"/>
  <c r="N839" i="3"/>
  <c r="O839" i="3"/>
  <c r="P839" i="3"/>
  <c r="L840" i="3"/>
  <c r="N840" i="3"/>
  <c r="O840" i="3"/>
  <c r="P840" i="3"/>
  <c r="L837" i="3"/>
  <c r="N837" i="3"/>
  <c r="O837" i="3"/>
  <c r="P837" i="3"/>
  <c r="L832" i="3"/>
  <c r="M832" i="3"/>
  <c r="N832" i="3"/>
  <c r="O832" i="3"/>
  <c r="P832" i="3"/>
  <c r="L833" i="3"/>
  <c r="M833" i="3"/>
  <c r="N833" i="3"/>
  <c r="O833" i="3"/>
  <c r="P833" i="3"/>
  <c r="L834" i="3"/>
  <c r="M834" i="3"/>
  <c r="N834" i="3"/>
  <c r="O834" i="3"/>
  <c r="P834" i="3"/>
  <c r="O831" i="3"/>
  <c r="N831" i="3"/>
  <c r="Q826" i="3"/>
  <c r="R826" i="3"/>
  <c r="S826" i="3"/>
  <c r="T826" i="3"/>
  <c r="U826" i="3"/>
  <c r="Q827" i="3"/>
  <c r="R827" i="3"/>
  <c r="S827" i="3"/>
  <c r="T827" i="3"/>
  <c r="U827" i="3"/>
  <c r="Q828" i="3"/>
  <c r="R828" i="3"/>
  <c r="S828" i="3"/>
  <c r="T828" i="3"/>
  <c r="U828" i="3"/>
  <c r="T825" i="3"/>
  <c r="S825" i="3"/>
  <c r="L826" i="3"/>
  <c r="N826" i="3"/>
  <c r="O826" i="3"/>
  <c r="P826" i="3"/>
  <c r="L827" i="3"/>
  <c r="N827" i="3"/>
  <c r="O827" i="3"/>
  <c r="P827" i="3"/>
  <c r="L828" i="3"/>
  <c r="N828" i="3"/>
  <c r="O828" i="3"/>
  <c r="P828" i="3"/>
  <c r="L825" i="3"/>
  <c r="N825" i="3"/>
  <c r="O825" i="3"/>
  <c r="P825" i="3"/>
  <c r="L820" i="3"/>
  <c r="M820" i="3"/>
  <c r="N820" i="3"/>
  <c r="O820" i="3"/>
  <c r="P820" i="3"/>
  <c r="L821" i="3"/>
  <c r="M821" i="3"/>
  <c r="N821" i="3"/>
  <c r="O821" i="3"/>
  <c r="P821" i="3"/>
  <c r="L822" i="3"/>
  <c r="M822" i="3"/>
  <c r="N822" i="3"/>
  <c r="O822" i="3"/>
  <c r="P822" i="3"/>
  <c r="N819" i="3"/>
  <c r="Q814" i="3"/>
  <c r="R814" i="3"/>
  <c r="S814" i="3"/>
  <c r="T814" i="3"/>
  <c r="U814" i="3"/>
  <c r="Q815" i="3"/>
  <c r="R815" i="3"/>
  <c r="S815" i="3"/>
  <c r="T815" i="3"/>
  <c r="U815" i="3"/>
  <c r="Q816" i="3"/>
  <c r="R816" i="3"/>
  <c r="S816" i="3"/>
  <c r="T816" i="3"/>
  <c r="U816" i="3"/>
  <c r="S813" i="3"/>
  <c r="L814" i="3"/>
  <c r="N814" i="3"/>
  <c r="O814" i="3"/>
  <c r="P814" i="3"/>
  <c r="L815" i="3"/>
  <c r="N815" i="3"/>
  <c r="O815" i="3"/>
  <c r="P815" i="3"/>
  <c r="L816" i="3"/>
  <c r="N816" i="3"/>
  <c r="O816" i="3"/>
  <c r="P816" i="3"/>
  <c r="L813" i="3"/>
  <c r="N813" i="3"/>
  <c r="O813" i="3"/>
  <c r="P813" i="3"/>
  <c r="L819" i="3"/>
  <c r="M819" i="3"/>
  <c r="O819" i="3"/>
  <c r="P819" i="3"/>
  <c r="R813" i="3"/>
  <c r="Q846" i="3"/>
  <c r="S846" i="3"/>
  <c r="T846" i="3"/>
  <c r="U846" i="3"/>
  <c r="Q845" i="3"/>
  <c r="S845" i="3"/>
  <c r="T845" i="3"/>
  <c r="U845" i="3"/>
  <c r="Q844" i="3"/>
  <c r="S844" i="3"/>
  <c r="T844" i="3"/>
  <c r="U844" i="3"/>
  <c r="Q843" i="3"/>
  <c r="S843" i="3"/>
  <c r="T843" i="3"/>
  <c r="U843" i="3"/>
  <c r="Q834" i="3"/>
  <c r="S834" i="3"/>
  <c r="T834" i="3"/>
  <c r="U834" i="3"/>
  <c r="Q833" i="3"/>
  <c r="S833" i="3"/>
  <c r="T833" i="3"/>
  <c r="U833" i="3"/>
  <c r="Q832" i="3"/>
  <c r="S832" i="3"/>
  <c r="T832" i="3"/>
  <c r="U832" i="3"/>
  <c r="Q831" i="3"/>
  <c r="S831" i="3"/>
  <c r="T831" i="3"/>
  <c r="U831" i="3"/>
  <c r="Q822" i="3"/>
  <c r="S822" i="3"/>
  <c r="T822" i="3"/>
  <c r="U822" i="3"/>
  <c r="Q821" i="3"/>
  <c r="S821" i="3"/>
  <c r="T821" i="3"/>
  <c r="U821" i="3"/>
  <c r="Q820" i="3"/>
  <c r="S820" i="3"/>
  <c r="T820" i="3"/>
  <c r="U820" i="3"/>
  <c r="Q819" i="3"/>
  <c r="S819" i="3"/>
  <c r="T819" i="3"/>
  <c r="U819" i="3"/>
  <c r="Q813" i="3"/>
  <c r="T813" i="3"/>
  <c r="U813" i="3"/>
  <c r="L807" i="3"/>
  <c r="M807" i="3"/>
  <c r="N807" i="3"/>
  <c r="O807" i="3"/>
  <c r="P807" i="3"/>
  <c r="Q807" i="3"/>
  <c r="S807" i="3"/>
  <c r="T807" i="3"/>
  <c r="U807" i="3"/>
  <c r="L808" i="3"/>
  <c r="M808" i="3"/>
  <c r="N808" i="3"/>
  <c r="O808" i="3"/>
  <c r="P808" i="3"/>
  <c r="Q808" i="3"/>
  <c r="S808" i="3"/>
  <c r="T808" i="3"/>
  <c r="U808" i="3"/>
  <c r="L809" i="3"/>
  <c r="M809" i="3"/>
  <c r="N809" i="3"/>
  <c r="O809" i="3"/>
  <c r="P809" i="3"/>
  <c r="Q809" i="3"/>
  <c r="S809" i="3"/>
  <c r="T809" i="3"/>
  <c r="U809" i="3"/>
  <c r="Q806" i="3"/>
  <c r="S806" i="3"/>
  <c r="T806" i="3"/>
  <c r="U806" i="3"/>
  <c r="O806" i="3"/>
  <c r="N806" i="3"/>
  <c r="Q792" i="3"/>
  <c r="R792" i="3"/>
  <c r="S792" i="3"/>
  <c r="T792" i="3"/>
  <c r="U792" i="3"/>
  <c r="L792" i="3"/>
  <c r="M792" i="3"/>
  <c r="N792" i="3"/>
  <c r="O792" i="3"/>
  <c r="P792" i="3"/>
  <c r="Q791" i="3"/>
  <c r="R791" i="3"/>
  <c r="S791" i="3"/>
  <c r="T791" i="3"/>
  <c r="U791" i="3"/>
  <c r="O791" i="3"/>
  <c r="N791" i="3"/>
  <c r="Q796" i="3"/>
  <c r="R796" i="3"/>
  <c r="S796" i="3"/>
  <c r="T796" i="3"/>
  <c r="U796" i="3"/>
  <c r="L796" i="3"/>
  <c r="M796" i="3"/>
  <c r="N796" i="3"/>
  <c r="O796" i="3"/>
  <c r="P796" i="3"/>
  <c r="Q788" i="3"/>
  <c r="R788" i="3"/>
  <c r="S788" i="3"/>
  <c r="T788" i="3"/>
  <c r="U788" i="3"/>
  <c r="N788" i="3"/>
  <c r="M788" i="3"/>
  <c r="Q784" i="3"/>
  <c r="R784" i="3"/>
  <c r="S784" i="3"/>
  <c r="T784" i="3"/>
  <c r="U784" i="3"/>
  <c r="L784" i="3"/>
  <c r="M784" i="3"/>
  <c r="N784" i="3"/>
  <c r="O784" i="3"/>
  <c r="P784" i="3"/>
  <c r="Q783" i="3"/>
  <c r="R783" i="3"/>
  <c r="S783" i="3"/>
  <c r="T783" i="3"/>
  <c r="U783" i="3"/>
  <c r="L783" i="3"/>
  <c r="M783" i="3"/>
  <c r="N783" i="3"/>
  <c r="O783" i="3"/>
  <c r="P783" i="3"/>
  <c r="Q782" i="3"/>
  <c r="R782" i="3"/>
  <c r="S782" i="3"/>
  <c r="T782" i="3"/>
  <c r="U782" i="3"/>
  <c r="L782" i="3"/>
  <c r="M782" i="3"/>
  <c r="N782" i="3"/>
  <c r="O782" i="3"/>
  <c r="P782" i="3"/>
  <c r="Q781" i="3"/>
  <c r="R781" i="3"/>
  <c r="S781" i="3"/>
  <c r="T781" i="3"/>
  <c r="U781" i="3"/>
  <c r="L781" i="3"/>
  <c r="M781" i="3"/>
  <c r="N781" i="3"/>
  <c r="O781" i="3"/>
  <c r="P781" i="3"/>
  <c r="Q780" i="3"/>
  <c r="R780" i="3"/>
  <c r="S780" i="3"/>
  <c r="T780" i="3"/>
  <c r="U780" i="3"/>
  <c r="L780" i="3"/>
  <c r="M780" i="3"/>
  <c r="N780" i="3"/>
  <c r="O780" i="3"/>
  <c r="P780" i="3"/>
  <c r="Q778" i="3"/>
  <c r="R778" i="3"/>
  <c r="S778" i="3"/>
  <c r="T778" i="3"/>
  <c r="U778" i="3"/>
  <c r="L778" i="3"/>
  <c r="M778" i="3"/>
  <c r="N778" i="3"/>
  <c r="O778" i="3"/>
  <c r="P778" i="3"/>
  <c r="Q777" i="3"/>
  <c r="R777" i="3"/>
  <c r="S777" i="3"/>
  <c r="T777" i="3"/>
  <c r="U777" i="3"/>
  <c r="L777" i="3"/>
  <c r="M777" i="3"/>
  <c r="N777" i="3"/>
  <c r="O777" i="3"/>
  <c r="P777" i="3"/>
  <c r="Q776" i="3"/>
  <c r="R776" i="3"/>
  <c r="S776" i="3"/>
  <c r="T776" i="3"/>
  <c r="U776" i="3"/>
  <c r="L776" i="3"/>
  <c r="M776" i="3"/>
  <c r="N776" i="3"/>
  <c r="O776" i="3"/>
  <c r="P776" i="3"/>
  <c r="Q775" i="3"/>
  <c r="R775" i="3"/>
  <c r="S775" i="3"/>
  <c r="T775" i="3"/>
  <c r="U775" i="3"/>
  <c r="L775" i="3"/>
  <c r="M775" i="3"/>
  <c r="N775" i="3"/>
  <c r="O775" i="3"/>
  <c r="P775" i="3"/>
  <c r="Q774" i="3"/>
  <c r="R774" i="3"/>
  <c r="S774" i="3"/>
  <c r="T774" i="3"/>
  <c r="U774" i="3"/>
  <c r="L774" i="3"/>
  <c r="M774" i="3"/>
  <c r="N774" i="3"/>
  <c r="O774" i="3"/>
  <c r="P774" i="3"/>
  <c r="Q772" i="3"/>
  <c r="R772" i="3"/>
  <c r="S772" i="3"/>
  <c r="T772" i="3"/>
  <c r="U772" i="3"/>
  <c r="L772" i="3"/>
  <c r="M772" i="3"/>
  <c r="N772" i="3"/>
  <c r="O772" i="3"/>
  <c r="P772" i="3"/>
  <c r="Q771" i="3"/>
  <c r="R771" i="3"/>
  <c r="S771" i="3"/>
  <c r="T771" i="3"/>
  <c r="U771" i="3"/>
  <c r="L771" i="3"/>
  <c r="M771" i="3"/>
  <c r="N771" i="3"/>
  <c r="O771" i="3"/>
  <c r="P771" i="3"/>
  <c r="Q770" i="3"/>
  <c r="R770" i="3"/>
  <c r="S770" i="3"/>
  <c r="T770" i="3"/>
  <c r="U770" i="3"/>
  <c r="L770" i="3"/>
  <c r="M770" i="3"/>
  <c r="N770" i="3"/>
  <c r="O770" i="3"/>
  <c r="P770" i="3"/>
  <c r="Q769" i="3"/>
  <c r="R769" i="3"/>
  <c r="S769" i="3"/>
  <c r="T769" i="3"/>
  <c r="U769" i="3"/>
  <c r="L769" i="3"/>
  <c r="M769" i="3"/>
  <c r="N769" i="3"/>
  <c r="O769" i="3"/>
  <c r="P769" i="3"/>
  <c r="Q768" i="3"/>
  <c r="R768" i="3"/>
  <c r="S768" i="3"/>
  <c r="T768" i="3"/>
  <c r="U768" i="3"/>
  <c r="L768" i="3"/>
  <c r="M768" i="3"/>
  <c r="N768" i="3"/>
  <c r="O768" i="3"/>
  <c r="P768" i="3"/>
  <c r="Q766" i="3"/>
  <c r="R766" i="3"/>
  <c r="S766" i="3"/>
  <c r="T766" i="3"/>
  <c r="U766" i="3"/>
  <c r="L766" i="3"/>
  <c r="M766" i="3"/>
  <c r="N766" i="3"/>
  <c r="O766" i="3"/>
  <c r="P766" i="3"/>
  <c r="Q765" i="3"/>
  <c r="R765" i="3"/>
  <c r="S765" i="3"/>
  <c r="T765" i="3"/>
  <c r="U765" i="3"/>
  <c r="L765" i="3"/>
  <c r="M765" i="3"/>
  <c r="N765" i="3"/>
  <c r="O765" i="3"/>
  <c r="P765" i="3"/>
  <c r="Q764" i="3"/>
  <c r="R764" i="3"/>
  <c r="S764" i="3"/>
  <c r="T764" i="3"/>
  <c r="U764" i="3"/>
  <c r="L764" i="3"/>
  <c r="M764" i="3"/>
  <c r="N764" i="3"/>
  <c r="O764" i="3"/>
  <c r="P764" i="3"/>
  <c r="Q763" i="3"/>
  <c r="R763" i="3"/>
  <c r="S763" i="3"/>
  <c r="T763" i="3"/>
  <c r="U763" i="3"/>
  <c r="L763" i="3"/>
  <c r="M763" i="3"/>
  <c r="N763" i="3"/>
  <c r="O763" i="3"/>
  <c r="P763" i="3"/>
  <c r="Q762" i="3"/>
  <c r="R762" i="3"/>
  <c r="S762" i="3"/>
  <c r="T762" i="3"/>
  <c r="U762" i="3"/>
  <c r="L762" i="3"/>
  <c r="M762" i="3"/>
  <c r="N762" i="3"/>
  <c r="O762" i="3"/>
  <c r="P762" i="3"/>
  <c r="Q760" i="3"/>
  <c r="R760" i="3"/>
  <c r="S760" i="3"/>
  <c r="T760" i="3"/>
  <c r="U760" i="3"/>
  <c r="L760" i="3"/>
  <c r="M760" i="3"/>
  <c r="N760" i="3"/>
  <c r="O760" i="3"/>
  <c r="P760" i="3"/>
  <c r="Q759" i="3"/>
  <c r="R759" i="3"/>
  <c r="S759" i="3"/>
  <c r="T759" i="3"/>
  <c r="U759" i="3"/>
  <c r="L759" i="3"/>
  <c r="M759" i="3"/>
  <c r="N759" i="3"/>
  <c r="O759" i="3"/>
  <c r="P759" i="3"/>
  <c r="Q758" i="3"/>
  <c r="R758" i="3"/>
  <c r="S758" i="3"/>
  <c r="T758" i="3"/>
  <c r="U758" i="3"/>
  <c r="L758" i="3"/>
  <c r="M758" i="3"/>
  <c r="N758" i="3"/>
  <c r="O758" i="3"/>
  <c r="P758" i="3"/>
  <c r="Q757" i="3"/>
  <c r="R757" i="3"/>
  <c r="S757" i="3"/>
  <c r="T757" i="3"/>
  <c r="U757" i="3"/>
  <c r="L757" i="3"/>
  <c r="M757" i="3"/>
  <c r="N757" i="3"/>
  <c r="O757" i="3"/>
  <c r="P757" i="3"/>
  <c r="Q756" i="3"/>
  <c r="R756" i="3"/>
  <c r="S756" i="3"/>
  <c r="T756" i="3"/>
  <c r="U756" i="3"/>
  <c r="L756" i="3"/>
  <c r="M756" i="3"/>
  <c r="N756" i="3"/>
  <c r="O756" i="3"/>
  <c r="P756" i="3"/>
  <c r="L751" i="3"/>
  <c r="M751" i="3"/>
  <c r="N751" i="3"/>
  <c r="O751" i="3"/>
  <c r="P751" i="3"/>
  <c r="Q751" i="3"/>
  <c r="R751" i="3"/>
  <c r="S751" i="3"/>
  <c r="T751" i="3"/>
  <c r="U751" i="3"/>
  <c r="L752" i="3"/>
  <c r="M752" i="3"/>
  <c r="N752" i="3"/>
  <c r="O752" i="3"/>
  <c r="P752" i="3"/>
  <c r="Q752" i="3"/>
  <c r="R752" i="3"/>
  <c r="S752" i="3"/>
  <c r="T752" i="3"/>
  <c r="U752" i="3"/>
  <c r="L753" i="3"/>
  <c r="M753" i="3"/>
  <c r="N753" i="3"/>
  <c r="O753" i="3"/>
  <c r="P753" i="3"/>
  <c r="Q753" i="3"/>
  <c r="R753" i="3"/>
  <c r="S753" i="3"/>
  <c r="T753" i="3"/>
  <c r="U753" i="3"/>
  <c r="L754" i="3"/>
  <c r="M754" i="3"/>
  <c r="N754" i="3"/>
  <c r="O754" i="3"/>
  <c r="P754" i="3"/>
  <c r="Q754" i="3"/>
  <c r="R754" i="3"/>
  <c r="S754" i="3"/>
  <c r="T754" i="3"/>
  <c r="U754" i="3"/>
  <c r="Q750" i="3"/>
  <c r="R750" i="3"/>
  <c r="S750" i="3"/>
  <c r="T750" i="3"/>
  <c r="U750" i="3"/>
  <c r="N750" i="3"/>
  <c r="M750" i="3"/>
  <c r="Q747" i="3"/>
  <c r="R747" i="3"/>
  <c r="S747" i="3"/>
  <c r="T747" i="3"/>
  <c r="U747" i="3"/>
  <c r="L747" i="3"/>
  <c r="M747" i="3"/>
  <c r="N747" i="3"/>
  <c r="O747" i="3"/>
  <c r="P747" i="3"/>
  <c r="Q746" i="3"/>
  <c r="R746" i="3"/>
  <c r="S746" i="3"/>
  <c r="T746" i="3"/>
  <c r="U746" i="3"/>
  <c r="L746" i="3"/>
  <c r="M746" i="3"/>
  <c r="N746" i="3"/>
  <c r="O746" i="3"/>
  <c r="P746" i="3"/>
  <c r="Q745" i="3"/>
  <c r="R745" i="3"/>
  <c r="S745" i="3"/>
  <c r="T745" i="3"/>
  <c r="U745" i="3"/>
  <c r="L745" i="3"/>
  <c r="M745" i="3"/>
  <c r="N745" i="3"/>
  <c r="O745" i="3"/>
  <c r="P745" i="3"/>
  <c r="Q744" i="3"/>
  <c r="R744" i="3"/>
  <c r="S744" i="3"/>
  <c r="T744" i="3"/>
  <c r="U744" i="3"/>
  <c r="L744" i="3"/>
  <c r="M744" i="3"/>
  <c r="N744" i="3"/>
  <c r="O744" i="3"/>
  <c r="P744" i="3"/>
  <c r="Q743" i="3"/>
  <c r="R743" i="3"/>
  <c r="S743" i="3"/>
  <c r="T743" i="3"/>
  <c r="U743" i="3"/>
  <c r="L743" i="3"/>
  <c r="M743" i="3"/>
  <c r="N743" i="3"/>
  <c r="O743" i="3"/>
  <c r="P743" i="3"/>
  <c r="Q741" i="3"/>
  <c r="R741" i="3"/>
  <c r="S741" i="3"/>
  <c r="T741" i="3"/>
  <c r="U741" i="3"/>
  <c r="L741" i="3"/>
  <c r="M741" i="3"/>
  <c r="N741" i="3"/>
  <c r="O741" i="3"/>
  <c r="P741" i="3"/>
  <c r="Q740" i="3"/>
  <c r="R740" i="3"/>
  <c r="S740" i="3"/>
  <c r="T740" i="3"/>
  <c r="U740" i="3"/>
  <c r="L740" i="3"/>
  <c r="M740" i="3"/>
  <c r="N740" i="3"/>
  <c r="O740" i="3"/>
  <c r="P740" i="3"/>
  <c r="Q739" i="3"/>
  <c r="R739" i="3"/>
  <c r="S739" i="3"/>
  <c r="T739" i="3"/>
  <c r="U739" i="3"/>
  <c r="L739" i="3"/>
  <c r="M739" i="3"/>
  <c r="N739" i="3"/>
  <c r="O739" i="3"/>
  <c r="P739" i="3"/>
  <c r="Q738" i="3"/>
  <c r="R738" i="3"/>
  <c r="S738" i="3"/>
  <c r="T738" i="3"/>
  <c r="U738" i="3"/>
  <c r="L738" i="3"/>
  <c r="M738" i="3"/>
  <c r="N738" i="3"/>
  <c r="O738" i="3"/>
  <c r="P738" i="3"/>
  <c r="Q737" i="3"/>
  <c r="R737" i="3"/>
  <c r="S737" i="3"/>
  <c r="T737" i="3"/>
  <c r="U737" i="3"/>
  <c r="L737" i="3"/>
  <c r="M737" i="3"/>
  <c r="N737" i="3"/>
  <c r="O737" i="3"/>
  <c r="P737" i="3"/>
  <c r="Q735" i="3"/>
  <c r="R735" i="3"/>
  <c r="S735" i="3"/>
  <c r="T735" i="3"/>
  <c r="U735" i="3"/>
  <c r="L735" i="3"/>
  <c r="M735" i="3"/>
  <c r="N735" i="3"/>
  <c r="O735" i="3"/>
  <c r="P735" i="3"/>
  <c r="Q734" i="3"/>
  <c r="R734" i="3"/>
  <c r="S734" i="3"/>
  <c r="T734" i="3"/>
  <c r="U734" i="3"/>
  <c r="L734" i="3"/>
  <c r="M734" i="3"/>
  <c r="N734" i="3"/>
  <c r="O734" i="3"/>
  <c r="P734" i="3"/>
  <c r="Q733" i="3"/>
  <c r="R733" i="3"/>
  <c r="S733" i="3"/>
  <c r="T733" i="3"/>
  <c r="U733" i="3"/>
  <c r="L733" i="3"/>
  <c r="M733" i="3"/>
  <c r="N733" i="3"/>
  <c r="O733" i="3"/>
  <c r="P733" i="3"/>
  <c r="Q732" i="3"/>
  <c r="R732" i="3"/>
  <c r="S732" i="3"/>
  <c r="T732" i="3"/>
  <c r="U732" i="3"/>
  <c r="L732" i="3"/>
  <c r="M732" i="3"/>
  <c r="N732" i="3"/>
  <c r="O732" i="3"/>
  <c r="P732" i="3"/>
  <c r="Q731" i="3"/>
  <c r="R731" i="3"/>
  <c r="S731" i="3"/>
  <c r="T731" i="3"/>
  <c r="U731" i="3"/>
  <c r="L731" i="3"/>
  <c r="M731" i="3"/>
  <c r="N731" i="3"/>
  <c r="O731" i="3"/>
  <c r="P731" i="3"/>
  <c r="Q729" i="3"/>
  <c r="R729" i="3"/>
  <c r="S729" i="3"/>
  <c r="T729" i="3"/>
  <c r="U729" i="3"/>
  <c r="L729" i="3"/>
  <c r="M729" i="3"/>
  <c r="N729" i="3"/>
  <c r="O729" i="3"/>
  <c r="P729" i="3"/>
  <c r="Q728" i="3"/>
  <c r="R728" i="3"/>
  <c r="S728" i="3"/>
  <c r="T728" i="3"/>
  <c r="U728" i="3"/>
  <c r="L728" i="3"/>
  <c r="M728" i="3"/>
  <c r="N728" i="3"/>
  <c r="O728" i="3"/>
  <c r="P728" i="3"/>
  <c r="Q727" i="3"/>
  <c r="R727" i="3"/>
  <c r="S727" i="3"/>
  <c r="T727" i="3"/>
  <c r="U727" i="3"/>
  <c r="L727" i="3"/>
  <c r="M727" i="3"/>
  <c r="N727" i="3"/>
  <c r="O727" i="3"/>
  <c r="P727" i="3"/>
  <c r="Q726" i="3"/>
  <c r="R726" i="3"/>
  <c r="S726" i="3"/>
  <c r="T726" i="3"/>
  <c r="U726" i="3"/>
  <c r="L726" i="3"/>
  <c r="M726" i="3"/>
  <c r="N726" i="3"/>
  <c r="O726" i="3"/>
  <c r="P726" i="3"/>
  <c r="Q725" i="3"/>
  <c r="R725" i="3"/>
  <c r="S725" i="3"/>
  <c r="T725" i="3"/>
  <c r="U725" i="3"/>
  <c r="L725" i="3"/>
  <c r="M725" i="3"/>
  <c r="N725" i="3"/>
  <c r="O725" i="3"/>
  <c r="P725" i="3"/>
  <c r="Q723" i="3"/>
  <c r="R723" i="3"/>
  <c r="S723" i="3"/>
  <c r="T723" i="3"/>
  <c r="U723" i="3"/>
  <c r="L723" i="3"/>
  <c r="M723" i="3"/>
  <c r="N723" i="3"/>
  <c r="O723" i="3"/>
  <c r="P723" i="3"/>
  <c r="Q722" i="3"/>
  <c r="R722" i="3"/>
  <c r="S722" i="3"/>
  <c r="T722" i="3"/>
  <c r="U722" i="3"/>
  <c r="L722" i="3"/>
  <c r="M722" i="3"/>
  <c r="N722" i="3"/>
  <c r="O722" i="3"/>
  <c r="P722" i="3"/>
  <c r="Q721" i="3"/>
  <c r="R721" i="3"/>
  <c r="S721" i="3"/>
  <c r="T721" i="3"/>
  <c r="U721" i="3"/>
  <c r="L721" i="3"/>
  <c r="M721" i="3"/>
  <c r="N721" i="3"/>
  <c r="O721" i="3"/>
  <c r="P721" i="3"/>
  <c r="Q720" i="3"/>
  <c r="R720" i="3"/>
  <c r="S720" i="3"/>
  <c r="T720" i="3"/>
  <c r="U720" i="3"/>
  <c r="L720" i="3"/>
  <c r="M720" i="3"/>
  <c r="N720" i="3"/>
  <c r="O720" i="3"/>
  <c r="P720" i="3"/>
  <c r="Q719" i="3"/>
  <c r="R719" i="3"/>
  <c r="S719" i="3"/>
  <c r="T719" i="3"/>
  <c r="U719" i="3"/>
  <c r="L719" i="3"/>
  <c r="M719" i="3"/>
  <c r="N719" i="3"/>
  <c r="O719" i="3"/>
  <c r="P719" i="3"/>
  <c r="L714" i="3"/>
  <c r="M714" i="3"/>
  <c r="N714" i="3"/>
  <c r="O714" i="3"/>
  <c r="P714" i="3"/>
  <c r="Q714" i="3"/>
  <c r="R714" i="3"/>
  <c r="S714" i="3"/>
  <c r="T714" i="3"/>
  <c r="U714" i="3"/>
  <c r="L715" i="3"/>
  <c r="M715" i="3"/>
  <c r="N715" i="3"/>
  <c r="O715" i="3"/>
  <c r="P715" i="3"/>
  <c r="Q715" i="3"/>
  <c r="R715" i="3"/>
  <c r="S715" i="3"/>
  <c r="T715" i="3"/>
  <c r="U715" i="3"/>
  <c r="L716" i="3"/>
  <c r="M716" i="3"/>
  <c r="N716" i="3"/>
  <c r="O716" i="3"/>
  <c r="P716" i="3"/>
  <c r="Q716" i="3"/>
  <c r="R716" i="3"/>
  <c r="S716" i="3"/>
  <c r="T716" i="3"/>
  <c r="U716" i="3"/>
  <c r="L717" i="3"/>
  <c r="M717" i="3"/>
  <c r="N717" i="3"/>
  <c r="O717" i="3"/>
  <c r="P717" i="3"/>
  <c r="Q717" i="3"/>
  <c r="R717" i="3"/>
  <c r="S717" i="3"/>
  <c r="T717" i="3"/>
  <c r="U717" i="3"/>
  <c r="Q713" i="3"/>
  <c r="R713" i="3"/>
  <c r="S713" i="3"/>
  <c r="T713" i="3"/>
  <c r="U713" i="3"/>
  <c r="O713" i="3"/>
  <c r="N713" i="3"/>
  <c r="M713" i="3"/>
  <c r="Q701" i="3"/>
  <c r="R701" i="3"/>
  <c r="S701" i="3"/>
  <c r="T701" i="3"/>
  <c r="U701" i="3"/>
  <c r="L701" i="3"/>
  <c r="M701" i="3"/>
  <c r="N701" i="3"/>
  <c r="O701" i="3"/>
  <c r="P701" i="3"/>
  <c r="Q700" i="3"/>
  <c r="R700" i="3"/>
  <c r="S700" i="3"/>
  <c r="T700" i="3"/>
  <c r="U700" i="3"/>
  <c r="L700" i="3"/>
  <c r="M700" i="3"/>
  <c r="N700" i="3"/>
  <c r="O700" i="3"/>
  <c r="P700" i="3"/>
  <c r="Q699" i="3"/>
  <c r="R699" i="3"/>
  <c r="S699" i="3"/>
  <c r="T699" i="3"/>
  <c r="U699" i="3"/>
  <c r="L699" i="3"/>
  <c r="M699" i="3"/>
  <c r="N699" i="3"/>
  <c r="O699" i="3"/>
  <c r="P699" i="3"/>
  <c r="Q698" i="3"/>
  <c r="R698" i="3"/>
  <c r="S698" i="3"/>
  <c r="T698" i="3"/>
  <c r="U698" i="3"/>
  <c r="L698" i="3"/>
  <c r="M698" i="3"/>
  <c r="N698" i="3"/>
  <c r="O698" i="3"/>
  <c r="P698" i="3"/>
  <c r="Q697" i="3"/>
  <c r="R697" i="3"/>
  <c r="S697" i="3"/>
  <c r="T697" i="3"/>
  <c r="U697" i="3"/>
  <c r="L697" i="3"/>
  <c r="M697" i="3"/>
  <c r="N697" i="3"/>
  <c r="O697" i="3"/>
  <c r="P697" i="3"/>
  <c r="Q696" i="3"/>
  <c r="R696" i="3"/>
  <c r="S696" i="3"/>
  <c r="T696" i="3"/>
  <c r="U696" i="3"/>
  <c r="L696" i="3"/>
  <c r="M696" i="3"/>
  <c r="N696" i="3"/>
  <c r="O696" i="3"/>
  <c r="P696" i="3"/>
  <c r="Q694" i="3"/>
  <c r="R694" i="3"/>
  <c r="S694" i="3"/>
  <c r="T694" i="3"/>
  <c r="U694" i="3"/>
  <c r="L694" i="3"/>
  <c r="M694" i="3"/>
  <c r="N694" i="3"/>
  <c r="O694" i="3"/>
  <c r="P694" i="3"/>
  <c r="Q693" i="3"/>
  <c r="R693" i="3"/>
  <c r="S693" i="3"/>
  <c r="T693" i="3"/>
  <c r="U693" i="3"/>
  <c r="L693" i="3"/>
  <c r="M693" i="3"/>
  <c r="N693" i="3"/>
  <c r="O693" i="3"/>
  <c r="P693" i="3"/>
  <c r="Q692" i="3"/>
  <c r="R692" i="3"/>
  <c r="S692" i="3"/>
  <c r="T692" i="3"/>
  <c r="U692" i="3"/>
  <c r="L692" i="3"/>
  <c r="M692" i="3"/>
  <c r="N692" i="3"/>
  <c r="O692" i="3"/>
  <c r="P692" i="3"/>
  <c r="Q691" i="3"/>
  <c r="R691" i="3"/>
  <c r="S691" i="3"/>
  <c r="T691" i="3"/>
  <c r="U691" i="3"/>
  <c r="L691" i="3"/>
  <c r="M691" i="3"/>
  <c r="N691" i="3"/>
  <c r="O691" i="3"/>
  <c r="P691" i="3"/>
  <c r="Q690" i="3"/>
  <c r="R690" i="3"/>
  <c r="S690" i="3"/>
  <c r="T690" i="3"/>
  <c r="U690" i="3"/>
  <c r="L690" i="3"/>
  <c r="M690" i="3"/>
  <c r="N690" i="3"/>
  <c r="O690" i="3"/>
  <c r="P690" i="3"/>
  <c r="Q689" i="3"/>
  <c r="R689" i="3"/>
  <c r="S689" i="3"/>
  <c r="T689" i="3"/>
  <c r="U689" i="3"/>
  <c r="L689" i="3"/>
  <c r="M689" i="3"/>
  <c r="N689" i="3"/>
  <c r="O689" i="3"/>
  <c r="P689" i="3"/>
  <c r="Q687" i="3"/>
  <c r="R687" i="3"/>
  <c r="S687" i="3"/>
  <c r="T687" i="3"/>
  <c r="U687" i="3"/>
  <c r="L687" i="3"/>
  <c r="M687" i="3"/>
  <c r="N687" i="3"/>
  <c r="O687" i="3"/>
  <c r="P687" i="3"/>
  <c r="Q686" i="3"/>
  <c r="R686" i="3"/>
  <c r="S686" i="3"/>
  <c r="T686" i="3"/>
  <c r="U686" i="3"/>
  <c r="L686" i="3"/>
  <c r="M686" i="3"/>
  <c r="N686" i="3"/>
  <c r="O686" i="3"/>
  <c r="P686" i="3"/>
  <c r="Q685" i="3"/>
  <c r="R685" i="3"/>
  <c r="S685" i="3"/>
  <c r="T685" i="3"/>
  <c r="U685" i="3"/>
  <c r="L685" i="3"/>
  <c r="M685" i="3"/>
  <c r="N685" i="3"/>
  <c r="O685" i="3"/>
  <c r="P685" i="3"/>
  <c r="Q684" i="3"/>
  <c r="R684" i="3"/>
  <c r="S684" i="3"/>
  <c r="T684" i="3"/>
  <c r="U684" i="3"/>
  <c r="L684" i="3"/>
  <c r="M684" i="3"/>
  <c r="N684" i="3"/>
  <c r="O684" i="3"/>
  <c r="P684" i="3"/>
  <c r="Q683" i="3"/>
  <c r="R683" i="3"/>
  <c r="S683" i="3"/>
  <c r="T683" i="3"/>
  <c r="U683" i="3"/>
  <c r="L683" i="3"/>
  <c r="M683" i="3"/>
  <c r="N683" i="3"/>
  <c r="O683" i="3"/>
  <c r="P683" i="3"/>
  <c r="Q682" i="3"/>
  <c r="R682" i="3"/>
  <c r="S682" i="3"/>
  <c r="T682" i="3"/>
  <c r="U682" i="3"/>
  <c r="L682" i="3"/>
  <c r="M682" i="3"/>
  <c r="N682" i="3"/>
  <c r="O682" i="3"/>
  <c r="P682" i="3"/>
  <c r="Q680" i="3"/>
  <c r="R680" i="3"/>
  <c r="S680" i="3"/>
  <c r="T680" i="3"/>
  <c r="U680" i="3"/>
  <c r="L680" i="3"/>
  <c r="M680" i="3"/>
  <c r="N680" i="3"/>
  <c r="O680" i="3"/>
  <c r="P680" i="3"/>
  <c r="Q679" i="3"/>
  <c r="R679" i="3"/>
  <c r="S679" i="3"/>
  <c r="T679" i="3"/>
  <c r="U679" i="3"/>
  <c r="L679" i="3"/>
  <c r="M679" i="3"/>
  <c r="N679" i="3"/>
  <c r="O679" i="3"/>
  <c r="P679" i="3"/>
  <c r="Q678" i="3"/>
  <c r="R678" i="3"/>
  <c r="S678" i="3"/>
  <c r="T678" i="3"/>
  <c r="U678" i="3"/>
  <c r="L678" i="3"/>
  <c r="M678" i="3"/>
  <c r="N678" i="3"/>
  <c r="O678" i="3"/>
  <c r="P678" i="3"/>
  <c r="Q677" i="3"/>
  <c r="R677" i="3"/>
  <c r="S677" i="3"/>
  <c r="T677" i="3"/>
  <c r="U677" i="3"/>
  <c r="L677" i="3"/>
  <c r="M677" i="3"/>
  <c r="N677" i="3"/>
  <c r="O677" i="3"/>
  <c r="P677" i="3"/>
  <c r="Q676" i="3"/>
  <c r="R676" i="3"/>
  <c r="S676" i="3"/>
  <c r="T676" i="3"/>
  <c r="U676" i="3"/>
  <c r="L676" i="3"/>
  <c r="M676" i="3"/>
  <c r="N676" i="3"/>
  <c r="O676" i="3"/>
  <c r="P676" i="3"/>
  <c r="Q675" i="3"/>
  <c r="R675" i="3"/>
  <c r="S675" i="3"/>
  <c r="T675" i="3"/>
  <c r="U675" i="3"/>
  <c r="L675" i="3"/>
  <c r="M675" i="3"/>
  <c r="N675" i="3"/>
  <c r="O675" i="3"/>
  <c r="P675" i="3"/>
  <c r="Q673" i="3"/>
  <c r="R673" i="3"/>
  <c r="S673" i="3"/>
  <c r="T673" i="3"/>
  <c r="U673" i="3"/>
  <c r="L673" i="3"/>
  <c r="M673" i="3"/>
  <c r="N673" i="3"/>
  <c r="O673" i="3"/>
  <c r="P673" i="3"/>
  <c r="Q672" i="3"/>
  <c r="R672" i="3"/>
  <c r="S672" i="3"/>
  <c r="T672" i="3"/>
  <c r="U672" i="3"/>
  <c r="L672" i="3"/>
  <c r="M672" i="3"/>
  <c r="N672" i="3"/>
  <c r="O672" i="3"/>
  <c r="P672" i="3"/>
  <c r="Q671" i="3"/>
  <c r="R671" i="3"/>
  <c r="S671" i="3"/>
  <c r="T671" i="3"/>
  <c r="U671" i="3"/>
  <c r="L671" i="3"/>
  <c r="M671" i="3"/>
  <c r="N671" i="3"/>
  <c r="O671" i="3"/>
  <c r="P671" i="3"/>
  <c r="Q670" i="3"/>
  <c r="R670" i="3"/>
  <c r="S670" i="3"/>
  <c r="T670" i="3"/>
  <c r="U670" i="3"/>
  <c r="L670" i="3"/>
  <c r="M670" i="3"/>
  <c r="N670" i="3"/>
  <c r="O670" i="3"/>
  <c r="P670" i="3"/>
  <c r="Q669" i="3"/>
  <c r="R669" i="3"/>
  <c r="S669" i="3"/>
  <c r="T669" i="3"/>
  <c r="U669" i="3"/>
  <c r="L669" i="3"/>
  <c r="M669" i="3"/>
  <c r="N669" i="3"/>
  <c r="O669" i="3"/>
  <c r="P669" i="3"/>
  <c r="Q668" i="3"/>
  <c r="R668" i="3"/>
  <c r="S668" i="3"/>
  <c r="T668" i="3"/>
  <c r="U668" i="3"/>
  <c r="L668" i="3"/>
  <c r="M668" i="3"/>
  <c r="N668" i="3"/>
  <c r="O668" i="3"/>
  <c r="P668" i="3"/>
  <c r="L662" i="3"/>
  <c r="M662" i="3"/>
  <c r="N662" i="3"/>
  <c r="O662" i="3"/>
  <c r="P662" i="3"/>
  <c r="Q662" i="3"/>
  <c r="R662" i="3"/>
  <c r="S662" i="3"/>
  <c r="T662" i="3"/>
  <c r="U662" i="3"/>
  <c r="L663" i="3"/>
  <c r="M663" i="3"/>
  <c r="N663" i="3"/>
  <c r="O663" i="3"/>
  <c r="P663" i="3"/>
  <c r="Q663" i="3"/>
  <c r="R663" i="3"/>
  <c r="S663" i="3"/>
  <c r="T663" i="3"/>
  <c r="U663" i="3"/>
  <c r="L664" i="3"/>
  <c r="M664" i="3"/>
  <c r="N664" i="3"/>
  <c r="O664" i="3"/>
  <c r="P664" i="3"/>
  <c r="Q664" i="3"/>
  <c r="R664" i="3"/>
  <c r="S664" i="3"/>
  <c r="T664" i="3"/>
  <c r="U664" i="3"/>
  <c r="L665" i="3"/>
  <c r="M665" i="3"/>
  <c r="N665" i="3"/>
  <c r="O665" i="3"/>
  <c r="P665" i="3"/>
  <c r="Q665" i="3"/>
  <c r="R665" i="3"/>
  <c r="S665" i="3"/>
  <c r="T665" i="3"/>
  <c r="U665" i="3"/>
  <c r="L666" i="3"/>
  <c r="M666" i="3"/>
  <c r="N666" i="3"/>
  <c r="O666" i="3"/>
  <c r="P666" i="3"/>
  <c r="Q666" i="3"/>
  <c r="R666" i="3"/>
  <c r="S666" i="3"/>
  <c r="T666" i="3"/>
  <c r="U666" i="3"/>
  <c r="Q661" i="3"/>
  <c r="R661" i="3"/>
  <c r="S661" i="3"/>
  <c r="T661" i="3"/>
  <c r="U661" i="3"/>
  <c r="O661" i="3"/>
  <c r="M661" i="3"/>
  <c r="Q657" i="3"/>
  <c r="R657" i="3"/>
  <c r="S657" i="3"/>
  <c r="T657" i="3"/>
  <c r="U657" i="3"/>
  <c r="L657" i="3"/>
  <c r="M657" i="3"/>
  <c r="N657" i="3"/>
  <c r="O657" i="3"/>
  <c r="P657" i="3"/>
  <c r="Q656" i="3"/>
  <c r="R656" i="3"/>
  <c r="S656" i="3"/>
  <c r="T656" i="3"/>
  <c r="U656" i="3"/>
  <c r="L656" i="3"/>
  <c r="M656" i="3"/>
  <c r="N656" i="3"/>
  <c r="O656" i="3"/>
  <c r="P656" i="3"/>
  <c r="Q655" i="3"/>
  <c r="R655" i="3"/>
  <c r="S655" i="3"/>
  <c r="T655" i="3"/>
  <c r="U655" i="3"/>
  <c r="L655" i="3"/>
  <c r="M655" i="3"/>
  <c r="N655" i="3"/>
  <c r="O655" i="3"/>
  <c r="P655" i="3"/>
  <c r="Q654" i="3"/>
  <c r="R654" i="3"/>
  <c r="S654" i="3"/>
  <c r="T654" i="3"/>
  <c r="U654" i="3"/>
  <c r="L654" i="3"/>
  <c r="M654" i="3"/>
  <c r="N654" i="3"/>
  <c r="O654" i="3"/>
  <c r="P654" i="3"/>
  <c r="Q653" i="3"/>
  <c r="R653" i="3"/>
  <c r="S653" i="3"/>
  <c r="T653" i="3"/>
  <c r="U653" i="3"/>
  <c r="L653" i="3"/>
  <c r="M653" i="3"/>
  <c r="N653" i="3"/>
  <c r="O653" i="3"/>
  <c r="P653" i="3"/>
  <c r="Q651" i="3"/>
  <c r="R651" i="3"/>
  <c r="S651" i="3"/>
  <c r="T651" i="3"/>
  <c r="U651" i="3"/>
  <c r="L651" i="3"/>
  <c r="M651" i="3"/>
  <c r="N651" i="3"/>
  <c r="O651" i="3"/>
  <c r="P651" i="3"/>
  <c r="Q650" i="3"/>
  <c r="R650" i="3"/>
  <c r="S650" i="3"/>
  <c r="T650" i="3"/>
  <c r="U650" i="3"/>
  <c r="L650" i="3"/>
  <c r="M650" i="3"/>
  <c r="N650" i="3"/>
  <c r="O650" i="3"/>
  <c r="P650" i="3"/>
  <c r="Q649" i="3"/>
  <c r="R649" i="3"/>
  <c r="S649" i="3"/>
  <c r="T649" i="3"/>
  <c r="U649" i="3"/>
  <c r="L649" i="3"/>
  <c r="M649" i="3"/>
  <c r="N649" i="3"/>
  <c r="O649" i="3"/>
  <c r="P649" i="3"/>
  <c r="Q648" i="3"/>
  <c r="R648" i="3"/>
  <c r="S648" i="3"/>
  <c r="T648" i="3"/>
  <c r="U648" i="3"/>
  <c r="L648" i="3"/>
  <c r="M648" i="3"/>
  <c r="N648" i="3"/>
  <c r="O648" i="3"/>
  <c r="P648" i="3"/>
  <c r="Q647" i="3"/>
  <c r="R647" i="3"/>
  <c r="S647" i="3"/>
  <c r="T647" i="3"/>
  <c r="U647" i="3"/>
  <c r="L647" i="3"/>
  <c r="M647" i="3"/>
  <c r="N647" i="3"/>
  <c r="O647" i="3"/>
  <c r="P647" i="3"/>
  <c r="Q645" i="3"/>
  <c r="R645" i="3"/>
  <c r="S645" i="3"/>
  <c r="T645" i="3"/>
  <c r="U645" i="3"/>
  <c r="L645" i="3"/>
  <c r="M645" i="3"/>
  <c r="N645" i="3"/>
  <c r="O645" i="3"/>
  <c r="P645" i="3"/>
  <c r="Q644" i="3"/>
  <c r="R644" i="3"/>
  <c r="S644" i="3"/>
  <c r="T644" i="3"/>
  <c r="U644" i="3"/>
  <c r="L644" i="3"/>
  <c r="M644" i="3"/>
  <c r="N644" i="3"/>
  <c r="O644" i="3"/>
  <c r="P644" i="3"/>
  <c r="Q643" i="3"/>
  <c r="R643" i="3"/>
  <c r="S643" i="3"/>
  <c r="T643" i="3"/>
  <c r="U643" i="3"/>
  <c r="L643" i="3"/>
  <c r="M643" i="3"/>
  <c r="N643" i="3"/>
  <c r="O643" i="3"/>
  <c r="P643" i="3"/>
  <c r="Q642" i="3"/>
  <c r="R642" i="3"/>
  <c r="S642" i="3"/>
  <c r="T642" i="3"/>
  <c r="U642" i="3"/>
  <c r="L642" i="3"/>
  <c r="M642" i="3"/>
  <c r="N642" i="3"/>
  <c r="O642" i="3"/>
  <c r="P642" i="3"/>
  <c r="Q641" i="3"/>
  <c r="R641" i="3"/>
  <c r="S641" i="3"/>
  <c r="T641" i="3"/>
  <c r="U641" i="3"/>
  <c r="L641" i="3"/>
  <c r="M641" i="3"/>
  <c r="N641" i="3"/>
  <c r="O641" i="3"/>
  <c r="P641" i="3"/>
  <c r="Q639" i="3"/>
  <c r="R639" i="3"/>
  <c r="S639" i="3"/>
  <c r="T639" i="3"/>
  <c r="U639" i="3"/>
  <c r="L639" i="3"/>
  <c r="M639" i="3"/>
  <c r="N639" i="3"/>
  <c r="O639" i="3"/>
  <c r="P639" i="3"/>
  <c r="Q638" i="3"/>
  <c r="R638" i="3"/>
  <c r="S638" i="3"/>
  <c r="T638" i="3"/>
  <c r="U638" i="3"/>
  <c r="L638" i="3"/>
  <c r="M638" i="3"/>
  <c r="N638" i="3"/>
  <c r="O638" i="3"/>
  <c r="P638" i="3"/>
  <c r="Q637" i="3"/>
  <c r="R637" i="3"/>
  <c r="S637" i="3"/>
  <c r="T637" i="3"/>
  <c r="U637" i="3"/>
  <c r="L637" i="3"/>
  <c r="M637" i="3"/>
  <c r="N637" i="3"/>
  <c r="O637" i="3"/>
  <c r="P637" i="3"/>
  <c r="Q636" i="3"/>
  <c r="R636" i="3"/>
  <c r="S636" i="3"/>
  <c r="T636" i="3"/>
  <c r="U636" i="3"/>
  <c r="L636" i="3"/>
  <c r="M636" i="3"/>
  <c r="N636" i="3"/>
  <c r="O636" i="3"/>
  <c r="P636" i="3"/>
  <c r="Q635" i="3"/>
  <c r="R635" i="3"/>
  <c r="S635" i="3"/>
  <c r="T635" i="3"/>
  <c r="U635" i="3"/>
  <c r="L635" i="3"/>
  <c r="M635" i="3"/>
  <c r="N635" i="3"/>
  <c r="O635" i="3"/>
  <c r="P635" i="3"/>
  <c r="Q633" i="3"/>
  <c r="R633" i="3"/>
  <c r="S633" i="3"/>
  <c r="T633" i="3"/>
  <c r="U633" i="3"/>
  <c r="L633" i="3"/>
  <c r="M633" i="3"/>
  <c r="N633" i="3"/>
  <c r="O633" i="3"/>
  <c r="P633" i="3"/>
  <c r="Q632" i="3"/>
  <c r="R632" i="3"/>
  <c r="S632" i="3"/>
  <c r="T632" i="3"/>
  <c r="U632" i="3"/>
  <c r="L632" i="3"/>
  <c r="M632" i="3"/>
  <c r="N632" i="3"/>
  <c r="O632" i="3"/>
  <c r="P632" i="3"/>
  <c r="Q631" i="3"/>
  <c r="R631" i="3"/>
  <c r="S631" i="3"/>
  <c r="T631" i="3"/>
  <c r="U631" i="3"/>
  <c r="L631" i="3"/>
  <c r="M631" i="3"/>
  <c r="N631" i="3"/>
  <c r="O631" i="3"/>
  <c r="P631" i="3"/>
  <c r="Q630" i="3"/>
  <c r="R630" i="3"/>
  <c r="S630" i="3"/>
  <c r="T630" i="3"/>
  <c r="U630" i="3"/>
  <c r="L630" i="3"/>
  <c r="M630" i="3"/>
  <c r="N630" i="3"/>
  <c r="O630" i="3"/>
  <c r="P630" i="3"/>
  <c r="Q629" i="3"/>
  <c r="R629" i="3"/>
  <c r="S629" i="3"/>
  <c r="T629" i="3"/>
  <c r="U629" i="3"/>
  <c r="L629" i="3"/>
  <c r="M629" i="3"/>
  <c r="N629" i="3"/>
  <c r="O629" i="3"/>
  <c r="P629" i="3"/>
  <c r="L624" i="3"/>
  <c r="M624" i="3"/>
  <c r="N624" i="3"/>
  <c r="O624" i="3"/>
  <c r="P624" i="3"/>
  <c r="Q624" i="3"/>
  <c r="R624" i="3"/>
  <c r="S624" i="3"/>
  <c r="T624" i="3"/>
  <c r="U624" i="3"/>
  <c r="L625" i="3"/>
  <c r="M625" i="3"/>
  <c r="N625" i="3"/>
  <c r="O625" i="3"/>
  <c r="P625" i="3"/>
  <c r="Q625" i="3"/>
  <c r="R625" i="3"/>
  <c r="S625" i="3"/>
  <c r="T625" i="3"/>
  <c r="U625" i="3"/>
  <c r="L626" i="3"/>
  <c r="M626" i="3"/>
  <c r="N626" i="3"/>
  <c r="O626" i="3"/>
  <c r="P626" i="3"/>
  <c r="Q626" i="3"/>
  <c r="R626" i="3"/>
  <c r="S626" i="3"/>
  <c r="T626" i="3"/>
  <c r="U626" i="3"/>
  <c r="L627" i="3"/>
  <c r="M627" i="3"/>
  <c r="N627" i="3"/>
  <c r="O627" i="3"/>
  <c r="P627" i="3"/>
  <c r="Q627" i="3"/>
  <c r="R627" i="3"/>
  <c r="S627" i="3"/>
  <c r="T627" i="3"/>
  <c r="U627" i="3"/>
  <c r="Q623" i="3"/>
  <c r="R623" i="3"/>
  <c r="S623" i="3"/>
  <c r="T623" i="3"/>
  <c r="U623" i="3"/>
  <c r="O623" i="3"/>
  <c r="N623" i="3"/>
  <c r="M623" i="3"/>
  <c r="Q612" i="3"/>
  <c r="R612" i="3"/>
  <c r="S612" i="3"/>
  <c r="T612" i="3"/>
  <c r="U612" i="3"/>
  <c r="L612" i="3"/>
  <c r="M612" i="3"/>
  <c r="N612" i="3"/>
  <c r="O612" i="3"/>
  <c r="P612" i="3"/>
  <c r="Q611" i="3"/>
  <c r="R611" i="3"/>
  <c r="S611" i="3"/>
  <c r="T611" i="3"/>
  <c r="U611" i="3"/>
  <c r="L611" i="3"/>
  <c r="M611" i="3"/>
  <c r="N611" i="3"/>
  <c r="O611" i="3"/>
  <c r="P611" i="3"/>
  <c r="Q610" i="3"/>
  <c r="R610" i="3"/>
  <c r="S610" i="3"/>
  <c r="T610" i="3"/>
  <c r="U610" i="3"/>
  <c r="L610" i="3"/>
  <c r="M610" i="3"/>
  <c r="N610" i="3"/>
  <c r="O610" i="3"/>
  <c r="P610" i="3"/>
  <c r="Q609" i="3"/>
  <c r="R609" i="3"/>
  <c r="S609" i="3"/>
  <c r="T609" i="3"/>
  <c r="U609" i="3"/>
  <c r="L609" i="3"/>
  <c r="M609" i="3"/>
  <c r="N609" i="3"/>
  <c r="O609" i="3"/>
  <c r="P609" i="3"/>
  <c r="Q608" i="3"/>
  <c r="R608" i="3"/>
  <c r="S608" i="3"/>
  <c r="T608" i="3"/>
  <c r="U608" i="3"/>
  <c r="L608" i="3"/>
  <c r="M608" i="3"/>
  <c r="N608" i="3"/>
  <c r="O608" i="3"/>
  <c r="P608" i="3"/>
  <c r="Q606" i="3"/>
  <c r="R606" i="3"/>
  <c r="S606" i="3"/>
  <c r="T606" i="3"/>
  <c r="U606" i="3"/>
  <c r="L606" i="3"/>
  <c r="M606" i="3"/>
  <c r="N606" i="3"/>
  <c r="O606" i="3"/>
  <c r="P606" i="3"/>
  <c r="Q605" i="3"/>
  <c r="R605" i="3"/>
  <c r="S605" i="3"/>
  <c r="T605" i="3"/>
  <c r="U605" i="3"/>
  <c r="L605" i="3"/>
  <c r="M605" i="3"/>
  <c r="N605" i="3"/>
  <c r="O605" i="3"/>
  <c r="P605" i="3"/>
  <c r="Q604" i="3"/>
  <c r="R604" i="3"/>
  <c r="S604" i="3"/>
  <c r="T604" i="3"/>
  <c r="U604" i="3"/>
  <c r="L604" i="3"/>
  <c r="M604" i="3"/>
  <c r="N604" i="3"/>
  <c r="O604" i="3"/>
  <c r="P604" i="3"/>
  <c r="Q603" i="3"/>
  <c r="R603" i="3"/>
  <c r="S603" i="3"/>
  <c r="T603" i="3"/>
  <c r="U603" i="3"/>
  <c r="L603" i="3"/>
  <c r="M603" i="3"/>
  <c r="N603" i="3"/>
  <c r="O603" i="3"/>
  <c r="P603" i="3"/>
  <c r="Q602" i="3"/>
  <c r="R602" i="3"/>
  <c r="S602" i="3"/>
  <c r="T602" i="3"/>
  <c r="U602" i="3"/>
  <c r="L602" i="3"/>
  <c r="M602" i="3"/>
  <c r="N602" i="3"/>
  <c r="O602" i="3"/>
  <c r="P602" i="3"/>
  <c r="Q600" i="3"/>
  <c r="R600" i="3"/>
  <c r="S600" i="3"/>
  <c r="T600" i="3"/>
  <c r="U600" i="3"/>
  <c r="L600" i="3"/>
  <c r="M600" i="3"/>
  <c r="N600" i="3"/>
  <c r="O600" i="3"/>
  <c r="P600" i="3"/>
  <c r="Q599" i="3"/>
  <c r="R599" i="3"/>
  <c r="S599" i="3"/>
  <c r="T599" i="3"/>
  <c r="U599" i="3"/>
  <c r="L599" i="3"/>
  <c r="M599" i="3"/>
  <c r="N599" i="3"/>
  <c r="O599" i="3"/>
  <c r="P599" i="3"/>
  <c r="Q598" i="3"/>
  <c r="R598" i="3"/>
  <c r="S598" i="3"/>
  <c r="T598" i="3"/>
  <c r="U598" i="3"/>
  <c r="L598" i="3"/>
  <c r="M598" i="3"/>
  <c r="N598" i="3"/>
  <c r="O598" i="3"/>
  <c r="P598" i="3"/>
  <c r="Q597" i="3"/>
  <c r="R597" i="3"/>
  <c r="S597" i="3"/>
  <c r="T597" i="3"/>
  <c r="U597" i="3"/>
  <c r="L597" i="3"/>
  <c r="M597" i="3"/>
  <c r="N597" i="3"/>
  <c r="O597" i="3"/>
  <c r="P597" i="3"/>
  <c r="Q596" i="3"/>
  <c r="R596" i="3"/>
  <c r="S596" i="3"/>
  <c r="T596" i="3"/>
  <c r="U596" i="3"/>
  <c r="L596" i="3"/>
  <c r="M596" i="3"/>
  <c r="N596" i="3"/>
  <c r="O596" i="3"/>
  <c r="P596" i="3"/>
  <c r="Q594" i="3"/>
  <c r="R594" i="3"/>
  <c r="S594" i="3"/>
  <c r="T594" i="3"/>
  <c r="U594" i="3"/>
  <c r="L594" i="3"/>
  <c r="M594" i="3"/>
  <c r="N594" i="3"/>
  <c r="O594" i="3"/>
  <c r="P594" i="3"/>
  <c r="Q593" i="3"/>
  <c r="R593" i="3"/>
  <c r="S593" i="3"/>
  <c r="T593" i="3"/>
  <c r="U593" i="3"/>
  <c r="L593" i="3"/>
  <c r="M593" i="3"/>
  <c r="N593" i="3"/>
  <c r="O593" i="3"/>
  <c r="P593" i="3"/>
  <c r="Q592" i="3"/>
  <c r="R592" i="3"/>
  <c r="S592" i="3"/>
  <c r="T592" i="3"/>
  <c r="U592" i="3"/>
  <c r="L592" i="3"/>
  <c r="M592" i="3"/>
  <c r="N592" i="3"/>
  <c r="O592" i="3"/>
  <c r="P592" i="3"/>
  <c r="Q591" i="3"/>
  <c r="R591" i="3"/>
  <c r="S591" i="3"/>
  <c r="T591" i="3"/>
  <c r="U591" i="3"/>
  <c r="L591" i="3"/>
  <c r="M591" i="3"/>
  <c r="N591" i="3"/>
  <c r="O591" i="3"/>
  <c r="P591" i="3"/>
  <c r="Q590" i="3"/>
  <c r="R590" i="3"/>
  <c r="S590" i="3"/>
  <c r="T590" i="3"/>
  <c r="U590" i="3"/>
  <c r="L590" i="3"/>
  <c r="M590" i="3"/>
  <c r="N590" i="3"/>
  <c r="O590" i="3"/>
  <c r="P590" i="3"/>
  <c r="Q588" i="3"/>
  <c r="R588" i="3"/>
  <c r="S588" i="3"/>
  <c r="T588" i="3"/>
  <c r="U588" i="3"/>
  <c r="L588" i="3"/>
  <c r="M588" i="3"/>
  <c r="N588" i="3"/>
  <c r="O588" i="3"/>
  <c r="P588" i="3"/>
  <c r="Q587" i="3"/>
  <c r="R587" i="3"/>
  <c r="S587" i="3"/>
  <c r="T587" i="3"/>
  <c r="U587" i="3"/>
  <c r="L587" i="3"/>
  <c r="M587" i="3"/>
  <c r="N587" i="3"/>
  <c r="O587" i="3"/>
  <c r="P587" i="3"/>
  <c r="Q586" i="3"/>
  <c r="R586" i="3"/>
  <c r="S586" i="3"/>
  <c r="T586" i="3"/>
  <c r="U586" i="3"/>
  <c r="L586" i="3"/>
  <c r="M586" i="3"/>
  <c r="N586" i="3"/>
  <c r="O586" i="3"/>
  <c r="P586" i="3"/>
  <c r="Q585" i="3"/>
  <c r="R585" i="3"/>
  <c r="S585" i="3"/>
  <c r="T585" i="3"/>
  <c r="U585" i="3"/>
  <c r="L585" i="3"/>
  <c r="M585" i="3"/>
  <c r="N585" i="3"/>
  <c r="O585" i="3"/>
  <c r="P585" i="3"/>
  <c r="Q584" i="3"/>
  <c r="R584" i="3"/>
  <c r="S584" i="3"/>
  <c r="T584" i="3"/>
  <c r="U584" i="3"/>
  <c r="L584" i="3"/>
  <c r="M584" i="3"/>
  <c r="N584" i="3"/>
  <c r="O584" i="3"/>
  <c r="P584" i="3"/>
  <c r="L579" i="3"/>
  <c r="M579" i="3"/>
  <c r="N579" i="3"/>
  <c r="O579" i="3"/>
  <c r="P579" i="3"/>
  <c r="Q579" i="3"/>
  <c r="R579" i="3"/>
  <c r="S579" i="3"/>
  <c r="T579" i="3"/>
  <c r="U579" i="3"/>
  <c r="L580" i="3"/>
  <c r="M580" i="3"/>
  <c r="N580" i="3"/>
  <c r="O580" i="3"/>
  <c r="P580" i="3"/>
  <c r="Q580" i="3"/>
  <c r="R580" i="3"/>
  <c r="S580" i="3"/>
  <c r="T580" i="3"/>
  <c r="U580" i="3"/>
  <c r="L581" i="3"/>
  <c r="M581" i="3"/>
  <c r="N581" i="3"/>
  <c r="O581" i="3"/>
  <c r="P581" i="3"/>
  <c r="Q581" i="3"/>
  <c r="R581" i="3"/>
  <c r="S581" i="3"/>
  <c r="T581" i="3"/>
  <c r="U581" i="3"/>
  <c r="L582" i="3"/>
  <c r="M582" i="3"/>
  <c r="N582" i="3"/>
  <c r="O582" i="3"/>
  <c r="P582" i="3"/>
  <c r="Q582" i="3"/>
  <c r="R582" i="3"/>
  <c r="S582" i="3"/>
  <c r="T582" i="3"/>
  <c r="U582" i="3"/>
  <c r="Q578" i="3"/>
  <c r="R578" i="3"/>
  <c r="S578" i="3"/>
  <c r="T578" i="3"/>
  <c r="U578" i="3"/>
  <c r="N578" i="3"/>
  <c r="M578" i="3"/>
  <c r="Q571" i="3"/>
  <c r="R571" i="3"/>
  <c r="S571" i="3"/>
  <c r="T571" i="3"/>
  <c r="U571" i="3"/>
  <c r="L571" i="3"/>
  <c r="M571" i="3"/>
  <c r="N571" i="3"/>
  <c r="O571" i="3"/>
  <c r="P571" i="3"/>
  <c r="Q570" i="3"/>
  <c r="R570" i="3"/>
  <c r="S570" i="3"/>
  <c r="T570" i="3"/>
  <c r="U570" i="3"/>
  <c r="L570" i="3"/>
  <c r="M570" i="3"/>
  <c r="N570" i="3"/>
  <c r="O570" i="3"/>
  <c r="P570" i="3"/>
  <c r="Q569" i="3"/>
  <c r="R569" i="3"/>
  <c r="S569" i="3"/>
  <c r="T569" i="3"/>
  <c r="U569" i="3"/>
  <c r="L569" i="3"/>
  <c r="M569" i="3"/>
  <c r="N569" i="3"/>
  <c r="O569" i="3"/>
  <c r="P569" i="3"/>
  <c r="Q568" i="3"/>
  <c r="R568" i="3"/>
  <c r="S568" i="3"/>
  <c r="T568" i="3"/>
  <c r="U568" i="3"/>
  <c r="L568" i="3"/>
  <c r="M568" i="3"/>
  <c r="N568" i="3"/>
  <c r="O568" i="3"/>
  <c r="P568" i="3"/>
  <c r="Q567" i="3"/>
  <c r="R567" i="3"/>
  <c r="S567" i="3"/>
  <c r="T567" i="3"/>
  <c r="U567" i="3"/>
  <c r="L567" i="3"/>
  <c r="M567" i="3"/>
  <c r="N567" i="3"/>
  <c r="O567" i="3"/>
  <c r="P567" i="3"/>
  <c r="Q565" i="3"/>
  <c r="R565" i="3"/>
  <c r="S565" i="3"/>
  <c r="T565" i="3"/>
  <c r="U565" i="3"/>
  <c r="L565" i="3"/>
  <c r="M565" i="3"/>
  <c r="N565" i="3"/>
  <c r="O565" i="3"/>
  <c r="P565" i="3"/>
  <c r="Q564" i="3"/>
  <c r="R564" i="3"/>
  <c r="S564" i="3"/>
  <c r="T564" i="3"/>
  <c r="U564" i="3"/>
  <c r="L564" i="3"/>
  <c r="M564" i="3"/>
  <c r="N564" i="3"/>
  <c r="O564" i="3"/>
  <c r="P564" i="3"/>
  <c r="Q563" i="3"/>
  <c r="R563" i="3"/>
  <c r="S563" i="3"/>
  <c r="T563" i="3"/>
  <c r="U563" i="3"/>
  <c r="L563" i="3"/>
  <c r="M563" i="3"/>
  <c r="N563" i="3"/>
  <c r="O563" i="3"/>
  <c r="P563" i="3"/>
  <c r="Q562" i="3"/>
  <c r="R562" i="3"/>
  <c r="S562" i="3"/>
  <c r="T562" i="3"/>
  <c r="U562" i="3"/>
  <c r="L562" i="3"/>
  <c r="M562" i="3"/>
  <c r="N562" i="3"/>
  <c r="O562" i="3"/>
  <c r="P562" i="3"/>
  <c r="Q561" i="3"/>
  <c r="R561" i="3"/>
  <c r="S561" i="3"/>
  <c r="T561" i="3"/>
  <c r="U561" i="3"/>
  <c r="L561" i="3"/>
  <c r="M561" i="3"/>
  <c r="N561" i="3"/>
  <c r="O561" i="3"/>
  <c r="P561" i="3"/>
  <c r="Q559" i="3"/>
  <c r="R559" i="3"/>
  <c r="S559" i="3"/>
  <c r="T559" i="3"/>
  <c r="U559" i="3"/>
  <c r="L559" i="3"/>
  <c r="M559" i="3"/>
  <c r="N559" i="3"/>
  <c r="O559" i="3"/>
  <c r="P559" i="3"/>
  <c r="Q558" i="3"/>
  <c r="R558" i="3"/>
  <c r="S558" i="3"/>
  <c r="T558" i="3"/>
  <c r="U558" i="3"/>
  <c r="L558" i="3"/>
  <c r="M558" i="3"/>
  <c r="N558" i="3"/>
  <c r="O558" i="3"/>
  <c r="P558" i="3"/>
  <c r="Q557" i="3"/>
  <c r="R557" i="3"/>
  <c r="S557" i="3"/>
  <c r="T557" i="3"/>
  <c r="U557" i="3"/>
  <c r="L557" i="3"/>
  <c r="M557" i="3"/>
  <c r="N557" i="3"/>
  <c r="O557" i="3"/>
  <c r="P557" i="3"/>
  <c r="Q556" i="3"/>
  <c r="R556" i="3"/>
  <c r="S556" i="3"/>
  <c r="T556" i="3"/>
  <c r="U556" i="3"/>
  <c r="L556" i="3"/>
  <c r="M556" i="3"/>
  <c r="N556" i="3"/>
  <c r="O556" i="3"/>
  <c r="P556" i="3"/>
  <c r="Q555" i="3"/>
  <c r="R555" i="3"/>
  <c r="S555" i="3"/>
  <c r="T555" i="3"/>
  <c r="U555" i="3"/>
  <c r="L555" i="3"/>
  <c r="M555" i="3"/>
  <c r="N555" i="3"/>
  <c r="O555" i="3"/>
  <c r="P555" i="3"/>
  <c r="Q553" i="3"/>
  <c r="R553" i="3"/>
  <c r="S553" i="3"/>
  <c r="T553" i="3"/>
  <c r="U553" i="3"/>
  <c r="L553" i="3"/>
  <c r="M553" i="3"/>
  <c r="N553" i="3"/>
  <c r="O553" i="3"/>
  <c r="P553" i="3"/>
  <c r="Q552" i="3"/>
  <c r="R552" i="3"/>
  <c r="S552" i="3"/>
  <c r="T552" i="3"/>
  <c r="U552" i="3"/>
  <c r="L552" i="3"/>
  <c r="M552" i="3"/>
  <c r="N552" i="3"/>
  <c r="O552" i="3"/>
  <c r="P552" i="3"/>
  <c r="Q551" i="3"/>
  <c r="R551" i="3"/>
  <c r="S551" i="3"/>
  <c r="T551" i="3"/>
  <c r="U551" i="3"/>
  <c r="L551" i="3"/>
  <c r="M551" i="3"/>
  <c r="N551" i="3"/>
  <c r="O551" i="3"/>
  <c r="P551" i="3"/>
  <c r="Q550" i="3"/>
  <c r="R550" i="3"/>
  <c r="S550" i="3"/>
  <c r="T550" i="3"/>
  <c r="U550" i="3"/>
  <c r="L550" i="3"/>
  <c r="M550" i="3"/>
  <c r="N550" i="3"/>
  <c r="O550" i="3"/>
  <c r="P550" i="3"/>
  <c r="Q549" i="3"/>
  <c r="R549" i="3"/>
  <c r="S549" i="3"/>
  <c r="T549" i="3"/>
  <c r="U549" i="3"/>
  <c r="L549" i="3"/>
  <c r="M549" i="3"/>
  <c r="N549" i="3"/>
  <c r="O549" i="3"/>
  <c r="P549" i="3"/>
  <c r="Q547" i="3"/>
  <c r="R547" i="3"/>
  <c r="S547" i="3"/>
  <c r="T547" i="3"/>
  <c r="U547" i="3"/>
  <c r="L547" i="3"/>
  <c r="M547" i="3"/>
  <c r="N547" i="3"/>
  <c r="O547" i="3"/>
  <c r="P547" i="3"/>
  <c r="Q546" i="3"/>
  <c r="R546" i="3"/>
  <c r="S546" i="3"/>
  <c r="T546" i="3"/>
  <c r="U546" i="3"/>
  <c r="L546" i="3"/>
  <c r="M546" i="3"/>
  <c r="N546" i="3"/>
  <c r="O546" i="3"/>
  <c r="P546" i="3"/>
  <c r="Q545" i="3"/>
  <c r="R545" i="3"/>
  <c r="S545" i="3"/>
  <c r="T545" i="3"/>
  <c r="U545" i="3"/>
  <c r="L545" i="3"/>
  <c r="M545" i="3"/>
  <c r="N545" i="3"/>
  <c r="O545" i="3"/>
  <c r="P545" i="3"/>
  <c r="Q544" i="3"/>
  <c r="R544" i="3"/>
  <c r="S544" i="3"/>
  <c r="T544" i="3"/>
  <c r="U544" i="3"/>
  <c r="L544" i="3"/>
  <c r="M544" i="3"/>
  <c r="N544" i="3"/>
  <c r="O544" i="3"/>
  <c r="P544" i="3"/>
  <c r="Q543" i="3"/>
  <c r="R543" i="3"/>
  <c r="S543" i="3"/>
  <c r="T543" i="3"/>
  <c r="U543" i="3"/>
  <c r="L543" i="3"/>
  <c r="M543" i="3"/>
  <c r="N543" i="3"/>
  <c r="O543" i="3"/>
  <c r="P543" i="3"/>
  <c r="L538" i="3"/>
  <c r="M538" i="3"/>
  <c r="N538" i="3"/>
  <c r="O538" i="3"/>
  <c r="P538" i="3"/>
  <c r="Q538" i="3"/>
  <c r="R538" i="3"/>
  <c r="S538" i="3"/>
  <c r="T538" i="3"/>
  <c r="U538" i="3"/>
  <c r="L539" i="3"/>
  <c r="M539" i="3"/>
  <c r="N539" i="3"/>
  <c r="O539" i="3"/>
  <c r="P539" i="3"/>
  <c r="Q539" i="3"/>
  <c r="R539" i="3"/>
  <c r="S539" i="3"/>
  <c r="T539" i="3"/>
  <c r="U539" i="3"/>
  <c r="L540" i="3"/>
  <c r="M540" i="3"/>
  <c r="N540" i="3"/>
  <c r="O540" i="3"/>
  <c r="P540" i="3"/>
  <c r="Q540" i="3"/>
  <c r="R540" i="3"/>
  <c r="S540" i="3"/>
  <c r="T540" i="3"/>
  <c r="U540" i="3"/>
  <c r="L541" i="3"/>
  <c r="M541" i="3"/>
  <c r="N541" i="3"/>
  <c r="O541" i="3"/>
  <c r="P541" i="3"/>
  <c r="Q541" i="3"/>
  <c r="R541" i="3"/>
  <c r="S541" i="3"/>
  <c r="T541" i="3"/>
  <c r="U541" i="3"/>
  <c r="Q537" i="3"/>
  <c r="R537" i="3"/>
  <c r="S537" i="3"/>
  <c r="T537" i="3"/>
  <c r="U537" i="3"/>
  <c r="M537" i="3"/>
  <c r="N537" i="3"/>
  <c r="O537" i="3"/>
  <c r="L537" i="3"/>
  <c r="P537" i="3"/>
  <c r="Q532" i="3"/>
  <c r="R532" i="3"/>
  <c r="S532" i="3"/>
  <c r="T532" i="3"/>
  <c r="U532" i="3"/>
  <c r="L532" i="3"/>
  <c r="M532" i="3"/>
  <c r="N532" i="3"/>
  <c r="O532" i="3"/>
  <c r="P532" i="3"/>
  <c r="Q531" i="3"/>
  <c r="R531" i="3"/>
  <c r="S531" i="3"/>
  <c r="T531" i="3"/>
  <c r="U531" i="3"/>
  <c r="L531" i="3"/>
  <c r="M531" i="3"/>
  <c r="N531" i="3"/>
  <c r="O531" i="3"/>
  <c r="P531" i="3"/>
  <c r="Q530" i="3"/>
  <c r="R530" i="3"/>
  <c r="S530" i="3"/>
  <c r="T530" i="3"/>
  <c r="U530" i="3"/>
  <c r="L530" i="3"/>
  <c r="M530" i="3"/>
  <c r="N530" i="3"/>
  <c r="O530" i="3"/>
  <c r="P530" i="3"/>
  <c r="Q529" i="3"/>
  <c r="R529" i="3"/>
  <c r="S529" i="3"/>
  <c r="T529" i="3"/>
  <c r="U529" i="3"/>
  <c r="L529" i="3"/>
  <c r="M529" i="3"/>
  <c r="N529" i="3"/>
  <c r="O529" i="3"/>
  <c r="P529" i="3"/>
  <c r="Q528" i="3"/>
  <c r="R528" i="3"/>
  <c r="S528" i="3"/>
  <c r="T528" i="3"/>
  <c r="U528" i="3"/>
  <c r="L528" i="3"/>
  <c r="M528" i="3"/>
  <c r="N528" i="3"/>
  <c r="O528" i="3"/>
  <c r="P528" i="3"/>
  <c r="Q526" i="3"/>
  <c r="R526" i="3"/>
  <c r="S526" i="3"/>
  <c r="T526" i="3"/>
  <c r="U526" i="3"/>
  <c r="L526" i="3"/>
  <c r="M526" i="3"/>
  <c r="N526" i="3"/>
  <c r="O526" i="3"/>
  <c r="P526" i="3"/>
  <c r="Q525" i="3"/>
  <c r="R525" i="3"/>
  <c r="S525" i="3"/>
  <c r="T525" i="3"/>
  <c r="U525" i="3"/>
  <c r="L525" i="3"/>
  <c r="M525" i="3"/>
  <c r="N525" i="3"/>
  <c r="O525" i="3"/>
  <c r="P525" i="3"/>
  <c r="Q524" i="3"/>
  <c r="R524" i="3"/>
  <c r="S524" i="3"/>
  <c r="T524" i="3"/>
  <c r="U524" i="3"/>
  <c r="L524" i="3"/>
  <c r="M524" i="3"/>
  <c r="N524" i="3"/>
  <c r="O524" i="3"/>
  <c r="P524" i="3"/>
  <c r="Q523" i="3"/>
  <c r="R523" i="3"/>
  <c r="S523" i="3"/>
  <c r="T523" i="3"/>
  <c r="U523" i="3"/>
  <c r="L523" i="3"/>
  <c r="M523" i="3"/>
  <c r="N523" i="3"/>
  <c r="O523" i="3"/>
  <c r="P523" i="3"/>
  <c r="Q522" i="3"/>
  <c r="R522" i="3"/>
  <c r="S522" i="3"/>
  <c r="T522" i="3"/>
  <c r="U522" i="3"/>
  <c r="L522" i="3"/>
  <c r="M522" i="3"/>
  <c r="N522" i="3"/>
  <c r="O522" i="3"/>
  <c r="P522" i="3"/>
  <c r="Q520" i="3"/>
  <c r="R520" i="3"/>
  <c r="S520" i="3"/>
  <c r="T520" i="3"/>
  <c r="U520" i="3"/>
  <c r="L520" i="3"/>
  <c r="M520" i="3"/>
  <c r="N520" i="3"/>
  <c r="O520" i="3"/>
  <c r="P520" i="3"/>
  <c r="Q519" i="3"/>
  <c r="R519" i="3"/>
  <c r="S519" i="3"/>
  <c r="T519" i="3"/>
  <c r="U519" i="3"/>
  <c r="L519" i="3"/>
  <c r="M519" i="3"/>
  <c r="N519" i="3"/>
  <c r="O519" i="3"/>
  <c r="P519" i="3"/>
  <c r="Q518" i="3"/>
  <c r="R518" i="3"/>
  <c r="S518" i="3"/>
  <c r="T518" i="3"/>
  <c r="U518" i="3"/>
  <c r="L518" i="3"/>
  <c r="M518" i="3"/>
  <c r="N518" i="3"/>
  <c r="O518" i="3"/>
  <c r="P518" i="3"/>
  <c r="Q517" i="3"/>
  <c r="R517" i="3"/>
  <c r="S517" i="3"/>
  <c r="T517" i="3"/>
  <c r="U517" i="3"/>
  <c r="L517" i="3"/>
  <c r="M517" i="3"/>
  <c r="N517" i="3"/>
  <c r="O517" i="3"/>
  <c r="P517" i="3"/>
  <c r="Q516" i="3"/>
  <c r="R516" i="3"/>
  <c r="S516" i="3"/>
  <c r="T516" i="3"/>
  <c r="U516" i="3"/>
  <c r="L516" i="3"/>
  <c r="M516" i="3"/>
  <c r="N516" i="3"/>
  <c r="O516" i="3"/>
  <c r="P516" i="3"/>
  <c r="Q514" i="3"/>
  <c r="R514" i="3"/>
  <c r="S514" i="3"/>
  <c r="T514" i="3"/>
  <c r="U514" i="3"/>
  <c r="L514" i="3"/>
  <c r="M514" i="3"/>
  <c r="N514" i="3"/>
  <c r="O514" i="3"/>
  <c r="P514" i="3"/>
  <c r="Q513" i="3"/>
  <c r="R513" i="3"/>
  <c r="S513" i="3"/>
  <c r="T513" i="3"/>
  <c r="U513" i="3"/>
  <c r="L513" i="3"/>
  <c r="M513" i="3"/>
  <c r="N513" i="3"/>
  <c r="O513" i="3"/>
  <c r="P513" i="3"/>
  <c r="Q512" i="3"/>
  <c r="R512" i="3"/>
  <c r="S512" i="3"/>
  <c r="T512" i="3"/>
  <c r="U512" i="3"/>
  <c r="L512" i="3"/>
  <c r="M512" i="3"/>
  <c r="N512" i="3"/>
  <c r="O512" i="3"/>
  <c r="P512" i="3"/>
  <c r="Q511" i="3"/>
  <c r="R511" i="3"/>
  <c r="S511" i="3"/>
  <c r="T511" i="3"/>
  <c r="U511" i="3"/>
  <c r="L511" i="3"/>
  <c r="M511" i="3"/>
  <c r="N511" i="3"/>
  <c r="O511" i="3"/>
  <c r="P511" i="3"/>
  <c r="Q510" i="3"/>
  <c r="R510" i="3"/>
  <c r="S510" i="3"/>
  <c r="T510" i="3"/>
  <c r="U510" i="3"/>
  <c r="L510" i="3"/>
  <c r="M510" i="3"/>
  <c r="N510" i="3"/>
  <c r="O510" i="3"/>
  <c r="P510" i="3"/>
  <c r="Q508" i="3"/>
  <c r="R508" i="3"/>
  <c r="S508" i="3"/>
  <c r="T508" i="3"/>
  <c r="U508" i="3"/>
  <c r="L508" i="3"/>
  <c r="M508" i="3"/>
  <c r="N508" i="3"/>
  <c r="O508" i="3"/>
  <c r="P508" i="3"/>
  <c r="Q507" i="3"/>
  <c r="R507" i="3"/>
  <c r="S507" i="3"/>
  <c r="T507" i="3"/>
  <c r="U507" i="3"/>
  <c r="L507" i="3"/>
  <c r="M507" i="3"/>
  <c r="N507" i="3"/>
  <c r="O507" i="3"/>
  <c r="P507" i="3"/>
  <c r="Q506" i="3"/>
  <c r="R506" i="3"/>
  <c r="S506" i="3"/>
  <c r="T506" i="3"/>
  <c r="U506" i="3"/>
  <c r="L506" i="3"/>
  <c r="M506" i="3"/>
  <c r="N506" i="3"/>
  <c r="O506" i="3"/>
  <c r="P506" i="3"/>
  <c r="Q505" i="3"/>
  <c r="R505" i="3"/>
  <c r="S505" i="3"/>
  <c r="T505" i="3"/>
  <c r="U505" i="3"/>
  <c r="L505" i="3"/>
  <c r="M505" i="3"/>
  <c r="N505" i="3"/>
  <c r="O505" i="3"/>
  <c r="P505" i="3"/>
  <c r="Q504" i="3"/>
  <c r="R504" i="3"/>
  <c r="S504" i="3"/>
  <c r="T504" i="3"/>
  <c r="U504" i="3"/>
  <c r="L504" i="3"/>
  <c r="M504" i="3"/>
  <c r="N504" i="3"/>
  <c r="O504" i="3"/>
  <c r="P504" i="3"/>
  <c r="L499" i="3"/>
  <c r="M499" i="3"/>
  <c r="N499" i="3"/>
  <c r="O499" i="3"/>
  <c r="P499" i="3"/>
  <c r="Q499" i="3"/>
  <c r="R499" i="3"/>
  <c r="S499" i="3"/>
  <c r="T499" i="3"/>
  <c r="U499" i="3"/>
  <c r="L500" i="3"/>
  <c r="M500" i="3"/>
  <c r="N500" i="3"/>
  <c r="O500" i="3"/>
  <c r="P500" i="3"/>
  <c r="Q500" i="3"/>
  <c r="R500" i="3"/>
  <c r="S500" i="3"/>
  <c r="T500" i="3"/>
  <c r="U500" i="3"/>
  <c r="L501" i="3"/>
  <c r="M501" i="3"/>
  <c r="N501" i="3"/>
  <c r="O501" i="3"/>
  <c r="P501" i="3"/>
  <c r="Q501" i="3"/>
  <c r="R501" i="3"/>
  <c r="S501" i="3"/>
  <c r="T501" i="3"/>
  <c r="U501" i="3"/>
  <c r="L502" i="3"/>
  <c r="M502" i="3"/>
  <c r="N502" i="3"/>
  <c r="O502" i="3"/>
  <c r="P502" i="3"/>
  <c r="Q502" i="3"/>
  <c r="R502" i="3"/>
  <c r="S502" i="3"/>
  <c r="T502" i="3"/>
  <c r="U502" i="3"/>
  <c r="Q498" i="3"/>
  <c r="R498" i="3"/>
  <c r="S498" i="3"/>
  <c r="T498" i="3"/>
  <c r="U498" i="3"/>
  <c r="M498" i="3"/>
  <c r="N498" i="3"/>
  <c r="O498" i="3"/>
  <c r="L498" i="3"/>
  <c r="P498" i="3"/>
  <c r="Q492" i="3"/>
  <c r="R492" i="3"/>
  <c r="S492" i="3"/>
  <c r="T492" i="3"/>
  <c r="U492" i="3"/>
  <c r="L492" i="3"/>
  <c r="M492" i="3"/>
  <c r="N492" i="3"/>
  <c r="O492" i="3"/>
  <c r="P492" i="3"/>
  <c r="Q491" i="3"/>
  <c r="R491" i="3"/>
  <c r="S491" i="3"/>
  <c r="T491" i="3"/>
  <c r="U491" i="3"/>
  <c r="L491" i="3"/>
  <c r="M491" i="3"/>
  <c r="N491" i="3"/>
  <c r="O491" i="3"/>
  <c r="P491" i="3"/>
  <c r="Q490" i="3"/>
  <c r="R490" i="3"/>
  <c r="S490" i="3"/>
  <c r="T490" i="3"/>
  <c r="U490" i="3"/>
  <c r="L490" i="3"/>
  <c r="M490" i="3"/>
  <c r="N490" i="3"/>
  <c r="O490" i="3"/>
  <c r="P490" i="3"/>
  <c r="Q489" i="3"/>
  <c r="R489" i="3"/>
  <c r="S489" i="3"/>
  <c r="T489" i="3"/>
  <c r="U489" i="3"/>
  <c r="L489" i="3"/>
  <c r="M489" i="3"/>
  <c r="N489" i="3"/>
  <c r="O489" i="3"/>
  <c r="P489" i="3"/>
  <c r="Q488" i="3"/>
  <c r="R488" i="3"/>
  <c r="S488" i="3"/>
  <c r="T488" i="3"/>
  <c r="U488" i="3"/>
  <c r="L488" i="3"/>
  <c r="M488" i="3"/>
  <c r="N488" i="3"/>
  <c r="O488" i="3"/>
  <c r="P488" i="3"/>
  <c r="Q486" i="3"/>
  <c r="R486" i="3"/>
  <c r="S486" i="3"/>
  <c r="T486" i="3"/>
  <c r="U486" i="3"/>
  <c r="L486" i="3"/>
  <c r="M486" i="3"/>
  <c r="N486" i="3"/>
  <c r="O486" i="3"/>
  <c r="P486" i="3"/>
  <c r="Q485" i="3"/>
  <c r="R485" i="3"/>
  <c r="S485" i="3"/>
  <c r="T485" i="3"/>
  <c r="U485" i="3"/>
  <c r="L485" i="3"/>
  <c r="M485" i="3"/>
  <c r="N485" i="3"/>
  <c r="O485" i="3"/>
  <c r="P485" i="3"/>
  <c r="Q484" i="3"/>
  <c r="R484" i="3"/>
  <c r="S484" i="3"/>
  <c r="T484" i="3"/>
  <c r="U484" i="3"/>
  <c r="L484" i="3"/>
  <c r="M484" i="3"/>
  <c r="N484" i="3"/>
  <c r="O484" i="3"/>
  <c r="P484" i="3"/>
  <c r="Q483" i="3"/>
  <c r="R483" i="3"/>
  <c r="S483" i="3"/>
  <c r="T483" i="3"/>
  <c r="U483" i="3"/>
  <c r="L483" i="3"/>
  <c r="M483" i="3"/>
  <c r="N483" i="3"/>
  <c r="O483" i="3"/>
  <c r="P483" i="3"/>
  <c r="Q482" i="3"/>
  <c r="R482" i="3"/>
  <c r="S482" i="3"/>
  <c r="T482" i="3"/>
  <c r="U482" i="3"/>
  <c r="L482" i="3"/>
  <c r="M482" i="3"/>
  <c r="N482" i="3"/>
  <c r="O482" i="3"/>
  <c r="P482" i="3"/>
  <c r="Q480" i="3"/>
  <c r="R480" i="3"/>
  <c r="S480" i="3"/>
  <c r="T480" i="3"/>
  <c r="U480" i="3"/>
  <c r="L480" i="3"/>
  <c r="M480" i="3"/>
  <c r="N480" i="3"/>
  <c r="O480" i="3"/>
  <c r="P480" i="3"/>
  <c r="Q479" i="3"/>
  <c r="R479" i="3"/>
  <c r="S479" i="3"/>
  <c r="T479" i="3"/>
  <c r="U479" i="3"/>
  <c r="L479" i="3"/>
  <c r="M479" i="3"/>
  <c r="N479" i="3"/>
  <c r="O479" i="3"/>
  <c r="P479" i="3"/>
  <c r="Q478" i="3"/>
  <c r="R478" i="3"/>
  <c r="S478" i="3"/>
  <c r="T478" i="3"/>
  <c r="U478" i="3"/>
  <c r="L478" i="3"/>
  <c r="M478" i="3"/>
  <c r="N478" i="3"/>
  <c r="O478" i="3"/>
  <c r="P478" i="3"/>
  <c r="Q477" i="3"/>
  <c r="R477" i="3"/>
  <c r="S477" i="3"/>
  <c r="T477" i="3"/>
  <c r="U477" i="3"/>
  <c r="L477" i="3"/>
  <c r="M477" i="3"/>
  <c r="N477" i="3"/>
  <c r="O477" i="3"/>
  <c r="P477" i="3"/>
  <c r="Q476" i="3"/>
  <c r="R476" i="3"/>
  <c r="S476" i="3"/>
  <c r="T476" i="3"/>
  <c r="U476" i="3"/>
  <c r="L476" i="3"/>
  <c r="M476" i="3"/>
  <c r="N476" i="3"/>
  <c r="O476" i="3"/>
  <c r="P476" i="3"/>
  <c r="Q474" i="3"/>
  <c r="R474" i="3"/>
  <c r="S474" i="3"/>
  <c r="T474" i="3"/>
  <c r="U474" i="3"/>
  <c r="L474" i="3"/>
  <c r="M474" i="3"/>
  <c r="N474" i="3"/>
  <c r="O474" i="3"/>
  <c r="P474" i="3"/>
  <c r="Q473" i="3"/>
  <c r="R473" i="3"/>
  <c r="S473" i="3"/>
  <c r="T473" i="3"/>
  <c r="U473" i="3"/>
  <c r="L473" i="3"/>
  <c r="M473" i="3"/>
  <c r="N473" i="3"/>
  <c r="O473" i="3"/>
  <c r="P473" i="3"/>
  <c r="Q472" i="3"/>
  <c r="R472" i="3"/>
  <c r="S472" i="3"/>
  <c r="T472" i="3"/>
  <c r="U472" i="3"/>
  <c r="L472" i="3"/>
  <c r="M472" i="3"/>
  <c r="N472" i="3"/>
  <c r="O472" i="3"/>
  <c r="P472" i="3"/>
  <c r="Q471" i="3"/>
  <c r="R471" i="3"/>
  <c r="S471" i="3"/>
  <c r="T471" i="3"/>
  <c r="U471" i="3"/>
  <c r="L471" i="3"/>
  <c r="M471" i="3"/>
  <c r="N471" i="3"/>
  <c r="O471" i="3"/>
  <c r="P471" i="3"/>
  <c r="Q470" i="3"/>
  <c r="R470" i="3"/>
  <c r="S470" i="3"/>
  <c r="T470" i="3"/>
  <c r="U470" i="3"/>
  <c r="L470" i="3"/>
  <c r="M470" i="3"/>
  <c r="N470" i="3"/>
  <c r="O470" i="3"/>
  <c r="P470" i="3"/>
  <c r="Q468" i="3"/>
  <c r="R468" i="3"/>
  <c r="S468" i="3"/>
  <c r="T468" i="3"/>
  <c r="U468" i="3"/>
  <c r="L468" i="3"/>
  <c r="M468" i="3"/>
  <c r="N468" i="3"/>
  <c r="O468" i="3"/>
  <c r="P468" i="3"/>
  <c r="Q467" i="3"/>
  <c r="R467" i="3"/>
  <c r="S467" i="3"/>
  <c r="T467" i="3"/>
  <c r="U467" i="3"/>
  <c r="L467" i="3"/>
  <c r="M467" i="3"/>
  <c r="N467" i="3"/>
  <c r="O467" i="3"/>
  <c r="P467" i="3"/>
  <c r="Q466" i="3"/>
  <c r="R466" i="3"/>
  <c r="S466" i="3"/>
  <c r="T466" i="3"/>
  <c r="U466" i="3"/>
  <c r="L466" i="3"/>
  <c r="M466" i="3"/>
  <c r="N466" i="3"/>
  <c r="O466" i="3"/>
  <c r="P466" i="3"/>
  <c r="Q465" i="3"/>
  <c r="R465" i="3"/>
  <c r="S465" i="3"/>
  <c r="T465" i="3"/>
  <c r="U465" i="3"/>
  <c r="L465" i="3"/>
  <c r="M465" i="3"/>
  <c r="N465" i="3"/>
  <c r="O465" i="3"/>
  <c r="P465" i="3"/>
  <c r="Q464" i="3"/>
  <c r="R464" i="3"/>
  <c r="S464" i="3"/>
  <c r="T464" i="3"/>
  <c r="U464" i="3"/>
  <c r="L464" i="3"/>
  <c r="M464" i="3"/>
  <c r="N464" i="3"/>
  <c r="O464" i="3"/>
  <c r="P464" i="3"/>
  <c r="L459" i="3"/>
  <c r="M459" i="3"/>
  <c r="N459" i="3"/>
  <c r="O459" i="3"/>
  <c r="P459" i="3"/>
  <c r="Q459" i="3"/>
  <c r="R459" i="3"/>
  <c r="S459" i="3"/>
  <c r="T459" i="3"/>
  <c r="U459" i="3"/>
  <c r="L460" i="3"/>
  <c r="M460" i="3"/>
  <c r="N460" i="3"/>
  <c r="O460" i="3"/>
  <c r="P460" i="3"/>
  <c r="Q460" i="3"/>
  <c r="R460" i="3"/>
  <c r="S460" i="3"/>
  <c r="T460" i="3"/>
  <c r="U460" i="3"/>
  <c r="L461" i="3"/>
  <c r="M461" i="3"/>
  <c r="N461" i="3"/>
  <c r="O461" i="3"/>
  <c r="P461" i="3"/>
  <c r="Q461" i="3"/>
  <c r="R461" i="3"/>
  <c r="S461" i="3"/>
  <c r="T461" i="3"/>
  <c r="U461" i="3"/>
  <c r="L462" i="3"/>
  <c r="M462" i="3"/>
  <c r="N462" i="3"/>
  <c r="O462" i="3"/>
  <c r="P462" i="3"/>
  <c r="Q462" i="3"/>
  <c r="R462" i="3"/>
  <c r="S462" i="3"/>
  <c r="T462" i="3"/>
  <c r="U462" i="3"/>
  <c r="Q458" i="3"/>
  <c r="R458" i="3"/>
  <c r="S458" i="3"/>
  <c r="T458" i="3"/>
  <c r="U458" i="3"/>
  <c r="N458" i="3"/>
  <c r="M458" i="3"/>
  <c r="Q456" i="3"/>
  <c r="R456" i="3"/>
  <c r="S456" i="3"/>
  <c r="T456" i="3"/>
  <c r="U456" i="3"/>
  <c r="L456" i="3"/>
  <c r="M456" i="3"/>
  <c r="N456" i="3"/>
  <c r="O456" i="3"/>
  <c r="P456" i="3"/>
  <c r="Q455" i="3"/>
  <c r="R455" i="3"/>
  <c r="S455" i="3"/>
  <c r="T455" i="3"/>
  <c r="U455" i="3"/>
  <c r="L455" i="3"/>
  <c r="M455" i="3"/>
  <c r="N455" i="3"/>
  <c r="O455" i="3"/>
  <c r="P455" i="3"/>
  <c r="Q454" i="3"/>
  <c r="R454" i="3"/>
  <c r="S454" i="3"/>
  <c r="T454" i="3"/>
  <c r="U454" i="3"/>
  <c r="L454" i="3"/>
  <c r="M454" i="3"/>
  <c r="N454" i="3"/>
  <c r="O454" i="3"/>
  <c r="P454" i="3"/>
  <c r="Q453" i="3"/>
  <c r="R453" i="3"/>
  <c r="S453" i="3"/>
  <c r="T453" i="3"/>
  <c r="U453" i="3"/>
  <c r="L453" i="3"/>
  <c r="M453" i="3"/>
  <c r="N453" i="3"/>
  <c r="O453" i="3"/>
  <c r="P453" i="3"/>
  <c r="Q452" i="3"/>
  <c r="R452" i="3"/>
  <c r="S452" i="3"/>
  <c r="T452" i="3"/>
  <c r="U452" i="3"/>
  <c r="L452" i="3"/>
  <c r="M452" i="3"/>
  <c r="N452" i="3"/>
  <c r="O452" i="3"/>
  <c r="P452" i="3"/>
  <c r="Q450" i="3"/>
  <c r="R450" i="3"/>
  <c r="S450" i="3"/>
  <c r="T450" i="3"/>
  <c r="U450" i="3"/>
  <c r="L450" i="3"/>
  <c r="M450" i="3"/>
  <c r="N450" i="3"/>
  <c r="O450" i="3"/>
  <c r="P450" i="3"/>
  <c r="Q449" i="3"/>
  <c r="R449" i="3"/>
  <c r="S449" i="3"/>
  <c r="T449" i="3"/>
  <c r="U449" i="3"/>
  <c r="L449" i="3"/>
  <c r="M449" i="3"/>
  <c r="N449" i="3"/>
  <c r="O449" i="3"/>
  <c r="P449" i="3"/>
  <c r="Q448" i="3"/>
  <c r="R448" i="3"/>
  <c r="S448" i="3"/>
  <c r="T448" i="3"/>
  <c r="U448" i="3"/>
  <c r="L448" i="3"/>
  <c r="M448" i="3"/>
  <c r="N448" i="3"/>
  <c r="O448" i="3"/>
  <c r="P448" i="3"/>
  <c r="Q447" i="3"/>
  <c r="R447" i="3"/>
  <c r="S447" i="3"/>
  <c r="T447" i="3"/>
  <c r="U447" i="3"/>
  <c r="L447" i="3"/>
  <c r="M447" i="3"/>
  <c r="N447" i="3"/>
  <c r="O447" i="3"/>
  <c r="P447" i="3"/>
  <c r="Q446" i="3"/>
  <c r="R446" i="3"/>
  <c r="S446" i="3"/>
  <c r="T446" i="3"/>
  <c r="U446" i="3"/>
  <c r="L446" i="3"/>
  <c r="M446" i="3"/>
  <c r="N446" i="3"/>
  <c r="O446" i="3"/>
  <c r="P446" i="3"/>
  <c r="Q444" i="3"/>
  <c r="R444" i="3"/>
  <c r="S444" i="3"/>
  <c r="T444" i="3"/>
  <c r="U444" i="3"/>
  <c r="L444" i="3"/>
  <c r="M444" i="3"/>
  <c r="N444" i="3"/>
  <c r="O444" i="3"/>
  <c r="P444" i="3"/>
  <c r="Q443" i="3"/>
  <c r="R443" i="3"/>
  <c r="S443" i="3"/>
  <c r="T443" i="3"/>
  <c r="U443" i="3"/>
  <c r="L443" i="3"/>
  <c r="M443" i="3"/>
  <c r="N443" i="3"/>
  <c r="O443" i="3"/>
  <c r="P443" i="3"/>
  <c r="Q442" i="3"/>
  <c r="R442" i="3"/>
  <c r="S442" i="3"/>
  <c r="T442" i="3"/>
  <c r="U442" i="3"/>
  <c r="L442" i="3"/>
  <c r="M442" i="3"/>
  <c r="N442" i="3"/>
  <c r="O442" i="3"/>
  <c r="P442" i="3"/>
  <c r="Q441" i="3"/>
  <c r="R441" i="3"/>
  <c r="S441" i="3"/>
  <c r="T441" i="3"/>
  <c r="U441" i="3"/>
  <c r="L441" i="3"/>
  <c r="M441" i="3"/>
  <c r="N441" i="3"/>
  <c r="O441" i="3"/>
  <c r="P441" i="3"/>
  <c r="Q440" i="3"/>
  <c r="R440" i="3"/>
  <c r="S440" i="3"/>
  <c r="T440" i="3"/>
  <c r="U440" i="3"/>
  <c r="L440" i="3"/>
  <c r="M440" i="3"/>
  <c r="N440" i="3"/>
  <c r="O440" i="3"/>
  <c r="P440" i="3"/>
  <c r="Q438" i="3"/>
  <c r="R438" i="3"/>
  <c r="S438" i="3"/>
  <c r="T438" i="3"/>
  <c r="U438" i="3"/>
  <c r="L438" i="3"/>
  <c r="M438" i="3"/>
  <c r="N438" i="3"/>
  <c r="O438" i="3"/>
  <c r="P438" i="3"/>
  <c r="Q437" i="3"/>
  <c r="R437" i="3"/>
  <c r="S437" i="3"/>
  <c r="T437" i="3"/>
  <c r="U437" i="3"/>
  <c r="L437" i="3"/>
  <c r="M437" i="3"/>
  <c r="N437" i="3"/>
  <c r="O437" i="3"/>
  <c r="P437" i="3"/>
  <c r="Q436" i="3"/>
  <c r="R436" i="3"/>
  <c r="S436" i="3"/>
  <c r="T436" i="3"/>
  <c r="U436" i="3"/>
  <c r="L436" i="3"/>
  <c r="M436" i="3"/>
  <c r="N436" i="3"/>
  <c r="O436" i="3"/>
  <c r="P436" i="3"/>
  <c r="Q435" i="3"/>
  <c r="R435" i="3"/>
  <c r="S435" i="3"/>
  <c r="T435" i="3"/>
  <c r="U435" i="3"/>
  <c r="L435" i="3"/>
  <c r="M435" i="3"/>
  <c r="N435" i="3"/>
  <c r="O435" i="3"/>
  <c r="P435" i="3"/>
  <c r="Q434" i="3"/>
  <c r="R434" i="3"/>
  <c r="S434" i="3"/>
  <c r="T434" i="3"/>
  <c r="U434" i="3"/>
  <c r="L434" i="3"/>
  <c r="M434" i="3"/>
  <c r="N434" i="3"/>
  <c r="O434" i="3"/>
  <c r="P434" i="3"/>
  <c r="Q432" i="3"/>
  <c r="R432" i="3"/>
  <c r="S432" i="3"/>
  <c r="T432" i="3"/>
  <c r="U432" i="3"/>
  <c r="L432" i="3"/>
  <c r="M432" i="3"/>
  <c r="N432" i="3"/>
  <c r="O432" i="3"/>
  <c r="P432" i="3"/>
  <c r="Q431" i="3"/>
  <c r="R431" i="3"/>
  <c r="S431" i="3"/>
  <c r="T431" i="3"/>
  <c r="U431" i="3"/>
  <c r="L431" i="3"/>
  <c r="M431" i="3"/>
  <c r="N431" i="3"/>
  <c r="O431" i="3"/>
  <c r="P431" i="3"/>
  <c r="Q430" i="3"/>
  <c r="R430" i="3"/>
  <c r="S430" i="3"/>
  <c r="T430" i="3"/>
  <c r="U430" i="3"/>
  <c r="L430" i="3"/>
  <c r="M430" i="3"/>
  <c r="N430" i="3"/>
  <c r="O430" i="3"/>
  <c r="P430" i="3"/>
  <c r="Q429" i="3"/>
  <c r="R429" i="3"/>
  <c r="S429" i="3"/>
  <c r="T429" i="3"/>
  <c r="U429" i="3"/>
  <c r="L429" i="3"/>
  <c r="M429" i="3"/>
  <c r="N429" i="3"/>
  <c r="O429" i="3"/>
  <c r="P429" i="3"/>
  <c r="Q428" i="3"/>
  <c r="R428" i="3"/>
  <c r="S428" i="3"/>
  <c r="T428" i="3"/>
  <c r="U428" i="3"/>
  <c r="L428" i="3"/>
  <c r="M428" i="3"/>
  <c r="N428" i="3"/>
  <c r="O428" i="3"/>
  <c r="P428" i="3"/>
  <c r="L423" i="3"/>
  <c r="M423" i="3"/>
  <c r="N423" i="3"/>
  <c r="O423" i="3"/>
  <c r="P423" i="3"/>
  <c r="Q423" i="3"/>
  <c r="R423" i="3"/>
  <c r="S423" i="3"/>
  <c r="T423" i="3"/>
  <c r="U423" i="3"/>
  <c r="L424" i="3"/>
  <c r="M424" i="3"/>
  <c r="N424" i="3"/>
  <c r="O424" i="3"/>
  <c r="P424" i="3"/>
  <c r="Q424" i="3"/>
  <c r="R424" i="3"/>
  <c r="S424" i="3"/>
  <c r="T424" i="3"/>
  <c r="U424" i="3"/>
  <c r="L425" i="3"/>
  <c r="M425" i="3"/>
  <c r="N425" i="3"/>
  <c r="O425" i="3"/>
  <c r="P425" i="3"/>
  <c r="Q425" i="3"/>
  <c r="R425" i="3"/>
  <c r="S425" i="3"/>
  <c r="T425" i="3"/>
  <c r="U425" i="3"/>
  <c r="L426" i="3"/>
  <c r="M426" i="3"/>
  <c r="N426" i="3"/>
  <c r="O426" i="3"/>
  <c r="P426" i="3"/>
  <c r="Q426" i="3"/>
  <c r="R426" i="3"/>
  <c r="S426" i="3"/>
  <c r="T426" i="3"/>
  <c r="U426" i="3"/>
  <c r="Q422" i="3"/>
  <c r="R422" i="3"/>
  <c r="S422" i="3"/>
  <c r="T422" i="3"/>
  <c r="U422" i="3"/>
  <c r="O422" i="3"/>
  <c r="N422" i="3"/>
  <c r="L416" i="3"/>
  <c r="M416" i="3"/>
  <c r="N416" i="3"/>
  <c r="O416" i="3"/>
  <c r="P416" i="3"/>
  <c r="X416" i="3"/>
  <c r="Q416" i="3"/>
  <c r="R416" i="3"/>
  <c r="S416" i="3"/>
  <c r="U416" i="3"/>
  <c r="L415" i="3"/>
  <c r="M415" i="3"/>
  <c r="N415" i="3"/>
  <c r="O415" i="3"/>
  <c r="P415" i="3"/>
  <c r="X415" i="3"/>
  <c r="Q415" i="3"/>
  <c r="R415" i="3"/>
  <c r="S415" i="3"/>
  <c r="U415" i="3"/>
  <c r="L413" i="3"/>
  <c r="M413" i="3"/>
  <c r="N413" i="3"/>
  <c r="O413" i="3"/>
  <c r="P413" i="3"/>
  <c r="X413" i="3"/>
  <c r="Q413" i="3"/>
  <c r="R413" i="3"/>
  <c r="S413" i="3"/>
  <c r="U413" i="3"/>
  <c r="L412" i="3"/>
  <c r="M412" i="3"/>
  <c r="N412" i="3"/>
  <c r="O412" i="3"/>
  <c r="P412" i="3"/>
  <c r="X412" i="3"/>
  <c r="Q412" i="3"/>
  <c r="R412" i="3"/>
  <c r="S412" i="3"/>
  <c r="U412" i="3"/>
  <c r="L410" i="3"/>
  <c r="M410" i="3"/>
  <c r="N410" i="3"/>
  <c r="O410" i="3"/>
  <c r="P410" i="3"/>
  <c r="X410" i="3"/>
  <c r="Q410" i="3"/>
  <c r="R410" i="3"/>
  <c r="S410" i="3"/>
  <c r="U410" i="3"/>
  <c r="L409" i="3"/>
  <c r="M409" i="3"/>
  <c r="N409" i="3"/>
  <c r="O409" i="3"/>
  <c r="P409" i="3"/>
  <c r="X409" i="3"/>
  <c r="Q409" i="3"/>
  <c r="R409" i="3"/>
  <c r="S409" i="3"/>
  <c r="U409" i="3"/>
  <c r="L407" i="3"/>
  <c r="M407" i="3"/>
  <c r="N407" i="3"/>
  <c r="O407" i="3"/>
  <c r="P407" i="3"/>
  <c r="X407" i="3"/>
  <c r="Q407" i="3"/>
  <c r="R407" i="3"/>
  <c r="S407" i="3"/>
  <c r="U407" i="3"/>
  <c r="L406" i="3"/>
  <c r="M406" i="3"/>
  <c r="N406" i="3"/>
  <c r="O406" i="3"/>
  <c r="P406" i="3"/>
  <c r="X406" i="3"/>
  <c r="Q406" i="3"/>
  <c r="R406" i="3"/>
  <c r="S406" i="3"/>
  <c r="U406" i="3"/>
  <c r="L404" i="3"/>
  <c r="M404" i="3"/>
  <c r="N404" i="3"/>
  <c r="O404" i="3"/>
  <c r="P404" i="3"/>
  <c r="X404" i="3"/>
  <c r="Q404" i="3"/>
  <c r="R404" i="3"/>
  <c r="S404" i="3"/>
  <c r="U404" i="3"/>
  <c r="L403" i="3"/>
  <c r="M403" i="3"/>
  <c r="N403" i="3"/>
  <c r="O403" i="3"/>
  <c r="P403" i="3"/>
  <c r="X403" i="3"/>
  <c r="Q403" i="3"/>
  <c r="R403" i="3"/>
  <c r="S403" i="3"/>
  <c r="U403" i="3"/>
  <c r="L401" i="3"/>
  <c r="M401" i="3"/>
  <c r="N401" i="3"/>
  <c r="O401" i="3"/>
  <c r="P401" i="3"/>
  <c r="X401" i="3"/>
  <c r="Q401" i="3"/>
  <c r="R401" i="3"/>
  <c r="S401" i="3"/>
  <c r="U401" i="3"/>
  <c r="L400" i="3"/>
  <c r="M400" i="3"/>
  <c r="N400" i="3"/>
  <c r="O400" i="3"/>
  <c r="P400" i="3"/>
  <c r="X400" i="3"/>
  <c r="Q400" i="3"/>
  <c r="R400" i="3"/>
  <c r="S400" i="3"/>
  <c r="U400" i="3"/>
  <c r="L398" i="3"/>
  <c r="M398" i="3"/>
  <c r="N398" i="3"/>
  <c r="O398" i="3"/>
  <c r="P398" i="3"/>
  <c r="X398" i="3"/>
  <c r="Q398" i="3"/>
  <c r="R398" i="3"/>
  <c r="S398" i="3"/>
  <c r="U398" i="3"/>
  <c r="L397" i="3"/>
  <c r="M397" i="3"/>
  <c r="N397" i="3"/>
  <c r="O397" i="3"/>
  <c r="P397" i="3"/>
  <c r="X397" i="3"/>
  <c r="Q397" i="3"/>
  <c r="R397" i="3"/>
  <c r="S397" i="3"/>
  <c r="U397" i="3"/>
  <c r="L395" i="3"/>
  <c r="M395" i="3"/>
  <c r="N395" i="3"/>
  <c r="O395" i="3"/>
  <c r="P395" i="3"/>
  <c r="X395" i="3"/>
  <c r="Q395" i="3"/>
  <c r="R395" i="3"/>
  <c r="S395" i="3"/>
  <c r="U395" i="3"/>
  <c r="L394" i="3"/>
  <c r="M394" i="3"/>
  <c r="N394" i="3"/>
  <c r="O394" i="3"/>
  <c r="P394" i="3"/>
  <c r="X394" i="3"/>
  <c r="Q394" i="3"/>
  <c r="R394" i="3"/>
  <c r="S394" i="3"/>
  <c r="U394" i="3"/>
  <c r="L392" i="3"/>
  <c r="M392" i="3"/>
  <c r="N392" i="3"/>
  <c r="O392" i="3"/>
  <c r="P392" i="3"/>
  <c r="X392" i="3"/>
  <c r="Q392" i="3"/>
  <c r="R392" i="3"/>
  <c r="S392" i="3"/>
  <c r="U392" i="3"/>
  <c r="L391" i="3"/>
  <c r="M391" i="3"/>
  <c r="N391" i="3"/>
  <c r="O391" i="3"/>
  <c r="P391" i="3"/>
  <c r="X391" i="3"/>
  <c r="Q391" i="3"/>
  <c r="R391" i="3"/>
  <c r="S391" i="3"/>
  <c r="U391" i="3"/>
  <c r="L389" i="3"/>
  <c r="M389" i="3"/>
  <c r="N389" i="3"/>
  <c r="O389" i="3"/>
  <c r="P389" i="3"/>
  <c r="X389" i="3"/>
  <c r="Q389" i="3"/>
  <c r="R389" i="3"/>
  <c r="S389" i="3"/>
  <c r="U389" i="3"/>
  <c r="L388" i="3"/>
  <c r="M388" i="3"/>
  <c r="N388" i="3"/>
  <c r="O388" i="3"/>
  <c r="P388" i="3"/>
  <c r="X388" i="3"/>
  <c r="D392" i="3"/>
  <c r="L384" i="3"/>
  <c r="M384" i="3"/>
  <c r="N384" i="3"/>
  <c r="O384" i="3"/>
  <c r="P384" i="3"/>
  <c r="X384" i="3"/>
  <c r="L385" i="3"/>
  <c r="M385" i="3"/>
  <c r="N385" i="3"/>
  <c r="O385" i="3"/>
  <c r="P385" i="3"/>
  <c r="X385" i="3"/>
  <c r="L386" i="3"/>
  <c r="M386" i="3"/>
  <c r="N386" i="3"/>
  <c r="O386" i="3"/>
  <c r="P386" i="3"/>
  <c r="X386" i="3"/>
  <c r="L383" i="3"/>
  <c r="M383" i="3"/>
  <c r="N383" i="3"/>
  <c r="O383" i="3"/>
  <c r="P383" i="3"/>
  <c r="X383" i="3"/>
  <c r="Q386" i="3"/>
  <c r="R386" i="3"/>
  <c r="S386" i="3"/>
  <c r="U386" i="3"/>
  <c r="Q385" i="3"/>
  <c r="R385" i="3"/>
  <c r="S385" i="3"/>
  <c r="U385" i="3"/>
  <c r="Q384" i="3"/>
  <c r="R384" i="3"/>
  <c r="S384" i="3"/>
  <c r="U384" i="3"/>
  <c r="Q383" i="3"/>
  <c r="R383" i="3"/>
  <c r="S383" i="3"/>
  <c r="U383" i="3"/>
  <c r="L379" i="3"/>
  <c r="M379" i="3"/>
  <c r="N379" i="3"/>
  <c r="O379" i="3"/>
  <c r="P379" i="3"/>
  <c r="L380" i="3"/>
  <c r="M380" i="3"/>
  <c r="N380" i="3"/>
  <c r="O380" i="3"/>
  <c r="P380" i="3"/>
  <c r="L381" i="3"/>
  <c r="M381" i="3"/>
  <c r="N381" i="3"/>
  <c r="O381" i="3"/>
  <c r="P381" i="3"/>
  <c r="X379" i="3"/>
  <c r="D380" i="3"/>
  <c r="X380" i="3"/>
  <c r="D381" i="3"/>
  <c r="X381" i="3"/>
  <c r="L378" i="3"/>
  <c r="M378" i="3"/>
  <c r="N378" i="3"/>
  <c r="O378" i="3"/>
  <c r="P378" i="3"/>
  <c r="X378" i="3"/>
  <c r="Q378" i="3"/>
  <c r="R378" i="3"/>
  <c r="S378" i="3"/>
  <c r="U378" i="3"/>
  <c r="L369" i="3"/>
  <c r="M369" i="3"/>
  <c r="N369" i="3"/>
  <c r="O369" i="3"/>
  <c r="P369" i="3"/>
  <c r="Q369" i="3"/>
  <c r="R369" i="3"/>
  <c r="S369" i="3"/>
  <c r="T369" i="3"/>
  <c r="U369" i="3"/>
  <c r="L370" i="3"/>
  <c r="M370" i="3"/>
  <c r="N370" i="3"/>
  <c r="O370" i="3"/>
  <c r="P370" i="3"/>
  <c r="Q370" i="3"/>
  <c r="R370" i="3"/>
  <c r="S370" i="3"/>
  <c r="T370" i="3"/>
  <c r="U370" i="3"/>
  <c r="L371" i="3"/>
  <c r="M371" i="3"/>
  <c r="N371" i="3"/>
  <c r="O371" i="3"/>
  <c r="P371" i="3"/>
  <c r="Q371" i="3"/>
  <c r="R371" i="3"/>
  <c r="S371" i="3"/>
  <c r="T371" i="3"/>
  <c r="U371" i="3"/>
  <c r="L372" i="3"/>
  <c r="M372" i="3"/>
  <c r="N372" i="3"/>
  <c r="O372" i="3"/>
  <c r="P372" i="3"/>
  <c r="Q372" i="3"/>
  <c r="R372" i="3"/>
  <c r="S372" i="3"/>
  <c r="T372" i="3"/>
  <c r="U372" i="3"/>
  <c r="T368" i="3"/>
  <c r="N368" i="3"/>
  <c r="M368" i="3"/>
  <c r="L362" i="3"/>
  <c r="M362" i="3"/>
  <c r="N362" i="3"/>
  <c r="O362" i="3"/>
  <c r="P362" i="3"/>
  <c r="Q362" i="3"/>
  <c r="R362" i="3"/>
  <c r="S362" i="3"/>
  <c r="T362" i="3"/>
  <c r="U362" i="3"/>
  <c r="L363" i="3"/>
  <c r="M363" i="3"/>
  <c r="N363" i="3"/>
  <c r="O363" i="3"/>
  <c r="P363" i="3"/>
  <c r="Q363" i="3"/>
  <c r="R363" i="3"/>
  <c r="S363" i="3"/>
  <c r="T363" i="3"/>
  <c r="U363" i="3"/>
  <c r="L364" i="3"/>
  <c r="M364" i="3"/>
  <c r="N364" i="3"/>
  <c r="O364" i="3"/>
  <c r="P364" i="3"/>
  <c r="Q364" i="3"/>
  <c r="R364" i="3"/>
  <c r="S364" i="3"/>
  <c r="T364" i="3"/>
  <c r="U364" i="3"/>
  <c r="T361" i="3"/>
  <c r="S361" i="3"/>
  <c r="R361" i="3"/>
  <c r="O361" i="3"/>
  <c r="N361" i="3"/>
  <c r="L354" i="3"/>
  <c r="M354" i="3"/>
  <c r="N354" i="3"/>
  <c r="O354" i="3"/>
  <c r="P354" i="3"/>
  <c r="Q354" i="3"/>
  <c r="R354" i="3"/>
  <c r="S354" i="3"/>
  <c r="T354" i="3"/>
  <c r="U354" i="3"/>
  <c r="L355" i="3"/>
  <c r="M355" i="3"/>
  <c r="N355" i="3"/>
  <c r="O355" i="3"/>
  <c r="P355" i="3"/>
  <c r="Q355" i="3"/>
  <c r="R355" i="3"/>
  <c r="S355" i="3"/>
  <c r="T355" i="3"/>
  <c r="U355" i="3"/>
  <c r="L356" i="3"/>
  <c r="M356" i="3"/>
  <c r="N356" i="3"/>
  <c r="O356" i="3"/>
  <c r="P356" i="3"/>
  <c r="Q356" i="3"/>
  <c r="R356" i="3"/>
  <c r="S356" i="3"/>
  <c r="T356" i="3"/>
  <c r="U356" i="3"/>
  <c r="L357" i="3"/>
  <c r="M357" i="3"/>
  <c r="N357" i="3"/>
  <c r="O357" i="3"/>
  <c r="P357" i="3"/>
  <c r="Q357" i="3"/>
  <c r="R357" i="3"/>
  <c r="S357" i="3"/>
  <c r="T357" i="3"/>
  <c r="U357" i="3"/>
  <c r="T353" i="3"/>
  <c r="N353" i="3"/>
  <c r="M353" i="3"/>
  <c r="L347" i="3"/>
  <c r="M347" i="3"/>
  <c r="N347" i="3"/>
  <c r="O347" i="3"/>
  <c r="P347" i="3"/>
  <c r="Q347" i="3"/>
  <c r="R347" i="3"/>
  <c r="S347" i="3"/>
  <c r="T347" i="3"/>
  <c r="U347" i="3"/>
  <c r="L348" i="3"/>
  <c r="M348" i="3"/>
  <c r="N348" i="3"/>
  <c r="O348" i="3"/>
  <c r="P348" i="3"/>
  <c r="Q348" i="3"/>
  <c r="R348" i="3"/>
  <c r="S348" i="3"/>
  <c r="T348" i="3"/>
  <c r="U348" i="3"/>
  <c r="L349" i="3"/>
  <c r="M349" i="3"/>
  <c r="N349" i="3"/>
  <c r="O349" i="3"/>
  <c r="P349" i="3"/>
  <c r="Q349" i="3"/>
  <c r="R349" i="3"/>
  <c r="S349" i="3"/>
  <c r="T349" i="3"/>
  <c r="U349" i="3"/>
  <c r="T346" i="3"/>
  <c r="R346" i="3"/>
  <c r="O346" i="3"/>
  <c r="N346" i="3"/>
  <c r="Q342" i="3"/>
  <c r="R342" i="3"/>
  <c r="S342" i="3"/>
  <c r="T342" i="3"/>
  <c r="U342" i="3"/>
  <c r="L342" i="3"/>
  <c r="M342" i="3"/>
  <c r="N342" i="3"/>
  <c r="O342" i="3"/>
  <c r="P342" i="3"/>
  <c r="Q341" i="3"/>
  <c r="R341" i="3"/>
  <c r="S341" i="3"/>
  <c r="T341" i="3"/>
  <c r="U341" i="3"/>
  <c r="L341" i="3"/>
  <c r="M341" i="3"/>
  <c r="N341" i="3"/>
  <c r="O341" i="3"/>
  <c r="P341" i="3"/>
  <c r="Q340" i="3"/>
  <c r="R340" i="3"/>
  <c r="S340" i="3"/>
  <c r="T340" i="3"/>
  <c r="U340" i="3"/>
  <c r="L340" i="3"/>
  <c r="M340" i="3"/>
  <c r="N340" i="3"/>
  <c r="O340" i="3"/>
  <c r="P340" i="3"/>
  <c r="Q339" i="3"/>
  <c r="R339" i="3"/>
  <c r="S339" i="3"/>
  <c r="T339" i="3"/>
  <c r="U339" i="3"/>
  <c r="L339" i="3"/>
  <c r="M339" i="3"/>
  <c r="N339" i="3"/>
  <c r="O339" i="3"/>
  <c r="P339" i="3"/>
  <c r="Q337" i="3"/>
  <c r="R337" i="3"/>
  <c r="S337" i="3"/>
  <c r="T337" i="3"/>
  <c r="U337" i="3"/>
  <c r="L337" i="3"/>
  <c r="M337" i="3"/>
  <c r="N337" i="3"/>
  <c r="O337" i="3"/>
  <c r="P337" i="3"/>
  <c r="Q336" i="3"/>
  <c r="R336" i="3"/>
  <c r="S336" i="3"/>
  <c r="T336" i="3"/>
  <c r="U336" i="3"/>
  <c r="L336" i="3"/>
  <c r="M336" i="3"/>
  <c r="N336" i="3"/>
  <c r="O336" i="3"/>
  <c r="P336" i="3"/>
  <c r="Q335" i="3"/>
  <c r="R335" i="3"/>
  <c r="S335" i="3"/>
  <c r="T335" i="3"/>
  <c r="U335" i="3"/>
  <c r="L335" i="3"/>
  <c r="M335" i="3"/>
  <c r="N335" i="3"/>
  <c r="O335" i="3"/>
  <c r="P335" i="3"/>
  <c r="L331" i="3"/>
  <c r="M331" i="3"/>
  <c r="N331" i="3"/>
  <c r="O331" i="3"/>
  <c r="P331" i="3"/>
  <c r="Q331" i="3"/>
  <c r="R331" i="3"/>
  <c r="S331" i="3"/>
  <c r="T331" i="3"/>
  <c r="U331" i="3"/>
  <c r="L332" i="3"/>
  <c r="M332" i="3"/>
  <c r="N332" i="3"/>
  <c r="O332" i="3"/>
  <c r="P332" i="3"/>
  <c r="Q332" i="3"/>
  <c r="R332" i="3"/>
  <c r="S332" i="3"/>
  <c r="T332" i="3"/>
  <c r="U332" i="3"/>
  <c r="L333" i="3"/>
  <c r="M333" i="3"/>
  <c r="N333" i="3"/>
  <c r="O333" i="3"/>
  <c r="P333" i="3"/>
  <c r="Q333" i="3"/>
  <c r="R333" i="3"/>
  <c r="S333" i="3"/>
  <c r="T333" i="3"/>
  <c r="U333" i="3"/>
  <c r="Q330" i="3"/>
  <c r="R330" i="3"/>
  <c r="S330" i="3"/>
  <c r="T330" i="3"/>
  <c r="U330" i="3"/>
  <c r="O330" i="3"/>
  <c r="L327" i="3"/>
  <c r="M327" i="3"/>
  <c r="N327" i="3"/>
  <c r="O327" i="3"/>
  <c r="P327" i="3"/>
  <c r="Q327" i="3"/>
  <c r="R327" i="3"/>
  <c r="S327" i="3"/>
  <c r="T327" i="3"/>
  <c r="U327" i="3"/>
  <c r="L328" i="3"/>
  <c r="M328" i="3"/>
  <c r="N328" i="3"/>
  <c r="O328" i="3"/>
  <c r="P328" i="3"/>
  <c r="Q328" i="3"/>
  <c r="R328" i="3"/>
  <c r="S328" i="3"/>
  <c r="T328" i="3"/>
  <c r="U328" i="3"/>
  <c r="Q326" i="3"/>
  <c r="R326" i="3"/>
  <c r="S326" i="3"/>
  <c r="T326" i="3"/>
  <c r="U326" i="3"/>
  <c r="N326" i="3"/>
  <c r="M326" i="3"/>
  <c r="Q324" i="3"/>
  <c r="R324" i="3"/>
  <c r="S324" i="3"/>
  <c r="T324" i="3"/>
  <c r="U324" i="3"/>
  <c r="L324" i="3"/>
  <c r="M324" i="3"/>
  <c r="N324" i="3"/>
  <c r="O324" i="3"/>
  <c r="P324" i="3"/>
  <c r="Q323" i="3"/>
  <c r="R323" i="3"/>
  <c r="S323" i="3"/>
  <c r="T323" i="3"/>
  <c r="U323" i="3"/>
  <c r="L323" i="3"/>
  <c r="M323" i="3"/>
  <c r="N323" i="3"/>
  <c r="O323" i="3"/>
  <c r="P323" i="3"/>
  <c r="Q322" i="3"/>
  <c r="R322" i="3"/>
  <c r="S322" i="3"/>
  <c r="T322" i="3"/>
  <c r="U322" i="3"/>
  <c r="L322" i="3"/>
  <c r="M322" i="3"/>
  <c r="N322" i="3"/>
  <c r="O322" i="3"/>
  <c r="P322" i="3"/>
  <c r="Q320" i="3"/>
  <c r="R320" i="3"/>
  <c r="S320" i="3"/>
  <c r="T320" i="3"/>
  <c r="U320" i="3"/>
  <c r="L320" i="3"/>
  <c r="M320" i="3"/>
  <c r="N320" i="3"/>
  <c r="O320" i="3"/>
  <c r="P320" i="3"/>
  <c r="Q319" i="3"/>
  <c r="R319" i="3"/>
  <c r="S319" i="3"/>
  <c r="T319" i="3"/>
  <c r="U319" i="3"/>
  <c r="L319" i="3"/>
  <c r="M319" i="3"/>
  <c r="N319" i="3"/>
  <c r="O319" i="3"/>
  <c r="P319" i="3"/>
  <c r="Q318" i="3"/>
  <c r="R318" i="3"/>
  <c r="S318" i="3"/>
  <c r="T318" i="3"/>
  <c r="U318" i="3"/>
  <c r="L318" i="3"/>
  <c r="M318" i="3"/>
  <c r="N318" i="3"/>
  <c r="O318" i="3"/>
  <c r="P318" i="3"/>
  <c r="Q316" i="3"/>
  <c r="R316" i="3"/>
  <c r="S316" i="3"/>
  <c r="T316" i="3"/>
  <c r="U316" i="3"/>
  <c r="L316" i="3"/>
  <c r="M316" i="3"/>
  <c r="N316" i="3"/>
  <c r="O316" i="3"/>
  <c r="P316" i="3"/>
  <c r="Q315" i="3"/>
  <c r="R315" i="3"/>
  <c r="S315" i="3"/>
  <c r="T315" i="3"/>
  <c r="U315" i="3"/>
  <c r="L315" i="3"/>
  <c r="M315" i="3"/>
  <c r="N315" i="3"/>
  <c r="O315" i="3"/>
  <c r="P315" i="3"/>
  <c r="Q314" i="3"/>
  <c r="R314" i="3"/>
  <c r="S314" i="3"/>
  <c r="T314" i="3"/>
  <c r="U314" i="3"/>
  <c r="L314" i="3"/>
  <c r="M314" i="3"/>
  <c r="N314" i="3"/>
  <c r="O314" i="3"/>
  <c r="P314" i="3"/>
  <c r="Q312" i="3"/>
  <c r="R312" i="3"/>
  <c r="S312" i="3"/>
  <c r="T312" i="3"/>
  <c r="U312" i="3"/>
  <c r="L312" i="3"/>
  <c r="M312" i="3"/>
  <c r="N312" i="3"/>
  <c r="O312" i="3"/>
  <c r="P312" i="3"/>
  <c r="Q311" i="3"/>
  <c r="R311" i="3"/>
  <c r="S311" i="3"/>
  <c r="T311" i="3"/>
  <c r="U311" i="3"/>
  <c r="L311" i="3"/>
  <c r="M311" i="3"/>
  <c r="N311" i="3"/>
  <c r="O311" i="3"/>
  <c r="P311" i="3"/>
  <c r="Q310" i="3"/>
  <c r="R310" i="3"/>
  <c r="S310" i="3"/>
  <c r="T310" i="3"/>
  <c r="U310" i="3"/>
  <c r="L310" i="3"/>
  <c r="M310" i="3"/>
  <c r="N310" i="3"/>
  <c r="O310" i="3"/>
  <c r="P310" i="3"/>
  <c r="L307" i="3"/>
  <c r="M307" i="3"/>
  <c r="N307" i="3"/>
  <c r="O307" i="3"/>
  <c r="P307" i="3"/>
  <c r="Q307" i="3"/>
  <c r="R307" i="3"/>
  <c r="S307" i="3"/>
  <c r="T307" i="3"/>
  <c r="U307" i="3"/>
  <c r="L308" i="3"/>
  <c r="M308" i="3"/>
  <c r="N308" i="3"/>
  <c r="O308" i="3"/>
  <c r="P308" i="3"/>
  <c r="Q308" i="3"/>
  <c r="R308" i="3"/>
  <c r="S308" i="3"/>
  <c r="T308" i="3"/>
  <c r="U308" i="3"/>
  <c r="Q306" i="3"/>
  <c r="R306" i="3"/>
  <c r="S306" i="3"/>
  <c r="T306" i="3"/>
  <c r="U306" i="3"/>
  <c r="O306" i="3"/>
  <c r="N306" i="3"/>
  <c r="M306" i="3"/>
  <c r="Q303" i="3"/>
  <c r="R303" i="3"/>
  <c r="S303" i="3"/>
  <c r="T303" i="3"/>
  <c r="U303" i="3"/>
  <c r="L303" i="3"/>
  <c r="M303" i="3"/>
  <c r="N303" i="3"/>
  <c r="O303" i="3"/>
  <c r="P303" i="3"/>
  <c r="Q302" i="3"/>
  <c r="R302" i="3"/>
  <c r="S302" i="3"/>
  <c r="T302" i="3"/>
  <c r="U302" i="3"/>
  <c r="L302" i="3"/>
  <c r="M302" i="3"/>
  <c r="N302" i="3"/>
  <c r="O302" i="3"/>
  <c r="P302" i="3"/>
  <c r="Q301" i="3"/>
  <c r="R301" i="3"/>
  <c r="S301" i="3"/>
  <c r="T301" i="3"/>
  <c r="U301" i="3"/>
  <c r="L301" i="3"/>
  <c r="M301" i="3"/>
  <c r="N301" i="3"/>
  <c r="O301" i="3"/>
  <c r="P301" i="3"/>
  <c r="Q300" i="3"/>
  <c r="R300" i="3"/>
  <c r="S300" i="3"/>
  <c r="T300" i="3"/>
  <c r="U300" i="3"/>
  <c r="L300" i="3"/>
  <c r="M300" i="3"/>
  <c r="N300" i="3"/>
  <c r="O300" i="3"/>
  <c r="P300" i="3"/>
  <c r="Q297" i="3"/>
  <c r="R297" i="3"/>
  <c r="S297" i="3"/>
  <c r="T297" i="3"/>
  <c r="U297" i="3"/>
  <c r="L297" i="3"/>
  <c r="M297" i="3"/>
  <c r="N297" i="3"/>
  <c r="O297" i="3"/>
  <c r="P297" i="3"/>
  <c r="Q296" i="3"/>
  <c r="R296" i="3"/>
  <c r="S296" i="3"/>
  <c r="T296" i="3"/>
  <c r="U296" i="3"/>
  <c r="L296" i="3"/>
  <c r="M296" i="3"/>
  <c r="N296" i="3"/>
  <c r="O296" i="3"/>
  <c r="P296" i="3"/>
  <c r="Q295" i="3"/>
  <c r="R295" i="3"/>
  <c r="S295" i="3"/>
  <c r="T295" i="3"/>
  <c r="U295" i="3"/>
  <c r="L295" i="3"/>
  <c r="M295" i="3"/>
  <c r="N295" i="3"/>
  <c r="O295" i="3"/>
  <c r="P295" i="3"/>
  <c r="Q294" i="3"/>
  <c r="R294" i="3"/>
  <c r="S294" i="3"/>
  <c r="T294" i="3"/>
  <c r="U294" i="3"/>
  <c r="L294" i="3"/>
  <c r="M294" i="3"/>
  <c r="N294" i="3"/>
  <c r="O294" i="3"/>
  <c r="P294" i="3"/>
  <c r="Q292" i="3"/>
  <c r="R292" i="3"/>
  <c r="S292" i="3"/>
  <c r="T292" i="3"/>
  <c r="U292" i="3"/>
  <c r="L292" i="3"/>
  <c r="M292" i="3"/>
  <c r="N292" i="3"/>
  <c r="O292" i="3"/>
  <c r="P292" i="3"/>
  <c r="Q291" i="3"/>
  <c r="R291" i="3"/>
  <c r="S291" i="3"/>
  <c r="T291" i="3"/>
  <c r="U291" i="3"/>
  <c r="L291" i="3"/>
  <c r="M291" i="3"/>
  <c r="N291" i="3"/>
  <c r="O291" i="3"/>
  <c r="P291" i="3"/>
  <c r="Q290" i="3"/>
  <c r="R290" i="3"/>
  <c r="S290" i="3"/>
  <c r="T290" i="3"/>
  <c r="U290" i="3"/>
  <c r="L290" i="3"/>
  <c r="M290" i="3"/>
  <c r="N290" i="3"/>
  <c r="O290" i="3"/>
  <c r="P290" i="3"/>
  <c r="Q289" i="3"/>
  <c r="R289" i="3"/>
  <c r="S289" i="3"/>
  <c r="T289" i="3"/>
  <c r="U289" i="3"/>
  <c r="L289" i="3"/>
  <c r="M289" i="3"/>
  <c r="N289" i="3"/>
  <c r="O289" i="3"/>
  <c r="P289" i="3"/>
  <c r="L284" i="3"/>
  <c r="M284" i="3"/>
  <c r="N284" i="3"/>
  <c r="O284" i="3"/>
  <c r="P284" i="3"/>
  <c r="Q284" i="3"/>
  <c r="R284" i="3"/>
  <c r="S284" i="3"/>
  <c r="T284" i="3"/>
  <c r="U284" i="3"/>
  <c r="L285" i="3"/>
  <c r="M285" i="3"/>
  <c r="N285" i="3"/>
  <c r="O285" i="3"/>
  <c r="P285" i="3"/>
  <c r="Q285" i="3"/>
  <c r="R285" i="3"/>
  <c r="S285" i="3"/>
  <c r="T285" i="3"/>
  <c r="U285" i="3"/>
  <c r="L286" i="3"/>
  <c r="M286" i="3"/>
  <c r="N286" i="3"/>
  <c r="O286" i="3"/>
  <c r="P286" i="3"/>
  <c r="Q286" i="3"/>
  <c r="R286" i="3"/>
  <c r="S286" i="3"/>
  <c r="T286" i="3"/>
  <c r="U286" i="3"/>
  <c r="Q283" i="3"/>
  <c r="R283" i="3"/>
  <c r="S283" i="3"/>
  <c r="T283" i="3"/>
  <c r="U283" i="3"/>
  <c r="O283" i="3"/>
  <c r="N283" i="3"/>
  <c r="M283" i="3"/>
  <c r="L275" i="3"/>
  <c r="M275" i="3"/>
  <c r="N275" i="3"/>
  <c r="O275" i="3"/>
  <c r="P275" i="3"/>
  <c r="Q275" i="3"/>
  <c r="R275" i="3"/>
  <c r="S275" i="3"/>
  <c r="T275" i="3"/>
  <c r="U275" i="3"/>
  <c r="L276" i="3"/>
  <c r="M276" i="3"/>
  <c r="N276" i="3"/>
  <c r="O276" i="3"/>
  <c r="P276" i="3"/>
  <c r="Q276" i="3"/>
  <c r="R276" i="3"/>
  <c r="S276" i="3"/>
  <c r="T276" i="3"/>
  <c r="U276" i="3"/>
  <c r="L277" i="3"/>
  <c r="M277" i="3"/>
  <c r="N277" i="3"/>
  <c r="O277" i="3"/>
  <c r="P277" i="3"/>
  <c r="Q277" i="3"/>
  <c r="R277" i="3"/>
  <c r="S277" i="3"/>
  <c r="T277" i="3"/>
  <c r="U277" i="3"/>
  <c r="L278" i="3"/>
  <c r="M278" i="3"/>
  <c r="N278" i="3"/>
  <c r="O278" i="3"/>
  <c r="P278" i="3"/>
  <c r="Q278" i="3"/>
  <c r="R278" i="3"/>
  <c r="S278" i="3"/>
  <c r="T278" i="3"/>
  <c r="U278" i="3"/>
  <c r="L279" i="3"/>
  <c r="M279" i="3"/>
  <c r="N279" i="3"/>
  <c r="O279" i="3"/>
  <c r="P279" i="3"/>
  <c r="Q279" i="3"/>
  <c r="R279" i="3"/>
  <c r="S279" i="3"/>
  <c r="T279" i="3"/>
  <c r="U279" i="3"/>
  <c r="T274" i="3"/>
  <c r="S274" i="3"/>
  <c r="R274" i="3"/>
  <c r="N274" i="3"/>
  <c r="L272" i="3"/>
  <c r="M272" i="3"/>
  <c r="N272" i="3"/>
  <c r="O272" i="3"/>
  <c r="P272" i="3"/>
  <c r="Q272" i="3"/>
  <c r="R272" i="3"/>
  <c r="S272" i="3"/>
  <c r="T272" i="3"/>
  <c r="U272" i="3"/>
  <c r="L268" i="3"/>
  <c r="M268" i="3"/>
  <c r="N268" i="3"/>
  <c r="O268" i="3"/>
  <c r="P268" i="3"/>
  <c r="Q268" i="3"/>
  <c r="R268" i="3"/>
  <c r="S268" i="3"/>
  <c r="T268" i="3"/>
  <c r="U268" i="3"/>
  <c r="L269" i="3"/>
  <c r="M269" i="3"/>
  <c r="N269" i="3"/>
  <c r="O269" i="3"/>
  <c r="P269" i="3"/>
  <c r="Q269" i="3"/>
  <c r="R269" i="3"/>
  <c r="S269" i="3"/>
  <c r="T269" i="3"/>
  <c r="U269" i="3"/>
  <c r="L270" i="3"/>
  <c r="M270" i="3"/>
  <c r="N270" i="3"/>
  <c r="O270" i="3"/>
  <c r="P270" i="3"/>
  <c r="Q270" i="3"/>
  <c r="R270" i="3"/>
  <c r="S270" i="3"/>
  <c r="T270" i="3"/>
  <c r="U270" i="3"/>
  <c r="L271" i="3"/>
  <c r="M271" i="3"/>
  <c r="N271" i="3"/>
  <c r="O271" i="3"/>
  <c r="P271" i="3"/>
  <c r="Q271" i="3"/>
  <c r="R271" i="3"/>
  <c r="S271" i="3"/>
  <c r="T271" i="3"/>
  <c r="U271" i="3"/>
  <c r="T267" i="3"/>
  <c r="S267" i="3"/>
  <c r="R267" i="3"/>
  <c r="O267" i="3"/>
  <c r="N267" i="3"/>
  <c r="M267" i="3"/>
  <c r="L261" i="3"/>
  <c r="M261" i="3"/>
  <c r="N261" i="3"/>
  <c r="O261" i="3"/>
  <c r="P261" i="3"/>
  <c r="Q261" i="3"/>
  <c r="R261" i="3"/>
  <c r="S261" i="3"/>
  <c r="T261" i="3"/>
  <c r="U261" i="3"/>
  <c r="L262" i="3"/>
  <c r="M262" i="3"/>
  <c r="N262" i="3"/>
  <c r="O262" i="3"/>
  <c r="P262" i="3"/>
  <c r="Q262" i="3"/>
  <c r="R262" i="3"/>
  <c r="S262" i="3"/>
  <c r="T262" i="3"/>
  <c r="U262" i="3"/>
  <c r="L263" i="3"/>
  <c r="M263" i="3"/>
  <c r="N263" i="3"/>
  <c r="O263" i="3"/>
  <c r="P263" i="3"/>
  <c r="Q263" i="3"/>
  <c r="R263" i="3"/>
  <c r="S263" i="3"/>
  <c r="T263" i="3"/>
  <c r="U263" i="3"/>
  <c r="L264" i="3"/>
  <c r="M264" i="3"/>
  <c r="N264" i="3"/>
  <c r="O264" i="3"/>
  <c r="P264" i="3"/>
  <c r="Q264" i="3"/>
  <c r="R264" i="3"/>
  <c r="S264" i="3"/>
  <c r="T264" i="3"/>
  <c r="U264" i="3"/>
  <c r="L265" i="3"/>
  <c r="M265" i="3"/>
  <c r="N265" i="3"/>
  <c r="O265" i="3"/>
  <c r="P265" i="3"/>
  <c r="Q265" i="3"/>
  <c r="R265" i="3"/>
  <c r="S265" i="3"/>
  <c r="T265" i="3"/>
  <c r="U265" i="3"/>
  <c r="T260" i="3"/>
  <c r="S260" i="3"/>
  <c r="R260" i="3"/>
  <c r="N260" i="3"/>
  <c r="L254" i="3"/>
  <c r="M254" i="3"/>
  <c r="N254" i="3"/>
  <c r="O254" i="3"/>
  <c r="P254" i="3"/>
  <c r="Q254" i="3"/>
  <c r="R254" i="3"/>
  <c r="S254" i="3"/>
  <c r="T254" i="3"/>
  <c r="U254" i="3"/>
  <c r="L255" i="3"/>
  <c r="M255" i="3"/>
  <c r="N255" i="3"/>
  <c r="O255" i="3"/>
  <c r="P255" i="3"/>
  <c r="Q255" i="3"/>
  <c r="R255" i="3"/>
  <c r="S255" i="3"/>
  <c r="T255" i="3"/>
  <c r="U255" i="3"/>
  <c r="L256" i="3"/>
  <c r="M256" i="3"/>
  <c r="N256" i="3"/>
  <c r="O256" i="3"/>
  <c r="P256" i="3"/>
  <c r="Q256" i="3"/>
  <c r="R256" i="3"/>
  <c r="S256" i="3"/>
  <c r="T256" i="3"/>
  <c r="U256" i="3"/>
  <c r="L257" i="3"/>
  <c r="M257" i="3"/>
  <c r="N257" i="3"/>
  <c r="O257" i="3"/>
  <c r="P257" i="3"/>
  <c r="Q257" i="3"/>
  <c r="R257" i="3"/>
  <c r="S257" i="3"/>
  <c r="T257" i="3"/>
  <c r="U257" i="3"/>
  <c r="L258" i="3"/>
  <c r="M258" i="3"/>
  <c r="N258" i="3"/>
  <c r="O258" i="3"/>
  <c r="P258" i="3"/>
  <c r="Q258" i="3"/>
  <c r="R258" i="3"/>
  <c r="S258" i="3"/>
  <c r="T258" i="3"/>
  <c r="U258" i="3"/>
  <c r="T253" i="3"/>
  <c r="S253" i="3"/>
  <c r="R253" i="3"/>
  <c r="O253" i="3"/>
  <c r="N253" i="3"/>
  <c r="M253" i="3"/>
  <c r="L245" i="3"/>
  <c r="M245" i="3"/>
  <c r="N245" i="3"/>
  <c r="O245" i="3"/>
  <c r="P245" i="3"/>
  <c r="Q245" i="3"/>
  <c r="R245" i="3"/>
  <c r="S245" i="3"/>
  <c r="T245" i="3"/>
  <c r="U245" i="3"/>
  <c r="L246" i="3"/>
  <c r="M246" i="3"/>
  <c r="N246" i="3"/>
  <c r="O246" i="3"/>
  <c r="P246" i="3"/>
  <c r="Q246" i="3"/>
  <c r="R246" i="3"/>
  <c r="S246" i="3"/>
  <c r="T246" i="3"/>
  <c r="U246" i="3"/>
  <c r="L247" i="3"/>
  <c r="M247" i="3"/>
  <c r="N247" i="3"/>
  <c r="O247" i="3"/>
  <c r="P247" i="3"/>
  <c r="Q247" i="3"/>
  <c r="R247" i="3"/>
  <c r="S247" i="3"/>
  <c r="T247" i="3"/>
  <c r="U247" i="3"/>
  <c r="L248" i="3"/>
  <c r="M248" i="3"/>
  <c r="N248" i="3"/>
  <c r="O248" i="3"/>
  <c r="P248" i="3"/>
  <c r="Q248" i="3"/>
  <c r="R248" i="3"/>
  <c r="S248" i="3"/>
  <c r="T248" i="3"/>
  <c r="U248" i="3"/>
  <c r="L249" i="3"/>
  <c r="M249" i="3"/>
  <c r="N249" i="3"/>
  <c r="O249" i="3"/>
  <c r="P249" i="3"/>
  <c r="Q249" i="3"/>
  <c r="R249" i="3"/>
  <c r="S249" i="3"/>
  <c r="T249" i="3"/>
  <c r="U249" i="3"/>
  <c r="T244" i="3"/>
  <c r="S244" i="3"/>
  <c r="R244" i="3"/>
  <c r="O244" i="3"/>
  <c r="N244" i="3"/>
  <c r="M244" i="3"/>
  <c r="L238" i="3"/>
  <c r="M238" i="3"/>
  <c r="N238" i="3"/>
  <c r="O238" i="3"/>
  <c r="P238" i="3"/>
  <c r="Q238" i="3"/>
  <c r="R238" i="3"/>
  <c r="S238" i="3"/>
  <c r="T238" i="3"/>
  <c r="U238" i="3"/>
  <c r="L239" i="3"/>
  <c r="M239" i="3"/>
  <c r="N239" i="3"/>
  <c r="O239" i="3"/>
  <c r="P239" i="3"/>
  <c r="Q239" i="3"/>
  <c r="R239" i="3"/>
  <c r="S239" i="3"/>
  <c r="T239" i="3"/>
  <c r="U239" i="3"/>
  <c r="L240" i="3"/>
  <c r="M240" i="3"/>
  <c r="N240" i="3"/>
  <c r="O240" i="3"/>
  <c r="P240" i="3"/>
  <c r="Q240" i="3"/>
  <c r="R240" i="3"/>
  <c r="S240" i="3"/>
  <c r="T240" i="3"/>
  <c r="U240" i="3"/>
  <c r="L241" i="3"/>
  <c r="M241" i="3"/>
  <c r="N241" i="3"/>
  <c r="O241" i="3"/>
  <c r="P241" i="3"/>
  <c r="Q241" i="3"/>
  <c r="R241" i="3"/>
  <c r="S241" i="3"/>
  <c r="T241" i="3"/>
  <c r="U241" i="3"/>
  <c r="L242" i="3"/>
  <c r="M242" i="3"/>
  <c r="N242" i="3"/>
  <c r="O242" i="3"/>
  <c r="P242" i="3"/>
  <c r="Q242" i="3"/>
  <c r="R242" i="3"/>
  <c r="S242" i="3"/>
  <c r="T242" i="3"/>
  <c r="U242" i="3"/>
  <c r="T237" i="3"/>
  <c r="S237" i="3"/>
  <c r="R237" i="3"/>
  <c r="N237" i="3"/>
  <c r="D232" i="3"/>
  <c r="D233" i="3"/>
  <c r="D234" i="3"/>
  <c r="D235" i="3"/>
  <c r="D231" i="3"/>
  <c r="R232" i="3"/>
  <c r="R233" i="3"/>
  <c r="R234" i="3"/>
  <c r="R235" i="3"/>
  <c r="Q232" i="3"/>
  <c r="S232" i="3"/>
  <c r="T232" i="3"/>
  <c r="U232" i="3"/>
  <c r="Q233" i="3"/>
  <c r="S233" i="3"/>
  <c r="T233" i="3"/>
  <c r="U233" i="3"/>
  <c r="Q234" i="3"/>
  <c r="S234" i="3"/>
  <c r="T234" i="3"/>
  <c r="U234" i="3"/>
  <c r="Q235" i="3"/>
  <c r="S235" i="3"/>
  <c r="T235" i="3"/>
  <c r="U235" i="3"/>
  <c r="L231" i="3"/>
  <c r="M231" i="3"/>
  <c r="N231" i="3"/>
  <c r="O231" i="3"/>
  <c r="P231" i="3"/>
  <c r="L232" i="3"/>
  <c r="M232" i="3"/>
  <c r="N232" i="3"/>
  <c r="O232" i="3"/>
  <c r="P232" i="3"/>
  <c r="L233" i="3"/>
  <c r="M233" i="3"/>
  <c r="N233" i="3"/>
  <c r="O233" i="3"/>
  <c r="P233" i="3"/>
  <c r="L234" i="3"/>
  <c r="M234" i="3"/>
  <c r="N234" i="3"/>
  <c r="O234" i="3"/>
  <c r="P234" i="3"/>
  <c r="L235" i="3"/>
  <c r="M235" i="3"/>
  <c r="N235" i="3"/>
  <c r="O235" i="3"/>
  <c r="P235" i="3"/>
  <c r="T230" i="3"/>
  <c r="S230" i="3"/>
  <c r="R230" i="3"/>
  <c r="O230" i="3"/>
  <c r="N230" i="3"/>
  <c r="Q224" i="3"/>
  <c r="R224" i="3"/>
  <c r="S224" i="3"/>
  <c r="T224" i="3"/>
  <c r="U224" i="3"/>
  <c r="Q225" i="3"/>
  <c r="R225" i="3"/>
  <c r="S225" i="3"/>
  <c r="T225" i="3"/>
  <c r="U225" i="3"/>
  <c r="Q226" i="3"/>
  <c r="R226" i="3"/>
  <c r="S226" i="3"/>
  <c r="T226" i="3"/>
  <c r="U226" i="3"/>
  <c r="Q227" i="3"/>
  <c r="R227" i="3"/>
  <c r="S227" i="3"/>
  <c r="T227" i="3"/>
  <c r="U227" i="3"/>
  <c r="Q228" i="3"/>
  <c r="R228" i="3"/>
  <c r="S228" i="3"/>
  <c r="T228" i="3"/>
  <c r="U228" i="3"/>
  <c r="T223" i="3"/>
  <c r="S223" i="3"/>
  <c r="R223" i="3"/>
  <c r="L224" i="3"/>
  <c r="M224" i="3"/>
  <c r="N224" i="3"/>
  <c r="O224" i="3"/>
  <c r="P224" i="3"/>
  <c r="L225" i="3"/>
  <c r="M225" i="3"/>
  <c r="N225" i="3"/>
  <c r="O225" i="3"/>
  <c r="P225" i="3"/>
  <c r="L226" i="3"/>
  <c r="M226" i="3"/>
  <c r="N226" i="3"/>
  <c r="O226" i="3"/>
  <c r="P226" i="3"/>
  <c r="L227" i="3"/>
  <c r="M227" i="3"/>
  <c r="N227" i="3"/>
  <c r="O227" i="3"/>
  <c r="P227" i="3"/>
  <c r="L228" i="3"/>
  <c r="M228" i="3"/>
  <c r="N228" i="3"/>
  <c r="O228" i="3"/>
  <c r="P228" i="3"/>
  <c r="N223" i="3"/>
  <c r="D213" i="3"/>
  <c r="L213" i="3"/>
  <c r="M213" i="3"/>
  <c r="N213" i="3"/>
  <c r="O213" i="3"/>
  <c r="P213" i="3"/>
  <c r="Q213" i="3"/>
  <c r="R213" i="3"/>
  <c r="S213" i="3"/>
  <c r="T213" i="3"/>
  <c r="U213" i="3"/>
  <c r="F213" i="3"/>
  <c r="X213" i="3"/>
  <c r="K213" i="3"/>
  <c r="E213" i="3"/>
  <c r="C213" i="3"/>
  <c r="D210" i="3"/>
  <c r="L210" i="3"/>
  <c r="M210" i="3"/>
  <c r="N210" i="3"/>
  <c r="O210" i="3"/>
  <c r="P210" i="3"/>
  <c r="Q210" i="3"/>
  <c r="R210" i="3"/>
  <c r="S210" i="3"/>
  <c r="T210" i="3"/>
  <c r="U210" i="3"/>
  <c r="F210" i="3"/>
  <c r="X210" i="3"/>
  <c r="K210" i="3"/>
  <c r="E210" i="3"/>
  <c r="C210" i="3"/>
  <c r="D207" i="3"/>
  <c r="L207" i="3"/>
  <c r="M207" i="3"/>
  <c r="N207" i="3"/>
  <c r="O207" i="3"/>
  <c r="P207" i="3"/>
  <c r="Q207" i="3"/>
  <c r="R207" i="3"/>
  <c r="S207" i="3"/>
  <c r="T207" i="3"/>
  <c r="U207" i="3"/>
  <c r="F207" i="3"/>
  <c r="X207" i="3"/>
  <c r="K207" i="3"/>
  <c r="E207" i="3"/>
  <c r="C207" i="3"/>
  <c r="D204" i="3"/>
  <c r="L204" i="3"/>
  <c r="M204" i="3"/>
  <c r="N204" i="3"/>
  <c r="O204" i="3"/>
  <c r="P204" i="3"/>
  <c r="Q204" i="3"/>
  <c r="R204" i="3"/>
  <c r="S204" i="3"/>
  <c r="T204" i="3"/>
  <c r="U204" i="3"/>
  <c r="F204" i="3"/>
  <c r="X204" i="3"/>
  <c r="K204" i="3"/>
  <c r="E204" i="3"/>
  <c r="C204" i="3"/>
  <c r="Q219" i="3"/>
  <c r="R219" i="3"/>
  <c r="S219" i="3"/>
  <c r="T219" i="3"/>
  <c r="U219" i="3"/>
  <c r="L219" i="3"/>
  <c r="M219" i="3"/>
  <c r="N219" i="3"/>
  <c r="O219" i="3"/>
  <c r="P219" i="3"/>
  <c r="Q218" i="3"/>
  <c r="R218" i="3"/>
  <c r="S218" i="3"/>
  <c r="T218" i="3"/>
  <c r="U218" i="3"/>
  <c r="L218" i="3"/>
  <c r="M218" i="3"/>
  <c r="N218" i="3"/>
  <c r="O218" i="3"/>
  <c r="P218" i="3"/>
  <c r="Q217" i="3"/>
  <c r="R217" i="3"/>
  <c r="S217" i="3"/>
  <c r="T217" i="3"/>
  <c r="U217" i="3"/>
  <c r="L217" i="3"/>
  <c r="M217" i="3"/>
  <c r="N217" i="3"/>
  <c r="O217" i="3"/>
  <c r="P217" i="3"/>
  <c r="Q216" i="3"/>
  <c r="R216" i="3"/>
  <c r="S216" i="3"/>
  <c r="T216" i="3"/>
  <c r="U216" i="3"/>
  <c r="L216" i="3"/>
  <c r="M216" i="3"/>
  <c r="N216" i="3"/>
  <c r="O216" i="3"/>
  <c r="P216" i="3"/>
  <c r="Q215" i="3"/>
  <c r="R215" i="3"/>
  <c r="S215" i="3"/>
  <c r="T215" i="3"/>
  <c r="U215" i="3"/>
  <c r="L215" i="3"/>
  <c r="M215" i="3"/>
  <c r="N215" i="3"/>
  <c r="O215" i="3"/>
  <c r="P215" i="3"/>
  <c r="Q212" i="3"/>
  <c r="R212" i="3"/>
  <c r="S212" i="3"/>
  <c r="T212" i="3"/>
  <c r="U212" i="3"/>
  <c r="L212" i="3"/>
  <c r="M212" i="3"/>
  <c r="N212" i="3"/>
  <c r="O212" i="3"/>
  <c r="P212" i="3"/>
  <c r="Q209" i="3"/>
  <c r="R209" i="3"/>
  <c r="S209" i="3"/>
  <c r="T209" i="3"/>
  <c r="U209" i="3"/>
  <c r="L209" i="3"/>
  <c r="M209" i="3"/>
  <c r="N209" i="3"/>
  <c r="O209" i="3"/>
  <c r="P209" i="3"/>
  <c r="Q206" i="3"/>
  <c r="R206" i="3"/>
  <c r="S206" i="3"/>
  <c r="T206" i="3"/>
  <c r="U206" i="3"/>
  <c r="L206" i="3"/>
  <c r="M206" i="3"/>
  <c r="N206" i="3"/>
  <c r="O206" i="3"/>
  <c r="P206" i="3"/>
  <c r="Q203" i="3"/>
  <c r="R203" i="3"/>
  <c r="S203" i="3"/>
  <c r="T203" i="3"/>
  <c r="U203" i="3"/>
  <c r="L203" i="3"/>
  <c r="M203" i="3"/>
  <c r="N203" i="3"/>
  <c r="O203" i="3"/>
  <c r="P203" i="3"/>
  <c r="L198" i="3"/>
  <c r="M198" i="3"/>
  <c r="N198" i="3"/>
  <c r="O198" i="3"/>
  <c r="P198" i="3"/>
  <c r="Q198" i="3"/>
  <c r="R198" i="3"/>
  <c r="S198" i="3"/>
  <c r="T198" i="3"/>
  <c r="U198" i="3"/>
  <c r="B199" i="3"/>
  <c r="L199" i="3"/>
  <c r="M199" i="3"/>
  <c r="N199" i="3"/>
  <c r="O199" i="3"/>
  <c r="P199" i="3"/>
  <c r="Q199" i="3"/>
  <c r="R199" i="3"/>
  <c r="S199" i="3"/>
  <c r="T199" i="3"/>
  <c r="U199" i="3"/>
  <c r="B200" i="3"/>
  <c r="L200" i="3"/>
  <c r="M200" i="3"/>
  <c r="N200" i="3"/>
  <c r="O200" i="3"/>
  <c r="P200" i="3"/>
  <c r="Q200" i="3"/>
  <c r="R200" i="3"/>
  <c r="S200" i="3"/>
  <c r="T200" i="3"/>
  <c r="U200" i="3"/>
  <c r="B201" i="3"/>
  <c r="L201" i="3"/>
  <c r="M201" i="3"/>
  <c r="N201" i="3"/>
  <c r="O201" i="3"/>
  <c r="P201" i="3"/>
  <c r="Q201" i="3"/>
  <c r="R201" i="3"/>
  <c r="S201" i="3"/>
  <c r="T201" i="3"/>
  <c r="U201" i="3"/>
  <c r="Q197" i="3"/>
  <c r="R197" i="3"/>
  <c r="S197" i="3"/>
  <c r="T197" i="3"/>
  <c r="U197" i="3"/>
  <c r="N197" i="3"/>
  <c r="M197" i="3"/>
  <c r="B191" i="3"/>
  <c r="B192" i="3"/>
  <c r="B193" i="3"/>
  <c r="Q193" i="3"/>
  <c r="R193" i="3"/>
  <c r="S193" i="3"/>
  <c r="T193" i="3"/>
  <c r="U193" i="3"/>
  <c r="L193" i="3"/>
  <c r="M193" i="3"/>
  <c r="N193" i="3"/>
  <c r="O193" i="3"/>
  <c r="P193" i="3"/>
  <c r="Q192" i="3"/>
  <c r="R192" i="3"/>
  <c r="S192" i="3"/>
  <c r="T192" i="3"/>
  <c r="U192" i="3"/>
  <c r="L192" i="3"/>
  <c r="M192" i="3"/>
  <c r="N192" i="3"/>
  <c r="O192" i="3"/>
  <c r="P192" i="3"/>
  <c r="Q191" i="3"/>
  <c r="R191" i="3"/>
  <c r="S191" i="3"/>
  <c r="T191" i="3"/>
  <c r="U191" i="3"/>
  <c r="L191" i="3"/>
  <c r="M191" i="3"/>
  <c r="N191" i="3"/>
  <c r="O191" i="3"/>
  <c r="P191" i="3"/>
  <c r="Q190" i="3"/>
  <c r="R190" i="3"/>
  <c r="S190" i="3"/>
  <c r="T190" i="3"/>
  <c r="U190" i="3"/>
  <c r="L190" i="3"/>
  <c r="M190" i="3"/>
  <c r="N190" i="3"/>
  <c r="O190" i="3"/>
  <c r="P190" i="3"/>
  <c r="Q189" i="3"/>
  <c r="R189" i="3"/>
  <c r="S189" i="3"/>
  <c r="T189" i="3"/>
  <c r="U189" i="3"/>
  <c r="L189" i="3"/>
  <c r="M189" i="3"/>
  <c r="N189" i="3"/>
  <c r="O189" i="3"/>
  <c r="P189" i="3"/>
  <c r="B185" i="3"/>
  <c r="B186" i="3"/>
  <c r="B187" i="3"/>
  <c r="Q187" i="3"/>
  <c r="R187" i="3"/>
  <c r="S187" i="3"/>
  <c r="T187" i="3"/>
  <c r="U187" i="3"/>
  <c r="L187" i="3"/>
  <c r="M187" i="3"/>
  <c r="N187" i="3"/>
  <c r="O187" i="3"/>
  <c r="P187" i="3"/>
  <c r="Q186" i="3"/>
  <c r="R186" i="3"/>
  <c r="S186" i="3"/>
  <c r="T186" i="3"/>
  <c r="U186" i="3"/>
  <c r="L186" i="3"/>
  <c r="M186" i="3"/>
  <c r="N186" i="3"/>
  <c r="O186" i="3"/>
  <c r="P186" i="3"/>
  <c r="Q185" i="3"/>
  <c r="R185" i="3"/>
  <c r="S185" i="3"/>
  <c r="T185" i="3"/>
  <c r="U185" i="3"/>
  <c r="L185" i="3"/>
  <c r="M185" i="3"/>
  <c r="N185" i="3"/>
  <c r="O185" i="3"/>
  <c r="P185" i="3"/>
  <c r="Q184" i="3"/>
  <c r="R184" i="3"/>
  <c r="S184" i="3"/>
  <c r="T184" i="3"/>
  <c r="U184" i="3"/>
  <c r="L184" i="3"/>
  <c r="M184" i="3"/>
  <c r="N184" i="3"/>
  <c r="O184" i="3"/>
  <c r="P184" i="3"/>
  <c r="Q183" i="3"/>
  <c r="R183" i="3"/>
  <c r="S183" i="3"/>
  <c r="T183" i="3"/>
  <c r="U183" i="3"/>
  <c r="L183" i="3"/>
  <c r="M183" i="3"/>
  <c r="N183" i="3"/>
  <c r="O183" i="3"/>
  <c r="P183" i="3"/>
  <c r="B179" i="3"/>
  <c r="B180" i="3"/>
  <c r="B181" i="3"/>
  <c r="Q181" i="3"/>
  <c r="R181" i="3"/>
  <c r="S181" i="3"/>
  <c r="T181" i="3"/>
  <c r="U181" i="3"/>
  <c r="L181" i="3"/>
  <c r="M181" i="3"/>
  <c r="N181" i="3"/>
  <c r="O181" i="3"/>
  <c r="P181" i="3"/>
  <c r="Q180" i="3"/>
  <c r="R180" i="3"/>
  <c r="S180" i="3"/>
  <c r="T180" i="3"/>
  <c r="U180" i="3"/>
  <c r="L180" i="3"/>
  <c r="M180" i="3"/>
  <c r="N180" i="3"/>
  <c r="O180" i="3"/>
  <c r="P180" i="3"/>
  <c r="Q179" i="3"/>
  <c r="R179" i="3"/>
  <c r="S179" i="3"/>
  <c r="T179" i="3"/>
  <c r="U179" i="3"/>
  <c r="L179" i="3"/>
  <c r="M179" i="3"/>
  <c r="N179" i="3"/>
  <c r="O179" i="3"/>
  <c r="P179" i="3"/>
  <c r="Q178" i="3"/>
  <c r="R178" i="3"/>
  <c r="S178" i="3"/>
  <c r="T178" i="3"/>
  <c r="U178" i="3"/>
  <c r="L178" i="3"/>
  <c r="M178" i="3"/>
  <c r="N178" i="3"/>
  <c r="O178" i="3"/>
  <c r="P178" i="3"/>
  <c r="Q177" i="3"/>
  <c r="R177" i="3"/>
  <c r="S177" i="3"/>
  <c r="T177" i="3"/>
  <c r="U177" i="3"/>
  <c r="L177" i="3"/>
  <c r="M177" i="3"/>
  <c r="N177" i="3"/>
  <c r="O177" i="3"/>
  <c r="P177" i="3"/>
  <c r="L172" i="3"/>
  <c r="M172" i="3"/>
  <c r="N172" i="3"/>
  <c r="O172" i="3"/>
  <c r="P172" i="3"/>
  <c r="Q172" i="3"/>
  <c r="R172" i="3"/>
  <c r="S172" i="3"/>
  <c r="T172" i="3"/>
  <c r="U172" i="3"/>
  <c r="B173" i="3"/>
  <c r="L173" i="3"/>
  <c r="M173" i="3"/>
  <c r="N173" i="3"/>
  <c r="O173" i="3"/>
  <c r="P173" i="3"/>
  <c r="Q173" i="3"/>
  <c r="R173" i="3"/>
  <c r="S173" i="3"/>
  <c r="T173" i="3"/>
  <c r="U173" i="3"/>
  <c r="B174" i="3"/>
  <c r="L174" i="3"/>
  <c r="M174" i="3"/>
  <c r="N174" i="3"/>
  <c r="O174" i="3"/>
  <c r="P174" i="3"/>
  <c r="Q174" i="3"/>
  <c r="R174" i="3"/>
  <c r="S174" i="3"/>
  <c r="T174" i="3"/>
  <c r="U174" i="3"/>
  <c r="B175" i="3"/>
  <c r="L175" i="3"/>
  <c r="M175" i="3"/>
  <c r="N175" i="3"/>
  <c r="O175" i="3"/>
  <c r="P175" i="3"/>
  <c r="Q175" i="3"/>
  <c r="R175" i="3"/>
  <c r="S175" i="3"/>
  <c r="T175" i="3"/>
  <c r="U175" i="3"/>
  <c r="Q171" i="3"/>
  <c r="R171" i="3"/>
  <c r="S171" i="3"/>
  <c r="T171" i="3"/>
  <c r="U171" i="3"/>
  <c r="O171" i="3"/>
  <c r="N171" i="3"/>
  <c r="B164" i="3"/>
  <c r="B165" i="3"/>
  <c r="B166" i="3"/>
  <c r="B167" i="3"/>
  <c r="Q167" i="3"/>
  <c r="R167" i="3"/>
  <c r="S167" i="3"/>
  <c r="T167" i="3"/>
  <c r="U167" i="3"/>
  <c r="L167" i="3"/>
  <c r="M167" i="3"/>
  <c r="N167" i="3"/>
  <c r="O167" i="3"/>
  <c r="P167" i="3"/>
  <c r="Q166" i="3"/>
  <c r="R166" i="3"/>
  <c r="S166" i="3"/>
  <c r="T166" i="3"/>
  <c r="U166" i="3"/>
  <c r="L166" i="3"/>
  <c r="M166" i="3"/>
  <c r="N166" i="3"/>
  <c r="O166" i="3"/>
  <c r="P166" i="3"/>
  <c r="Q165" i="3"/>
  <c r="R165" i="3"/>
  <c r="S165" i="3"/>
  <c r="T165" i="3"/>
  <c r="U165" i="3"/>
  <c r="L165" i="3"/>
  <c r="M165" i="3"/>
  <c r="N165" i="3"/>
  <c r="O165" i="3"/>
  <c r="P165" i="3"/>
  <c r="Q164" i="3"/>
  <c r="R164" i="3"/>
  <c r="S164" i="3"/>
  <c r="T164" i="3"/>
  <c r="U164" i="3"/>
  <c r="L164" i="3"/>
  <c r="M164" i="3"/>
  <c r="N164" i="3"/>
  <c r="O164" i="3"/>
  <c r="P164" i="3"/>
  <c r="Q163" i="3"/>
  <c r="R163" i="3"/>
  <c r="S163" i="3"/>
  <c r="T163" i="3"/>
  <c r="U163" i="3"/>
  <c r="L163" i="3"/>
  <c r="M163" i="3"/>
  <c r="N163" i="3"/>
  <c r="O163" i="3"/>
  <c r="P163" i="3"/>
  <c r="Q162" i="3"/>
  <c r="R162" i="3"/>
  <c r="S162" i="3"/>
  <c r="T162" i="3"/>
  <c r="U162" i="3"/>
  <c r="L162" i="3"/>
  <c r="M162" i="3"/>
  <c r="N162" i="3"/>
  <c r="O162" i="3"/>
  <c r="P162" i="3"/>
  <c r="B156" i="3"/>
  <c r="B157" i="3"/>
  <c r="B158" i="3"/>
  <c r="Q158" i="3"/>
  <c r="R158" i="3"/>
  <c r="S158" i="3"/>
  <c r="T158" i="3"/>
  <c r="U158" i="3"/>
  <c r="L158" i="3"/>
  <c r="M158" i="3"/>
  <c r="N158" i="3"/>
  <c r="O158" i="3"/>
  <c r="P158" i="3"/>
  <c r="Q157" i="3"/>
  <c r="R157" i="3"/>
  <c r="S157" i="3"/>
  <c r="T157" i="3"/>
  <c r="U157" i="3"/>
  <c r="L157" i="3"/>
  <c r="M157" i="3"/>
  <c r="N157" i="3"/>
  <c r="O157" i="3"/>
  <c r="P157" i="3"/>
  <c r="Q156" i="3"/>
  <c r="R156" i="3"/>
  <c r="S156" i="3"/>
  <c r="T156" i="3"/>
  <c r="U156" i="3"/>
  <c r="L156" i="3"/>
  <c r="M156" i="3"/>
  <c r="N156" i="3"/>
  <c r="O156" i="3"/>
  <c r="P156" i="3"/>
  <c r="Q155" i="3"/>
  <c r="R155" i="3"/>
  <c r="S155" i="3"/>
  <c r="T155" i="3"/>
  <c r="U155" i="3"/>
  <c r="L155" i="3"/>
  <c r="M155" i="3"/>
  <c r="N155" i="3"/>
  <c r="O155" i="3"/>
  <c r="P155" i="3"/>
  <c r="Q154" i="3"/>
  <c r="R154" i="3"/>
  <c r="S154" i="3"/>
  <c r="T154" i="3"/>
  <c r="U154" i="3"/>
  <c r="L154" i="3"/>
  <c r="M154" i="3"/>
  <c r="N154" i="3"/>
  <c r="O154" i="3"/>
  <c r="P154" i="3"/>
  <c r="B150" i="3"/>
  <c r="B151" i="3"/>
  <c r="B152" i="3"/>
  <c r="Q152" i="3"/>
  <c r="R152" i="3"/>
  <c r="S152" i="3"/>
  <c r="T152" i="3"/>
  <c r="U152" i="3"/>
  <c r="L152" i="3"/>
  <c r="M152" i="3"/>
  <c r="N152" i="3"/>
  <c r="O152" i="3"/>
  <c r="P152" i="3"/>
  <c r="Q151" i="3"/>
  <c r="R151" i="3"/>
  <c r="S151" i="3"/>
  <c r="T151" i="3"/>
  <c r="U151" i="3"/>
  <c r="L151" i="3"/>
  <c r="M151" i="3"/>
  <c r="N151" i="3"/>
  <c r="O151" i="3"/>
  <c r="P151" i="3"/>
  <c r="Q150" i="3"/>
  <c r="R150" i="3"/>
  <c r="S150" i="3"/>
  <c r="T150" i="3"/>
  <c r="U150" i="3"/>
  <c r="L150" i="3"/>
  <c r="M150" i="3"/>
  <c r="N150" i="3"/>
  <c r="O150" i="3"/>
  <c r="P150" i="3"/>
  <c r="Q149" i="3"/>
  <c r="R149" i="3"/>
  <c r="S149" i="3"/>
  <c r="T149" i="3"/>
  <c r="U149" i="3"/>
  <c r="L149" i="3"/>
  <c r="M149" i="3"/>
  <c r="N149" i="3"/>
  <c r="O149" i="3"/>
  <c r="P149" i="3"/>
  <c r="Q148" i="3"/>
  <c r="R148" i="3"/>
  <c r="S148" i="3"/>
  <c r="T148" i="3"/>
  <c r="U148" i="3"/>
  <c r="L148" i="3"/>
  <c r="M148" i="3"/>
  <c r="N148" i="3"/>
  <c r="O148" i="3"/>
  <c r="P148" i="3"/>
  <c r="B142" i="3"/>
  <c r="B143" i="3"/>
  <c r="B144" i="3"/>
  <c r="B145" i="3"/>
  <c r="Q145" i="3"/>
  <c r="R145" i="3"/>
  <c r="S145" i="3"/>
  <c r="T145" i="3"/>
  <c r="U145" i="3"/>
  <c r="L145" i="3"/>
  <c r="M145" i="3"/>
  <c r="N145" i="3"/>
  <c r="O145" i="3"/>
  <c r="P145" i="3"/>
  <c r="Q144" i="3"/>
  <c r="R144" i="3"/>
  <c r="S144" i="3"/>
  <c r="T144" i="3"/>
  <c r="U144" i="3"/>
  <c r="L144" i="3"/>
  <c r="M144" i="3"/>
  <c r="N144" i="3"/>
  <c r="O144" i="3"/>
  <c r="P144" i="3"/>
  <c r="Q143" i="3"/>
  <c r="R143" i="3"/>
  <c r="S143" i="3"/>
  <c r="T143" i="3"/>
  <c r="U143" i="3"/>
  <c r="L143" i="3"/>
  <c r="M143" i="3"/>
  <c r="N143" i="3"/>
  <c r="O143" i="3"/>
  <c r="P143" i="3"/>
  <c r="Q142" i="3"/>
  <c r="R142" i="3"/>
  <c r="S142" i="3"/>
  <c r="T142" i="3"/>
  <c r="U142" i="3"/>
  <c r="L142" i="3"/>
  <c r="M142" i="3"/>
  <c r="N142" i="3"/>
  <c r="O142" i="3"/>
  <c r="P142" i="3"/>
  <c r="Q141" i="3"/>
  <c r="R141" i="3"/>
  <c r="S141" i="3"/>
  <c r="T141" i="3"/>
  <c r="U141" i="3"/>
  <c r="L141" i="3"/>
  <c r="M141" i="3"/>
  <c r="N141" i="3"/>
  <c r="O141" i="3"/>
  <c r="P141" i="3"/>
  <c r="Q140" i="3"/>
  <c r="R140" i="3"/>
  <c r="S140" i="3"/>
  <c r="T140" i="3"/>
  <c r="U140" i="3"/>
  <c r="L140" i="3"/>
  <c r="M140" i="3"/>
  <c r="N140" i="3"/>
  <c r="O140" i="3"/>
  <c r="P140" i="3"/>
  <c r="B134" i="3"/>
  <c r="B135" i="3"/>
  <c r="B136" i="3"/>
  <c r="Q136" i="3"/>
  <c r="R136" i="3"/>
  <c r="S136" i="3"/>
  <c r="T136" i="3"/>
  <c r="U136" i="3"/>
  <c r="L136" i="3"/>
  <c r="M136" i="3"/>
  <c r="N136" i="3"/>
  <c r="O136" i="3"/>
  <c r="P136" i="3"/>
  <c r="Q135" i="3"/>
  <c r="R135" i="3"/>
  <c r="S135" i="3"/>
  <c r="T135" i="3"/>
  <c r="U135" i="3"/>
  <c r="L135" i="3"/>
  <c r="M135" i="3"/>
  <c r="N135" i="3"/>
  <c r="O135" i="3"/>
  <c r="P135" i="3"/>
  <c r="Q134" i="3"/>
  <c r="R134" i="3"/>
  <c r="S134" i="3"/>
  <c r="T134" i="3"/>
  <c r="U134" i="3"/>
  <c r="L134" i="3"/>
  <c r="M134" i="3"/>
  <c r="N134" i="3"/>
  <c r="O134" i="3"/>
  <c r="P134" i="3"/>
  <c r="Q133" i="3"/>
  <c r="R133" i="3"/>
  <c r="S133" i="3"/>
  <c r="T133" i="3"/>
  <c r="U133" i="3"/>
  <c r="L133" i="3"/>
  <c r="M133" i="3"/>
  <c r="N133" i="3"/>
  <c r="O133" i="3"/>
  <c r="P133" i="3"/>
  <c r="Q132" i="3"/>
  <c r="R132" i="3"/>
  <c r="S132" i="3"/>
  <c r="T132" i="3"/>
  <c r="U132" i="3"/>
  <c r="L132" i="3"/>
  <c r="M132" i="3"/>
  <c r="N132" i="3"/>
  <c r="O132" i="3"/>
  <c r="P132" i="3"/>
  <c r="B128" i="3"/>
  <c r="B129" i="3"/>
  <c r="B130" i="3"/>
  <c r="Q130" i="3"/>
  <c r="R130" i="3"/>
  <c r="S130" i="3"/>
  <c r="T130" i="3"/>
  <c r="U130" i="3"/>
  <c r="L130" i="3"/>
  <c r="M130" i="3"/>
  <c r="N130" i="3"/>
  <c r="O130" i="3"/>
  <c r="P130" i="3"/>
  <c r="Q129" i="3"/>
  <c r="R129" i="3"/>
  <c r="S129" i="3"/>
  <c r="T129" i="3"/>
  <c r="U129" i="3"/>
  <c r="L129" i="3"/>
  <c r="M129" i="3"/>
  <c r="N129" i="3"/>
  <c r="O129" i="3"/>
  <c r="P129" i="3"/>
  <c r="Q128" i="3"/>
  <c r="R128" i="3"/>
  <c r="S128" i="3"/>
  <c r="T128" i="3"/>
  <c r="U128" i="3"/>
  <c r="L128" i="3"/>
  <c r="M128" i="3"/>
  <c r="N128" i="3"/>
  <c r="O128" i="3"/>
  <c r="P128" i="3"/>
  <c r="Q127" i="3"/>
  <c r="R127" i="3"/>
  <c r="S127" i="3"/>
  <c r="T127" i="3"/>
  <c r="U127" i="3"/>
  <c r="L127" i="3"/>
  <c r="M127" i="3"/>
  <c r="N127" i="3"/>
  <c r="O127" i="3"/>
  <c r="P127" i="3"/>
  <c r="Q126" i="3"/>
  <c r="R126" i="3"/>
  <c r="S126" i="3"/>
  <c r="T126" i="3"/>
  <c r="U126" i="3"/>
  <c r="L126" i="3"/>
  <c r="M126" i="3"/>
  <c r="N126" i="3"/>
  <c r="O126" i="3"/>
  <c r="P126" i="3"/>
  <c r="B120" i="3"/>
  <c r="B121" i="3"/>
  <c r="B122" i="3"/>
  <c r="B123" i="3"/>
  <c r="Q123" i="3"/>
  <c r="R123" i="3"/>
  <c r="S123" i="3"/>
  <c r="T123" i="3"/>
  <c r="U123" i="3"/>
  <c r="L123" i="3"/>
  <c r="M123" i="3"/>
  <c r="N123" i="3"/>
  <c r="O123" i="3"/>
  <c r="P123" i="3"/>
  <c r="Q122" i="3"/>
  <c r="R122" i="3"/>
  <c r="S122" i="3"/>
  <c r="T122" i="3"/>
  <c r="U122" i="3"/>
  <c r="L122" i="3"/>
  <c r="M122" i="3"/>
  <c r="N122" i="3"/>
  <c r="O122" i="3"/>
  <c r="P122" i="3"/>
  <c r="Q121" i="3"/>
  <c r="R121" i="3"/>
  <c r="S121" i="3"/>
  <c r="T121" i="3"/>
  <c r="U121" i="3"/>
  <c r="L121" i="3"/>
  <c r="M121" i="3"/>
  <c r="N121" i="3"/>
  <c r="O121" i="3"/>
  <c r="P121" i="3"/>
  <c r="Q120" i="3"/>
  <c r="R120" i="3"/>
  <c r="S120" i="3"/>
  <c r="T120" i="3"/>
  <c r="U120" i="3"/>
  <c r="L120" i="3"/>
  <c r="M120" i="3"/>
  <c r="N120" i="3"/>
  <c r="O120" i="3"/>
  <c r="P120" i="3"/>
  <c r="Q119" i="3"/>
  <c r="R119" i="3"/>
  <c r="S119" i="3"/>
  <c r="T119" i="3"/>
  <c r="U119" i="3"/>
  <c r="L119" i="3"/>
  <c r="M119" i="3"/>
  <c r="N119" i="3"/>
  <c r="O119" i="3"/>
  <c r="P119" i="3"/>
  <c r="Q118" i="3"/>
  <c r="R118" i="3"/>
  <c r="S118" i="3"/>
  <c r="T118" i="3"/>
  <c r="U118" i="3"/>
  <c r="L118" i="3"/>
  <c r="M118" i="3"/>
  <c r="N118" i="3"/>
  <c r="O118" i="3"/>
  <c r="P118" i="3"/>
  <c r="B112" i="3"/>
  <c r="B113" i="3"/>
  <c r="B114" i="3"/>
  <c r="Q114" i="3"/>
  <c r="R114" i="3"/>
  <c r="S114" i="3"/>
  <c r="T114" i="3"/>
  <c r="U114" i="3"/>
  <c r="L114" i="3"/>
  <c r="M114" i="3"/>
  <c r="N114" i="3"/>
  <c r="O114" i="3"/>
  <c r="P114" i="3"/>
  <c r="Q113" i="3"/>
  <c r="R113" i="3"/>
  <c r="S113" i="3"/>
  <c r="T113" i="3"/>
  <c r="U113" i="3"/>
  <c r="L113" i="3"/>
  <c r="M113" i="3"/>
  <c r="N113" i="3"/>
  <c r="O113" i="3"/>
  <c r="P113" i="3"/>
  <c r="Q112" i="3"/>
  <c r="R112" i="3"/>
  <c r="S112" i="3"/>
  <c r="T112" i="3"/>
  <c r="U112" i="3"/>
  <c r="L112" i="3"/>
  <c r="M112" i="3"/>
  <c r="N112" i="3"/>
  <c r="O112" i="3"/>
  <c r="P112" i="3"/>
  <c r="Q111" i="3"/>
  <c r="R111" i="3"/>
  <c r="S111" i="3"/>
  <c r="T111" i="3"/>
  <c r="U111" i="3"/>
  <c r="L111" i="3"/>
  <c r="M111" i="3"/>
  <c r="N111" i="3"/>
  <c r="O111" i="3"/>
  <c r="P111" i="3"/>
  <c r="Q110" i="3"/>
  <c r="R110" i="3"/>
  <c r="S110" i="3"/>
  <c r="T110" i="3"/>
  <c r="U110" i="3"/>
  <c r="L110" i="3"/>
  <c r="M110" i="3"/>
  <c r="N110" i="3"/>
  <c r="O110" i="3"/>
  <c r="P110" i="3"/>
  <c r="B106" i="3"/>
  <c r="B107" i="3"/>
  <c r="B108" i="3"/>
  <c r="Q108" i="3"/>
  <c r="R108" i="3"/>
  <c r="S108" i="3"/>
  <c r="T108" i="3"/>
  <c r="U108" i="3"/>
  <c r="L108" i="3"/>
  <c r="M108" i="3"/>
  <c r="N108" i="3"/>
  <c r="O108" i="3"/>
  <c r="P108" i="3"/>
  <c r="Q107" i="3"/>
  <c r="R107" i="3"/>
  <c r="S107" i="3"/>
  <c r="T107" i="3"/>
  <c r="U107" i="3"/>
  <c r="L107" i="3"/>
  <c r="M107" i="3"/>
  <c r="N107" i="3"/>
  <c r="O107" i="3"/>
  <c r="P107" i="3"/>
  <c r="Q106" i="3"/>
  <c r="R106" i="3"/>
  <c r="S106" i="3"/>
  <c r="T106" i="3"/>
  <c r="U106" i="3"/>
  <c r="L106" i="3"/>
  <c r="M106" i="3"/>
  <c r="N106" i="3"/>
  <c r="O106" i="3"/>
  <c r="P106" i="3"/>
  <c r="Q105" i="3"/>
  <c r="R105" i="3"/>
  <c r="S105" i="3"/>
  <c r="T105" i="3"/>
  <c r="U105" i="3"/>
  <c r="L105" i="3"/>
  <c r="M105" i="3"/>
  <c r="N105" i="3"/>
  <c r="O105" i="3"/>
  <c r="P105" i="3"/>
  <c r="Q104" i="3"/>
  <c r="R104" i="3"/>
  <c r="S104" i="3"/>
  <c r="T104" i="3"/>
  <c r="U104" i="3"/>
  <c r="L104" i="3"/>
  <c r="M104" i="3"/>
  <c r="N104" i="3"/>
  <c r="O104" i="3"/>
  <c r="P104" i="3"/>
  <c r="L97" i="3"/>
  <c r="M97" i="3"/>
  <c r="N97" i="3"/>
  <c r="O97" i="3"/>
  <c r="P97" i="3"/>
  <c r="Q97" i="3"/>
  <c r="R97" i="3"/>
  <c r="S97" i="3"/>
  <c r="T97" i="3"/>
  <c r="U97" i="3"/>
  <c r="B98" i="3"/>
  <c r="L98" i="3"/>
  <c r="M98" i="3"/>
  <c r="N98" i="3"/>
  <c r="O98" i="3"/>
  <c r="P98" i="3"/>
  <c r="Q98" i="3"/>
  <c r="R98" i="3"/>
  <c r="S98" i="3"/>
  <c r="T98" i="3"/>
  <c r="U98" i="3"/>
  <c r="B99" i="3"/>
  <c r="L99" i="3"/>
  <c r="M99" i="3"/>
  <c r="N99" i="3"/>
  <c r="O99" i="3"/>
  <c r="P99" i="3"/>
  <c r="Q99" i="3"/>
  <c r="R99" i="3"/>
  <c r="S99" i="3"/>
  <c r="T99" i="3"/>
  <c r="U99" i="3"/>
  <c r="B100" i="3"/>
  <c r="L100" i="3"/>
  <c r="M100" i="3"/>
  <c r="N100" i="3"/>
  <c r="O100" i="3"/>
  <c r="P100" i="3"/>
  <c r="Q100" i="3"/>
  <c r="R100" i="3"/>
  <c r="S100" i="3"/>
  <c r="T100" i="3"/>
  <c r="U100" i="3"/>
  <c r="B101" i="3"/>
  <c r="L101" i="3"/>
  <c r="M101" i="3"/>
  <c r="N101" i="3"/>
  <c r="O101" i="3"/>
  <c r="P101" i="3"/>
  <c r="Q101" i="3"/>
  <c r="R101" i="3"/>
  <c r="S101" i="3"/>
  <c r="T101" i="3"/>
  <c r="U101" i="3"/>
  <c r="Q96" i="3"/>
  <c r="R96" i="3"/>
  <c r="S96" i="3"/>
  <c r="T96" i="3"/>
  <c r="U96" i="3"/>
  <c r="O96" i="3"/>
  <c r="N96" i="3"/>
  <c r="M96" i="3"/>
  <c r="B90" i="3"/>
  <c r="B91" i="3"/>
  <c r="B92" i="3"/>
  <c r="Q92" i="3"/>
  <c r="R92" i="3"/>
  <c r="S92" i="3"/>
  <c r="T92" i="3"/>
  <c r="U92" i="3"/>
  <c r="L92" i="3"/>
  <c r="M92" i="3"/>
  <c r="N92" i="3"/>
  <c r="O92" i="3"/>
  <c r="P92" i="3"/>
  <c r="Q91" i="3"/>
  <c r="R91" i="3"/>
  <c r="S91" i="3"/>
  <c r="T91" i="3"/>
  <c r="U91" i="3"/>
  <c r="L91" i="3"/>
  <c r="M91" i="3"/>
  <c r="N91" i="3"/>
  <c r="O91" i="3"/>
  <c r="P91" i="3"/>
  <c r="Q90" i="3"/>
  <c r="R90" i="3"/>
  <c r="S90" i="3"/>
  <c r="T90" i="3"/>
  <c r="U90" i="3"/>
  <c r="L90" i="3"/>
  <c r="M90" i="3"/>
  <c r="N90" i="3"/>
  <c r="O90" i="3"/>
  <c r="P90" i="3"/>
  <c r="Q89" i="3"/>
  <c r="R89" i="3"/>
  <c r="S89" i="3"/>
  <c r="T89" i="3"/>
  <c r="U89" i="3"/>
  <c r="L89" i="3"/>
  <c r="M89" i="3"/>
  <c r="N89" i="3"/>
  <c r="O89" i="3"/>
  <c r="P89" i="3"/>
  <c r="Q88" i="3"/>
  <c r="R88" i="3"/>
  <c r="S88" i="3"/>
  <c r="T88" i="3"/>
  <c r="U88" i="3"/>
  <c r="L88" i="3"/>
  <c r="M88" i="3"/>
  <c r="N88" i="3"/>
  <c r="O88" i="3"/>
  <c r="P88" i="3"/>
  <c r="L83" i="3"/>
  <c r="M83" i="3"/>
  <c r="N83" i="3"/>
  <c r="O83" i="3"/>
  <c r="P83" i="3"/>
  <c r="Q83" i="3"/>
  <c r="R83" i="3"/>
  <c r="S83" i="3"/>
  <c r="T83" i="3"/>
  <c r="U83" i="3"/>
  <c r="B84" i="3"/>
  <c r="L84" i="3"/>
  <c r="M84" i="3"/>
  <c r="N84" i="3"/>
  <c r="O84" i="3"/>
  <c r="P84" i="3"/>
  <c r="Q84" i="3"/>
  <c r="R84" i="3"/>
  <c r="S84" i="3"/>
  <c r="T84" i="3"/>
  <c r="U84" i="3"/>
  <c r="B85" i="3"/>
  <c r="L85" i="3"/>
  <c r="M85" i="3"/>
  <c r="N85" i="3"/>
  <c r="O85" i="3"/>
  <c r="P85" i="3"/>
  <c r="Q85" i="3"/>
  <c r="R85" i="3"/>
  <c r="S85" i="3"/>
  <c r="T85" i="3"/>
  <c r="U85" i="3"/>
  <c r="B86" i="3"/>
  <c r="L86" i="3"/>
  <c r="M86" i="3"/>
  <c r="N86" i="3"/>
  <c r="O86" i="3"/>
  <c r="P86" i="3"/>
  <c r="Q86" i="3"/>
  <c r="R86" i="3"/>
  <c r="S86" i="3"/>
  <c r="T86" i="3"/>
  <c r="U86" i="3"/>
  <c r="Q82" i="3"/>
  <c r="R82" i="3"/>
  <c r="S82" i="3"/>
  <c r="T82" i="3"/>
  <c r="U82" i="3"/>
  <c r="N82" i="3"/>
  <c r="M82" i="3"/>
  <c r="B46" i="3"/>
  <c r="B47" i="3"/>
  <c r="B48" i="3"/>
  <c r="B50" i="3"/>
  <c r="B51" i="3"/>
  <c r="B52" i="3"/>
  <c r="B53" i="3"/>
  <c r="B54" i="3"/>
  <c r="B56" i="3"/>
  <c r="B57" i="3"/>
  <c r="B58" i="3"/>
  <c r="B59" i="3"/>
  <c r="B60" i="3"/>
  <c r="B62" i="3"/>
  <c r="B63" i="3"/>
  <c r="B64" i="3"/>
  <c r="B65" i="3"/>
  <c r="B66" i="3"/>
  <c r="B68" i="3"/>
  <c r="B69" i="3"/>
  <c r="B70" i="3"/>
  <c r="B71" i="3"/>
  <c r="B72" i="3"/>
  <c r="B74" i="3"/>
  <c r="B75" i="3"/>
  <c r="B76" i="3"/>
  <c r="B77" i="3"/>
  <c r="B78" i="3"/>
  <c r="D78" i="3"/>
  <c r="Q78" i="3"/>
  <c r="R78" i="3"/>
  <c r="S78" i="3"/>
  <c r="T78" i="3"/>
  <c r="U78" i="3"/>
  <c r="L78" i="3"/>
  <c r="M78" i="3"/>
  <c r="N78" i="3"/>
  <c r="O78" i="3"/>
  <c r="P78" i="3"/>
  <c r="D77" i="3"/>
  <c r="Q77" i="3"/>
  <c r="R77" i="3"/>
  <c r="S77" i="3"/>
  <c r="T77" i="3"/>
  <c r="U77" i="3"/>
  <c r="L77" i="3"/>
  <c r="M77" i="3"/>
  <c r="N77" i="3"/>
  <c r="O77" i="3"/>
  <c r="P77" i="3"/>
  <c r="D76" i="3"/>
  <c r="Q76" i="3"/>
  <c r="R76" i="3"/>
  <c r="S76" i="3"/>
  <c r="T76" i="3"/>
  <c r="U76" i="3"/>
  <c r="L76" i="3"/>
  <c r="M76" i="3"/>
  <c r="N76" i="3"/>
  <c r="O76" i="3"/>
  <c r="P76" i="3"/>
  <c r="D75" i="3"/>
  <c r="Q75" i="3"/>
  <c r="R75" i="3"/>
  <c r="S75" i="3"/>
  <c r="T75" i="3"/>
  <c r="U75" i="3"/>
  <c r="L75" i="3"/>
  <c r="M75" i="3"/>
  <c r="N75" i="3"/>
  <c r="O75" i="3"/>
  <c r="P75" i="3"/>
  <c r="D74" i="3"/>
  <c r="Q74" i="3"/>
  <c r="R74" i="3"/>
  <c r="S74" i="3"/>
  <c r="T74" i="3"/>
  <c r="U74" i="3"/>
  <c r="L74" i="3"/>
  <c r="M74" i="3"/>
  <c r="N74" i="3"/>
  <c r="O74" i="3"/>
  <c r="P74" i="3"/>
  <c r="D72" i="3"/>
  <c r="Q72" i="3"/>
  <c r="R72" i="3"/>
  <c r="S72" i="3"/>
  <c r="T72" i="3"/>
  <c r="U72" i="3"/>
  <c r="L72" i="3"/>
  <c r="M72" i="3"/>
  <c r="N72" i="3"/>
  <c r="O72" i="3"/>
  <c r="P72" i="3"/>
  <c r="D71" i="3"/>
  <c r="Q71" i="3"/>
  <c r="R71" i="3"/>
  <c r="S71" i="3"/>
  <c r="T71" i="3"/>
  <c r="U71" i="3"/>
  <c r="L71" i="3"/>
  <c r="M71" i="3"/>
  <c r="N71" i="3"/>
  <c r="O71" i="3"/>
  <c r="P71" i="3"/>
  <c r="D70" i="3"/>
  <c r="Q70" i="3"/>
  <c r="R70" i="3"/>
  <c r="S70" i="3"/>
  <c r="T70" i="3"/>
  <c r="U70" i="3"/>
  <c r="L70" i="3"/>
  <c r="M70" i="3"/>
  <c r="N70" i="3"/>
  <c r="O70" i="3"/>
  <c r="P70" i="3"/>
  <c r="D69" i="3"/>
  <c r="Q69" i="3"/>
  <c r="R69" i="3"/>
  <c r="S69" i="3"/>
  <c r="T69" i="3"/>
  <c r="U69" i="3"/>
  <c r="L69" i="3"/>
  <c r="M69" i="3"/>
  <c r="N69" i="3"/>
  <c r="O69" i="3"/>
  <c r="P69" i="3"/>
  <c r="D68" i="3"/>
  <c r="Q68" i="3"/>
  <c r="R68" i="3"/>
  <c r="S68" i="3"/>
  <c r="T68" i="3"/>
  <c r="U68" i="3"/>
  <c r="L68" i="3"/>
  <c r="M68" i="3"/>
  <c r="N68" i="3"/>
  <c r="O68" i="3"/>
  <c r="P68" i="3"/>
  <c r="D66" i="3"/>
  <c r="Q66" i="3"/>
  <c r="R66" i="3"/>
  <c r="S66" i="3"/>
  <c r="T66" i="3"/>
  <c r="U66" i="3"/>
  <c r="L66" i="3"/>
  <c r="M66" i="3"/>
  <c r="N66" i="3"/>
  <c r="O66" i="3"/>
  <c r="P66" i="3"/>
  <c r="D65" i="3"/>
  <c r="Q65" i="3"/>
  <c r="R65" i="3"/>
  <c r="S65" i="3"/>
  <c r="T65" i="3"/>
  <c r="U65" i="3"/>
  <c r="L65" i="3"/>
  <c r="M65" i="3"/>
  <c r="N65" i="3"/>
  <c r="O65" i="3"/>
  <c r="P65" i="3"/>
  <c r="D64" i="3"/>
  <c r="Q64" i="3"/>
  <c r="R64" i="3"/>
  <c r="S64" i="3"/>
  <c r="T64" i="3"/>
  <c r="U64" i="3"/>
  <c r="L64" i="3"/>
  <c r="M64" i="3"/>
  <c r="N64" i="3"/>
  <c r="O64" i="3"/>
  <c r="P64" i="3"/>
  <c r="D63" i="3"/>
  <c r="Q63" i="3"/>
  <c r="R63" i="3"/>
  <c r="S63" i="3"/>
  <c r="T63" i="3"/>
  <c r="U63" i="3"/>
  <c r="L63" i="3"/>
  <c r="M63" i="3"/>
  <c r="N63" i="3"/>
  <c r="O63" i="3"/>
  <c r="P63" i="3"/>
  <c r="D62" i="3"/>
  <c r="Q62" i="3"/>
  <c r="R62" i="3"/>
  <c r="S62" i="3"/>
  <c r="T62" i="3"/>
  <c r="U62" i="3"/>
  <c r="L62" i="3"/>
  <c r="M62" i="3"/>
  <c r="N62" i="3"/>
  <c r="O62" i="3"/>
  <c r="P62" i="3"/>
  <c r="D60" i="3"/>
  <c r="Q60" i="3"/>
  <c r="R60" i="3"/>
  <c r="S60" i="3"/>
  <c r="T60" i="3"/>
  <c r="U60" i="3"/>
  <c r="L60" i="3"/>
  <c r="M60" i="3"/>
  <c r="N60" i="3"/>
  <c r="O60" i="3"/>
  <c r="P60" i="3"/>
  <c r="D59" i="3"/>
  <c r="Q59" i="3"/>
  <c r="R59" i="3"/>
  <c r="S59" i="3"/>
  <c r="T59" i="3"/>
  <c r="U59" i="3"/>
  <c r="L59" i="3"/>
  <c r="M59" i="3"/>
  <c r="N59" i="3"/>
  <c r="O59" i="3"/>
  <c r="P59" i="3"/>
  <c r="D58" i="3"/>
  <c r="Q58" i="3"/>
  <c r="R58" i="3"/>
  <c r="S58" i="3"/>
  <c r="T58" i="3"/>
  <c r="U58" i="3"/>
  <c r="L58" i="3"/>
  <c r="M58" i="3"/>
  <c r="N58" i="3"/>
  <c r="O58" i="3"/>
  <c r="P58" i="3"/>
  <c r="D57" i="3"/>
  <c r="Q57" i="3"/>
  <c r="R57" i="3"/>
  <c r="S57" i="3"/>
  <c r="T57" i="3"/>
  <c r="U57" i="3"/>
  <c r="L57" i="3"/>
  <c r="M57" i="3"/>
  <c r="N57" i="3"/>
  <c r="O57" i="3"/>
  <c r="P57" i="3"/>
  <c r="D56" i="3"/>
  <c r="Q56" i="3"/>
  <c r="R56" i="3"/>
  <c r="S56" i="3"/>
  <c r="T56" i="3"/>
  <c r="U56" i="3"/>
  <c r="L56" i="3"/>
  <c r="M56" i="3"/>
  <c r="N56" i="3"/>
  <c r="O56" i="3"/>
  <c r="P56" i="3"/>
  <c r="D54" i="3"/>
  <c r="Q54" i="3"/>
  <c r="R54" i="3"/>
  <c r="S54" i="3"/>
  <c r="T54" i="3"/>
  <c r="U54" i="3"/>
  <c r="L54" i="3"/>
  <c r="M54" i="3"/>
  <c r="N54" i="3"/>
  <c r="O54" i="3"/>
  <c r="P54" i="3"/>
  <c r="D53" i="3"/>
  <c r="Q53" i="3"/>
  <c r="R53" i="3"/>
  <c r="S53" i="3"/>
  <c r="T53" i="3"/>
  <c r="U53" i="3"/>
  <c r="L53" i="3"/>
  <c r="M53" i="3"/>
  <c r="N53" i="3"/>
  <c r="O53" i="3"/>
  <c r="P53" i="3"/>
  <c r="D52" i="3"/>
  <c r="Q52" i="3"/>
  <c r="R52" i="3"/>
  <c r="S52" i="3"/>
  <c r="T52" i="3"/>
  <c r="U52" i="3"/>
  <c r="L52" i="3"/>
  <c r="M52" i="3"/>
  <c r="N52" i="3"/>
  <c r="O52" i="3"/>
  <c r="P52" i="3"/>
  <c r="D51" i="3"/>
  <c r="Q51" i="3"/>
  <c r="R51" i="3"/>
  <c r="S51" i="3"/>
  <c r="T51" i="3"/>
  <c r="U51" i="3"/>
  <c r="L51" i="3"/>
  <c r="M51" i="3"/>
  <c r="N51" i="3"/>
  <c r="O51" i="3"/>
  <c r="P51" i="3"/>
  <c r="D50" i="3"/>
  <c r="Q50" i="3"/>
  <c r="R50" i="3"/>
  <c r="S50" i="3"/>
  <c r="T50" i="3"/>
  <c r="U50" i="3"/>
  <c r="L50" i="3"/>
  <c r="M50" i="3"/>
  <c r="N50" i="3"/>
  <c r="O50" i="3"/>
  <c r="P50" i="3"/>
  <c r="L45" i="3"/>
  <c r="M45" i="3"/>
  <c r="N45" i="3"/>
  <c r="O45" i="3"/>
  <c r="P45" i="3"/>
  <c r="Q45" i="3"/>
  <c r="R45" i="3"/>
  <c r="S45" i="3"/>
  <c r="T45" i="3"/>
  <c r="U45" i="3"/>
  <c r="L46" i="3"/>
  <c r="M46" i="3"/>
  <c r="N46" i="3"/>
  <c r="O46" i="3"/>
  <c r="P46" i="3"/>
  <c r="D46" i="3"/>
  <c r="Q46" i="3"/>
  <c r="R46" i="3"/>
  <c r="S46" i="3"/>
  <c r="T46" i="3"/>
  <c r="U46" i="3"/>
  <c r="L47" i="3"/>
  <c r="M47" i="3"/>
  <c r="N47" i="3"/>
  <c r="O47" i="3"/>
  <c r="P47" i="3"/>
  <c r="D47" i="3"/>
  <c r="Q47" i="3"/>
  <c r="R47" i="3"/>
  <c r="S47" i="3"/>
  <c r="T47" i="3"/>
  <c r="U47" i="3"/>
  <c r="L48" i="3"/>
  <c r="M48" i="3"/>
  <c r="N48" i="3"/>
  <c r="O48" i="3"/>
  <c r="P48" i="3"/>
  <c r="D48" i="3"/>
  <c r="Q48" i="3"/>
  <c r="R48" i="3"/>
  <c r="S48" i="3"/>
  <c r="T48" i="3"/>
  <c r="U48" i="3"/>
  <c r="T44" i="3"/>
  <c r="O44" i="3"/>
  <c r="Q44" i="3"/>
  <c r="R44" i="3"/>
  <c r="S44" i="3"/>
  <c r="U44" i="3"/>
  <c r="L44" i="3"/>
  <c r="M44" i="3"/>
  <c r="N44" i="3"/>
  <c r="P44" i="3"/>
  <c r="Q42" i="3"/>
  <c r="R42" i="3"/>
  <c r="S42" i="3"/>
  <c r="T42" i="3"/>
  <c r="U42" i="3"/>
  <c r="L42" i="3"/>
  <c r="M42" i="3"/>
  <c r="N42" i="3"/>
  <c r="O42" i="3"/>
  <c r="P42" i="3"/>
  <c r="Q41" i="3"/>
  <c r="R41" i="3"/>
  <c r="S41" i="3"/>
  <c r="T41" i="3"/>
  <c r="U41" i="3"/>
  <c r="L41" i="3"/>
  <c r="M41" i="3"/>
  <c r="N41" i="3"/>
  <c r="O41" i="3"/>
  <c r="P41" i="3"/>
  <c r="Q40" i="3"/>
  <c r="R40" i="3"/>
  <c r="S40" i="3"/>
  <c r="T40" i="3"/>
  <c r="U40" i="3"/>
  <c r="L40" i="3"/>
  <c r="M40" i="3"/>
  <c r="N40" i="3"/>
  <c r="O40" i="3"/>
  <c r="P40" i="3"/>
  <c r="Q39" i="3"/>
  <c r="R39" i="3"/>
  <c r="S39" i="3"/>
  <c r="T39" i="3"/>
  <c r="U39" i="3"/>
  <c r="L39" i="3"/>
  <c r="M39" i="3"/>
  <c r="N39" i="3"/>
  <c r="O39" i="3"/>
  <c r="P39" i="3"/>
  <c r="Q38" i="3"/>
  <c r="R38" i="3"/>
  <c r="S38" i="3"/>
  <c r="T38" i="3"/>
  <c r="U38" i="3"/>
  <c r="L38" i="3"/>
  <c r="M38" i="3"/>
  <c r="N38" i="3"/>
  <c r="O38" i="3"/>
  <c r="P38" i="3"/>
  <c r="Q36" i="3"/>
  <c r="R36" i="3"/>
  <c r="S36" i="3"/>
  <c r="T36" i="3"/>
  <c r="U36" i="3"/>
  <c r="L36" i="3"/>
  <c r="M36" i="3"/>
  <c r="N36" i="3"/>
  <c r="O36" i="3"/>
  <c r="P36" i="3"/>
  <c r="Q35" i="3"/>
  <c r="R35" i="3"/>
  <c r="S35" i="3"/>
  <c r="T35" i="3"/>
  <c r="U35" i="3"/>
  <c r="L35" i="3"/>
  <c r="M35" i="3"/>
  <c r="N35" i="3"/>
  <c r="O35" i="3"/>
  <c r="P35" i="3"/>
  <c r="Q34" i="3"/>
  <c r="R34" i="3"/>
  <c r="S34" i="3"/>
  <c r="T34" i="3"/>
  <c r="U34" i="3"/>
  <c r="L34" i="3"/>
  <c r="M34" i="3"/>
  <c r="N34" i="3"/>
  <c r="O34" i="3"/>
  <c r="P34" i="3"/>
  <c r="Q33" i="3"/>
  <c r="R33" i="3"/>
  <c r="S33" i="3"/>
  <c r="T33" i="3"/>
  <c r="U33" i="3"/>
  <c r="L33" i="3"/>
  <c r="M33" i="3"/>
  <c r="N33" i="3"/>
  <c r="O33" i="3"/>
  <c r="P33" i="3"/>
  <c r="Q32" i="3"/>
  <c r="R32" i="3"/>
  <c r="S32" i="3"/>
  <c r="T32" i="3"/>
  <c r="U32" i="3"/>
  <c r="L32" i="3"/>
  <c r="M32" i="3"/>
  <c r="N32" i="3"/>
  <c r="O32" i="3"/>
  <c r="P32" i="3"/>
  <c r="Q30" i="3"/>
  <c r="R30" i="3"/>
  <c r="S30" i="3"/>
  <c r="T30" i="3"/>
  <c r="U30" i="3"/>
  <c r="L30" i="3"/>
  <c r="M30" i="3"/>
  <c r="N30" i="3"/>
  <c r="O30" i="3"/>
  <c r="P30" i="3"/>
  <c r="Q29" i="3"/>
  <c r="R29" i="3"/>
  <c r="S29" i="3"/>
  <c r="T29" i="3"/>
  <c r="U29" i="3"/>
  <c r="L29" i="3"/>
  <c r="M29" i="3"/>
  <c r="N29" i="3"/>
  <c r="O29" i="3"/>
  <c r="P29" i="3"/>
  <c r="Q28" i="3"/>
  <c r="R28" i="3"/>
  <c r="S28" i="3"/>
  <c r="T28" i="3"/>
  <c r="U28" i="3"/>
  <c r="L28" i="3"/>
  <c r="M28" i="3"/>
  <c r="N28" i="3"/>
  <c r="O28" i="3"/>
  <c r="P28" i="3"/>
  <c r="Q27" i="3"/>
  <c r="R27" i="3"/>
  <c r="S27" i="3"/>
  <c r="T27" i="3"/>
  <c r="U27" i="3"/>
  <c r="L27" i="3"/>
  <c r="M27" i="3"/>
  <c r="N27" i="3"/>
  <c r="O27" i="3"/>
  <c r="P27" i="3"/>
  <c r="Q26" i="3"/>
  <c r="R26" i="3"/>
  <c r="S26" i="3"/>
  <c r="T26" i="3"/>
  <c r="U26" i="3"/>
  <c r="L26" i="3"/>
  <c r="M26" i="3"/>
  <c r="N26" i="3"/>
  <c r="O26" i="3"/>
  <c r="P26" i="3"/>
  <c r="Q24" i="3"/>
  <c r="R24" i="3"/>
  <c r="S24" i="3"/>
  <c r="T24" i="3"/>
  <c r="U24" i="3"/>
  <c r="L24" i="3"/>
  <c r="M24" i="3"/>
  <c r="N24" i="3"/>
  <c r="O24" i="3"/>
  <c r="P24" i="3"/>
  <c r="Q23" i="3"/>
  <c r="R23" i="3"/>
  <c r="S23" i="3"/>
  <c r="T23" i="3"/>
  <c r="U23" i="3"/>
  <c r="L23" i="3"/>
  <c r="M23" i="3"/>
  <c r="N23" i="3"/>
  <c r="O23" i="3"/>
  <c r="P23" i="3"/>
  <c r="Q22" i="3"/>
  <c r="R22" i="3"/>
  <c r="S22" i="3"/>
  <c r="T22" i="3"/>
  <c r="U22" i="3"/>
  <c r="L22" i="3"/>
  <c r="M22" i="3"/>
  <c r="N22" i="3"/>
  <c r="O22" i="3"/>
  <c r="P22" i="3"/>
  <c r="Q21" i="3"/>
  <c r="R21" i="3"/>
  <c r="S21" i="3"/>
  <c r="T21" i="3"/>
  <c r="U21" i="3"/>
  <c r="L21" i="3"/>
  <c r="M21" i="3"/>
  <c r="N21" i="3"/>
  <c r="O21" i="3"/>
  <c r="P21" i="3"/>
  <c r="Q20" i="3"/>
  <c r="R20" i="3"/>
  <c r="S20" i="3"/>
  <c r="T20" i="3"/>
  <c r="U20" i="3"/>
  <c r="L20" i="3"/>
  <c r="M20" i="3"/>
  <c r="N20" i="3"/>
  <c r="O20" i="3"/>
  <c r="P20" i="3"/>
  <c r="Q18" i="3"/>
  <c r="R18" i="3"/>
  <c r="S18" i="3"/>
  <c r="T18" i="3"/>
  <c r="U18" i="3"/>
  <c r="L18" i="3"/>
  <c r="M18" i="3"/>
  <c r="N18" i="3"/>
  <c r="O18" i="3"/>
  <c r="P18" i="3"/>
  <c r="Q17" i="3"/>
  <c r="R17" i="3"/>
  <c r="S17" i="3"/>
  <c r="T17" i="3"/>
  <c r="U17" i="3"/>
  <c r="L17" i="3"/>
  <c r="M17" i="3"/>
  <c r="N17" i="3"/>
  <c r="O17" i="3"/>
  <c r="P17" i="3"/>
  <c r="Q16" i="3"/>
  <c r="R16" i="3"/>
  <c r="S16" i="3"/>
  <c r="T16" i="3"/>
  <c r="U16" i="3"/>
  <c r="L16" i="3"/>
  <c r="M16" i="3"/>
  <c r="N16" i="3"/>
  <c r="O16" i="3"/>
  <c r="P16" i="3"/>
  <c r="Q15" i="3"/>
  <c r="R15" i="3"/>
  <c r="S15" i="3"/>
  <c r="T15" i="3"/>
  <c r="U15" i="3"/>
  <c r="L15" i="3"/>
  <c r="M15" i="3"/>
  <c r="N15" i="3"/>
  <c r="O15" i="3"/>
  <c r="P15" i="3"/>
  <c r="Q14" i="3"/>
  <c r="R14" i="3"/>
  <c r="S14" i="3"/>
  <c r="T14" i="3"/>
  <c r="U14" i="3"/>
  <c r="L14" i="3"/>
  <c r="M14" i="3"/>
  <c r="N14" i="3"/>
  <c r="O14" i="3"/>
  <c r="P14" i="3"/>
  <c r="L9" i="3"/>
  <c r="M9" i="3"/>
  <c r="N9" i="3"/>
  <c r="O9" i="3"/>
  <c r="P9" i="3"/>
  <c r="Q9" i="3"/>
  <c r="R9" i="3"/>
  <c r="S9" i="3"/>
  <c r="T9" i="3"/>
  <c r="U9" i="3"/>
  <c r="L10" i="3"/>
  <c r="M10" i="3"/>
  <c r="N10" i="3"/>
  <c r="O10" i="3"/>
  <c r="P10" i="3"/>
  <c r="Q10" i="3"/>
  <c r="R10" i="3"/>
  <c r="S10" i="3"/>
  <c r="T10" i="3"/>
  <c r="U10" i="3"/>
  <c r="L11" i="3"/>
  <c r="M11" i="3"/>
  <c r="N11" i="3"/>
  <c r="O11" i="3"/>
  <c r="P11" i="3"/>
  <c r="Q11" i="3"/>
  <c r="R11" i="3"/>
  <c r="S11" i="3"/>
  <c r="T11" i="3"/>
  <c r="U11" i="3"/>
  <c r="L12" i="3"/>
  <c r="M12" i="3"/>
  <c r="N12" i="3"/>
  <c r="O12" i="3"/>
  <c r="P12" i="3"/>
  <c r="Q12" i="3"/>
  <c r="R12" i="3"/>
  <c r="S12" i="3"/>
  <c r="T12" i="3"/>
  <c r="U12" i="3"/>
  <c r="T8" i="3"/>
  <c r="S8" i="3"/>
  <c r="O8" i="3"/>
  <c r="N8" i="3"/>
  <c r="T907" i="3"/>
  <c r="I332" i="1"/>
  <c r="I335" i="1"/>
  <c r="I337" i="1"/>
  <c r="I340" i="1"/>
  <c r="I342" i="1"/>
  <c r="I345" i="1"/>
  <c r="I347" i="1"/>
  <c r="I330" i="1"/>
  <c r="D807" i="3"/>
  <c r="D808" i="3"/>
  <c r="D809" i="3"/>
  <c r="I353" i="1"/>
  <c r="F809" i="3"/>
  <c r="X809" i="3"/>
  <c r="K809" i="3"/>
  <c r="E809" i="3"/>
  <c r="C809" i="3"/>
  <c r="I352" i="1"/>
  <c r="F808" i="3"/>
  <c r="X808" i="3"/>
  <c r="K808" i="3"/>
  <c r="E808" i="3"/>
  <c r="C808" i="3"/>
  <c r="I351" i="1"/>
  <c r="F807" i="3"/>
  <c r="X807" i="3"/>
  <c r="K807" i="3"/>
  <c r="E807" i="3"/>
  <c r="C807" i="3"/>
  <c r="L806" i="3"/>
  <c r="M806" i="3"/>
  <c r="P806" i="3"/>
  <c r="I350" i="1"/>
  <c r="F806" i="3"/>
  <c r="X806" i="3"/>
  <c r="K806" i="3"/>
  <c r="E806" i="3"/>
  <c r="C806" i="3"/>
  <c r="B662" i="3"/>
  <c r="B663" i="3"/>
  <c r="B664" i="3"/>
  <c r="B665" i="3"/>
  <c r="B666" i="3"/>
  <c r="B668" i="3"/>
  <c r="B669" i="3"/>
  <c r="B670" i="3"/>
  <c r="B671" i="3"/>
  <c r="B672" i="3"/>
  <c r="B673" i="3"/>
  <c r="B675" i="3"/>
  <c r="B676" i="3"/>
  <c r="B677" i="3"/>
  <c r="B678" i="3"/>
  <c r="B679" i="3"/>
  <c r="B680" i="3"/>
  <c r="B682" i="3"/>
  <c r="B683" i="3"/>
  <c r="B684" i="3"/>
  <c r="B685" i="3"/>
  <c r="B686" i="3"/>
  <c r="B687" i="3"/>
  <c r="B689" i="3"/>
  <c r="B690" i="3"/>
  <c r="B691" i="3"/>
  <c r="B692" i="3"/>
  <c r="B693" i="3"/>
  <c r="B694" i="3"/>
  <c r="B696" i="3"/>
  <c r="B697" i="3"/>
  <c r="B698" i="3"/>
  <c r="B699" i="3"/>
  <c r="B700" i="3"/>
  <c r="B701" i="3"/>
  <c r="D668" i="3"/>
  <c r="D675" i="3"/>
  <c r="D682" i="3"/>
  <c r="D689" i="3"/>
  <c r="D696" i="3"/>
  <c r="D697" i="3"/>
  <c r="D698" i="3"/>
  <c r="D699" i="3"/>
  <c r="D700" i="3"/>
  <c r="D701" i="3"/>
  <c r="F701" i="3"/>
  <c r="X701" i="3"/>
  <c r="K701" i="3"/>
  <c r="E701" i="3"/>
  <c r="C701" i="3"/>
  <c r="F700" i="3"/>
  <c r="X700" i="3"/>
  <c r="K700" i="3"/>
  <c r="E700" i="3"/>
  <c r="C700" i="3"/>
  <c r="F699" i="3"/>
  <c r="X699" i="3"/>
  <c r="K699" i="3"/>
  <c r="E699" i="3"/>
  <c r="C699" i="3"/>
  <c r="F698" i="3"/>
  <c r="X698" i="3"/>
  <c r="K698" i="3"/>
  <c r="E698" i="3"/>
  <c r="C698" i="3"/>
  <c r="F697" i="3"/>
  <c r="X697" i="3"/>
  <c r="K697" i="3"/>
  <c r="E697" i="3"/>
  <c r="C697" i="3"/>
  <c r="F696" i="3"/>
  <c r="X696" i="3"/>
  <c r="K696" i="3"/>
  <c r="E696" i="3"/>
  <c r="C696" i="3"/>
  <c r="D690" i="3"/>
  <c r="D691" i="3"/>
  <c r="D692" i="3"/>
  <c r="D693" i="3"/>
  <c r="D694" i="3"/>
  <c r="F694" i="3"/>
  <c r="X694" i="3"/>
  <c r="K694" i="3"/>
  <c r="E694" i="3"/>
  <c r="C694" i="3"/>
  <c r="F693" i="3"/>
  <c r="X693" i="3"/>
  <c r="K693" i="3"/>
  <c r="E693" i="3"/>
  <c r="C693" i="3"/>
  <c r="F692" i="3"/>
  <c r="X692" i="3"/>
  <c r="K692" i="3"/>
  <c r="E692" i="3"/>
  <c r="C692" i="3"/>
  <c r="F691" i="3"/>
  <c r="X691" i="3"/>
  <c r="K691" i="3"/>
  <c r="E691" i="3"/>
  <c r="C691" i="3"/>
  <c r="F690" i="3"/>
  <c r="X690" i="3"/>
  <c r="K690" i="3"/>
  <c r="E690" i="3"/>
  <c r="C690" i="3"/>
  <c r="F689" i="3"/>
  <c r="X689" i="3"/>
  <c r="K689" i="3"/>
  <c r="E689" i="3"/>
  <c r="C689" i="3"/>
  <c r="D683" i="3"/>
  <c r="D684" i="3"/>
  <c r="D685" i="3"/>
  <c r="D686" i="3"/>
  <c r="D687" i="3"/>
  <c r="F687" i="3"/>
  <c r="X687" i="3"/>
  <c r="K687" i="3"/>
  <c r="E687" i="3"/>
  <c r="C687" i="3"/>
  <c r="F686" i="3"/>
  <c r="X686" i="3"/>
  <c r="K686" i="3"/>
  <c r="E686" i="3"/>
  <c r="C686" i="3"/>
  <c r="F685" i="3"/>
  <c r="X685" i="3"/>
  <c r="K685" i="3"/>
  <c r="E685" i="3"/>
  <c r="C685" i="3"/>
  <c r="F684" i="3"/>
  <c r="X684" i="3"/>
  <c r="K684" i="3"/>
  <c r="E684" i="3"/>
  <c r="C684" i="3"/>
  <c r="F683" i="3"/>
  <c r="X683" i="3"/>
  <c r="K683" i="3"/>
  <c r="E683" i="3"/>
  <c r="C683" i="3"/>
  <c r="F682" i="3"/>
  <c r="X682" i="3"/>
  <c r="K682" i="3"/>
  <c r="E682" i="3"/>
  <c r="C682" i="3"/>
  <c r="D676" i="3"/>
  <c r="D677" i="3"/>
  <c r="D678" i="3"/>
  <c r="D679" i="3"/>
  <c r="D680" i="3"/>
  <c r="F680" i="3"/>
  <c r="X680" i="3"/>
  <c r="K680" i="3"/>
  <c r="E680" i="3"/>
  <c r="C680" i="3"/>
  <c r="F679" i="3"/>
  <c r="X679" i="3"/>
  <c r="K679" i="3"/>
  <c r="E679" i="3"/>
  <c r="C679" i="3"/>
  <c r="F678" i="3"/>
  <c r="X678" i="3"/>
  <c r="K678" i="3"/>
  <c r="E678" i="3"/>
  <c r="C678" i="3"/>
  <c r="F677" i="3"/>
  <c r="X677" i="3"/>
  <c r="K677" i="3"/>
  <c r="E677" i="3"/>
  <c r="C677" i="3"/>
  <c r="F676" i="3"/>
  <c r="X676" i="3"/>
  <c r="K676" i="3"/>
  <c r="E676" i="3"/>
  <c r="C676" i="3"/>
  <c r="F675" i="3"/>
  <c r="X675" i="3"/>
  <c r="K675" i="3"/>
  <c r="E675" i="3"/>
  <c r="C675" i="3"/>
  <c r="D669" i="3"/>
  <c r="D670" i="3"/>
  <c r="D671" i="3"/>
  <c r="D672" i="3"/>
  <c r="D673" i="3"/>
  <c r="F673" i="3"/>
  <c r="X673" i="3"/>
  <c r="K673" i="3"/>
  <c r="E673" i="3"/>
  <c r="C673" i="3"/>
  <c r="F672" i="3"/>
  <c r="X672" i="3"/>
  <c r="K672" i="3"/>
  <c r="E672" i="3"/>
  <c r="C672" i="3"/>
  <c r="F671" i="3"/>
  <c r="X671" i="3"/>
  <c r="K671" i="3"/>
  <c r="E671" i="3"/>
  <c r="C671" i="3"/>
  <c r="F670" i="3"/>
  <c r="X670" i="3"/>
  <c r="K670" i="3"/>
  <c r="E670" i="3"/>
  <c r="C670" i="3"/>
  <c r="F669" i="3"/>
  <c r="X669" i="3"/>
  <c r="K669" i="3"/>
  <c r="E669" i="3"/>
  <c r="C669" i="3"/>
  <c r="F668" i="3"/>
  <c r="X668" i="3"/>
  <c r="K668" i="3"/>
  <c r="E668" i="3"/>
  <c r="C668" i="3"/>
  <c r="C666" i="3"/>
  <c r="D662" i="3"/>
  <c r="D663" i="3"/>
  <c r="D664" i="3"/>
  <c r="D665" i="3"/>
  <c r="D666" i="3"/>
  <c r="E666" i="3"/>
  <c r="F666" i="3"/>
  <c r="K666" i="3"/>
  <c r="X666" i="3"/>
  <c r="C663" i="3"/>
  <c r="E663" i="3"/>
  <c r="F663" i="3"/>
  <c r="K663" i="3"/>
  <c r="X663" i="3"/>
  <c r="C664" i="3"/>
  <c r="E664" i="3"/>
  <c r="F664" i="3"/>
  <c r="K664" i="3"/>
  <c r="X664" i="3"/>
  <c r="C665" i="3"/>
  <c r="E665" i="3"/>
  <c r="F665" i="3"/>
  <c r="K665" i="3"/>
  <c r="X665" i="3"/>
  <c r="F662" i="3"/>
  <c r="X662" i="3"/>
  <c r="K662" i="3"/>
  <c r="E662" i="3"/>
  <c r="C662" i="3"/>
  <c r="L661" i="3"/>
  <c r="N661" i="3"/>
  <c r="P661" i="3"/>
  <c r="F661" i="3"/>
  <c r="X661" i="3"/>
  <c r="K661" i="3"/>
  <c r="E661" i="3"/>
  <c r="C661" i="3"/>
  <c r="B624" i="3"/>
  <c r="B625" i="3"/>
  <c r="B626" i="3"/>
  <c r="B627" i="3"/>
  <c r="B629" i="3"/>
  <c r="B630" i="3"/>
  <c r="B631" i="3"/>
  <c r="B632" i="3"/>
  <c r="B633" i="3"/>
  <c r="B635" i="3"/>
  <c r="B636" i="3"/>
  <c r="B637" i="3"/>
  <c r="B638" i="3"/>
  <c r="B639" i="3"/>
  <c r="B641" i="3"/>
  <c r="B642" i="3"/>
  <c r="B643" i="3"/>
  <c r="B644" i="3"/>
  <c r="B645" i="3"/>
  <c r="B647" i="3"/>
  <c r="B648" i="3"/>
  <c r="B649" i="3"/>
  <c r="B650" i="3"/>
  <c r="B651" i="3"/>
  <c r="B653" i="3"/>
  <c r="B654" i="3"/>
  <c r="B655" i="3"/>
  <c r="B656" i="3"/>
  <c r="B657" i="3"/>
  <c r="D657" i="3"/>
  <c r="F657" i="3"/>
  <c r="X657" i="3"/>
  <c r="K657" i="3"/>
  <c r="E657" i="3"/>
  <c r="C657" i="3"/>
  <c r="D656" i="3"/>
  <c r="F656" i="3"/>
  <c r="X656" i="3"/>
  <c r="K656" i="3"/>
  <c r="E656" i="3"/>
  <c r="C656" i="3"/>
  <c r="D655" i="3"/>
  <c r="F655" i="3"/>
  <c r="X655" i="3"/>
  <c r="K655" i="3"/>
  <c r="E655" i="3"/>
  <c r="C655" i="3"/>
  <c r="D654" i="3"/>
  <c r="F654" i="3"/>
  <c r="X654" i="3"/>
  <c r="K654" i="3"/>
  <c r="E654" i="3"/>
  <c r="C654" i="3"/>
  <c r="D653" i="3"/>
  <c r="F653" i="3"/>
  <c r="X653" i="3"/>
  <c r="K653" i="3"/>
  <c r="E653" i="3"/>
  <c r="C653" i="3"/>
  <c r="C651" i="3"/>
  <c r="D651" i="3"/>
  <c r="E651" i="3"/>
  <c r="F651" i="3"/>
  <c r="K651" i="3"/>
  <c r="X651" i="3"/>
  <c r="C645" i="3"/>
  <c r="D645" i="3"/>
  <c r="E645" i="3"/>
  <c r="F645" i="3"/>
  <c r="K645" i="3"/>
  <c r="X645" i="3"/>
  <c r="C639" i="3"/>
  <c r="D639" i="3"/>
  <c r="E639" i="3"/>
  <c r="F639" i="3"/>
  <c r="K639" i="3"/>
  <c r="X639" i="3"/>
  <c r="C633" i="3"/>
  <c r="D633" i="3"/>
  <c r="E633" i="3"/>
  <c r="F633" i="3"/>
  <c r="K633" i="3"/>
  <c r="X633" i="3"/>
  <c r="C627" i="3"/>
  <c r="D627" i="3"/>
  <c r="E627" i="3"/>
  <c r="F627" i="3"/>
  <c r="K627" i="3"/>
  <c r="X627" i="3"/>
  <c r="D623" i="3"/>
  <c r="D624" i="3"/>
  <c r="D625" i="3"/>
  <c r="D626" i="3"/>
  <c r="B609" i="3"/>
  <c r="B610" i="3"/>
  <c r="B611" i="3"/>
  <c r="B612" i="3"/>
  <c r="D612" i="3"/>
  <c r="F612" i="3"/>
  <c r="X612" i="3"/>
  <c r="K612" i="3"/>
  <c r="E612" i="3"/>
  <c r="C612" i="3"/>
  <c r="D611" i="3"/>
  <c r="F611" i="3"/>
  <c r="X611" i="3"/>
  <c r="K611" i="3"/>
  <c r="E611" i="3"/>
  <c r="C611" i="3"/>
  <c r="D610" i="3"/>
  <c r="F610" i="3"/>
  <c r="X610" i="3"/>
  <c r="K610" i="3"/>
  <c r="E610" i="3"/>
  <c r="C610" i="3"/>
  <c r="D609" i="3"/>
  <c r="F609" i="3"/>
  <c r="X609" i="3"/>
  <c r="K609" i="3"/>
  <c r="E609" i="3"/>
  <c r="C609" i="3"/>
  <c r="D608" i="3"/>
  <c r="F608" i="3"/>
  <c r="X608" i="3"/>
  <c r="K608" i="3"/>
  <c r="E608" i="3"/>
  <c r="C608" i="3"/>
  <c r="B603" i="3"/>
  <c r="B604" i="3"/>
  <c r="B605" i="3"/>
  <c r="B606" i="3"/>
  <c r="D606" i="3"/>
  <c r="F606" i="3"/>
  <c r="X606" i="3"/>
  <c r="K606" i="3"/>
  <c r="E606" i="3"/>
  <c r="C606" i="3"/>
  <c r="D605" i="3"/>
  <c r="F605" i="3"/>
  <c r="X605" i="3"/>
  <c r="K605" i="3"/>
  <c r="E605" i="3"/>
  <c r="C605" i="3"/>
  <c r="D604" i="3"/>
  <c r="F604" i="3"/>
  <c r="X604" i="3"/>
  <c r="K604" i="3"/>
  <c r="E604" i="3"/>
  <c r="C604" i="3"/>
  <c r="D603" i="3"/>
  <c r="F603" i="3"/>
  <c r="X603" i="3"/>
  <c r="K603" i="3"/>
  <c r="E603" i="3"/>
  <c r="C603" i="3"/>
  <c r="D602" i="3"/>
  <c r="F602" i="3"/>
  <c r="X602" i="3"/>
  <c r="K602" i="3"/>
  <c r="E602" i="3"/>
  <c r="C602" i="3"/>
  <c r="B597" i="3"/>
  <c r="B598" i="3"/>
  <c r="B599" i="3"/>
  <c r="B600" i="3"/>
  <c r="D600" i="3"/>
  <c r="F600" i="3"/>
  <c r="X600" i="3"/>
  <c r="K600" i="3"/>
  <c r="E600" i="3"/>
  <c r="C600" i="3"/>
  <c r="D599" i="3"/>
  <c r="F599" i="3"/>
  <c r="X599" i="3"/>
  <c r="K599" i="3"/>
  <c r="E599" i="3"/>
  <c r="C599" i="3"/>
  <c r="D598" i="3"/>
  <c r="F598" i="3"/>
  <c r="X598" i="3"/>
  <c r="K598" i="3"/>
  <c r="E598" i="3"/>
  <c r="C598" i="3"/>
  <c r="D597" i="3"/>
  <c r="F597" i="3"/>
  <c r="X597" i="3"/>
  <c r="K597" i="3"/>
  <c r="E597" i="3"/>
  <c r="C597" i="3"/>
  <c r="D596" i="3"/>
  <c r="F596" i="3"/>
  <c r="X596" i="3"/>
  <c r="K596" i="3"/>
  <c r="E596" i="3"/>
  <c r="C596" i="3"/>
  <c r="B591" i="3"/>
  <c r="B592" i="3"/>
  <c r="B593" i="3"/>
  <c r="B594" i="3"/>
  <c r="D594" i="3"/>
  <c r="F594" i="3"/>
  <c r="X594" i="3"/>
  <c r="K594" i="3"/>
  <c r="E594" i="3"/>
  <c r="C594" i="3"/>
  <c r="D593" i="3"/>
  <c r="F593" i="3"/>
  <c r="X593" i="3"/>
  <c r="K593" i="3"/>
  <c r="E593" i="3"/>
  <c r="C593" i="3"/>
  <c r="D592" i="3"/>
  <c r="F592" i="3"/>
  <c r="X592" i="3"/>
  <c r="K592" i="3"/>
  <c r="E592" i="3"/>
  <c r="C592" i="3"/>
  <c r="D591" i="3"/>
  <c r="F591" i="3"/>
  <c r="X591" i="3"/>
  <c r="K591" i="3"/>
  <c r="E591" i="3"/>
  <c r="C591" i="3"/>
  <c r="D590" i="3"/>
  <c r="F590" i="3"/>
  <c r="X590" i="3"/>
  <c r="K590" i="3"/>
  <c r="E590" i="3"/>
  <c r="C590" i="3"/>
  <c r="B585" i="3"/>
  <c r="B586" i="3"/>
  <c r="B587" i="3"/>
  <c r="B588" i="3"/>
  <c r="D588" i="3"/>
  <c r="F588" i="3"/>
  <c r="X588" i="3"/>
  <c r="K588" i="3"/>
  <c r="E588" i="3"/>
  <c r="C588" i="3"/>
  <c r="D587" i="3"/>
  <c r="F587" i="3"/>
  <c r="X587" i="3"/>
  <c r="K587" i="3"/>
  <c r="E587" i="3"/>
  <c r="C587" i="3"/>
  <c r="D586" i="3"/>
  <c r="F586" i="3"/>
  <c r="X586" i="3"/>
  <c r="K586" i="3"/>
  <c r="E586" i="3"/>
  <c r="C586" i="3"/>
  <c r="D585" i="3"/>
  <c r="F585" i="3"/>
  <c r="X585" i="3"/>
  <c r="K585" i="3"/>
  <c r="E585" i="3"/>
  <c r="C585" i="3"/>
  <c r="D584" i="3"/>
  <c r="F584" i="3"/>
  <c r="X584" i="3"/>
  <c r="K584" i="3"/>
  <c r="E584" i="3"/>
  <c r="C584" i="3"/>
  <c r="B579" i="3"/>
  <c r="B580" i="3"/>
  <c r="C580" i="3"/>
  <c r="D580" i="3"/>
  <c r="E580" i="3"/>
  <c r="F580" i="3"/>
  <c r="K580" i="3"/>
  <c r="X580" i="3"/>
  <c r="B581" i="3"/>
  <c r="C581" i="3"/>
  <c r="D581" i="3"/>
  <c r="E581" i="3"/>
  <c r="F581" i="3"/>
  <c r="K581" i="3"/>
  <c r="X581" i="3"/>
  <c r="B582" i="3"/>
  <c r="C582" i="3"/>
  <c r="D582" i="3"/>
  <c r="E582" i="3"/>
  <c r="F582" i="3"/>
  <c r="K582" i="3"/>
  <c r="X582" i="3"/>
  <c r="C579" i="3"/>
  <c r="D579" i="3"/>
  <c r="E579" i="3"/>
  <c r="F579" i="3"/>
  <c r="K579" i="3"/>
  <c r="X579" i="3"/>
  <c r="D578" i="3"/>
  <c r="B538" i="3"/>
  <c r="B539" i="3"/>
  <c r="B540" i="3"/>
  <c r="B541" i="3"/>
  <c r="B543" i="3"/>
  <c r="B544" i="3"/>
  <c r="B545" i="3"/>
  <c r="B546" i="3"/>
  <c r="B547" i="3"/>
  <c r="B549" i="3"/>
  <c r="B550" i="3"/>
  <c r="B551" i="3"/>
  <c r="B552" i="3"/>
  <c r="B553" i="3"/>
  <c r="B555" i="3"/>
  <c r="B556" i="3"/>
  <c r="B557" i="3"/>
  <c r="B558" i="3"/>
  <c r="B559" i="3"/>
  <c r="B561" i="3"/>
  <c r="B562" i="3"/>
  <c r="B563" i="3"/>
  <c r="B564" i="3"/>
  <c r="B565" i="3"/>
  <c r="B567" i="3"/>
  <c r="B568" i="3"/>
  <c r="B569" i="3"/>
  <c r="B570" i="3"/>
  <c r="B571" i="3"/>
  <c r="D571" i="3"/>
  <c r="F571" i="3"/>
  <c r="X571" i="3"/>
  <c r="K571" i="3"/>
  <c r="E571" i="3"/>
  <c r="C571" i="3"/>
  <c r="D570" i="3"/>
  <c r="F570" i="3"/>
  <c r="X570" i="3"/>
  <c r="K570" i="3"/>
  <c r="E570" i="3"/>
  <c r="C570" i="3"/>
  <c r="D569" i="3"/>
  <c r="F569" i="3"/>
  <c r="X569" i="3"/>
  <c r="K569" i="3"/>
  <c r="E569" i="3"/>
  <c r="C569" i="3"/>
  <c r="D568" i="3"/>
  <c r="F568" i="3"/>
  <c r="X568" i="3"/>
  <c r="K568" i="3"/>
  <c r="E568" i="3"/>
  <c r="C568" i="3"/>
  <c r="D567" i="3"/>
  <c r="F567" i="3"/>
  <c r="X567" i="3"/>
  <c r="K567" i="3"/>
  <c r="E567" i="3"/>
  <c r="C567" i="3"/>
  <c r="C565" i="3"/>
  <c r="D565" i="3"/>
  <c r="E565" i="3"/>
  <c r="F565" i="3"/>
  <c r="K565" i="3"/>
  <c r="X565" i="3"/>
  <c r="C559" i="3"/>
  <c r="D559" i="3"/>
  <c r="E559" i="3"/>
  <c r="F559" i="3"/>
  <c r="K559" i="3"/>
  <c r="X559" i="3"/>
  <c r="C553" i="3"/>
  <c r="D553" i="3"/>
  <c r="E553" i="3"/>
  <c r="F553" i="3"/>
  <c r="K553" i="3"/>
  <c r="X553" i="3"/>
  <c r="C547" i="3"/>
  <c r="D547" i="3"/>
  <c r="E547" i="3"/>
  <c r="F547" i="3"/>
  <c r="K547" i="3"/>
  <c r="X547" i="3"/>
  <c r="C541" i="3"/>
  <c r="D541" i="3"/>
  <c r="E541" i="3"/>
  <c r="F541" i="3"/>
  <c r="K541" i="3"/>
  <c r="X541" i="3"/>
  <c r="B529" i="3"/>
  <c r="B530" i="3"/>
  <c r="B531" i="3"/>
  <c r="B532" i="3"/>
  <c r="D532" i="3"/>
  <c r="F532" i="3"/>
  <c r="X532" i="3"/>
  <c r="K532" i="3"/>
  <c r="E532" i="3"/>
  <c r="C532" i="3"/>
  <c r="D531" i="3"/>
  <c r="F531" i="3"/>
  <c r="X531" i="3"/>
  <c r="K531" i="3"/>
  <c r="E531" i="3"/>
  <c r="C531" i="3"/>
  <c r="D530" i="3"/>
  <c r="F530" i="3"/>
  <c r="X530" i="3"/>
  <c r="K530" i="3"/>
  <c r="E530" i="3"/>
  <c r="C530" i="3"/>
  <c r="D529" i="3"/>
  <c r="F529" i="3"/>
  <c r="X529" i="3"/>
  <c r="K529" i="3"/>
  <c r="E529" i="3"/>
  <c r="C529" i="3"/>
  <c r="D528" i="3"/>
  <c r="F528" i="3"/>
  <c r="X528" i="3"/>
  <c r="K528" i="3"/>
  <c r="E528" i="3"/>
  <c r="C528" i="3"/>
  <c r="B523" i="3"/>
  <c r="B524" i="3"/>
  <c r="B525" i="3"/>
  <c r="B526" i="3"/>
  <c r="D526" i="3"/>
  <c r="F526" i="3"/>
  <c r="X526" i="3"/>
  <c r="K526" i="3"/>
  <c r="E526" i="3"/>
  <c r="C526" i="3"/>
  <c r="D525" i="3"/>
  <c r="F525" i="3"/>
  <c r="X525" i="3"/>
  <c r="K525" i="3"/>
  <c r="E525" i="3"/>
  <c r="C525" i="3"/>
  <c r="D524" i="3"/>
  <c r="F524" i="3"/>
  <c r="X524" i="3"/>
  <c r="K524" i="3"/>
  <c r="E524" i="3"/>
  <c r="C524" i="3"/>
  <c r="D523" i="3"/>
  <c r="F523" i="3"/>
  <c r="X523" i="3"/>
  <c r="K523" i="3"/>
  <c r="E523" i="3"/>
  <c r="C523" i="3"/>
  <c r="D522" i="3"/>
  <c r="F522" i="3"/>
  <c r="X522" i="3"/>
  <c r="K522" i="3"/>
  <c r="E522" i="3"/>
  <c r="C522" i="3"/>
  <c r="B517" i="3"/>
  <c r="B518" i="3"/>
  <c r="B519" i="3"/>
  <c r="B520" i="3"/>
  <c r="D520" i="3"/>
  <c r="F520" i="3"/>
  <c r="X520" i="3"/>
  <c r="K520" i="3"/>
  <c r="E520" i="3"/>
  <c r="C520" i="3"/>
  <c r="D519" i="3"/>
  <c r="F519" i="3"/>
  <c r="X519" i="3"/>
  <c r="K519" i="3"/>
  <c r="E519" i="3"/>
  <c r="C519" i="3"/>
  <c r="D518" i="3"/>
  <c r="F518" i="3"/>
  <c r="X518" i="3"/>
  <c r="K518" i="3"/>
  <c r="E518" i="3"/>
  <c r="C518" i="3"/>
  <c r="D517" i="3"/>
  <c r="F517" i="3"/>
  <c r="X517" i="3"/>
  <c r="K517" i="3"/>
  <c r="E517" i="3"/>
  <c r="C517" i="3"/>
  <c r="D516" i="3"/>
  <c r="F516" i="3"/>
  <c r="X516" i="3"/>
  <c r="K516" i="3"/>
  <c r="E516" i="3"/>
  <c r="C516" i="3"/>
  <c r="B511" i="3"/>
  <c r="B512" i="3"/>
  <c r="B513" i="3"/>
  <c r="B514" i="3"/>
  <c r="D514" i="3"/>
  <c r="F514" i="3"/>
  <c r="X514" i="3"/>
  <c r="K514" i="3"/>
  <c r="E514" i="3"/>
  <c r="C514" i="3"/>
  <c r="D513" i="3"/>
  <c r="F513" i="3"/>
  <c r="X513" i="3"/>
  <c r="K513" i="3"/>
  <c r="E513" i="3"/>
  <c r="C513" i="3"/>
  <c r="D512" i="3"/>
  <c r="F512" i="3"/>
  <c r="X512" i="3"/>
  <c r="K512" i="3"/>
  <c r="E512" i="3"/>
  <c r="C512" i="3"/>
  <c r="D511" i="3"/>
  <c r="F511" i="3"/>
  <c r="X511" i="3"/>
  <c r="K511" i="3"/>
  <c r="E511" i="3"/>
  <c r="C511" i="3"/>
  <c r="D510" i="3"/>
  <c r="F510" i="3"/>
  <c r="X510" i="3"/>
  <c r="K510" i="3"/>
  <c r="E510" i="3"/>
  <c r="C510" i="3"/>
  <c r="B505" i="3"/>
  <c r="B506" i="3"/>
  <c r="B507" i="3"/>
  <c r="B508" i="3"/>
  <c r="D508" i="3"/>
  <c r="F508" i="3"/>
  <c r="X508" i="3"/>
  <c r="K508" i="3"/>
  <c r="E508" i="3"/>
  <c r="C508" i="3"/>
  <c r="D507" i="3"/>
  <c r="F507" i="3"/>
  <c r="X507" i="3"/>
  <c r="K507" i="3"/>
  <c r="E507" i="3"/>
  <c r="C507" i="3"/>
  <c r="D506" i="3"/>
  <c r="F506" i="3"/>
  <c r="X506" i="3"/>
  <c r="K506" i="3"/>
  <c r="E506" i="3"/>
  <c r="C506" i="3"/>
  <c r="D505" i="3"/>
  <c r="F505" i="3"/>
  <c r="X505" i="3"/>
  <c r="K505" i="3"/>
  <c r="E505" i="3"/>
  <c r="C505" i="3"/>
  <c r="D504" i="3"/>
  <c r="F504" i="3"/>
  <c r="X504" i="3"/>
  <c r="K504" i="3"/>
  <c r="E504" i="3"/>
  <c r="C504" i="3"/>
  <c r="B499" i="3"/>
  <c r="B500" i="3"/>
  <c r="B501" i="3"/>
  <c r="B502" i="3"/>
  <c r="C502" i="3"/>
  <c r="D502" i="3"/>
  <c r="E502" i="3"/>
  <c r="F502" i="3"/>
  <c r="K502" i="3"/>
  <c r="X502" i="3"/>
  <c r="C500" i="3"/>
  <c r="D500" i="3"/>
  <c r="E500" i="3"/>
  <c r="F500" i="3"/>
  <c r="K500" i="3"/>
  <c r="X500" i="3"/>
  <c r="C501" i="3"/>
  <c r="D501" i="3"/>
  <c r="E501" i="3"/>
  <c r="F501" i="3"/>
  <c r="K501" i="3"/>
  <c r="X501" i="3"/>
  <c r="D499" i="3"/>
  <c r="C499" i="3"/>
  <c r="E499" i="3"/>
  <c r="F499" i="3"/>
  <c r="K499" i="3"/>
  <c r="X499" i="3"/>
  <c r="D498" i="3"/>
  <c r="B369" i="3"/>
  <c r="B370" i="3"/>
  <c r="B371" i="3"/>
  <c r="B372" i="3"/>
  <c r="D369" i="3"/>
  <c r="D370" i="3"/>
  <c r="D371" i="3"/>
  <c r="D372" i="3"/>
  <c r="F372" i="3"/>
  <c r="X372" i="3"/>
  <c r="K372" i="3"/>
  <c r="E372" i="3"/>
  <c r="C372" i="3"/>
  <c r="F371" i="3"/>
  <c r="X371" i="3"/>
  <c r="K371" i="3"/>
  <c r="E371" i="3"/>
  <c r="C371" i="3"/>
  <c r="F370" i="3"/>
  <c r="X370" i="3"/>
  <c r="K370" i="3"/>
  <c r="E370" i="3"/>
  <c r="C370" i="3"/>
  <c r="F369" i="3"/>
  <c r="X369" i="3"/>
  <c r="K369" i="3"/>
  <c r="E369" i="3"/>
  <c r="C369" i="3"/>
  <c r="L368" i="3"/>
  <c r="O368" i="3"/>
  <c r="P368" i="3"/>
  <c r="Q368" i="3"/>
  <c r="R368" i="3"/>
  <c r="S368" i="3"/>
  <c r="U368" i="3"/>
  <c r="F368" i="3"/>
  <c r="X368" i="3"/>
  <c r="K368" i="3"/>
  <c r="E368" i="3"/>
  <c r="C368" i="3"/>
  <c r="D362" i="3"/>
  <c r="D363" i="3"/>
  <c r="D364" i="3"/>
  <c r="B362" i="3"/>
  <c r="B363" i="3"/>
  <c r="B364" i="3"/>
  <c r="F364" i="3"/>
  <c r="X364" i="3"/>
  <c r="K364" i="3"/>
  <c r="E364" i="3"/>
  <c r="C364" i="3"/>
  <c r="F363" i="3"/>
  <c r="X363" i="3"/>
  <c r="K363" i="3"/>
  <c r="E363" i="3"/>
  <c r="C363" i="3"/>
  <c r="F362" i="3"/>
  <c r="X362" i="3"/>
  <c r="K362" i="3"/>
  <c r="E362" i="3"/>
  <c r="C362" i="3"/>
  <c r="L361" i="3"/>
  <c r="M361" i="3"/>
  <c r="P361" i="3"/>
  <c r="Q361" i="3"/>
  <c r="U361" i="3"/>
  <c r="F361" i="3"/>
  <c r="X361" i="3"/>
  <c r="K361" i="3"/>
  <c r="E361" i="3"/>
  <c r="C361" i="3"/>
  <c r="D354" i="3"/>
  <c r="D355" i="3"/>
  <c r="D356" i="3"/>
  <c r="D357" i="3"/>
  <c r="B354" i="3"/>
  <c r="B355" i="3"/>
  <c r="B356" i="3"/>
  <c r="B357" i="3"/>
  <c r="C357" i="3"/>
  <c r="E357" i="3"/>
  <c r="F357" i="3"/>
  <c r="K357" i="3"/>
  <c r="X357" i="3"/>
  <c r="F356" i="3"/>
  <c r="X356" i="3"/>
  <c r="K356" i="3"/>
  <c r="E356" i="3"/>
  <c r="C356" i="3"/>
  <c r="F355" i="3"/>
  <c r="X355" i="3"/>
  <c r="K355" i="3"/>
  <c r="E355" i="3"/>
  <c r="C355" i="3"/>
  <c r="F354" i="3"/>
  <c r="X354" i="3"/>
  <c r="K354" i="3"/>
  <c r="E354" i="3"/>
  <c r="C354" i="3"/>
  <c r="L353" i="3"/>
  <c r="O353" i="3"/>
  <c r="P353" i="3"/>
  <c r="Q353" i="3"/>
  <c r="R353" i="3"/>
  <c r="S353" i="3"/>
  <c r="U353" i="3"/>
  <c r="F353" i="3"/>
  <c r="X353" i="3"/>
  <c r="K353" i="3"/>
  <c r="E353" i="3"/>
  <c r="C353" i="3"/>
  <c r="C347" i="3"/>
  <c r="E347" i="3"/>
  <c r="F347" i="3"/>
  <c r="K347" i="3"/>
  <c r="X347" i="3"/>
  <c r="C348" i="3"/>
  <c r="E348" i="3"/>
  <c r="F348" i="3"/>
  <c r="K348" i="3"/>
  <c r="X348" i="3"/>
  <c r="C349" i="3"/>
  <c r="E349" i="3"/>
  <c r="F349" i="3"/>
  <c r="K349" i="3"/>
  <c r="X349" i="3"/>
  <c r="L346" i="3"/>
  <c r="M346" i="3"/>
  <c r="P346" i="3"/>
  <c r="Q346" i="3"/>
  <c r="S346" i="3"/>
  <c r="U346" i="3"/>
  <c r="F346" i="3"/>
  <c r="X346" i="3"/>
  <c r="K346" i="3"/>
  <c r="E346" i="3"/>
  <c r="C346" i="3"/>
  <c r="B884" i="3"/>
  <c r="D883" i="3"/>
  <c r="D884" i="3"/>
  <c r="L884" i="3"/>
  <c r="N884" i="3"/>
  <c r="O884" i="3"/>
  <c r="P884" i="3"/>
  <c r="Q884" i="3"/>
  <c r="S884" i="3"/>
  <c r="T884" i="3"/>
  <c r="U884" i="3"/>
  <c r="F884" i="3"/>
  <c r="X884" i="3"/>
  <c r="K884" i="3"/>
  <c r="E884" i="3"/>
  <c r="C884" i="3"/>
  <c r="L883" i="3"/>
  <c r="N883" i="3"/>
  <c r="O883" i="3"/>
  <c r="P883" i="3"/>
  <c r="Q883" i="3"/>
  <c r="S883" i="3"/>
  <c r="T883" i="3"/>
  <c r="U883" i="3"/>
  <c r="F883" i="3"/>
  <c r="X883" i="3"/>
  <c r="K883" i="3"/>
  <c r="E883" i="3"/>
  <c r="C883" i="3"/>
  <c r="B879" i="3"/>
  <c r="D878" i="3"/>
  <c r="D879" i="3"/>
  <c r="L879" i="3"/>
  <c r="N879" i="3"/>
  <c r="O879" i="3"/>
  <c r="P879" i="3"/>
  <c r="Q879" i="3"/>
  <c r="S879" i="3"/>
  <c r="T879" i="3"/>
  <c r="U879" i="3"/>
  <c r="F879" i="3"/>
  <c r="X879" i="3"/>
  <c r="K879" i="3"/>
  <c r="E879" i="3"/>
  <c r="C879" i="3"/>
  <c r="L878" i="3"/>
  <c r="N878" i="3"/>
  <c r="O878" i="3"/>
  <c r="P878" i="3"/>
  <c r="Q878" i="3"/>
  <c r="S878" i="3"/>
  <c r="T878" i="3"/>
  <c r="U878" i="3"/>
  <c r="F878" i="3"/>
  <c r="X878" i="3"/>
  <c r="K878" i="3"/>
  <c r="E878" i="3"/>
  <c r="C878" i="3"/>
  <c r="B874" i="3"/>
  <c r="D873" i="3"/>
  <c r="D874" i="3"/>
  <c r="L874" i="3"/>
  <c r="N874" i="3"/>
  <c r="O874" i="3"/>
  <c r="P874" i="3"/>
  <c r="Q874" i="3"/>
  <c r="S874" i="3"/>
  <c r="T874" i="3"/>
  <c r="U874" i="3"/>
  <c r="F874" i="3"/>
  <c r="X874" i="3"/>
  <c r="K874" i="3"/>
  <c r="E874" i="3"/>
  <c r="C874" i="3"/>
  <c r="L873" i="3"/>
  <c r="N873" i="3"/>
  <c r="O873" i="3"/>
  <c r="P873" i="3"/>
  <c r="Q873" i="3"/>
  <c r="S873" i="3"/>
  <c r="T873" i="3"/>
  <c r="U873" i="3"/>
  <c r="F873" i="3"/>
  <c r="X873" i="3"/>
  <c r="K873" i="3"/>
  <c r="E873" i="3"/>
  <c r="C873" i="3"/>
  <c r="B869" i="3"/>
  <c r="D868" i="3"/>
  <c r="D869" i="3"/>
  <c r="L869" i="3"/>
  <c r="N869" i="3"/>
  <c r="O869" i="3"/>
  <c r="P869" i="3"/>
  <c r="Q869" i="3"/>
  <c r="S869" i="3"/>
  <c r="T869" i="3"/>
  <c r="U869" i="3"/>
  <c r="F869" i="3"/>
  <c r="X869" i="3"/>
  <c r="K869" i="3"/>
  <c r="E869" i="3"/>
  <c r="C869" i="3"/>
  <c r="L868" i="3"/>
  <c r="N868" i="3"/>
  <c r="O868" i="3"/>
  <c r="P868" i="3"/>
  <c r="Q868" i="3"/>
  <c r="S868" i="3"/>
  <c r="T868" i="3"/>
  <c r="U868" i="3"/>
  <c r="F868" i="3"/>
  <c r="X868" i="3"/>
  <c r="K868" i="3"/>
  <c r="E868" i="3"/>
  <c r="C868" i="3"/>
  <c r="B781" i="3"/>
  <c r="B782" i="3"/>
  <c r="B783" i="3"/>
  <c r="B784" i="3"/>
  <c r="D784" i="3"/>
  <c r="F784" i="3"/>
  <c r="X784" i="3"/>
  <c r="K784" i="3"/>
  <c r="E784" i="3"/>
  <c r="C784" i="3"/>
  <c r="D783" i="3"/>
  <c r="F783" i="3"/>
  <c r="X783" i="3"/>
  <c r="K783" i="3"/>
  <c r="E783" i="3"/>
  <c r="C783" i="3"/>
  <c r="D782" i="3"/>
  <c r="F782" i="3"/>
  <c r="X782" i="3"/>
  <c r="K782" i="3"/>
  <c r="E782" i="3"/>
  <c r="C782" i="3"/>
  <c r="D781" i="3"/>
  <c r="F781" i="3"/>
  <c r="X781" i="3"/>
  <c r="K781" i="3"/>
  <c r="E781" i="3"/>
  <c r="C781" i="3"/>
  <c r="D780" i="3"/>
  <c r="F780" i="3"/>
  <c r="X780" i="3"/>
  <c r="K780" i="3"/>
  <c r="E780" i="3"/>
  <c r="C780" i="3"/>
  <c r="B775" i="3"/>
  <c r="B776" i="3"/>
  <c r="B777" i="3"/>
  <c r="B778" i="3"/>
  <c r="D778" i="3"/>
  <c r="F778" i="3"/>
  <c r="X778" i="3"/>
  <c r="K778" i="3"/>
  <c r="E778" i="3"/>
  <c r="C778" i="3"/>
  <c r="D777" i="3"/>
  <c r="F777" i="3"/>
  <c r="X777" i="3"/>
  <c r="K777" i="3"/>
  <c r="E777" i="3"/>
  <c r="C777" i="3"/>
  <c r="D776" i="3"/>
  <c r="F776" i="3"/>
  <c r="X776" i="3"/>
  <c r="K776" i="3"/>
  <c r="E776" i="3"/>
  <c r="C776" i="3"/>
  <c r="D775" i="3"/>
  <c r="F775" i="3"/>
  <c r="X775" i="3"/>
  <c r="K775" i="3"/>
  <c r="E775" i="3"/>
  <c r="C775" i="3"/>
  <c r="D774" i="3"/>
  <c r="F774" i="3"/>
  <c r="X774" i="3"/>
  <c r="K774" i="3"/>
  <c r="E774" i="3"/>
  <c r="C774" i="3"/>
  <c r="B769" i="3"/>
  <c r="B770" i="3"/>
  <c r="B771" i="3"/>
  <c r="B772" i="3"/>
  <c r="D772" i="3"/>
  <c r="F772" i="3"/>
  <c r="X772" i="3"/>
  <c r="K772" i="3"/>
  <c r="E772" i="3"/>
  <c r="C772" i="3"/>
  <c r="D771" i="3"/>
  <c r="F771" i="3"/>
  <c r="X771" i="3"/>
  <c r="K771" i="3"/>
  <c r="E771" i="3"/>
  <c r="C771" i="3"/>
  <c r="D770" i="3"/>
  <c r="F770" i="3"/>
  <c r="X770" i="3"/>
  <c r="K770" i="3"/>
  <c r="E770" i="3"/>
  <c r="C770" i="3"/>
  <c r="D769" i="3"/>
  <c r="F769" i="3"/>
  <c r="X769" i="3"/>
  <c r="K769" i="3"/>
  <c r="E769" i="3"/>
  <c r="C769" i="3"/>
  <c r="D768" i="3"/>
  <c r="F768" i="3"/>
  <c r="X768" i="3"/>
  <c r="K768" i="3"/>
  <c r="E768" i="3"/>
  <c r="C768" i="3"/>
  <c r="B763" i="3"/>
  <c r="B764" i="3"/>
  <c r="B765" i="3"/>
  <c r="B766" i="3"/>
  <c r="D766" i="3"/>
  <c r="F766" i="3"/>
  <c r="X766" i="3"/>
  <c r="K766" i="3"/>
  <c r="E766" i="3"/>
  <c r="C766" i="3"/>
  <c r="D765" i="3"/>
  <c r="F765" i="3"/>
  <c r="X765" i="3"/>
  <c r="K765" i="3"/>
  <c r="E765" i="3"/>
  <c r="C765" i="3"/>
  <c r="D764" i="3"/>
  <c r="F764" i="3"/>
  <c r="X764" i="3"/>
  <c r="K764" i="3"/>
  <c r="E764" i="3"/>
  <c r="C764" i="3"/>
  <c r="D763" i="3"/>
  <c r="F763" i="3"/>
  <c r="X763" i="3"/>
  <c r="K763" i="3"/>
  <c r="E763" i="3"/>
  <c r="C763" i="3"/>
  <c r="D762" i="3"/>
  <c r="F762" i="3"/>
  <c r="X762" i="3"/>
  <c r="K762" i="3"/>
  <c r="E762" i="3"/>
  <c r="C762" i="3"/>
  <c r="B757" i="3"/>
  <c r="B758" i="3"/>
  <c r="B759" i="3"/>
  <c r="B760" i="3"/>
  <c r="D760" i="3"/>
  <c r="F760" i="3"/>
  <c r="X760" i="3"/>
  <c r="K760" i="3"/>
  <c r="E760" i="3"/>
  <c r="C760" i="3"/>
  <c r="D759" i="3"/>
  <c r="F759" i="3"/>
  <c r="X759" i="3"/>
  <c r="K759" i="3"/>
  <c r="E759" i="3"/>
  <c r="C759" i="3"/>
  <c r="D758" i="3"/>
  <c r="F758" i="3"/>
  <c r="X758" i="3"/>
  <c r="K758" i="3"/>
  <c r="E758" i="3"/>
  <c r="C758" i="3"/>
  <c r="D757" i="3"/>
  <c r="F757" i="3"/>
  <c r="X757" i="3"/>
  <c r="K757" i="3"/>
  <c r="E757" i="3"/>
  <c r="C757" i="3"/>
  <c r="D756" i="3"/>
  <c r="F756" i="3"/>
  <c r="X756" i="3"/>
  <c r="K756" i="3"/>
  <c r="E756" i="3"/>
  <c r="C756" i="3"/>
  <c r="B751" i="3"/>
  <c r="B752" i="3"/>
  <c r="B753" i="3"/>
  <c r="B754" i="3"/>
  <c r="D754" i="3"/>
  <c r="F754" i="3"/>
  <c r="X754" i="3"/>
  <c r="K754" i="3"/>
  <c r="E754" i="3"/>
  <c r="C754" i="3"/>
  <c r="D753" i="3"/>
  <c r="F753" i="3"/>
  <c r="X753" i="3"/>
  <c r="K753" i="3"/>
  <c r="E753" i="3"/>
  <c r="C753" i="3"/>
  <c r="B744" i="3"/>
  <c r="B745" i="3"/>
  <c r="B746" i="3"/>
  <c r="B747" i="3"/>
  <c r="D747" i="3"/>
  <c r="F747" i="3"/>
  <c r="X747" i="3"/>
  <c r="K747" i="3"/>
  <c r="E747" i="3"/>
  <c r="C747" i="3"/>
  <c r="D746" i="3"/>
  <c r="F746" i="3"/>
  <c r="X746" i="3"/>
  <c r="K746" i="3"/>
  <c r="E746" i="3"/>
  <c r="C746" i="3"/>
  <c r="D745" i="3"/>
  <c r="F745" i="3"/>
  <c r="X745" i="3"/>
  <c r="K745" i="3"/>
  <c r="E745" i="3"/>
  <c r="C745" i="3"/>
  <c r="D744" i="3"/>
  <c r="F744" i="3"/>
  <c r="X744" i="3"/>
  <c r="K744" i="3"/>
  <c r="E744" i="3"/>
  <c r="C744" i="3"/>
  <c r="D743" i="3"/>
  <c r="F743" i="3"/>
  <c r="X743" i="3"/>
  <c r="K743" i="3"/>
  <c r="E743" i="3"/>
  <c r="C743" i="3"/>
  <c r="B738" i="3"/>
  <c r="B739" i="3"/>
  <c r="B740" i="3"/>
  <c r="B741" i="3"/>
  <c r="D741" i="3"/>
  <c r="F741" i="3"/>
  <c r="X741" i="3"/>
  <c r="K741" i="3"/>
  <c r="E741" i="3"/>
  <c r="C741" i="3"/>
  <c r="D740" i="3"/>
  <c r="F740" i="3"/>
  <c r="X740" i="3"/>
  <c r="K740" i="3"/>
  <c r="E740" i="3"/>
  <c r="C740" i="3"/>
  <c r="D739" i="3"/>
  <c r="F739" i="3"/>
  <c r="X739" i="3"/>
  <c r="K739" i="3"/>
  <c r="E739" i="3"/>
  <c r="C739" i="3"/>
  <c r="D738" i="3"/>
  <c r="F738" i="3"/>
  <c r="X738" i="3"/>
  <c r="K738" i="3"/>
  <c r="E738" i="3"/>
  <c r="C738" i="3"/>
  <c r="D737" i="3"/>
  <c r="F737" i="3"/>
  <c r="X737" i="3"/>
  <c r="K737" i="3"/>
  <c r="E737" i="3"/>
  <c r="C737" i="3"/>
  <c r="B732" i="3"/>
  <c r="B733" i="3"/>
  <c r="B734" i="3"/>
  <c r="B735" i="3"/>
  <c r="D735" i="3"/>
  <c r="F735" i="3"/>
  <c r="X735" i="3"/>
  <c r="K735" i="3"/>
  <c r="E735" i="3"/>
  <c r="C735" i="3"/>
  <c r="D734" i="3"/>
  <c r="F734" i="3"/>
  <c r="X734" i="3"/>
  <c r="K734" i="3"/>
  <c r="E734" i="3"/>
  <c r="C734" i="3"/>
  <c r="D733" i="3"/>
  <c r="F733" i="3"/>
  <c r="X733" i="3"/>
  <c r="K733" i="3"/>
  <c r="E733" i="3"/>
  <c r="C733" i="3"/>
  <c r="D732" i="3"/>
  <c r="F732" i="3"/>
  <c r="X732" i="3"/>
  <c r="K732" i="3"/>
  <c r="E732" i="3"/>
  <c r="C732" i="3"/>
  <c r="D731" i="3"/>
  <c r="F731" i="3"/>
  <c r="X731" i="3"/>
  <c r="K731" i="3"/>
  <c r="E731" i="3"/>
  <c r="C731" i="3"/>
  <c r="B726" i="3"/>
  <c r="B727" i="3"/>
  <c r="B728" i="3"/>
  <c r="B729" i="3"/>
  <c r="D729" i="3"/>
  <c r="F729" i="3"/>
  <c r="X729" i="3"/>
  <c r="K729" i="3"/>
  <c r="E729" i="3"/>
  <c r="C729" i="3"/>
  <c r="D728" i="3"/>
  <c r="F728" i="3"/>
  <c r="X728" i="3"/>
  <c r="K728" i="3"/>
  <c r="E728" i="3"/>
  <c r="C728" i="3"/>
  <c r="D727" i="3"/>
  <c r="F727" i="3"/>
  <c r="X727" i="3"/>
  <c r="K727" i="3"/>
  <c r="E727" i="3"/>
  <c r="C727" i="3"/>
  <c r="D726" i="3"/>
  <c r="F726" i="3"/>
  <c r="X726" i="3"/>
  <c r="K726" i="3"/>
  <c r="E726" i="3"/>
  <c r="C726" i="3"/>
  <c r="D725" i="3"/>
  <c r="F725" i="3"/>
  <c r="X725" i="3"/>
  <c r="K725" i="3"/>
  <c r="E725" i="3"/>
  <c r="C725" i="3"/>
  <c r="B720" i="3"/>
  <c r="B721" i="3"/>
  <c r="B722" i="3"/>
  <c r="B723" i="3"/>
  <c r="D723" i="3"/>
  <c r="F723" i="3"/>
  <c r="X723" i="3"/>
  <c r="K723" i="3"/>
  <c r="E723" i="3"/>
  <c r="C723" i="3"/>
  <c r="D722" i="3"/>
  <c r="F722" i="3"/>
  <c r="X722" i="3"/>
  <c r="K722" i="3"/>
  <c r="E722" i="3"/>
  <c r="C722" i="3"/>
  <c r="D721" i="3"/>
  <c r="F721" i="3"/>
  <c r="X721" i="3"/>
  <c r="K721" i="3"/>
  <c r="E721" i="3"/>
  <c r="C721" i="3"/>
  <c r="D720" i="3"/>
  <c r="F720" i="3"/>
  <c r="X720" i="3"/>
  <c r="K720" i="3"/>
  <c r="E720" i="3"/>
  <c r="C720" i="3"/>
  <c r="D719" i="3"/>
  <c r="F719" i="3"/>
  <c r="X719" i="3"/>
  <c r="K719" i="3"/>
  <c r="E719" i="3"/>
  <c r="C719" i="3"/>
  <c r="B714" i="3"/>
  <c r="B715" i="3"/>
  <c r="B716" i="3"/>
  <c r="B717" i="3"/>
  <c r="D717" i="3"/>
  <c r="F717" i="3"/>
  <c r="X717" i="3"/>
  <c r="K717" i="3"/>
  <c r="E717" i="3"/>
  <c r="C717" i="3"/>
  <c r="D714" i="3"/>
  <c r="D715" i="3"/>
  <c r="D716" i="3"/>
  <c r="D713" i="3"/>
  <c r="Q910" i="3"/>
  <c r="R910" i="3"/>
  <c r="S910" i="3"/>
  <c r="T910" i="3"/>
  <c r="U910" i="3"/>
  <c r="X910" i="3"/>
  <c r="Q909" i="3"/>
  <c r="R909" i="3"/>
  <c r="S909" i="3"/>
  <c r="T909" i="3"/>
  <c r="U909" i="3"/>
  <c r="X909" i="3"/>
  <c r="Q908" i="3"/>
  <c r="R908" i="3"/>
  <c r="S908" i="3"/>
  <c r="T908" i="3"/>
  <c r="U908" i="3"/>
  <c r="X908" i="3"/>
  <c r="Q907" i="3"/>
  <c r="R907" i="3"/>
  <c r="S907" i="3"/>
  <c r="U907" i="3"/>
  <c r="X907" i="3"/>
  <c r="L907" i="3"/>
  <c r="N907" i="3"/>
  <c r="O907" i="3"/>
  <c r="P907" i="3"/>
  <c r="F907" i="3"/>
  <c r="K907" i="3"/>
  <c r="G368" i="1"/>
  <c r="H368" i="1"/>
  <c r="J368" i="1"/>
  <c r="E368" i="1"/>
  <c r="K369" i="1"/>
  <c r="K370" i="1"/>
  <c r="K371" i="1"/>
  <c r="K368" i="1"/>
  <c r="K363" i="1"/>
  <c r="K364" i="1"/>
  <c r="K365" i="1"/>
  <c r="K362" i="1"/>
  <c r="K357" i="1"/>
  <c r="K358" i="1"/>
  <c r="K359" i="1"/>
  <c r="K356" i="1"/>
  <c r="K351" i="1"/>
  <c r="K352" i="1"/>
  <c r="K353" i="1"/>
  <c r="K350" i="1"/>
  <c r="C375" i="1"/>
  <c r="B7" i="1"/>
  <c r="B8" i="1"/>
  <c r="B9" i="1"/>
  <c r="B10" i="1"/>
  <c r="C6" i="1"/>
  <c r="G6" i="1"/>
  <c r="H6" i="1"/>
  <c r="J6" i="1"/>
  <c r="E6" i="1"/>
  <c r="I6" i="1"/>
  <c r="C7" i="1"/>
  <c r="D7" i="1"/>
  <c r="F7" i="1"/>
  <c r="G7" i="1"/>
  <c r="H7" i="1"/>
  <c r="J7" i="1"/>
  <c r="E7" i="1"/>
  <c r="I7" i="1"/>
  <c r="C8" i="1"/>
  <c r="D8" i="1"/>
  <c r="F8" i="1"/>
  <c r="G8" i="1"/>
  <c r="H8" i="1"/>
  <c r="J8" i="1"/>
  <c r="E8" i="1"/>
  <c r="I8" i="1"/>
  <c r="C9" i="1"/>
  <c r="D9" i="1"/>
  <c r="F9" i="1"/>
  <c r="G9" i="1"/>
  <c r="H9" i="1"/>
  <c r="J9" i="1"/>
  <c r="E9" i="1"/>
  <c r="I9" i="1"/>
  <c r="C10" i="1"/>
  <c r="D10" i="1"/>
  <c r="F10" i="1"/>
  <c r="G10" i="1"/>
  <c r="H10" i="1"/>
  <c r="J10" i="1"/>
  <c r="E10" i="1"/>
  <c r="I10" i="1"/>
  <c r="B11" i="1"/>
  <c r="C11" i="1"/>
  <c r="D11" i="1"/>
  <c r="F11" i="1"/>
  <c r="G11" i="1"/>
  <c r="H11" i="1"/>
  <c r="J11" i="1"/>
  <c r="E11" i="1"/>
  <c r="I11" i="1"/>
  <c r="B12" i="1"/>
  <c r="C12" i="1"/>
  <c r="D12" i="1"/>
  <c r="F12" i="1"/>
  <c r="G12" i="1"/>
  <c r="H12" i="1"/>
  <c r="J12" i="1"/>
  <c r="E12" i="1"/>
  <c r="I12" i="1"/>
  <c r="B13" i="1"/>
  <c r="C13" i="1"/>
  <c r="D13" i="1"/>
  <c r="F13" i="1"/>
  <c r="G13" i="1"/>
  <c r="H13" i="1"/>
  <c r="J13" i="1"/>
  <c r="E13" i="1"/>
  <c r="I13" i="1"/>
  <c r="B14" i="1"/>
  <c r="C14" i="1"/>
  <c r="D14" i="1"/>
  <c r="F14" i="1"/>
  <c r="G14" i="1"/>
  <c r="H14" i="1"/>
  <c r="J14" i="1"/>
  <c r="E14" i="1"/>
  <c r="I14" i="1"/>
  <c r="B15" i="1"/>
  <c r="C15" i="1"/>
  <c r="G15" i="1"/>
  <c r="H15" i="1"/>
  <c r="J15" i="1"/>
  <c r="E15" i="1"/>
  <c r="I15" i="1"/>
  <c r="B16" i="1"/>
  <c r="C16" i="1"/>
  <c r="D16" i="1"/>
  <c r="F16" i="1"/>
  <c r="G16" i="1"/>
  <c r="H16" i="1"/>
  <c r="J16" i="1"/>
  <c r="E16" i="1"/>
  <c r="I16" i="1"/>
  <c r="B17" i="1"/>
  <c r="C17" i="1"/>
  <c r="D17" i="1"/>
  <c r="F17" i="1"/>
  <c r="G17" i="1"/>
  <c r="H17" i="1"/>
  <c r="J17" i="1"/>
  <c r="E17" i="1"/>
  <c r="I17" i="1"/>
  <c r="B18" i="1"/>
  <c r="C18" i="1"/>
  <c r="D18" i="1"/>
  <c r="F18" i="1"/>
  <c r="G18" i="1"/>
  <c r="H18" i="1"/>
  <c r="J18" i="1"/>
  <c r="E18" i="1"/>
  <c r="I18" i="1"/>
  <c r="B19" i="1"/>
  <c r="C19" i="1"/>
  <c r="D19" i="1"/>
  <c r="F19" i="1"/>
  <c r="G19" i="1"/>
  <c r="H19" i="1"/>
  <c r="J19" i="1"/>
  <c r="E19" i="1"/>
  <c r="I19" i="1"/>
  <c r="B20" i="1"/>
  <c r="C20" i="1"/>
  <c r="D20" i="1"/>
  <c r="F20" i="1"/>
  <c r="G20" i="1"/>
  <c r="H20" i="1"/>
  <c r="J20" i="1"/>
  <c r="E20" i="1"/>
  <c r="I20" i="1"/>
  <c r="B21" i="1"/>
  <c r="C21" i="1"/>
  <c r="D21" i="1"/>
  <c r="F21" i="1"/>
  <c r="G21" i="1"/>
  <c r="H21" i="1"/>
  <c r="J21" i="1"/>
  <c r="E21" i="1"/>
  <c r="I21" i="1"/>
  <c r="B22" i="1"/>
  <c r="C22" i="1"/>
  <c r="D22" i="1"/>
  <c r="F22" i="1"/>
  <c r="G22" i="1"/>
  <c r="H22" i="1"/>
  <c r="J22" i="1"/>
  <c r="E22" i="1"/>
  <c r="I22" i="1"/>
  <c r="B23" i="1"/>
  <c r="C23" i="1"/>
  <c r="D23" i="1"/>
  <c r="F23" i="1"/>
  <c r="G23" i="1"/>
  <c r="H23" i="1"/>
  <c r="J23" i="1"/>
  <c r="E23" i="1"/>
  <c r="I23" i="1"/>
  <c r="B24" i="1"/>
  <c r="C24" i="1"/>
  <c r="G24" i="1"/>
  <c r="H24" i="1"/>
  <c r="J24" i="1"/>
  <c r="E24" i="1"/>
  <c r="I24" i="1"/>
  <c r="B25" i="1"/>
  <c r="C25" i="1"/>
  <c r="D25" i="1"/>
  <c r="F25" i="1"/>
  <c r="G25" i="1"/>
  <c r="H25" i="1"/>
  <c r="J25" i="1"/>
  <c r="E25" i="1"/>
  <c r="I25" i="1"/>
  <c r="B26" i="1"/>
  <c r="C26" i="1"/>
  <c r="D26" i="1"/>
  <c r="F26" i="1"/>
  <c r="G26" i="1"/>
  <c r="H26" i="1"/>
  <c r="J26" i="1"/>
  <c r="E26" i="1"/>
  <c r="I26" i="1"/>
  <c r="B27" i="1"/>
  <c r="C27" i="1"/>
  <c r="D27" i="1"/>
  <c r="F27" i="1"/>
  <c r="G27" i="1"/>
  <c r="H27" i="1"/>
  <c r="J27" i="1"/>
  <c r="E27" i="1"/>
  <c r="I27" i="1"/>
  <c r="B28" i="1"/>
  <c r="C28" i="1"/>
  <c r="D28" i="1"/>
  <c r="F28" i="1"/>
  <c r="G28" i="1"/>
  <c r="H28" i="1"/>
  <c r="J28" i="1"/>
  <c r="E28" i="1"/>
  <c r="I28" i="1"/>
  <c r="B29" i="1"/>
  <c r="C29" i="1"/>
  <c r="D29" i="1"/>
  <c r="F29" i="1"/>
  <c r="G29" i="1"/>
  <c r="H29" i="1"/>
  <c r="J29" i="1"/>
  <c r="E29" i="1"/>
  <c r="I29" i="1"/>
  <c r="B30" i="1"/>
  <c r="C30" i="1"/>
  <c r="D30" i="1"/>
  <c r="F30" i="1"/>
  <c r="G30" i="1"/>
  <c r="H30" i="1"/>
  <c r="J30" i="1"/>
  <c r="E30" i="1"/>
  <c r="I30" i="1"/>
  <c r="B31" i="1"/>
  <c r="C31" i="1"/>
  <c r="D31" i="1"/>
  <c r="F31" i="1"/>
  <c r="G31" i="1"/>
  <c r="H31" i="1"/>
  <c r="J31" i="1"/>
  <c r="E31" i="1"/>
  <c r="I31" i="1"/>
  <c r="B32" i="1"/>
  <c r="C32" i="1"/>
  <c r="D32" i="1"/>
  <c r="F32" i="1"/>
  <c r="G32" i="1"/>
  <c r="H32" i="1"/>
  <c r="J32" i="1"/>
  <c r="E32" i="1"/>
  <c r="I32" i="1"/>
  <c r="B33" i="1"/>
  <c r="C33" i="1"/>
  <c r="G33" i="1"/>
  <c r="H33" i="1"/>
  <c r="J33" i="1"/>
  <c r="E33" i="1"/>
  <c r="I33" i="1"/>
  <c r="B34" i="1"/>
  <c r="C34" i="1"/>
  <c r="D34" i="1"/>
  <c r="F34" i="1"/>
  <c r="G34" i="1"/>
  <c r="H34" i="1"/>
  <c r="J34" i="1"/>
  <c r="E34" i="1"/>
  <c r="I34" i="1"/>
  <c r="B35" i="1"/>
  <c r="C35" i="1"/>
  <c r="D35" i="1"/>
  <c r="F35" i="1"/>
  <c r="G35" i="1"/>
  <c r="H35" i="1"/>
  <c r="J35" i="1"/>
  <c r="E35" i="1"/>
  <c r="I35" i="1"/>
  <c r="B36" i="1"/>
  <c r="C36" i="1"/>
  <c r="D36" i="1"/>
  <c r="F36" i="1"/>
  <c r="G36" i="1"/>
  <c r="H36" i="1"/>
  <c r="J36" i="1"/>
  <c r="E36" i="1"/>
  <c r="I36" i="1"/>
  <c r="B37" i="1"/>
  <c r="C37" i="1"/>
  <c r="D37" i="1"/>
  <c r="F37" i="1"/>
  <c r="G37" i="1"/>
  <c r="H37" i="1"/>
  <c r="J37" i="1"/>
  <c r="E37" i="1"/>
  <c r="I37" i="1"/>
  <c r="B38" i="1"/>
  <c r="C38" i="1"/>
  <c r="D38" i="1"/>
  <c r="F38" i="1"/>
  <c r="G38" i="1"/>
  <c r="H38" i="1"/>
  <c r="J38" i="1"/>
  <c r="E38" i="1"/>
  <c r="I38" i="1"/>
  <c r="B39" i="1"/>
  <c r="C39" i="1"/>
  <c r="D39" i="1"/>
  <c r="F39" i="1"/>
  <c r="G39" i="1"/>
  <c r="H39" i="1"/>
  <c r="J39" i="1"/>
  <c r="E39" i="1"/>
  <c r="I39" i="1"/>
  <c r="B40" i="1"/>
  <c r="C40" i="1"/>
  <c r="D40" i="1"/>
  <c r="F40" i="1"/>
  <c r="G40" i="1"/>
  <c r="H40" i="1"/>
  <c r="J40" i="1"/>
  <c r="E40" i="1"/>
  <c r="I40" i="1"/>
  <c r="B41" i="1"/>
  <c r="C41" i="1"/>
  <c r="D41" i="1"/>
  <c r="F41" i="1"/>
  <c r="G41" i="1"/>
  <c r="H41" i="1"/>
  <c r="J41" i="1"/>
  <c r="E41" i="1"/>
  <c r="I41" i="1"/>
  <c r="B42" i="1"/>
  <c r="C42" i="1"/>
  <c r="D42" i="1"/>
  <c r="F42" i="1"/>
  <c r="G42" i="1"/>
  <c r="H42" i="1"/>
  <c r="J42" i="1"/>
  <c r="E42" i="1"/>
  <c r="I42" i="1"/>
  <c r="B43" i="1"/>
  <c r="C43" i="1"/>
  <c r="D43" i="1"/>
  <c r="F43" i="1"/>
  <c r="G43" i="1"/>
  <c r="H43" i="1"/>
  <c r="J43" i="1"/>
  <c r="E43" i="1"/>
  <c r="I43" i="1"/>
  <c r="B44" i="1"/>
  <c r="C44" i="1"/>
  <c r="D44" i="1"/>
  <c r="F44" i="1"/>
  <c r="G44" i="1"/>
  <c r="H44" i="1"/>
  <c r="J44" i="1"/>
  <c r="E44" i="1"/>
  <c r="I44" i="1"/>
  <c r="B45" i="1"/>
  <c r="C45" i="1"/>
  <c r="D45" i="1"/>
  <c r="F45" i="1"/>
  <c r="G45" i="1"/>
  <c r="H45" i="1"/>
  <c r="J45" i="1"/>
  <c r="E45" i="1"/>
  <c r="I45" i="1"/>
  <c r="B46" i="1"/>
  <c r="C46" i="1"/>
  <c r="D46" i="1"/>
  <c r="F46" i="1"/>
  <c r="G46" i="1"/>
  <c r="H46" i="1"/>
  <c r="J46" i="1"/>
  <c r="E46" i="1"/>
  <c r="I46" i="1"/>
  <c r="B47" i="1"/>
  <c r="C47" i="1"/>
  <c r="D47" i="1"/>
  <c r="F47" i="1"/>
  <c r="G47" i="1"/>
  <c r="H47" i="1"/>
  <c r="J47" i="1"/>
  <c r="E47" i="1"/>
  <c r="I47" i="1"/>
  <c r="B48" i="1"/>
  <c r="C48" i="1"/>
  <c r="D48" i="1"/>
  <c r="F48" i="1"/>
  <c r="G48" i="1"/>
  <c r="H48" i="1"/>
  <c r="J48" i="1"/>
  <c r="E48" i="1"/>
  <c r="I48" i="1"/>
  <c r="B49" i="1"/>
  <c r="C49" i="1"/>
  <c r="D49" i="1"/>
  <c r="F49" i="1"/>
  <c r="G49" i="1"/>
  <c r="H49" i="1"/>
  <c r="J49" i="1"/>
  <c r="E49" i="1"/>
  <c r="I49" i="1"/>
  <c r="B50" i="1"/>
  <c r="C50" i="1"/>
  <c r="D50" i="1"/>
  <c r="F50" i="1"/>
  <c r="G50" i="1"/>
  <c r="H50" i="1"/>
  <c r="J50" i="1"/>
  <c r="E50" i="1"/>
  <c r="I50" i="1"/>
  <c r="B51" i="1"/>
  <c r="C51" i="1"/>
  <c r="D51" i="1"/>
  <c r="F51" i="1"/>
  <c r="G51" i="1"/>
  <c r="H51" i="1"/>
  <c r="J51" i="1"/>
  <c r="E51" i="1"/>
  <c r="I51" i="1"/>
  <c r="B52" i="1"/>
  <c r="C52" i="1"/>
  <c r="D52" i="1"/>
  <c r="F52" i="1"/>
  <c r="G52" i="1"/>
  <c r="H52" i="1"/>
  <c r="J52" i="1"/>
  <c r="E52" i="1"/>
  <c r="I52" i="1"/>
  <c r="B53" i="1"/>
  <c r="C53" i="1"/>
  <c r="D53" i="1"/>
  <c r="F53" i="1"/>
  <c r="G53" i="1"/>
  <c r="H53" i="1"/>
  <c r="J53" i="1"/>
  <c r="E53" i="1"/>
  <c r="I53" i="1"/>
  <c r="B54" i="1"/>
  <c r="C54" i="1"/>
  <c r="D54" i="1"/>
  <c r="F54" i="1"/>
  <c r="G54" i="1"/>
  <c r="H54" i="1"/>
  <c r="J54" i="1"/>
  <c r="E54" i="1"/>
  <c r="I54" i="1"/>
  <c r="B55" i="1"/>
  <c r="C55" i="1"/>
  <c r="D55" i="1"/>
  <c r="F55" i="1"/>
  <c r="G55" i="1"/>
  <c r="H55" i="1"/>
  <c r="J55" i="1"/>
  <c r="E55" i="1"/>
  <c r="I55" i="1"/>
  <c r="B56" i="1"/>
  <c r="C56" i="1"/>
  <c r="D56" i="1"/>
  <c r="F56" i="1"/>
  <c r="G56" i="1"/>
  <c r="H56" i="1"/>
  <c r="J56" i="1"/>
  <c r="E56" i="1"/>
  <c r="I56" i="1"/>
  <c r="B57" i="1"/>
  <c r="C57" i="1"/>
  <c r="D57" i="1"/>
  <c r="F57" i="1"/>
  <c r="G57" i="1"/>
  <c r="H57" i="1"/>
  <c r="J57" i="1"/>
  <c r="E57" i="1"/>
  <c r="I57" i="1"/>
  <c r="B58" i="1"/>
  <c r="C58" i="1"/>
  <c r="D58" i="1"/>
  <c r="F58" i="1"/>
  <c r="G58" i="1"/>
  <c r="H58" i="1"/>
  <c r="J58" i="1"/>
  <c r="E58" i="1"/>
  <c r="I58" i="1"/>
  <c r="B59" i="1"/>
  <c r="C59" i="1"/>
  <c r="D59" i="1"/>
  <c r="F59" i="1"/>
  <c r="G59" i="1"/>
  <c r="H59" i="1"/>
  <c r="J59" i="1"/>
  <c r="E59" i="1"/>
  <c r="I59" i="1"/>
  <c r="B60" i="1"/>
  <c r="C60" i="1"/>
  <c r="D60" i="1"/>
  <c r="F60" i="1"/>
  <c r="G60" i="1"/>
  <c r="H60" i="1"/>
  <c r="J60" i="1"/>
  <c r="E60" i="1"/>
  <c r="I60" i="1"/>
  <c r="B61" i="1"/>
  <c r="C61" i="1"/>
  <c r="D61" i="1"/>
  <c r="F61" i="1"/>
  <c r="G61" i="1"/>
  <c r="H61" i="1"/>
  <c r="J61" i="1"/>
  <c r="E61" i="1"/>
  <c r="I61" i="1"/>
  <c r="B62" i="1"/>
  <c r="C62" i="1"/>
  <c r="D62" i="1"/>
  <c r="F62" i="1"/>
  <c r="G62" i="1"/>
  <c r="H62" i="1"/>
  <c r="J62" i="1"/>
  <c r="E62" i="1"/>
  <c r="I62" i="1"/>
  <c r="B63" i="1"/>
  <c r="C63" i="1"/>
  <c r="D63" i="1"/>
  <c r="F63" i="1"/>
  <c r="G63" i="1"/>
  <c r="H63" i="1"/>
  <c r="J63" i="1"/>
  <c r="E63" i="1"/>
  <c r="I63" i="1"/>
  <c r="B64" i="1"/>
  <c r="C64" i="1"/>
  <c r="D64" i="1"/>
  <c r="F64" i="1"/>
  <c r="G64" i="1"/>
  <c r="H64" i="1"/>
  <c r="J64" i="1"/>
  <c r="E64" i="1"/>
  <c r="I64" i="1"/>
  <c r="B65" i="1"/>
  <c r="C65" i="1"/>
  <c r="D65" i="1"/>
  <c r="F65" i="1"/>
  <c r="G65" i="1"/>
  <c r="H65" i="1"/>
  <c r="J65" i="1"/>
  <c r="E65" i="1"/>
  <c r="I65" i="1"/>
  <c r="B66" i="1"/>
  <c r="C66" i="1"/>
  <c r="D66" i="1"/>
  <c r="F66" i="1"/>
  <c r="G66" i="1"/>
  <c r="H66" i="1"/>
  <c r="J66" i="1"/>
  <c r="E66" i="1"/>
  <c r="I66" i="1"/>
  <c r="B67" i="1"/>
  <c r="C67" i="1"/>
  <c r="D67" i="1"/>
  <c r="F67" i="1"/>
  <c r="G67" i="1"/>
  <c r="H67" i="1"/>
  <c r="J67" i="1"/>
  <c r="E67" i="1"/>
  <c r="I67" i="1"/>
  <c r="B68" i="1"/>
  <c r="C68" i="1"/>
  <c r="D68" i="1"/>
  <c r="F68" i="1"/>
  <c r="G68" i="1"/>
  <c r="H68" i="1"/>
  <c r="J68" i="1"/>
  <c r="E68" i="1"/>
  <c r="I68" i="1"/>
  <c r="B69" i="1"/>
  <c r="C69" i="1"/>
  <c r="D69" i="1"/>
  <c r="F69" i="1"/>
  <c r="G69" i="1"/>
  <c r="H69" i="1"/>
  <c r="J69" i="1"/>
  <c r="E69" i="1"/>
  <c r="I69" i="1"/>
  <c r="B70" i="1"/>
  <c r="C70" i="1"/>
  <c r="D70" i="1"/>
  <c r="F70" i="1"/>
  <c r="G70" i="1"/>
  <c r="H70" i="1"/>
  <c r="J70" i="1"/>
  <c r="E70" i="1"/>
  <c r="I70" i="1"/>
  <c r="B71" i="1"/>
  <c r="C71" i="1"/>
  <c r="D71" i="1"/>
  <c r="F71" i="1"/>
  <c r="G71" i="1"/>
  <c r="H71" i="1"/>
  <c r="J71" i="1"/>
  <c r="E71" i="1"/>
  <c r="I71" i="1"/>
  <c r="B72" i="1"/>
  <c r="C72" i="1"/>
  <c r="D72" i="1"/>
  <c r="F72" i="1"/>
  <c r="G72" i="1"/>
  <c r="H72" i="1"/>
  <c r="J72" i="1"/>
  <c r="E72" i="1"/>
  <c r="I72" i="1"/>
  <c r="B73" i="1"/>
  <c r="C73" i="1"/>
  <c r="D73" i="1"/>
  <c r="F73" i="1"/>
  <c r="G73" i="1"/>
  <c r="H73" i="1"/>
  <c r="J73" i="1"/>
  <c r="E73" i="1"/>
  <c r="I73" i="1"/>
  <c r="B74" i="1"/>
  <c r="C74" i="1"/>
  <c r="D74" i="1"/>
  <c r="F74" i="1"/>
  <c r="G74" i="1"/>
  <c r="H74" i="1"/>
  <c r="J74" i="1"/>
  <c r="E74" i="1"/>
  <c r="I74" i="1"/>
  <c r="B75" i="1"/>
  <c r="C75" i="1"/>
  <c r="D75" i="1"/>
  <c r="F75" i="1"/>
  <c r="G75" i="1"/>
  <c r="H75" i="1"/>
  <c r="J75" i="1"/>
  <c r="E75" i="1"/>
  <c r="I75" i="1"/>
  <c r="B76" i="1"/>
  <c r="C76" i="1"/>
  <c r="D76" i="1"/>
  <c r="F76" i="1"/>
  <c r="G76" i="1"/>
  <c r="H76" i="1"/>
  <c r="J76" i="1"/>
  <c r="E76" i="1"/>
  <c r="I76" i="1"/>
  <c r="B77" i="1"/>
  <c r="C77" i="1"/>
  <c r="D77" i="1"/>
  <c r="F77" i="1"/>
  <c r="G77" i="1"/>
  <c r="H77" i="1"/>
  <c r="J77" i="1"/>
  <c r="E77" i="1"/>
  <c r="I77" i="1"/>
  <c r="B78" i="1"/>
  <c r="C78" i="1"/>
  <c r="D78" i="1"/>
  <c r="F78" i="1"/>
  <c r="G78" i="1"/>
  <c r="H78" i="1"/>
  <c r="J78" i="1"/>
  <c r="E78" i="1"/>
  <c r="I78" i="1"/>
  <c r="B79" i="1"/>
  <c r="C79" i="1"/>
  <c r="D79" i="1"/>
  <c r="F79" i="1"/>
  <c r="G79" i="1"/>
  <c r="H79" i="1"/>
  <c r="J79" i="1"/>
  <c r="E79" i="1"/>
  <c r="I79" i="1"/>
  <c r="B80" i="1"/>
  <c r="C80" i="1"/>
  <c r="D80" i="1"/>
  <c r="F80" i="1"/>
  <c r="G80" i="1"/>
  <c r="H80" i="1"/>
  <c r="J80" i="1"/>
  <c r="E80" i="1"/>
  <c r="I80" i="1"/>
  <c r="B81" i="1"/>
  <c r="C81" i="1"/>
  <c r="D81" i="1"/>
  <c r="F81" i="1"/>
  <c r="G81" i="1"/>
  <c r="H81" i="1"/>
  <c r="J81" i="1"/>
  <c r="E81" i="1"/>
  <c r="I81" i="1"/>
  <c r="B82" i="1"/>
  <c r="C82" i="1"/>
  <c r="D82" i="1"/>
  <c r="F82" i="1"/>
  <c r="G82" i="1"/>
  <c r="H82" i="1"/>
  <c r="J82" i="1"/>
  <c r="E82" i="1"/>
  <c r="I82" i="1"/>
  <c r="B83" i="1"/>
  <c r="C83" i="1"/>
  <c r="D83" i="1"/>
  <c r="F83" i="1"/>
  <c r="G83" i="1"/>
  <c r="H83" i="1"/>
  <c r="J83" i="1"/>
  <c r="E83" i="1"/>
  <c r="I83" i="1"/>
  <c r="B84" i="1"/>
  <c r="C84" i="1"/>
  <c r="D84" i="1"/>
  <c r="F84" i="1"/>
  <c r="G84" i="1"/>
  <c r="H84" i="1"/>
  <c r="J84" i="1"/>
  <c r="E84" i="1"/>
  <c r="I84" i="1"/>
  <c r="B85" i="1"/>
  <c r="C85" i="1"/>
  <c r="D85" i="1"/>
  <c r="F85" i="1"/>
  <c r="G85" i="1"/>
  <c r="H85" i="1"/>
  <c r="J85" i="1"/>
  <c r="E85" i="1"/>
  <c r="I85" i="1"/>
  <c r="B86" i="1"/>
  <c r="C86" i="1"/>
  <c r="D86" i="1"/>
  <c r="F86" i="1"/>
  <c r="G86" i="1"/>
  <c r="H86" i="1"/>
  <c r="J86" i="1"/>
  <c r="E86" i="1"/>
  <c r="I86" i="1"/>
  <c r="B87" i="1"/>
  <c r="C87" i="1"/>
  <c r="D87" i="1"/>
  <c r="F87" i="1"/>
  <c r="G87" i="1"/>
  <c r="H87" i="1"/>
  <c r="J87" i="1"/>
  <c r="E87" i="1"/>
  <c r="I87" i="1"/>
  <c r="B88" i="1"/>
  <c r="C88" i="1"/>
  <c r="D88" i="1"/>
  <c r="F88" i="1"/>
  <c r="G88" i="1"/>
  <c r="H88" i="1"/>
  <c r="J88" i="1"/>
  <c r="E88" i="1"/>
  <c r="I88" i="1"/>
  <c r="B89" i="1"/>
  <c r="C89" i="1"/>
  <c r="D89" i="1"/>
  <c r="F89" i="1"/>
  <c r="G89" i="1"/>
  <c r="H89" i="1"/>
  <c r="J89" i="1"/>
  <c r="E89" i="1"/>
  <c r="I89" i="1"/>
  <c r="B90" i="1"/>
  <c r="C90" i="1"/>
  <c r="D90" i="1"/>
  <c r="F90" i="1"/>
  <c r="G90" i="1"/>
  <c r="H90" i="1"/>
  <c r="J90" i="1"/>
  <c r="E90" i="1"/>
  <c r="I90" i="1"/>
  <c r="B91" i="1"/>
  <c r="C91" i="1"/>
  <c r="D91" i="1"/>
  <c r="F91" i="1"/>
  <c r="G91" i="1"/>
  <c r="H91" i="1"/>
  <c r="J91" i="1"/>
  <c r="E91" i="1"/>
  <c r="I91" i="1"/>
  <c r="B92" i="1"/>
  <c r="C92" i="1"/>
  <c r="D92" i="1"/>
  <c r="F92" i="1"/>
  <c r="G92" i="1"/>
  <c r="H92" i="1"/>
  <c r="J92" i="1"/>
  <c r="E92" i="1"/>
  <c r="I92" i="1"/>
  <c r="B93" i="1"/>
  <c r="C93" i="1"/>
  <c r="D93" i="1"/>
  <c r="F93" i="1"/>
  <c r="G93" i="1"/>
  <c r="H93" i="1"/>
  <c r="J93" i="1"/>
  <c r="E93" i="1"/>
  <c r="I93" i="1"/>
  <c r="B94" i="1"/>
  <c r="C94" i="1"/>
  <c r="D94" i="1"/>
  <c r="F94" i="1"/>
  <c r="G94" i="1"/>
  <c r="H94" i="1"/>
  <c r="J94" i="1"/>
  <c r="E94" i="1"/>
  <c r="I94" i="1"/>
  <c r="B95" i="1"/>
  <c r="C95" i="1"/>
  <c r="D95" i="1"/>
  <c r="F95" i="1"/>
  <c r="G95" i="1"/>
  <c r="H95" i="1"/>
  <c r="J95" i="1"/>
  <c r="E95" i="1"/>
  <c r="I95" i="1"/>
  <c r="B96" i="1"/>
  <c r="C96" i="1"/>
  <c r="D96" i="1"/>
  <c r="F96" i="1"/>
  <c r="G96" i="1"/>
  <c r="H96" i="1"/>
  <c r="J96" i="1"/>
  <c r="E96" i="1"/>
  <c r="I96" i="1"/>
  <c r="B97" i="1"/>
  <c r="C97" i="1"/>
  <c r="D97" i="1"/>
  <c r="F97" i="1"/>
  <c r="G97" i="1"/>
  <c r="H97" i="1"/>
  <c r="J97" i="1"/>
  <c r="E97" i="1"/>
  <c r="I97" i="1"/>
  <c r="B98" i="1"/>
  <c r="C98" i="1"/>
  <c r="D98" i="1"/>
  <c r="F98" i="1"/>
  <c r="G98" i="1"/>
  <c r="H98" i="1"/>
  <c r="J98" i="1"/>
  <c r="E98" i="1"/>
  <c r="I98" i="1"/>
  <c r="B99" i="1"/>
  <c r="C99" i="1"/>
  <c r="D99" i="1"/>
  <c r="F99" i="1"/>
  <c r="G99" i="1"/>
  <c r="H99" i="1"/>
  <c r="J99" i="1"/>
  <c r="E99" i="1"/>
  <c r="I99" i="1"/>
  <c r="B100" i="1"/>
  <c r="C100" i="1"/>
  <c r="D100" i="1"/>
  <c r="F100" i="1"/>
  <c r="G100" i="1"/>
  <c r="H100" i="1"/>
  <c r="J100" i="1"/>
  <c r="E100" i="1"/>
  <c r="I100" i="1"/>
  <c r="B101" i="1"/>
  <c r="C101" i="1"/>
  <c r="D101" i="1"/>
  <c r="F101" i="1"/>
  <c r="G101" i="1"/>
  <c r="H101" i="1"/>
  <c r="J101" i="1"/>
  <c r="E101" i="1"/>
  <c r="I101" i="1"/>
  <c r="B102" i="1"/>
  <c r="C102" i="1"/>
  <c r="D102" i="1"/>
  <c r="F102" i="1"/>
  <c r="G102" i="1"/>
  <c r="H102" i="1"/>
  <c r="J102" i="1"/>
  <c r="E102" i="1"/>
  <c r="I102" i="1"/>
  <c r="B103" i="1"/>
  <c r="C103" i="1"/>
  <c r="D103" i="1"/>
  <c r="F103" i="1"/>
  <c r="G103" i="1"/>
  <c r="H103" i="1"/>
  <c r="J103" i="1"/>
  <c r="E103" i="1"/>
  <c r="I103" i="1"/>
  <c r="B104" i="1"/>
  <c r="C104" i="1"/>
  <c r="D104" i="1"/>
  <c r="F104" i="1"/>
  <c r="G104" i="1"/>
  <c r="H104" i="1"/>
  <c r="J104" i="1"/>
  <c r="E104" i="1"/>
  <c r="I104" i="1"/>
  <c r="B105" i="1"/>
  <c r="C105" i="1"/>
  <c r="D105" i="1"/>
  <c r="F105" i="1"/>
  <c r="G105" i="1"/>
  <c r="H105" i="1"/>
  <c r="J105" i="1"/>
  <c r="E105" i="1"/>
  <c r="I105" i="1"/>
  <c r="B106" i="1"/>
  <c r="C106" i="1"/>
  <c r="D106" i="1"/>
  <c r="F106" i="1"/>
  <c r="G106" i="1"/>
  <c r="H106" i="1"/>
  <c r="J106" i="1"/>
  <c r="E106" i="1"/>
  <c r="I106" i="1"/>
  <c r="B107" i="1"/>
  <c r="C107" i="1"/>
  <c r="D107" i="1"/>
  <c r="F107" i="1"/>
  <c r="G107" i="1"/>
  <c r="H107" i="1"/>
  <c r="J107" i="1"/>
  <c r="E107" i="1"/>
  <c r="I107" i="1"/>
  <c r="B108" i="1"/>
  <c r="C108" i="1"/>
  <c r="D108" i="1"/>
  <c r="F108" i="1"/>
  <c r="G108" i="1"/>
  <c r="H108" i="1"/>
  <c r="J108" i="1"/>
  <c r="E108" i="1"/>
  <c r="I108" i="1"/>
  <c r="B109" i="1"/>
  <c r="C109" i="1"/>
  <c r="D109" i="1"/>
  <c r="F109" i="1"/>
  <c r="G109" i="1"/>
  <c r="H109" i="1"/>
  <c r="J109" i="1"/>
  <c r="E109" i="1"/>
  <c r="I109" i="1"/>
  <c r="B110" i="1"/>
  <c r="C110" i="1"/>
  <c r="D110" i="1"/>
  <c r="F110" i="1"/>
  <c r="G110" i="1"/>
  <c r="H110" i="1"/>
  <c r="J110" i="1"/>
  <c r="E110" i="1"/>
  <c r="I110" i="1"/>
  <c r="B111" i="1"/>
  <c r="C111" i="1"/>
  <c r="D111" i="1"/>
  <c r="F111" i="1"/>
  <c r="G111" i="1"/>
  <c r="H111" i="1"/>
  <c r="J111" i="1"/>
  <c r="E111" i="1"/>
  <c r="I111" i="1"/>
  <c r="B112" i="1"/>
  <c r="C112" i="1"/>
  <c r="D112" i="1"/>
  <c r="F112" i="1"/>
  <c r="G112" i="1"/>
  <c r="H112" i="1"/>
  <c r="J112" i="1"/>
  <c r="E112" i="1"/>
  <c r="I112" i="1"/>
  <c r="B113" i="1"/>
  <c r="C113" i="1"/>
  <c r="D113" i="1"/>
  <c r="F113" i="1"/>
  <c r="G113" i="1"/>
  <c r="H113" i="1"/>
  <c r="J113" i="1"/>
  <c r="E113" i="1"/>
  <c r="I113" i="1"/>
  <c r="B114" i="1"/>
  <c r="C114" i="1"/>
  <c r="D114" i="1"/>
  <c r="F114" i="1"/>
  <c r="G114" i="1"/>
  <c r="H114" i="1"/>
  <c r="J114" i="1"/>
  <c r="E114" i="1"/>
  <c r="I114" i="1"/>
  <c r="B115" i="1"/>
  <c r="C115" i="1"/>
  <c r="D115" i="1"/>
  <c r="F115" i="1"/>
  <c r="G115" i="1"/>
  <c r="H115" i="1"/>
  <c r="J115" i="1"/>
  <c r="E115" i="1"/>
  <c r="I115" i="1"/>
  <c r="B116" i="1"/>
  <c r="C116" i="1"/>
  <c r="D116" i="1"/>
  <c r="F116" i="1"/>
  <c r="G116" i="1"/>
  <c r="H116" i="1"/>
  <c r="J116" i="1"/>
  <c r="E116" i="1"/>
  <c r="I116" i="1"/>
  <c r="B117" i="1"/>
  <c r="C117" i="1"/>
  <c r="D117" i="1"/>
  <c r="F117" i="1"/>
  <c r="G117" i="1"/>
  <c r="H117" i="1"/>
  <c r="J117" i="1"/>
  <c r="E117" i="1"/>
  <c r="I117" i="1"/>
  <c r="B118" i="1"/>
  <c r="C118" i="1"/>
  <c r="D118" i="1"/>
  <c r="F118" i="1"/>
  <c r="G118" i="1"/>
  <c r="H118" i="1"/>
  <c r="J118" i="1"/>
  <c r="E118" i="1"/>
  <c r="I118" i="1"/>
  <c r="B119" i="1"/>
  <c r="C119" i="1"/>
  <c r="D119" i="1"/>
  <c r="F119" i="1"/>
  <c r="G119" i="1"/>
  <c r="H119" i="1"/>
  <c r="J119" i="1"/>
  <c r="E119" i="1"/>
  <c r="I119" i="1"/>
  <c r="B120" i="1"/>
  <c r="C120" i="1"/>
  <c r="D120" i="1"/>
  <c r="F120" i="1"/>
  <c r="G120" i="1"/>
  <c r="H120" i="1"/>
  <c r="J120" i="1"/>
  <c r="E120" i="1"/>
  <c r="I120" i="1"/>
  <c r="B121" i="1"/>
  <c r="C121" i="1"/>
  <c r="D121" i="1"/>
  <c r="F121" i="1"/>
  <c r="G121" i="1"/>
  <c r="H121" i="1"/>
  <c r="J121" i="1"/>
  <c r="E121" i="1"/>
  <c r="I121" i="1"/>
  <c r="B122" i="1"/>
  <c r="C122" i="1"/>
  <c r="D122" i="1"/>
  <c r="F122" i="1"/>
  <c r="G122" i="1"/>
  <c r="H122" i="1"/>
  <c r="J122" i="1"/>
  <c r="E122" i="1"/>
  <c r="I122" i="1"/>
  <c r="B123" i="1"/>
  <c r="C123" i="1"/>
  <c r="D123" i="1"/>
  <c r="F123" i="1"/>
  <c r="G123" i="1"/>
  <c r="H123" i="1"/>
  <c r="J123" i="1"/>
  <c r="E123" i="1"/>
  <c r="I123" i="1"/>
  <c r="B124" i="1"/>
  <c r="C124" i="1"/>
  <c r="D124" i="1"/>
  <c r="F124" i="1"/>
  <c r="G124" i="1"/>
  <c r="H124" i="1"/>
  <c r="J124" i="1"/>
  <c r="E124" i="1"/>
  <c r="I124" i="1"/>
  <c r="B125" i="1"/>
  <c r="C125" i="1"/>
  <c r="D125" i="1"/>
  <c r="F125" i="1"/>
  <c r="G125" i="1"/>
  <c r="H125" i="1"/>
  <c r="J125" i="1"/>
  <c r="E125" i="1"/>
  <c r="I125" i="1"/>
  <c r="C129" i="1"/>
  <c r="G129" i="1"/>
  <c r="H129" i="1"/>
  <c r="J129" i="1"/>
  <c r="E129" i="1"/>
  <c r="I129" i="1"/>
  <c r="B130" i="1"/>
  <c r="C130" i="1"/>
  <c r="G130" i="1"/>
  <c r="H130" i="1"/>
  <c r="J130" i="1"/>
  <c r="E130" i="1"/>
  <c r="I130" i="1"/>
  <c r="B131" i="1"/>
  <c r="C131" i="1"/>
  <c r="G131" i="1"/>
  <c r="H131" i="1"/>
  <c r="J131" i="1"/>
  <c r="E131" i="1"/>
  <c r="I131" i="1"/>
  <c r="B132" i="1"/>
  <c r="C132" i="1"/>
  <c r="G132" i="1"/>
  <c r="H132" i="1"/>
  <c r="J132" i="1"/>
  <c r="E132" i="1"/>
  <c r="I132" i="1"/>
  <c r="B133" i="1"/>
  <c r="C133" i="1"/>
  <c r="G133" i="1"/>
  <c r="H133" i="1"/>
  <c r="J133" i="1"/>
  <c r="E133" i="1"/>
  <c r="I133" i="1"/>
  <c r="B134" i="1"/>
  <c r="C134" i="1"/>
  <c r="G134" i="1"/>
  <c r="H134" i="1"/>
  <c r="J134" i="1"/>
  <c r="E134" i="1"/>
  <c r="I134" i="1"/>
  <c r="B135" i="1"/>
  <c r="C135" i="1"/>
  <c r="G135" i="1"/>
  <c r="H135" i="1"/>
  <c r="J135" i="1"/>
  <c r="E135" i="1"/>
  <c r="I135" i="1"/>
  <c r="B136" i="1"/>
  <c r="C136" i="1"/>
  <c r="G136" i="1"/>
  <c r="H136" i="1"/>
  <c r="J136" i="1"/>
  <c r="E136" i="1"/>
  <c r="I136" i="1"/>
  <c r="B137" i="1"/>
  <c r="C137" i="1"/>
  <c r="G137" i="1"/>
  <c r="H137" i="1"/>
  <c r="J137" i="1"/>
  <c r="E137" i="1"/>
  <c r="I137" i="1"/>
  <c r="B138" i="1"/>
  <c r="C138" i="1"/>
  <c r="G138" i="1"/>
  <c r="H138" i="1"/>
  <c r="J138" i="1"/>
  <c r="E138" i="1"/>
  <c r="I138" i="1"/>
  <c r="B139" i="1"/>
  <c r="C139" i="1"/>
  <c r="G139" i="1"/>
  <c r="H139" i="1"/>
  <c r="J139" i="1"/>
  <c r="E139" i="1"/>
  <c r="I139" i="1"/>
  <c r="B140" i="1"/>
  <c r="C140" i="1"/>
  <c r="G140" i="1"/>
  <c r="H140" i="1"/>
  <c r="J140" i="1"/>
  <c r="E140" i="1"/>
  <c r="I140" i="1"/>
  <c r="B141" i="1"/>
  <c r="C141" i="1"/>
  <c r="G141" i="1"/>
  <c r="H141" i="1"/>
  <c r="J141" i="1"/>
  <c r="E141" i="1"/>
  <c r="I141" i="1"/>
  <c r="B142" i="1"/>
  <c r="C142" i="1"/>
  <c r="G142" i="1"/>
  <c r="H142" i="1"/>
  <c r="J142" i="1"/>
  <c r="E142" i="1"/>
  <c r="I142" i="1"/>
  <c r="B143" i="1"/>
  <c r="C143" i="1"/>
  <c r="G143" i="1"/>
  <c r="H143" i="1"/>
  <c r="J143" i="1"/>
  <c r="E143" i="1"/>
  <c r="I143" i="1"/>
  <c r="B144" i="1"/>
  <c r="C144" i="1"/>
  <c r="G144" i="1"/>
  <c r="H144" i="1"/>
  <c r="J144" i="1"/>
  <c r="E144" i="1"/>
  <c r="I144" i="1"/>
  <c r="B145" i="1"/>
  <c r="C145" i="1"/>
  <c r="G145" i="1"/>
  <c r="H145" i="1"/>
  <c r="J145" i="1"/>
  <c r="E145" i="1"/>
  <c r="I145" i="1"/>
  <c r="B146" i="1"/>
  <c r="C146" i="1"/>
  <c r="G146" i="1"/>
  <c r="H146" i="1"/>
  <c r="J146" i="1"/>
  <c r="E146" i="1"/>
  <c r="I146" i="1"/>
  <c r="B147" i="1"/>
  <c r="C147" i="1"/>
  <c r="G147" i="1"/>
  <c r="H147" i="1"/>
  <c r="J147" i="1"/>
  <c r="E147" i="1"/>
  <c r="I147" i="1"/>
  <c r="B148" i="1"/>
  <c r="C148" i="1"/>
  <c r="G148" i="1"/>
  <c r="H148" i="1"/>
  <c r="J148" i="1"/>
  <c r="E148" i="1"/>
  <c r="I148" i="1"/>
  <c r="B149" i="1"/>
  <c r="C149" i="1"/>
  <c r="G149" i="1"/>
  <c r="H149" i="1"/>
  <c r="J149" i="1"/>
  <c r="E149" i="1"/>
  <c r="I149" i="1"/>
  <c r="B150" i="1"/>
  <c r="C150" i="1"/>
  <c r="G150" i="1"/>
  <c r="H150" i="1"/>
  <c r="J150" i="1"/>
  <c r="E150" i="1"/>
  <c r="I150" i="1"/>
  <c r="B151" i="1"/>
  <c r="C151" i="1"/>
  <c r="G151" i="1"/>
  <c r="H151" i="1"/>
  <c r="J151" i="1"/>
  <c r="E151" i="1"/>
  <c r="I151" i="1"/>
  <c r="B152" i="1"/>
  <c r="C152" i="1"/>
  <c r="G152" i="1"/>
  <c r="H152" i="1"/>
  <c r="J152" i="1"/>
  <c r="E152" i="1"/>
  <c r="I152" i="1"/>
  <c r="B153" i="1"/>
  <c r="C153" i="1"/>
  <c r="G153" i="1"/>
  <c r="H153" i="1"/>
  <c r="J153" i="1"/>
  <c r="E153" i="1"/>
  <c r="I153" i="1"/>
  <c r="B154" i="1"/>
  <c r="C154" i="1"/>
  <c r="G154" i="1"/>
  <c r="H154" i="1"/>
  <c r="J154" i="1"/>
  <c r="E154" i="1"/>
  <c r="I154" i="1"/>
  <c r="B155" i="1"/>
  <c r="C155" i="1"/>
  <c r="G155" i="1"/>
  <c r="H155" i="1"/>
  <c r="J155" i="1"/>
  <c r="E155" i="1"/>
  <c r="I155" i="1"/>
  <c r="B156" i="1"/>
  <c r="C156" i="1"/>
  <c r="G156" i="1"/>
  <c r="H156" i="1"/>
  <c r="J156" i="1"/>
  <c r="E156" i="1"/>
  <c r="I156" i="1"/>
  <c r="B157" i="1"/>
  <c r="C157" i="1"/>
  <c r="G157" i="1"/>
  <c r="H157" i="1"/>
  <c r="J157" i="1"/>
  <c r="E157" i="1"/>
  <c r="I157" i="1"/>
  <c r="B158" i="1"/>
  <c r="C158" i="1"/>
  <c r="G158" i="1"/>
  <c r="H158" i="1"/>
  <c r="J158" i="1"/>
  <c r="E158" i="1"/>
  <c r="I158" i="1"/>
  <c r="B159" i="1"/>
  <c r="C159" i="1"/>
  <c r="G159" i="1"/>
  <c r="H159" i="1"/>
  <c r="J159" i="1"/>
  <c r="E159" i="1"/>
  <c r="I159" i="1"/>
  <c r="B160" i="1"/>
  <c r="C160" i="1"/>
  <c r="G160" i="1"/>
  <c r="H160" i="1"/>
  <c r="J160" i="1"/>
  <c r="E160" i="1"/>
  <c r="I160" i="1"/>
  <c r="B161" i="1"/>
  <c r="C161" i="1"/>
  <c r="G161" i="1"/>
  <c r="H161" i="1"/>
  <c r="J161" i="1"/>
  <c r="E161" i="1"/>
  <c r="I161" i="1"/>
  <c r="B162" i="1"/>
  <c r="C162" i="1"/>
  <c r="G162" i="1"/>
  <c r="H162" i="1"/>
  <c r="J162" i="1"/>
  <c r="E162" i="1"/>
  <c r="I162" i="1"/>
  <c r="B163" i="1"/>
  <c r="C163" i="1"/>
  <c r="G163" i="1"/>
  <c r="H163" i="1"/>
  <c r="J163" i="1"/>
  <c r="E163" i="1"/>
  <c r="I163" i="1"/>
  <c r="B164" i="1"/>
  <c r="C164" i="1"/>
  <c r="G164" i="1"/>
  <c r="H164" i="1"/>
  <c r="J164" i="1"/>
  <c r="E164" i="1"/>
  <c r="I164" i="1"/>
  <c r="C167" i="1"/>
  <c r="G167" i="1"/>
  <c r="H167" i="1"/>
  <c r="J167" i="1"/>
  <c r="E167" i="1"/>
  <c r="I167" i="1"/>
  <c r="B168" i="1"/>
  <c r="C168" i="1"/>
  <c r="G168" i="1"/>
  <c r="H168" i="1"/>
  <c r="J168" i="1"/>
  <c r="E168" i="1"/>
  <c r="I168" i="1"/>
  <c r="B169" i="1"/>
  <c r="C169" i="1"/>
  <c r="G169" i="1"/>
  <c r="H169" i="1"/>
  <c r="J169" i="1"/>
  <c r="E169" i="1"/>
  <c r="I169" i="1"/>
  <c r="B170" i="1"/>
  <c r="C170" i="1"/>
  <c r="G170" i="1"/>
  <c r="H170" i="1"/>
  <c r="J170" i="1"/>
  <c r="E170" i="1"/>
  <c r="I170" i="1"/>
  <c r="B171" i="1"/>
  <c r="C171" i="1"/>
  <c r="G171" i="1"/>
  <c r="H171" i="1"/>
  <c r="J171" i="1"/>
  <c r="E171" i="1"/>
  <c r="I171" i="1"/>
  <c r="B172" i="1"/>
  <c r="C172" i="1"/>
  <c r="G172" i="1"/>
  <c r="H172" i="1"/>
  <c r="J172" i="1"/>
  <c r="E172" i="1"/>
  <c r="I172" i="1"/>
  <c r="B173" i="1"/>
  <c r="C173" i="1"/>
  <c r="G173" i="1"/>
  <c r="H173" i="1"/>
  <c r="J173" i="1"/>
  <c r="E173" i="1"/>
  <c r="I173" i="1"/>
  <c r="B174" i="1"/>
  <c r="C174" i="1"/>
  <c r="G174" i="1"/>
  <c r="H174" i="1"/>
  <c r="J174" i="1"/>
  <c r="E174" i="1"/>
  <c r="I174" i="1"/>
  <c r="B175" i="1"/>
  <c r="C175" i="1"/>
  <c r="G175" i="1"/>
  <c r="H175" i="1"/>
  <c r="J175" i="1"/>
  <c r="E175" i="1"/>
  <c r="I175" i="1"/>
  <c r="B176" i="1"/>
  <c r="C176" i="1"/>
  <c r="G176" i="1"/>
  <c r="H176" i="1"/>
  <c r="J176" i="1"/>
  <c r="E176" i="1"/>
  <c r="I176" i="1"/>
  <c r="B177" i="1"/>
  <c r="C177" i="1"/>
  <c r="G177" i="1"/>
  <c r="H177" i="1"/>
  <c r="J177" i="1"/>
  <c r="E177" i="1"/>
  <c r="I177" i="1"/>
  <c r="B178" i="1"/>
  <c r="C178" i="1"/>
  <c r="G178" i="1"/>
  <c r="H178" i="1"/>
  <c r="J178" i="1"/>
  <c r="E178" i="1"/>
  <c r="I178" i="1"/>
  <c r="B179" i="1"/>
  <c r="C179" i="1"/>
  <c r="G179" i="1"/>
  <c r="H179" i="1"/>
  <c r="J179" i="1"/>
  <c r="E179" i="1"/>
  <c r="I179" i="1"/>
  <c r="B180" i="1"/>
  <c r="C180" i="1"/>
  <c r="G180" i="1"/>
  <c r="H180" i="1"/>
  <c r="J180" i="1"/>
  <c r="E180" i="1"/>
  <c r="I180" i="1"/>
  <c r="B181" i="1"/>
  <c r="C181" i="1"/>
  <c r="G181" i="1"/>
  <c r="H181" i="1"/>
  <c r="J181" i="1"/>
  <c r="E181" i="1"/>
  <c r="I181" i="1"/>
  <c r="B182" i="1"/>
  <c r="C182" i="1"/>
  <c r="G182" i="1"/>
  <c r="H182" i="1"/>
  <c r="J182" i="1"/>
  <c r="E182" i="1"/>
  <c r="I182" i="1"/>
  <c r="B183" i="1"/>
  <c r="C183" i="1"/>
  <c r="G183" i="1"/>
  <c r="H183" i="1"/>
  <c r="J183" i="1"/>
  <c r="E183" i="1"/>
  <c r="I183" i="1"/>
  <c r="B184" i="1"/>
  <c r="C184" i="1"/>
  <c r="G184" i="1"/>
  <c r="H184" i="1"/>
  <c r="J184" i="1"/>
  <c r="E184" i="1"/>
  <c r="I184" i="1"/>
  <c r="B185" i="1"/>
  <c r="C185" i="1"/>
  <c r="G185" i="1"/>
  <c r="H185" i="1"/>
  <c r="J185" i="1"/>
  <c r="E185" i="1"/>
  <c r="I185" i="1"/>
  <c r="B186" i="1"/>
  <c r="C186" i="1"/>
  <c r="G186" i="1"/>
  <c r="H186" i="1"/>
  <c r="J186" i="1"/>
  <c r="E186" i="1"/>
  <c r="I186" i="1"/>
  <c r="B187" i="1"/>
  <c r="C187" i="1"/>
  <c r="G187" i="1"/>
  <c r="H187" i="1"/>
  <c r="J187" i="1"/>
  <c r="E187" i="1"/>
  <c r="I187" i="1"/>
  <c r="B188" i="1"/>
  <c r="C188" i="1"/>
  <c r="G188" i="1"/>
  <c r="H188" i="1"/>
  <c r="J188" i="1"/>
  <c r="E188" i="1"/>
  <c r="I188" i="1"/>
  <c r="B189" i="1"/>
  <c r="C189" i="1"/>
  <c r="G189" i="1"/>
  <c r="H189" i="1"/>
  <c r="J189" i="1"/>
  <c r="E189" i="1"/>
  <c r="I189" i="1"/>
  <c r="B190" i="1"/>
  <c r="C190" i="1"/>
  <c r="G190" i="1"/>
  <c r="H190" i="1"/>
  <c r="J190" i="1"/>
  <c r="E190" i="1"/>
  <c r="I190" i="1"/>
  <c r="B191" i="1"/>
  <c r="C191" i="1"/>
  <c r="G191" i="1"/>
  <c r="H191" i="1"/>
  <c r="J191" i="1"/>
  <c r="E191" i="1"/>
  <c r="I191" i="1"/>
  <c r="B192" i="1"/>
  <c r="C192" i="1"/>
  <c r="G192" i="1"/>
  <c r="H192" i="1"/>
  <c r="J192" i="1"/>
  <c r="E192" i="1"/>
  <c r="I192" i="1"/>
  <c r="B193" i="1"/>
  <c r="C193" i="1"/>
  <c r="G193" i="1"/>
  <c r="H193" i="1"/>
  <c r="J193" i="1"/>
  <c r="E193" i="1"/>
  <c r="I193" i="1"/>
  <c r="B194" i="1"/>
  <c r="C194" i="1"/>
  <c r="G194" i="1"/>
  <c r="H194" i="1"/>
  <c r="J194" i="1"/>
  <c r="E194" i="1"/>
  <c r="I194" i="1"/>
  <c r="B195" i="1"/>
  <c r="C195" i="1"/>
  <c r="G195" i="1"/>
  <c r="H195" i="1"/>
  <c r="J195" i="1"/>
  <c r="E195" i="1"/>
  <c r="I195" i="1"/>
  <c r="B196" i="1"/>
  <c r="C196" i="1"/>
  <c r="G196" i="1"/>
  <c r="H196" i="1"/>
  <c r="J196" i="1"/>
  <c r="E196" i="1"/>
  <c r="I196" i="1"/>
  <c r="B197" i="1"/>
  <c r="C197" i="1"/>
  <c r="G197" i="1"/>
  <c r="H197" i="1"/>
  <c r="J197" i="1"/>
  <c r="E197" i="1"/>
  <c r="I197" i="1"/>
  <c r="B198" i="1"/>
  <c r="C198" i="1"/>
  <c r="G198" i="1"/>
  <c r="H198" i="1"/>
  <c r="J198" i="1"/>
  <c r="E198" i="1"/>
  <c r="I198" i="1"/>
  <c r="B199" i="1"/>
  <c r="C199" i="1"/>
  <c r="G199" i="1"/>
  <c r="H199" i="1"/>
  <c r="J199" i="1"/>
  <c r="E199" i="1"/>
  <c r="I199" i="1"/>
  <c r="B200" i="1"/>
  <c r="C200" i="1"/>
  <c r="G200" i="1"/>
  <c r="H200" i="1"/>
  <c r="J200" i="1"/>
  <c r="E200" i="1"/>
  <c r="I200" i="1"/>
  <c r="B201" i="1"/>
  <c r="C201" i="1"/>
  <c r="G201" i="1"/>
  <c r="H201" i="1"/>
  <c r="J201" i="1"/>
  <c r="E201" i="1"/>
  <c r="I201" i="1"/>
  <c r="B202" i="1"/>
  <c r="C202" i="1"/>
  <c r="G202" i="1"/>
  <c r="H202" i="1"/>
  <c r="J202" i="1"/>
  <c r="E202" i="1"/>
  <c r="I202" i="1"/>
  <c r="B203" i="1"/>
  <c r="C203" i="1"/>
  <c r="G203" i="1"/>
  <c r="H203" i="1"/>
  <c r="J203" i="1"/>
  <c r="E203" i="1"/>
  <c r="I203" i="1"/>
  <c r="B204" i="1"/>
  <c r="C204" i="1"/>
  <c r="G204" i="1"/>
  <c r="H204" i="1"/>
  <c r="J204" i="1"/>
  <c r="E204" i="1"/>
  <c r="I204" i="1"/>
  <c r="B205" i="1"/>
  <c r="C205" i="1"/>
  <c r="G205" i="1"/>
  <c r="H205" i="1"/>
  <c r="J205" i="1"/>
  <c r="E205" i="1"/>
  <c r="I205" i="1"/>
  <c r="B206" i="1"/>
  <c r="C206" i="1"/>
  <c r="G206" i="1"/>
  <c r="H206" i="1"/>
  <c r="J206" i="1"/>
  <c r="E206" i="1"/>
  <c r="I206" i="1"/>
  <c r="B207" i="1"/>
  <c r="C207" i="1"/>
  <c r="G207" i="1"/>
  <c r="H207" i="1"/>
  <c r="J207" i="1"/>
  <c r="E207" i="1"/>
  <c r="I207" i="1"/>
  <c r="B208" i="1"/>
  <c r="C208" i="1"/>
  <c r="G208" i="1"/>
  <c r="H208" i="1"/>
  <c r="J208" i="1"/>
  <c r="E208" i="1"/>
  <c r="I208" i="1"/>
  <c r="B209" i="1"/>
  <c r="C209" i="1"/>
  <c r="G209" i="1"/>
  <c r="H209" i="1"/>
  <c r="J209" i="1"/>
  <c r="E209" i="1"/>
  <c r="I209" i="1"/>
  <c r="B210" i="1"/>
  <c r="C210" i="1"/>
  <c r="G210" i="1"/>
  <c r="H210" i="1"/>
  <c r="J210" i="1"/>
  <c r="E210" i="1"/>
  <c r="I210" i="1"/>
  <c r="B211" i="1"/>
  <c r="C211" i="1"/>
  <c r="G211" i="1"/>
  <c r="H211" i="1"/>
  <c r="J211" i="1"/>
  <c r="E211" i="1"/>
  <c r="I211" i="1"/>
  <c r="B212" i="1"/>
  <c r="C212" i="1"/>
  <c r="G212" i="1"/>
  <c r="H212" i="1"/>
  <c r="J212" i="1"/>
  <c r="E212" i="1"/>
  <c r="I212" i="1"/>
  <c r="B213" i="1"/>
  <c r="C213" i="1"/>
  <c r="G213" i="1"/>
  <c r="H213" i="1"/>
  <c r="J213" i="1"/>
  <c r="E213" i="1"/>
  <c r="I213" i="1"/>
  <c r="B214" i="1"/>
  <c r="C214" i="1"/>
  <c r="G214" i="1"/>
  <c r="H214" i="1"/>
  <c r="J214" i="1"/>
  <c r="E214" i="1"/>
  <c r="I214" i="1"/>
  <c r="B215" i="1"/>
  <c r="C215" i="1"/>
  <c r="G215" i="1"/>
  <c r="H215" i="1"/>
  <c r="J215" i="1"/>
  <c r="E215" i="1"/>
  <c r="I215" i="1"/>
  <c r="B216" i="1"/>
  <c r="C216" i="1"/>
  <c r="G216" i="1"/>
  <c r="H216" i="1"/>
  <c r="J216" i="1"/>
  <c r="E216" i="1"/>
  <c r="I216" i="1"/>
  <c r="B217" i="1"/>
  <c r="C217" i="1"/>
  <c r="G217" i="1"/>
  <c r="H217" i="1"/>
  <c r="J217" i="1"/>
  <c r="E217" i="1"/>
  <c r="I217" i="1"/>
  <c r="B218" i="1"/>
  <c r="C218" i="1"/>
  <c r="G218" i="1"/>
  <c r="H218" i="1"/>
  <c r="J218" i="1"/>
  <c r="E218" i="1"/>
  <c r="I218" i="1"/>
  <c r="B219" i="1"/>
  <c r="C219" i="1"/>
  <c r="G219" i="1"/>
  <c r="H219" i="1"/>
  <c r="J219" i="1"/>
  <c r="E219" i="1"/>
  <c r="I219" i="1"/>
  <c r="B220" i="1"/>
  <c r="C220" i="1"/>
  <c r="G220" i="1"/>
  <c r="H220" i="1"/>
  <c r="J220" i="1"/>
  <c r="E220" i="1"/>
  <c r="I220" i="1"/>
  <c r="B221" i="1"/>
  <c r="C221" i="1"/>
  <c r="G221" i="1"/>
  <c r="H221" i="1"/>
  <c r="J221" i="1"/>
  <c r="E221" i="1"/>
  <c r="I221" i="1"/>
  <c r="B222" i="1"/>
  <c r="C222" i="1"/>
  <c r="G222" i="1"/>
  <c r="H222" i="1"/>
  <c r="J222" i="1"/>
  <c r="E222" i="1"/>
  <c r="I222" i="1"/>
  <c r="B223" i="1"/>
  <c r="C223" i="1"/>
  <c r="G223" i="1"/>
  <c r="H223" i="1"/>
  <c r="J223" i="1"/>
  <c r="E223" i="1"/>
  <c r="I223" i="1"/>
  <c r="B224" i="1"/>
  <c r="C224" i="1"/>
  <c r="G224" i="1"/>
  <c r="H224" i="1"/>
  <c r="J224" i="1"/>
  <c r="E224" i="1"/>
  <c r="I224" i="1"/>
  <c r="B225" i="1"/>
  <c r="C225" i="1"/>
  <c r="G225" i="1"/>
  <c r="H225" i="1"/>
  <c r="J225" i="1"/>
  <c r="E225" i="1"/>
  <c r="I225" i="1"/>
  <c r="B226" i="1"/>
  <c r="C226" i="1"/>
  <c r="G226" i="1"/>
  <c r="H226" i="1"/>
  <c r="J226" i="1"/>
  <c r="E226" i="1"/>
  <c r="I226" i="1"/>
  <c r="B227" i="1"/>
  <c r="C227" i="1"/>
  <c r="G227" i="1"/>
  <c r="H227" i="1"/>
  <c r="J227" i="1"/>
  <c r="E227" i="1"/>
  <c r="I227" i="1"/>
  <c r="B228" i="1"/>
  <c r="C228" i="1"/>
  <c r="G228" i="1"/>
  <c r="H228" i="1"/>
  <c r="J228" i="1"/>
  <c r="E228" i="1"/>
  <c r="I228" i="1"/>
  <c r="B229" i="1"/>
  <c r="C229" i="1"/>
  <c r="G229" i="1"/>
  <c r="H229" i="1"/>
  <c r="J229" i="1"/>
  <c r="E229" i="1"/>
  <c r="I229" i="1"/>
  <c r="B230" i="1"/>
  <c r="C230" i="1"/>
  <c r="G230" i="1"/>
  <c r="H230" i="1"/>
  <c r="J230" i="1"/>
  <c r="E230" i="1"/>
  <c r="I230" i="1"/>
  <c r="B231" i="1"/>
  <c r="C231" i="1"/>
  <c r="G231" i="1"/>
  <c r="H231" i="1"/>
  <c r="J231" i="1"/>
  <c r="E231" i="1"/>
  <c r="I231" i="1"/>
  <c r="B232" i="1"/>
  <c r="C232" i="1"/>
  <c r="G232" i="1"/>
  <c r="H232" i="1"/>
  <c r="J232" i="1"/>
  <c r="E232" i="1"/>
  <c r="I232" i="1"/>
  <c r="B233" i="1"/>
  <c r="C233" i="1"/>
  <c r="G233" i="1"/>
  <c r="H233" i="1"/>
  <c r="J233" i="1"/>
  <c r="E233" i="1"/>
  <c r="I233" i="1"/>
  <c r="B234" i="1"/>
  <c r="C234" i="1"/>
  <c r="G234" i="1"/>
  <c r="H234" i="1"/>
  <c r="J234" i="1"/>
  <c r="E234" i="1"/>
  <c r="I234" i="1"/>
  <c r="B235" i="1"/>
  <c r="C235" i="1"/>
  <c r="G235" i="1"/>
  <c r="H235" i="1"/>
  <c r="J235" i="1"/>
  <c r="E235" i="1"/>
  <c r="I235" i="1"/>
  <c r="B236" i="1"/>
  <c r="C236" i="1"/>
  <c r="G236" i="1"/>
  <c r="H236" i="1"/>
  <c r="J236" i="1"/>
  <c r="E236" i="1"/>
  <c r="I236" i="1"/>
  <c r="B237" i="1"/>
  <c r="C237" i="1"/>
  <c r="G237" i="1"/>
  <c r="H237" i="1"/>
  <c r="J237" i="1"/>
  <c r="E237" i="1"/>
  <c r="I237" i="1"/>
  <c r="B238" i="1"/>
  <c r="C238" i="1"/>
  <c r="G238" i="1"/>
  <c r="H238" i="1"/>
  <c r="J238" i="1"/>
  <c r="E238" i="1"/>
  <c r="I238" i="1"/>
  <c r="C242" i="1"/>
  <c r="G242" i="1"/>
  <c r="H242" i="1"/>
  <c r="J242" i="1"/>
  <c r="E242" i="1"/>
  <c r="I242" i="1"/>
  <c r="B243" i="1"/>
  <c r="C243" i="1"/>
  <c r="G243" i="1"/>
  <c r="H243" i="1"/>
  <c r="J243" i="1"/>
  <c r="E243" i="1"/>
  <c r="I243" i="1"/>
  <c r="B244" i="1"/>
  <c r="C244" i="1"/>
  <c r="G244" i="1"/>
  <c r="H244" i="1"/>
  <c r="J244" i="1"/>
  <c r="E244" i="1"/>
  <c r="I244" i="1"/>
  <c r="B245" i="1"/>
  <c r="C245" i="1"/>
  <c r="G245" i="1"/>
  <c r="H245" i="1"/>
  <c r="J245" i="1"/>
  <c r="E245" i="1"/>
  <c r="I245" i="1"/>
  <c r="B246" i="1"/>
  <c r="C246" i="1"/>
  <c r="G246" i="1"/>
  <c r="H246" i="1"/>
  <c r="J246" i="1"/>
  <c r="E246" i="1"/>
  <c r="I246" i="1"/>
  <c r="B247" i="1"/>
  <c r="C247" i="1"/>
  <c r="G247" i="1"/>
  <c r="H247" i="1"/>
  <c r="J247" i="1"/>
  <c r="E247" i="1"/>
  <c r="I247" i="1"/>
  <c r="B248" i="1"/>
  <c r="C248" i="1"/>
  <c r="G248" i="1"/>
  <c r="H248" i="1"/>
  <c r="J248" i="1"/>
  <c r="E248" i="1"/>
  <c r="I248" i="1"/>
  <c r="B249" i="1"/>
  <c r="C249" i="1"/>
  <c r="G249" i="1"/>
  <c r="H249" i="1"/>
  <c r="J249" i="1"/>
  <c r="E249" i="1"/>
  <c r="I249" i="1"/>
  <c r="B250" i="1"/>
  <c r="C250" i="1"/>
  <c r="G250" i="1"/>
  <c r="H250" i="1"/>
  <c r="J250" i="1"/>
  <c r="E250" i="1"/>
  <c r="I250" i="1"/>
  <c r="B251" i="1"/>
  <c r="C251" i="1"/>
  <c r="G251" i="1"/>
  <c r="H251" i="1"/>
  <c r="J251" i="1"/>
  <c r="E251" i="1"/>
  <c r="I251" i="1"/>
  <c r="B252" i="1"/>
  <c r="C252" i="1"/>
  <c r="G252" i="1"/>
  <c r="H252" i="1"/>
  <c r="J252" i="1"/>
  <c r="E252" i="1"/>
  <c r="I252" i="1"/>
  <c r="B253" i="1"/>
  <c r="C253" i="1"/>
  <c r="G253" i="1"/>
  <c r="H253" i="1"/>
  <c r="J253" i="1"/>
  <c r="E253" i="1"/>
  <c r="I253" i="1"/>
  <c r="B254" i="1"/>
  <c r="C254" i="1"/>
  <c r="G254" i="1"/>
  <c r="H254" i="1"/>
  <c r="J254" i="1"/>
  <c r="E254" i="1"/>
  <c r="I254" i="1"/>
  <c r="B255" i="1"/>
  <c r="C255" i="1"/>
  <c r="G255" i="1"/>
  <c r="H255" i="1"/>
  <c r="J255" i="1"/>
  <c r="E255" i="1"/>
  <c r="I255" i="1"/>
  <c r="B256" i="1"/>
  <c r="C256" i="1"/>
  <c r="G256" i="1"/>
  <c r="H256" i="1"/>
  <c r="J256" i="1"/>
  <c r="E256" i="1"/>
  <c r="I256" i="1"/>
  <c r="B257" i="1"/>
  <c r="C257" i="1"/>
  <c r="G257" i="1"/>
  <c r="H257" i="1"/>
  <c r="J257" i="1"/>
  <c r="E257" i="1"/>
  <c r="I257" i="1"/>
  <c r="B258" i="1"/>
  <c r="C258" i="1"/>
  <c r="G258" i="1"/>
  <c r="H258" i="1"/>
  <c r="J258" i="1"/>
  <c r="E258" i="1"/>
  <c r="I258" i="1"/>
  <c r="B259" i="1"/>
  <c r="C259" i="1"/>
  <c r="G259" i="1"/>
  <c r="H259" i="1"/>
  <c r="J259" i="1"/>
  <c r="E259" i="1"/>
  <c r="I259" i="1"/>
  <c r="B260" i="1"/>
  <c r="C260" i="1"/>
  <c r="G260" i="1"/>
  <c r="H260" i="1"/>
  <c r="J260" i="1"/>
  <c r="E260" i="1"/>
  <c r="I260" i="1"/>
  <c r="B261" i="1"/>
  <c r="C261" i="1"/>
  <c r="G261" i="1"/>
  <c r="H261" i="1"/>
  <c r="J261" i="1"/>
  <c r="E261" i="1"/>
  <c r="I261" i="1"/>
  <c r="B262" i="1"/>
  <c r="C262" i="1"/>
  <c r="G262" i="1"/>
  <c r="H262" i="1"/>
  <c r="J262" i="1"/>
  <c r="E262" i="1"/>
  <c r="I262" i="1"/>
  <c r="B263" i="1"/>
  <c r="C263" i="1"/>
  <c r="G263" i="1"/>
  <c r="H263" i="1"/>
  <c r="J263" i="1"/>
  <c r="E263" i="1"/>
  <c r="I263" i="1"/>
  <c r="B264" i="1"/>
  <c r="C264" i="1"/>
  <c r="G264" i="1"/>
  <c r="H264" i="1"/>
  <c r="J264" i="1"/>
  <c r="E264" i="1"/>
  <c r="I264" i="1"/>
  <c r="B265" i="1"/>
  <c r="C265" i="1"/>
  <c r="G265" i="1"/>
  <c r="H265" i="1"/>
  <c r="J265" i="1"/>
  <c r="E265" i="1"/>
  <c r="I265" i="1"/>
  <c r="B266" i="1"/>
  <c r="C266" i="1"/>
  <c r="G266" i="1"/>
  <c r="H266" i="1"/>
  <c r="J266" i="1"/>
  <c r="E266" i="1"/>
  <c r="I266" i="1"/>
  <c r="B267" i="1"/>
  <c r="C267" i="1"/>
  <c r="G267" i="1"/>
  <c r="H267" i="1"/>
  <c r="J267" i="1"/>
  <c r="E267" i="1"/>
  <c r="I267" i="1"/>
  <c r="B268" i="1"/>
  <c r="C268" i="1"/>
  <c r="G268" i="1"/>
  <c r="H268" i="1"/>
  <c r="J268" i="1"/>
  <c r="E268" i="1"/>
  <c r="I268" i="1"/>
  <c r="B269" i="1"/>
  <c r="C269" i="1"/>
  <c r="G269" i="1"/>
  <c r="H269" i="1"/>
  <c r="J269" i="1"/>
  <c r="E269" i="1"/>
  <c r="I269" i="1"/>
  <c r="B270" i="1"/>
  <c r="C270" i="1"/>
  <c r="G270" i="1"/>
  <c r="H270" i="1"/>
  <c r="J270" i="1"/>
  <c r="E270" i="1"/>
  <c r="I270" i="1"/>
  <c r="B271" i="1"/>
  <c r="C271" i="1"/>
  <c r="G271" i="1"/>
  <c r="H271" i="1"/>
  <c r="J271" i="1"/>
  <c r="E271" i="1"/>
  <c r="I271" i="1"/>
  <c r="B272" i="1"/>
  <c r="C272" i="1"/>
  <c r="G272" i="1"/>
  <c r="H272" i="1"/>
  <c r="J272" i="1"/>
  <c r="E272" i="1"/>
  <c r="I272" i="1"/>
  <c r="B273" i="1"/>
  <c r="C273" i="1"/>
  <c r="G273" i="1"/>
  <c r="H273" i="1"/>
  <c r="J273" i="1"/>
  <c r="E273" i="1"/>
  <c r="I273" i="1"/>
  <c r="B274" i="1"/>
  <c r="C274" i="1"/>
  <c r="G274" i="1"/>
  <c r="H274" i="1"/>
  <c r="J274" i="1"/>
  <c r="E274" i="1"/>
  <c r="I274" i="1"/>
  <c r="B275" i="1"/>
  <c r="C275" i="1"/>
  <c r="G275" i="1"/>
  <c r="H275" i="1"/>
  <c r="J275" i="1"/>
  <c r="E275" i="1"/>
  <c r="I275" i="1"/>
  <c r="B276" i="1"/>
  <c r="C276" i="1"/>
  <c r="G276" i="1"/>
  <c r="H276" i="1"/>
  <c r="J276" i="1"/>
  <c r="E276" i="1"/>
  <c r="I276" i="1"/>
  <c r="B277" i="1"/>
  <c r="C277" i="1"/>
  <c r="G277" i="1"/>
  <c r="H277" i="1"/>
  <c r="J277" i="1"/>
  <c r="E277" i="1"/>
  <c r="I277" i="1"/>
  <c r="C280" i="1"/>
  <c r="G280" i="1"/>
  <c r="H280" i="1"/>
  <c r="J280" i="1"/>
  <c r="E280" i="1"/>
  <c r="I280" i="1"/>
  <c r="B281" i="1"/>
  <c r="C281" i="1"/>
  <c r="G281" i="1"/>
  <c r="H281" i="1"/>
  <c r="J281" i="1"/>
  <c r="E281" i="1"/>
  <c r="I281" i="1"/>
  <c r="C284" i="1"/>
  <c r="G284" i="1"/>
  <c r="H284" i="1"/>
  <c r="J284" i="1"/>
  <c r="E284" i="1"/>
  <c r="I284" i="1"/>
  <c r="B285" i="1"/>
  <c r="C285" i="1"/>
  <c r="G285" i="1"/>
  <c r="H285" i="1"/>
  <c r="J285" i="1"/>
  <c r="E285" i="1"/>
  <c r="I285" i="1"/>
  <c r="C288" i="1"/>
  <c r="G288" i="1"/>
  <c r="H288" i="1"/>
  <c r="J288" i="1"/>
  <c r="E288" i="1"/>
  <c r="I288" i="1"/>
  <c r="B289" i="1"/>
  <c r="C289" i="1"/>
  <c r="G289" i="1"/>
  <c r="H289" i="1"/>
  <c r="J289" i="1"/>
  <c r="E289" i="1"/>
  <c r="I289" i="1"/>
  <c r="B290" i="1"/>
  <c r="C290" i="1"/>
  <c r="G290" i="1"/>
  <c r="H290" i="1"/>
  <c r="J290" i="1"/>
  <c r="E290" i="1"/>
  <c r="I290" i="1"/>
  <c r="B291" i="1"/>
  <c r="C291" i="1"/>
  <c r="G291" i="1"/>
  <c r="H291" i="1"/>
  <c r="J291" i="1"/>
  <c r="E291" i="1"/>
  <c r="I291" i="1"/>
  <c r="B292" i="1"/>
  <c r="C292" i="1"/>
  <c r="G292" i="1"/>
  <c r="H292" i="1"/>
  <c r="J292" i="1"/>
  <c r="E292" i="1"/>
  <c r="I292" i="1"/>
  <c r="B293" i="1"/>
  <c r="C293" i="1"/>
  <c r="G293" i="1"/>
  <c r="H293" i="1"/>
  <c r="J293" i="1"/>
  <c r="E293" i="1"/>
  <c r="I293" i="1"/>
  <c r="B294" i="1"/>
  <c r="C294" i="1"/>
  <c r="G294" i="1"/>
  <c r="H294" i="1"/>
  <c r="J294" i="1"/>
  <c r="E294" i="1"/>
  <c r="I294" i="1"/>
  <c r="B295" i="1"/>
  <c r="C295" i="1"/>
  <c r="G295" i="1"/>
  <c r="H295" i="1"/>
  <c r="J295" i="1"/>
  <c r="E295" i="1"/>
  <c r="I295" i="1"/>
  <c r="B296" i="1"/>
  <c r="C296" i="1"/>
  <c r="G296" i="1"/>
  <c r="H296" i="1"/>
  <c r="J296" i="1"/>
  <c r="E296" i="1"/>
  <c r="I296" i="1"/>
  <c r="B297" i="1"/>
  <c r="C297" i="1"/>
  <c r="G297" i="1"/>
  <c r="H297" i="1"/>
  <c r="J297" i="1"/>
  <c r="E297" i="1"/>
  <c r="I297" i="1"/>
  <c r="B298" i="1"/>
  <c r="C298" i="1"/>
  <c r="G298" i="1"/>
  <c r="H298" i="1"/>
  <c r="J298" i="1"/>
  <c r="E298" i="1"/>
  <c r="I298" i="1"/>
  <c r="B299" i="1"/>
  <c r="C299" i="1"/>
  <c r="G299" i="1"/>
  <c r="H299" i="1"/>
  <c r="J299" i="1"/>
  <c r="E299" i="1"/>
  <c r="I299" i="1"/>
  <c r="B300" i="1"/>
  <c r="C300" i="1"/>
  <c r="G300" i="1"/>
  <c r="H300" i="1"/>
  <c r="J300" i="1"/>
  <c r="E300" i="1"/>
  <c r="I300" i="1"/>
  <c r="B301" i="1"/>
  <c r="C301" i="1"/>
  <c r="G301" i="1"/>
  <c r="H301" i="1"/>
  <c r="J301" i="1"/>
  <c r="E301" i="1"/>
  <c r="I301" i="1"/>
  <c r="B302" i="1"/>
  <c r="C302" i="1"/>
  <c r="G302" i="1"/>
  <c r="H302" i="1"/>
  <c r="J302" i="1"/>
  <c r="E302" i="1"/>
  <c r="I302" i="1"/>
  <c r="B303" i="1"/>
  <c r="C303" i="1"/>
  <c r="G303" i="1"/>
  <c r="H303" i="1"/>
  <c r="J303" i="1"/>
  <c r="E303" i="1"/>
  <c r="I303" i="1"/>
  <c r="B304" i="1"/>
  <c r="C304" i="1"/>
  <c r="G304" i="1"/>
  <c r="H304" i="1"/>
  <c r="J304" i="1"/>
  <c r="E304" i="1"/>
  <c r="I304" i="1"/>
  <c r="B305" i="1"/>
  <c r="C305" i="1"/>
  <c r="G305" i="1"/>
  <c r="H305" i="1"/>
  <c r="J305" i="1"/>
  <c r="E305" i="1"/>
  <c r="I305" i="1"/>
  <c r="B306" i="1"/>
  <c r="C306" i="1"/>
  <c r="G306" i="1"/>
  <c r="H306" i="1"/>
  <c r="J306" i="1"/>
  <c r="E306" i="1"/>
  <c r="I306" i="1"/>
  <c r="B307" i="1"/>
  <c r="C307" i="1"/>
  <c r="G307" i="1"/>
  <c r="H307" i="1"/>
  <c r="J307" i="1"/>
  <c r="E307" i="1"/>
  <c r="I307" i="1"/>
  <c r="B308" i="1"/>
  <c r="C308" i="1"/>
  <c r="G308" i="1"/>
  <c r="H308" i="1"/>
  <c r="J308" i="1"/>
  <c r="E308" i="1"/>
  <c r="I308" i="1"/>
  <c r="B309" i="1"/>
  <c r="C309" i="1"/>
  <c r="G309" i="1"/>
  <c r="H309" i="1"/>
  <c r="J309" i="1"/>
  <c r="E309" i="1"/>
  <c r="I309" i="1"/>
  <c r="B310" i="1"/>
  <c r="C310" i="1"/>
  <c r="G310" i="1"/>
  <c r="H310" i="1"/>
  <c r="J310" i="1"/>
  <c r="E310" i="1"/>
  <c r="I310" i="1"/>
  <c r="B311" i="1"/>
  <c r="C311" i="1"/>
  <c r="G311" i="1"/>
  <c r="H311" i="1"/>
  <c r="J311" i="1"/>
  <c r="E311" i="1"/>
  <c r="I311" i="1"/>
  <c r="B312" i="1"/>
  <c r="C312" i="1"/>
  <c r="G312" i="1"/>
  <c r="H312" i="1"/>
  <c r="J312" i="1"/>
  <c r="E312" i="1"/>
  <c r="I312" i="1"/>
  <c r="B313" i="1"/>
  <c r="C313" i="1"/>
  <c r="G313" i="1"/>
  <c r="H313" i="1"/>
  <c r="J313" i="1"/>
  <c r="E313" i="1"/>
  <c r="I313" i="1"/>
  <c r="B314" i="1"/>
  <c r="C314" i="1"/>
  <c r="G314" i="1"/>
  <c r="H314" i="1"/>
  <c r="J314" i="1"/>
  <c r="E314" i="1"/>
  <c r="I314" i="1"/>
  <c r="B315" i="1"/>
  <c r="C315" i="1"/>
  <c r="G315" i="1"/>
  <c r="H315" i="1"/>
  <c r="J315" i="1"/>
  <c r="E315" i="1"/>
  <c r="I315" i="1"/>
  <c r="B316" i="1"/>
  <c r="C316" i="1"/>
  <c r="G316" i="1"/>
  <c r="H316" i="1"/>
  <c r="J316" i="1"/>
  <c r="E316" i="1"/>
  <c r="I316" i="1"/>
  <c r="B317" i="1"/>
  <c r="C317" i="1"/>
  <c r="G317" i="1"/>
  <c r="H317" i="1"/>
  <c r="J317" i="1"/>
  <c r="E317" i="1"/>
  <c r="I317" i="1"/>
  <c r="B318" i="1"/>
  <c r="C318" i="1"/>
  <c r="G318" i="1"/>
  <c r="H318" i="1"/>
  <c r="J318" i="1"/>
  <c r="E318" i="1"/>
  <c r="I318" i="1"/>
  <c r="B319" i="1"/>
  <c r="C319" i="1"/>
  <c r="G319" i="1"/>
  <c r="H319" i="1"/>
  <c r="J319" i="1"/>
  <c r="E319" i="1"/>
  <c r="I319" i="1"/>
  <c r="B320" i="1"/>
  <c r="C320" i="1"/>
  <c r="G320" i="1"/>
  <c r="H320" i="1"/>
  <c r="J320" i="1"/>
  <c r="E320" i="1"/>
  <c r="I320" i="1"/>
  <c r="B321" i="1"/>
  <c r="C321" i="1"/>
  <c r="G321" i="1"/>
  <c r="H321" i="1"/>
  <c r="J321" i="1"/>
  <c r="E321" i="1"/>
  <c r="I321" i="1"/>
  <c r="B322" i="1"/>
  <c r="C322" i="1"/>
  <c r="G322" i="1"/>
  <c r="H322" i="1"/>
  <c r="J322" i="1"/>
  <c r="E322" i="1"/>
  <c r="I322" i="1"/>
  <c r="B323" i="1"/>
  <c r="C323" i="1"/>
  <c r="G323" i="1"/>
  <c r="H323" i="1"/>
  <c r="J323" i="1"/>
  <c r="E323" i="1"/>
  <c r="I323" i="1"/>
  <c r="B324" i="1"/>
  <c r="C324" i="1"/>
  <c r="G324" i="1"/>
  <c r="H324" i="1"/>
  <c r="J324" i="1"/>
  <c r="E324" i="1"/>
  <c r="I324" i="1"/>
  <c r="B325" i="1"/>
  <c r="C325" i="1"/>
  <c r="G325" i="1"/>
  <c r="H325" i="1"/>
  <c r="J325" i="1"/>
  <c r="E325" i="1"/>
  <c r="I325" i="1"/>
  <c r="C330" i="1"/>
  <c r="G330" i="1"/>
  <c r="H330" i="1"/>
  <c r="L330" i="1"/>
  <c r="J330" i="1"/>
  <c r="E330" i="1"/>
  <c r="B331" i="1"/>
  <c r="C331" i="1"/>
  <c r="D331" i="1"/>
  <c r="F331" i="1"/>
  <c r="G331" i="1"/>
  <c r="H331" i="1"/>
  <c r="L331" i="1"/>
  <c r="J331" i="1"/>
  <c r="E331" i="1"/>
  <c r="I331" i="1"/>
  <c r="B332" i="1"/>
  <c r="C332" i="1"/>
  <c r="D332" i="1"/>
  <c r="F332" i="1"/>
  <c r="G332" i="1"/>
  <c r="H332" i="1"/>
  <c r="L332" i="1"/>
  <c r="J332" i="1"/>
  <c r="E332" i="1"/>
  <c r="C335" i="1"/>
  <c r="G335" i="1"/>
  <c r="H335" i="1"/>
  <c r="L335" i="1"/>
  <c r="J335" i="1"/>
  <c r="E335" i="1"/>
  <c r="B336" i="1"/>
  <c r="C336" i="1"/>
  <c r="D336" i="1"/>
  <c r="F336" i="1"/>
  <c r="G336" i="1"/>
  <c r="H336" i="1"/>
  <c r="L336" i="1"/>
  <c r="J336" i="1"/>
  <c r="E336" i="1"/>
  <c r="I336" i="1"/>
  <c r="B337" i="1"/>
  <c r="C337" i="1"/>
  <c r="D337" i="1"/>
  <c r="F337" i="1"/>
  <c r="G337" i="1"/>
  <c r="H337" i="1"/>
  <c r="L337" i="1"/>
  <c r="J337" i="1"/>
  <c r="E337" i="1"/>
  <c r="C340" i="1"/>
  <c r="G340" i="1"/>
  <c r="H340" i="1"/>
  <c r="L340" i="1"/>
  <c r="J340" i="1"/>
  <c r="E340" i="1"/>
  <c r="B341" i="1"/>
  <c r="C341" i="1"/>
  <c r="D341" i="1"/>
  <c r="F341" i="1"/>
  <c r="G341" i="1"/>
  <c r="H341" i="1"/>
  <c r="L341" i="1"/>
  <c r="J341" i="1"/>
  <c r="E341" i="1"/>
  <c r="I341" i="1"/>
  <c r="B342" i="1"/>
  <c r="C342" i="1"/>
  <c r="D342" i="1"/>
  <c r="F342" i="1"/>
  <c r="G342" i="1"/>
  <c r="H342" i="1"/>
  <c r="L342" i="1"/>
  <c r="J342" i="1"/>
  <c r="E342" i="1"/>
  <c r="C345" i="1"/>
  <c r="G345" i="1"/>
  <c r="H345" i="1"/>
  <c r="L345" i="1"/>
  <c r="J345" i="1"/>
  <c r="E345" i="1"/>
  <c r="B346" i="1"/>
  <c r="C346" i="1"/>
  <c r="D346" i="1"/>
  <c r="F346" i="1"/>
  <c r="G346" i="1"/>
  <c r="H346" i="1"/>
  <c r="L346" i="1"/>
  <c r="J346" i="1"/>
  <c r="E346" i="1"/>
  <c r="I346" i="1"/>
  <c r="B347" i="1"/>
  <c r="C347" i="1"/>
  <c r="D347" i="1"/>
  <c r="F347" i="1"/>
  <c r="G347" i="1"/>
  <c r="H347" i="1"/>
  <c r="L347" i="1"/>
  <c r="J347" i="1"/>
  <c r="E347" i="1"/>
  <c r="C350" i="1"/>
  <c r="G350" i="1"/>
  <c r="H350" i="1"/>
  <c r="L350" i="1"/>
  <c r="J350" i="1"/>
  <c r="E350" i="1"/>
  <c r="B351" i="1"/>
  <c r="C351" i="1"/>
  <c r="D351" i="1"/>
  <c r="F351" i="1"/>
  <c r="G351" i="1"/>
  <c r="H351" i="1"/>
  <c r="L351" i="1"/>
  <c r="J351" i="1"/>
  <c r="E351" i="1"/>
  <c r="B352" i="1"/>
  <c r="C352" i="1"/>
  <c r="D352" i="1"/>
  <c r="F352" i="1"/>
  <c r="G352" i="1"/>
  <c r="H352" i="1"/>
  <c r="L352" i="1"/>
  <c r="J352" i="1"/>
  <c r="E352" i="1"/>
  <c r="B353" i="1"/>
  <c r="C353" i="1"/>
  <c r="D353" i="1"/>
  <c r="F353" i="1"/>
  <c r="G353" i="1"/>
  <c r="H353" i="1"/>
  <c r="L353" i="1"/>
  <c r="J353" i="1"/>
  <c r="E353" i="1"/>
  <c r="C356" i="1"/>
  <c r="G356" i="1"/>
  <c r="H356" i="1"/>
  <c r="L356" i="1"/>
  <c r="J356" i="1"/>
  <c r="E356" i="1"/>
  <c r="I356" i="1"/>
  <c r="B357" i="1"/>
  <c r="C357" i="1"/>
  <c r="D357" i="1"/>
  <c r="F357" i="1"/>
  <c r="G357" i="1"/>
  <c r="H357" i="1"/>
  <c r="L357" i="1"/>
  <c r="J357" i="1"/>
  <c r="E357" i="1"/>
  <c r="I357" i="1"/>
  <c r="B358" i="1"/>
  <c r="C358" i="1"/>
  <c r="D358" i="1"/>
  <c r="F358" i="1"/>
  <c r="G358" i="1"/>
  <c r="H358" i="1"/>
  <c r="L358" i="1"/>
  <c r="J358" i="1"/>
  <c r="E358" i="1"/>
  <c r="I358" i="1"/>
  <c r="B359" i="1"/>
  <c r="C359" i="1"/>
  <c r="D359" i="1"/>
  <c r="F359" i="1"/>
  <c r="G359" i="1"/>
  <c r="H359" i="1"/>
  <c r="L359" i="1"/>
  <c r="J359" i="1"/>
  <c r="E359" i="1"/>
  <c r="I359" i="1"/>
  <c r="C362" i="1"/>
  <c r="G362" i="1"/>
  <c r="H362" i="1"/>
  <c r="L362" i="1"/>
  <c r="J362" i="1"/>
  <c r="E362" i="1"/>
  <c r="I362" i="1"/>
  <c r="B363" i="1"/>
  <c r="C363" i="1"/>
  <c r="D363" i="1"/>
  <c r="F363" i="1"/>
  <c r="G363" i="1"/>
  <c r="H363" i="1"/>
  <c r="L363" i="1"/>
  <c r="J363" i="1"/>
  <c r="E363" i="1"/>
  <c r="I363" i="1"/>
  <c r="B364" i="1"/>
  <c r="C364" i="1"/>
  <c r="D364" i="1"/>
  <c r="F364" i="1"/>
  <c r="G364" i="1"/>
  <c r="H364" i="1"/>
  <c r="L364" i="1"/>
  <c r="J364" i="1"/>
  <c r="E364" i="1"/>
  <c r="I364" i="1"/>
  <c r="B365" i="1"/>
  <c r="C365" i="1"/>
  <c r="D365" i="1"/>
  <c r="F365" i="1"/>
  <c r="G365" i="1"/>
  <c r="H365" i="1"/>
  <c r="L365" i="1"/>
  <c r="J365" i="1"/>
  <c r="E365" i="1"/>
  <c r="I365" i="1"/>
  <c r="C368" i="1"/>
  <c r="L368" i="1"/>
  <c r="I368" i="1"/>
  <c r="B369" i="1"/>
  <c r="C369" i="1"/>
  <c r="D369" i="1"/>
  <c r="F369" i="1"/>
  <c r="G369" i="1"/>
  <c r="H369" i="1"/>
  <c r="L369" i="1"/>
  <c r="J369" i="1"/>
  <c r="E369" i="1"/>
  <c r="I369" i="1"/>
  <c r="B370" i="1"/>
  <c r="C370" i="1"/>
  <c r="D370" i="1"/>
  <c r="F370" i="1"/>
  <c r="G370" i="1"/>
  <c r="H370" i="1"/>
  <c r="L370" i="1"/>
  <c r="J370" i="1"/>
  <c r="E370" i="1"/>
  <c r="I370" i="1"/>
  <c r="B371" i="1"/>
  <c r="C371" i="1"/>
  <c r="D371" i="1"/>
  <c r="F371" i="1"/>
  <c r="G371" i="1"/>
  <c r="H371" i="1"/>
  <c r="L371" i="1"/>
  <c r="J371" i="1"/>
  <c r="E371" i="1"/>
  <c r="I371" i="1"/>
  <c r="L910" i="3"/>
  <c r="N910" i="3"/>
  <c r="O910" i="3"/>
  <c r="P910" i="3"/>
  <c r="F910" i="3"/>
  <c r="K910" i="3"/>
  <c r="E910" i="3"/>
  <c r="C910" i="3"/>
  <c r="L909" i="3"/>
  <c r="N909" i="3"/>
  <c r="O909" i="3"/>
  <c r="P909" i="3"/>
  <c r="F909" i="3"/>
  <c r="K909" i="3"/>
  <c r="E909" i="3"/>
  <c r="C909" i="3"/>
  <c r="L908" i="3"/>
  <c r="N908" i="3"/>
  <c r="O908" i="3"/>
  <c r="P908" i="3"/>
  <c r="F908" i="3"/>
  <c r="K908" i="3"/>
  <c r="E908" i="3"/>
  <c r="C908" i="3"/>
  <c r="E907" i="3"/>
  <c r="C907" i="3"/>
  <c r="B216" i="3"/>
  <c r="B217" i="3"/>
  <c r="B218" i="3"/>
  <c r="B219" i="3"/>
  <c r="B184" i="3"/>
  <c r="D275" i="3"/>
  <c r="D276" i="3"/>
  <c r="D277" i="3"/>
  <c r="D278" i="3"/>
  <c r="D279" i="3"/>
  <c r="D268" i="3"/>
  <c r="D269" i="3"/>
  <c r="D270" i="3"/>
  <c r="D271" i="3"/>
  <c r="D272" i="3"/>
  <c r="B268" i="3"/>
  <c r="B269" i="3"/>
  <c r="B270" i="3"/>
  <c r="B271" i="3"/>
  <c r="B272" i="3"/>
  <c r="D261" i="3"/>
  <c r="D262" i="3"/>
  <c r="D263" i="3"/>
  <c r="D264" i="3"/>
  <c r="D265" i="3"/>
  <c r="D254" i="3"/>
  <c r="D255" i="3"/>
  <c r="D256" i="3"/>
  <c r="D257" i="3"/>
  <c r="D258" i="3"/>
  <c r="B275" i="3"/>
  <c r="B276" i="3"/>
  <c r="B277" i="3"/>
  <c r="B278" i="3"/>
  <c r="B279" i="3"/>
  <c r="F279" i="3"/>
  <c r="X279" i="3"/>
  <c r="K279" i="3"/>
  <c r="E279" i="3"/>
  <c r="C279" i="3"/>
  <c r="F278" i="3"/>
  <c r="X278" i="3"/>
  <c r="K278" i="3"/>
  <c r="E278" i="3"/>
  <c r="C278" i="3"/>
  <c r="F277" i="3"/>
  <c r="X277" i="3"/>
  <c r="K277" i="3"/>
  <c r="E277" i="3"/>
  <c r="C277" i="3"/>
  <c r="F276" i="3"/>
  <c r="X276" i="3"/>
  <c r="K276" i="3"/>
  <c r="E276" i="3"/>
  <c r="C276" i="3"/>
  <c r="F275" i="3"/>
  <c r="X275" i="3"/>
  <c r="K275" i="3"/>
  <c r="E275" i="3"/>
  <c r="C275" i="3"/>
  <c r="L274" i="3"/>
  <c r="M274" i="3"/>
  <c r="O274" i="3"/>
  <c r="P274" i="3"/>
  <c r="Q274" i="3"/>
  <c r="U274" i="3"/>
  <c r="F274" i="3"/>
  <c r="X274" i="3"/>
  <c r="K274" i="3"/>
  <c r="E274" i="3"/>
  <c r="C274" i="3"/>
  <c r="F272" i="3"/>
  <c r="X272" i="3"/>
  <c r="K272" i="3"/>
  <c r="E272" i="3"/>
  <c r="C272" i="3"/>
  <c r="F271" i="3"/>
  <c r="X271" i="3"/>
  <c r="K271" i="3"/>
  <c r="E271" i="3"/>
  <c r="C271" i="3"/>
  <c r="F270" i="3"/>
  <c r="X270" i="3"/>
  <c r="K270" i="3"/>
  <c r="E270" i="3"/>
  <c r="C270" i="3"/>
  <c r="F269" i="3"/>
  <c r="X269" i="3"/>
  <c r="K269" i="3"/>
  <c r="E269" i="3"/>
  <c r="C269" i="3"/>
  <c r="F268" i="3"/>
  <c r="X268" i="3"/>
  <c r="K268" i="3"/>
  <c r="E268" i="3"/>
  <c r="C268" i="3"/>
  <c r="L267" i="3"/>
  <c r="P267" i="3"/>
  <c r="Q267" i="3"/>
  <c r="U267" i="3"/>
  <c r="F267" i="3"/>
  <c r="X267" i="3"/>
  <c r="K267" i="3"/>
  <c r="E267" i="3"/>
  <c r="C267" i="3"/>
  <c r="B261" i="3"/>
  <c r="B262" i="3"/>
  <c r="B263" i="3"/>
  <c r="B264" i="3"/>
  <c r="B265" i="3"/>
  <c r="F265" i="3"/>
  <c r="X265" i="3"/>
  <c r="K265" i="3"/>
  <c r="E265" i="3"/>
  <c r="C265" i="3"/>
  <c r="F264" i="3"/>
  <c r="X264" i="3"/>
  <c r="K264" i="3"/>
  <c r="E264" i="3"/>
  <c r="C264" i="3"/>
  <c r="F263" i="3"/>
  <c r="X263" i="3"/>
  <c r="K263" i="3"/>
  <c r="E263" i="3"/>
  <c r="C263" i="3"/>
  <c r="F262" i="3"/>
  <c r="X262" i="3"/>
  <c r="K262" i="3"/>
  <c r="E262" i="3"/>
  <c r="C262" i="3"/>
  <c r="F261" i="3"/>
  <c r="X261" i="3"/>
  <c r="K261" i="3"/>
  <c r="E261" i="3"/>
  <c r="C261" i="3"/>
  <c r="L260" i="3"/>
  <c r="M260" i="3"/>
  <c r="O260" i="3"/>
  <c r="P260" i="3"/>
  <c r="Q260" i="3"/>
  <c r="U260" i="3"/>
  <c r="F260" i="3"/>
  <c r="X260" i="3"/>
  <c r="K260" i="3"/>
  <c r="E260" i="3"/>
  <c r="C260" i="3"/>
  <c r="B254" i="3"/>
  <c r="B255" i="3"/>
  <c r="B256" i="3"/>
  <c r="B257" i="3"/>
  <c r="B258" i="3"/>
  <c r="F258" i="3"/>
  <c r="X258" i="3"/>
  <c r="K258" i="3"/>
  <c r="E258" i="3"/>
  <c r="C258" i="3"/>
  <c r="F257" i="3"/>
  <c r="X257" i="3"/>
  <c r="K257" i="3"/>
  <c r="E257" i="3"/>
  <c r="C257" i="3"/>
  <c r="F256" i="3"/>
  <c r="X256" i="3"/>
  <c r="K256" i="3"/>
  <c r="E256" i="3"/>
  <c r="C256" i="3"/>
  <c r="F255" i="3"/>
  <c r="X255" i="3"/>
  <c r="K255" i="3"/>
  <c r="E255" i="3"/>
  <c r="C255" i="3"/>
  <c r="F254" i="3"/>
  <c r="X254" i="3"/>
  <c r="K254" i="3"/>
  <c r="E254" i="3"/>
  <c r="C254" i="3"/>
  <c r="L253" i="3"/>
  <c r="P253" i="3"/>
  <c r="Q253" i="3"/>
  <c r="U253" i="3"/>
  <c r="F253" i="3"/>
  <c r="X253" i="3"/>
  <c r="K253" i="3"/>
  <c r="E253" i="3"/>
  <c r="C253" i="3"/>
  <c r="D245" i="3"/>
  <c r="D246" i="3"/>
  <c r="D247" i="3"/>
  <c r="D248" i="3"/>
  <c r="D249" i="3"/>
  <c r="B245" i="3"/>
  <c r="B246" i="3"/>
  <c r="C246" i="3"/>
  <c r="E246" i="3"/>
  <c r="F246" i="3"/>
  <c r="K246" i="3"/>
  <c r="X246" i="3"/>
  <c r="B247" i="3"/>
  <c r="C247" i="3"/>
  <c r="E247" i="3"/>
  <c r="F247" i="3"/>
  <c r="K247" i="3"/>
  <c r="X247" i="3"/>
  <c r="B248" i="3"/>
  <c r="C248" i="3"/>
  <c r="E248" i="3"/>
  <c r="F248" i="3"/>
  <c r="K248" i="3"/>
  <c r="X248" i="3"/>
  <c r="B249" i="3"/>
  <c r="C249" i="3"/>
  <c r="E249" i="3"/>
  <c r="F249" i="3"/>
  <c r="K249" i="3"/>
  <c r="X249" i="3"/>
  <c r="D238" i="3"/>
  <c r="D239" i="3"/>
  <c r="D240" i="3"/>
  <c r="D241" i="3"/>
  <c r="D242" i="3"/>
  <c r="B238" i="3"/>
  <c r="B239" i="3"/>
  <c r="C239" i="3"/>
  <c r="E239" i="3"/>
  <c r="F239" i="3"/>
  <c r="K239" i="3"/>
  <c r="X239" i="3"/>
  <c r="B240" i="3"/>
  <c r="C240" i="3"/>
  <c r="E240" i="3"/>
  <c r="F240" i="3"/>
  <c r="K240" i="3"/>
  <c r="X240" i="3"/>
  <c r="B241" i="3"/>
  <c r="C241" i="3"/>
  <c r="E241" i="3"/>
  <c r="F241" i="3"/>
  <c r="K241" i="3"/>
  <c r="X241" i="3"/>
  <c r="B242" i="3"/>
  <c r="C242" i="3"/>
  <c r="E242" i="3"/>
  <c r="F242" i="3"/>
  <c r="K242" i="3"/>
  <c r="X242" i="3"/>
  <c r="B224" i="3"/>
  <c r="B225" i="3"/>
  <c r="C225" i="3"/>
  <c r="D224" i="3"/>
  <c r="D225" i="3"/>
  <c r="E225" i="3"/>
  <c r="F225" i="3"/>
  <c r="K225" i="3"/>
  <c r="X225" i="3"/>
  <c r="B226" i="3"/>
  <c r="C226" i="3"/>
  <c r="D226" i="3"/>
  <c r="E226" i="3"/>
  <c r="F226" i="3"/>
  <c r="K226" i="3"/>
  <c r="X226" i="3"/>
  <c r="B227" i="3"/>
  <c r="C227" i="3"/>
  <c r="D227" i="3"/>
  <c r="E227" i="3"/>
  <c r="F227" i="3"/>
  <c r="K227" i="3"/>
  <c r="X227" i="3"/>
  <c r="B228" i="3"/>
  <c r="C228" i="3"/>
  <c r="D228" i="3"/>
  <c r="E228" i="3"/>
  <c r="F228" i="3"/>
  <c r="K228" i="3"/>
  <c r="X228" i="3"/>
  <c r="B231" i="3"/>
  <c r="F245" i="3"/>
  <c r="X245" i="3"/>
  <c r="K245" i="3"/>
  <c r="E245" i="3"/>
  <c r="C245" i="3"/>
  <c r="L244" i="3"/>
  <c r="P244" i="3"/>
  <c r="Q244" i="3"/>
  <c r="U244" i="3"/>
  <c r="F244" i="3"/>
  <c r="X244" i="3"/>
  <c r="K244" i="3"/>
  <c r="E244" i="3"/>
  <c r="C244" i="3"/>
  <c r="F238" i="3"/>
  <c r="X238" i="3"/>
  <c r="K238" i="3"/>
  <c r="E238" i="3"/>
  <c r="C238" i="3"/>
  <c r="L237" i="3"/>
  <c r="M237" i="3"/>
  <c r="O237" i="3"/>
  <c r="P237" i="3"/>
  <c r="Q237" i="3"/>
  <c r="U237" i="3"/>
  <c r="F237" i="3"/>
  <c r="X237" i="3"/>
  <c r="K237" i="3"/>
  <c r="E237" i="3"/>
  <c r="C237" i="3"/>
  <c r="B232" i="3"/>
  <c r="B233" i="3"/>
  <c r="B234" i="3"/>
  <c r="B235" i="3"/>
  <c r="F235" i="3"/>
  <c r="X235" i="3"/>
  <c r="K235" i="3"/>
  <c r="E235" i="3"/>
  <c r="C235" i="3"/>
  <c r="F234" i="3"/>
  <c r="X234" i="3"/>
  <c r="K234" i="3"/>
  <c r="E234" i="3"/>
  <c r="C234" i="3"/>
  <c r="F233" i="3"/>
  <c r="X233" i="3"/>
  <c r="K233" i="3"/>
  <c r="E233" i="3"/>
  <c r="C233" i="3"/>
  <c r="F232" i="3"/>
  <c r="X232" i="3"/>
  <c r="K232" i="3"/>
  <c r="E232" i="3"/>
  <c r="C232" i="3"/>
  <c r="K231" i="3"/>
  <c r="C231" i="3"/>
  <c r="L230" i="3"/>
  <c r="M230" i="3"/>
  <c r="P230" i="3"/>
  <c r="Q230" i="3"/>
  <c r="U230" i="3"/>
  <c r="F230" i="3"/>
  <c r="X230" i="3"/>
  <c r="K230" i="3"/>
  <c r="E230" i="3"/>
  <c r="C230" i="3"/>
  <c r="E223" i="3"/>
  <c r="F224" i="3"/>
  <c r="X224" i="3"/>
  <c r="K224" i="3"/>
  <c r="E224" i="3"/>
  <c r="C224" i="3"/>
  <c r="L223" i="3"/>
  <c r="M223" i="3"/>
  <c r="O223" i="3"/>
  <c r="P223" i="3"/>
  <c r="Q223" i="3"/>
  <c r="U223" i="3"/>
  <c r="F223" i="3"/>
  <c r="X223" i="3"/>
  <c r="K223" i="3"/>
  <c r="C223" i="3"/>
  <c r="C185" i="3"/>
  <c r="D185" i="3"/>
  <c r="E185" i="3"/>
  <c r="F185" i="3"/>
  <c r="K185" i="3"/>
  <c r="X185" i="3"/>
  <c r="C186" i="3"/>
  <c r="D186" i="3"/>
  <c r="E186" i="3"/>
  <c r="F186" i="3"/>
  <c r="K186" i="3"/>
  <c r="X186" i="3"/>
  <c r="C187" i="3"/>
  <c r="D187" i="3"/>
  <c r="E187" i="3"/>
  <c r="F187" i="3"/>
  <c r="K187" i="3"/>
  <c r="X187" i="3"/>
  <c r="D183" i="3"/>
  <c r="B178" i="3"/>
  <c r="C179" i="3"/>
  <c r="D179" i="3"/>
  <c r="E179" i="3"/>
  <c r="F179" i="3"/>
  <c r="K179" i="3"/>
  <c r="X179" i="3"/>
  <c r="C180" i="3"/>
  <c r="D180" i="3"/>
  <c r="E180" i="3"/>
  <c r="F180" i="3"/>
  <c r="K180" i="3"/>
  <c r="X180" i="3"/>
  <c r="C181" i="3"/>
  <c r="D181" i="3"/>
  <c r="E181" i="3"/>
  <c r="F181" i="3"/>
  <c r="K181" i="3"/>
  <c r="X181" i="3"/>
  <c r="D212" i="3"/>
  <c r="D209" i="3"/>
  <c r="D206" i="3"/>
  <c r="D203" i="3"/>
  <c r="C217" i="3"/>
  <c r="D217" i="3"/>
  <c r="E217" i="3"/>
  <c r="F217" i="3"/>
  <c r="K217" i="3"/>
  <c r="X217" i="3"/>
  <c r="C218" i="3"/>
  <c r="D218" i="3"/>
  <c r="E218" i="3"/>
  <c r="F218" i="3"/>
  <c r="K218" i="3"/>
  <c r="X218" i="3"/>
  <c r="C219" i="3"/>
  <c r="D219" i="3"/>
  <c r="E219" i="3"/>
  <c r="F219" i="3"/>
  <c r="K219" i="3"/>
  <c r="X219" i="3"/>
  <c r="D216" i="3"/>
  <c r="D215" i="3"/>
  <c r="B198" i="3"/>
  <c r="C199" i="3"/>
  <c r="D199" i="3"/>
  <c r="E199" i="3"/>
  <c r="F199" i="3"/>
  <c r="K199" i="3"/>
  <c r="X199" i="3"/>
  <c r="C200" i="3"/>
  <c r="D200" i="3"/>
  <c r="E200" i="3"/>
  <c r="F200" i="3"/>
  <c r="K200" i="3"/>
  <c r="X200" i="3"/>
  <c r="C201" i="3"/>
  <c r="D201" i="3"/>
  <c r="E201" i="3"/>
  <c r="F201" i="3"/>
  <c r="K201" i="3"/>
  <c r="X201" i="3"/>
  <c r="D198" i="3"/>
  <c r="D197" i="3"/>
  <c r="F216" i="3"/>
  <c r="X216" i="3"/>
  <c r="K216" i="3"/>
  <c r="E216" i="3"/>
  <c r="C216" i="3"/>
  <c r="F215" i="3"/>
  <c r="X215" i="3"/>
  <c r="K215" i="3"/>
  <c r="E215" i="3"/>
  <c r="C215" i="3"/>
  <c r="F212" i="3"/>
  <c r="X212" i="3"/>
  <c r="K212" i="3"/>
  <c r="E212" i="3"/>
  <c r="C212" i="3"/>
  <c r="F209" i="3"/>
  <c r="X209" i="3"/>
  <c r="K209" i="3"/>
  <c r="E209" i="3"/>
  <c r="C209" i="3"/>
  <c r="F206" i="3"/>
  <c r="X206" i="3"/>
  <c r="K206" i="3"/>
  <c r="E206" i="3"/>
  <c r="C206" i="3"/>
  <c r="F203" i="3"/>
  <c r="X203" i="3"/>
  <c r="K203" i="3"/>
  <c r="E203" i="3"/>
  <c r="C203" i="3"/>
  <c r="F198" i="3"/>
  <c r="X198" i="3"/>
  <c r="K198" i="3"/>
  <c r="E198" i="3"/>
  <c r="C198" i="3"/>
  <c r="L197" i="3"/>
  <c r="O197" i="3"/>
  <c r="P197" i="3"/>
  <c r="F197" i="3"/>
  <c r="X197" i="3"/>
  <c r="K197" i="3"/>
  <c r="E197" i="3"/>
  <c r="C197" i="3"/>
  <c r="C283" i="3"/>
  <c r="D283" i="3"/>
  <c r="E283" i="3"/>
  <c r="L283" i="3"/>
  <c r="P283" i="3"/>
  <c r="F283" i="3"/>
  <c r="K283" i="3"/>
  <c r="X283" i="3"/>
  <c r="B284" i="3"/>
  <c r="C284" i="3"/>
  <c r="D284" i="3"/>
  <c r="E284" i="3"/>
  <c r="F284" i="3"/>
  <c r="K284" i="3"/>
  <c r="X284" i="3"/>
  <c r="B285" i="3"/>
  <c r="C285" i="3"/>
  <c r="D285" i="3"/>
  <c r="E285" i="3"/>
  <c r="F285" i="3"/>
  <c r="K285" i="3"/>
  <c r="X285" i="3"/>
  <c r="B286" i="3"/>
  <c r="C286" i="3"/>
  <c r="D286" i="3"/>
  <c r="E286" i="3"/>
  <c r="F286" i="3"/>
  <c r="K286" i="3"/>
  <c r="X286" i="3"/>
  <c r="C289" i="3"/>
  <c r="D289" i="3"/>
  <c r="E289" i="3"/>
  <c r="F289" i="3"/>
  <c r="K289" i="3"/>
  <c r="X289" i="3"/>
  <c r="B290" i="3"/>
  <c r="C290" i="3"/>
  <c r="D290" i="3"/>
  <c r="E290" i="3"/>
  <c r="F290" i="3"/>
  <c r="K290" i="3"/>
  <c r="X290" i="3"/>
  <c r="B291" i="3"/>
  <c r="C291" i="3"/>
  <c r="D291" i="3"/>
  <c r="E291" i="3"/>
  <c r="F291" i="3"/>
  <c r="K291" i="3"/>
  <c r="X291" i="3"/>
  <c r="B292" i="3"/>
  <c r="C292" i="3"/>
  <c r="D292" i="3"/>
  <c r="E292" i="3"/>
  <c r="F292" i="3"/>
  <c r="K292" i="3"/>
  <c r="X292" i="3"/>
  <c r="C294" i="3"/>
  <c r="D294" i="3"/>
  <c r="E294" i="3"/>
  <c r="F294" i="3"/>
  <c r="K294" i="3"/>
  <c r="X294" i="3"/>
  <c r="B295" i="3"/>
  <c r="C295" i="3"/>
  <c r="D295" i="3"/>
  <c r="E295" i="3"/>
  <c r="F295" i="3"/>
  <c r="K295" i="3"/>
  <c r="X295" i="3"/>
  <c r="B296" i="3"/>
  <c r="C296" i="3"/>
  <c r="D296" i="3"/>
  <c r="E296" i="3"/>
  <c r="F296" i="3"/>
  <c r="K296" i="3"/>
  <c r="X296" i="3"/>
  <c r="B297" i="3"/>
  <c r="C297" i="3"/>
  <c r="D297" i="3"/>
  <c r="E297" i="3"/>
  <c r="F297" i="3"/>
  <c r="K297" i="3"/>
  <c r="X297" i="3"/>
  <c r="C300" i="3"/>
  <c r="D300" i="3"/>
  <c r="E300" i="3"/>
  <c r="F300" i="3"/>
  <c r="K300" i="3"/>
  <c r="X300" i="3"/>
  <c r="B301" i="3"/>
  <c r="C301" i="3"/>
  <c r="D301" i="3"/>
  <c r="E301" i="3"/>
  <c r="F301" i="3"/>
  <c r="K301" i="3"/>
  <c r="X301" i="3"/>
  <c r="B302" i="3"/>
  <c r="C302" i="3"/>
  <c r="D302" i="3"/>
  <c r="E302" i="3"/>
  <c r="F302" i="3"/>
  <c r="K302" i="3"/>
  <c r="X302" i="3"/>
  <c r="B303" i="3"/>
  <c r="C303" i="3"/>
  <c r="D303" i="3"/>
  <c r="E303" i="3"/>
  <c r="F303" i="3"/>
  <c r="K303" i="3"/>
  <c r="X303" i="3"/>
  <c r="D184" i="3"/>
  <c r="F184" i="3"/>
  <c r="X184" i="3"/>
  <c r="K184" i="3"/>
  <c r="E184" i="3"/>
  <c r="C184" i="3"/>
  <c r="F183" i="3"/>
  <c r="X183" i="3"/>
  <c r="K183" i="3"/>
  <c r="E183" i="3"/>
  <c r="C183" i="3"/>
  <c r="D178" i="3"/>
  <c r="F178" i="3"/>
  <c r="X178" i="3"/>
  <c r="K178" i="3"/>
  <c r="E178" i="3"/>
  <c r="C178" i="3"/>
  <c r="D177" i="3"/>
  <c r="F177" i="3"/>
  <c r="X177" i="3"/>
  <c r="K177" i="3"/>
  <c r="E177" i="3"/>
  <c r="C177" i="3"/>
  <c r="D189" i="3"/>
  <c r="B190" i="3"/>
  <c r="D193" i="3"/>
  <c r="F193" i="3"/>
  <c r="X193" i="3"/>
  <c r="K193" i="3"/>
  <c r="E193" i="3"/>
  <c r="C193" i="3"/>
  <c r="D192" i="3"/>
  <c r="F192" i="3"/>
  <c r="X192" i="3"/>
  <c r="K192" i="3"/>
  <c r="E192" i="3"/>
  <c r="C192" i="3"/>
  <c r="D191" i="3"/>
  <c r="F191" i="3"/>
  <c r="X191" i="3"/>
  <c r="K191" i="3"/>
  <c r="E191" i="3"/>
  <c r="C191" i="3"/>
  <c r="D190" i="3"/>
  <c r="F190" i="3"/>
  <c r="X190" i="3"/>
  <c r="K190" i="3"/>
  <c r="E190" i="3"/>
  <c r="C190" i="3"/>
  <c r="F189" i="3"/>
  <c r="X189" i="3"/>
  <c r="K189" i="3"/>
  <c r="E189" i="3"/>
  <c r="C189" i="3"/>
  <c r="B172" i="3"/>
  <c r="C173" i="3"/>
  <c r="D173" i="3"/>
  <c r="E173" i="3"/>
  <c r="F173" i="3"/>
  <c r="K173" i="3"/>
  <c r="X173" i="3"/>
  <c r="C174" i="3"/>
  <c r="D174" i="3"/>
  <c r="E174" i="3"/>
  <c r="F174" i="3"/>
  <c r="K174" i="3"/>
  <c r="X174" i="3"/>
  <c r="C175" i="3"/>
  <c r="D175" i="3"/>
  <c r="E175" i="3"/>
  <c r="F175" i="3"/>
  <c r="K175" i="3"/>
  <c r="X175" i="3"/>
  <c r="D172" i="3"/>
  <c r="D171" i="3"/>
  <c r="F172" i="3"/>
  <c r="X172" i="3"/>
  <c r="K172" i="3"/>
  <c r="E172" i="3"/>
  <c r="C172" i="3"/>
  <c r="L171" i="3"/>
  <c r="M171" i="3"/>
  <c r="P171" i="3"/>
  <c r="F171" i="3"/>
  <c r="X171" i="3"/>
  <c r="K171" i="3"/>
  <c r="E171" i="3"/>
  <c r="C171" i="3"/>
  <c r="B163" i="3"/>
  <c r="D167" i="3"/>
  <c r="F167" i="3"/>
  <c r="X167" i="3"/>
  <c r="K167" i="3"/>
  <c r="E167" i="3"/>
  <c r="C167" i="3"/>
  <c r="D166" i="3"/>
  <c r="F166" i="3"/>
  <c r="X166" i="3"/>
  <c r="K166" i="3"/>
  <c r="E166" i="3"/>
  <c r="C166" i="3"/>
  <c r="D165" i="3"/>
  <c r="F165" i="3"/>
  <c r="X165" i="3"/>
  <c r="K165" i="3"/>
  <c r="E165" i="3"/>
  <c r="C165" i="3"/>
  <c r="D164" i="3"/>
  <c r="F164" i="3"/>
  <c r="X164" i="3"/>
  <c r="K164" i="3"/>
  <c r="E164" i="3"/>
  <c r="C164" i="3"/>
  <c r="D163" i="3"/>
  <c r="F163" i="3"/>
  <c r="X163" i="3"/>
  <c r="K163" i="3"/>
  <c r="E163" i="3"/>
  <c r="C163" i="3"/>
  <c r="D162" i="3"/>
  <c r="F162" i="3"/>
  <c r="X162" i="3"/>
  <c r="K162" i="3"/>
  <c r="E162" i="3"/>
  <c r="C162" i="3"/>
  <c r="B141" i="3"/>
  <c r="D145" i="3"/>
  <c r="F145" i="3"/>
  <c r="X145" i="3"/>
  <c r="K145" i="3"/>
  <c r="E145" i="3"/>
  <c r="C145" i="3"/>
  <c r="D144" i="3"/>
  <c r="F144" i="3"/>
  <c r="X144" i="3"/>
  <c r="K144" i="3"/>
  <c r="E144" i="3"/>
  <c r="C144" i="3"/>
  <c r="D143" i="3"/>
  <c r="F143" i="3"/>
  <c r="X143" i="3"/>
  <c r="K143" i="3"/>
  <c r="E143" i="3"/>
  <c r="C143" i="3"/>
  <c r="D142" i="3"/>
  <c r="F142" i="3"/>
  <c r="X142" i="3"/>
  <c r="K142" i="3"/>
  <c r="E142" i="3"/>
  <c r="C142" i="3"/>
  <c r="D141" i="3"/>
  <c r="F141" i="3"/>
  <c r="X141" i="3"/>
  <c r="K141" i="3"/>
  <c r="E141" i="3"/>
  <c r="C141" i="3"/>
  <c r="D140" i="3"/>
  <c r="F140" i="3"/>
  <c r="X140" i="3"/>
  <c r="K140" i="3"/>
  <c r="E140" i="3"/>
  <c r="C140" i="3"/>
  <c r="B119" i="3"/>
  <c r="D123" i="3"/>
  <c r="F123" i="3"/>
  <c r="X123" i="3"/>
  <c r="K123" i="3"/>
  <c r="E123" i="3"/>
  <c r="C123" i="3"/>
  <c r="D122" i="3"/>
  <c r="F122" i="3"/>
  <c r="X122" i="3"/>
  <c r="K122" i="3"/>
  <c r="E122" i="3"/>
  <c r="C122" i="3"/>
  <c r="D121" i="3"/>
  <c r="F121" i="3"/>
  <c r="X121" i="3"/>
  <c r="K121" i="3"/>
  <c r="E121" i="3"/>
  <c r="C121" i="3"/>
  <c r="D120" i="3"/>
  <c r="F120" i="3"/>
  <c r="X120" i="3"/>
  <c r="K120" i="3"/>
  <c r="E120" i="3"/>
  <c r="C120" i="3"/>
  <c r="D119" i="3"/>
  <c r="F119" i="3"/>
  <c r="X119" i="3"/>
  <c r="K119" i="3"/>
  <c r="E119" i="3"/>
  <c r="C119" i="3"/>
  <c r="D118" i="3"/>
  <c r="F118" i="3"/>
  <c r="X118" i="3"/>
  <c r="K118" i="3"/>
  <c r="E118" i="3"/>
  <c r="C118" i="3"/>
  <c r="B97" i="3"/>
  <c r="D101" i="3"/>
  <c r="F101" i="3"/>
  <c r="X101" i="3"/>
  <c r="K101" i="3"/>
  <c r="E101" i="3"/>
  <c r="C101" i="3"/>
  <c r="C98" i="3"/>
  <c r="D98" i="3"/>
  <c r="E98" i="3"/>
  <c r="F98" i="3"/>
  <c r="K98" i="3"/>
  <c r="X98" i="3"/>
  <c r="C99" i="3"/>
  <c r="D99" i="3"/>
  <c r="E99" i="3"/>
  <c r="F99" i="3"/>
  <c r="K99" i="3"/>
  <c r="X99" i="3"/>
  <c r="C100" i="3"/>
  <c r="D100" i="3"/>
  <c r="E100" i="3"/>
  <c r="F100" i="3"/>
  <c r="K100" i="3"/>
  <c r="X100" i="3"/>
  <c r="D97" i="3"/>
  <c r="D104" i="3"/>
  <c r="B105" i="3"/>
  <c r="D105" i="3"/>
  <c r="D106" i="3"/>
  <c r="D107" i="3"/>
  <c r="D108" i="3"/>
  <c r="D96" i="3"/>
  <c r="F97" i="3"/>
  <c r="X97" i="3"/>
  <c r="K97" i="3"/>
  <c r="E97" i="3"/>
  <c r="C97" i="3"/>
  <c r="L96" i="3"/>
  <c r="P96" i="3"/>
  <c r="F96" i="3"/>
  <c r="X96" i="3"/>
  <c r="K96" i="3"/>
  <c r="E96" i="3"/>
  <c r="C96" i="3"/>
  <c r="B155" i="3"/>
  <c r="D158" i="3"/>
  <c r="F158" i="3"/>
  <c r="X158" i="3"/>
  <c r="K158" i="3"/>
  <c r="E158" i="3"/>
  <c r="C158" i="3"/>
  <c r="D157" i="3"/>
  <c r="F157" i="3"/>
  <c r="X157" i="3"/>
  <c r="K157" i="3"/>
  <c r="E157" i="3"/>
  <c r="C157" i="3"/>
  <c r="D156" i="3"/>
  <c r="F156" i="3"/>
  <c r="X156" i="3"/>
  <c r="K156" i="3"/>
  <c r="E156" i="3"/>
  <c r="C156" i="3"/>
  <c r="D155" i="3"/>
  <c r="F155" i="3"/>
  <c r="X155" i="3"/>
  <c r="K155" i="3"/>
  <c r="E155" i="3"/>
  <c r="C155" i="3"/>
  <c r="D154" i="3"/>
  <c r="F154" i="3"/>
  <c r="X154" i="3"/>
  <c r="K154" i="3"/>
  <c r="E154" i="3"/>
  <c r="C154" i="3"/>
  <c r="B133" i="3"/>
  <c r="D136" i="3"/>
  <c r="F136" i="3"/>
  <c r="X136" i="3"/>
  <c r="K136" i="3"/>
  <c r="E136" i="3"/>
  <c r="C136" i="3"/>
  <c r="D135" i="3"/>
  <c r="F135" i="3"/>
  <c r="X135" i="3"/>
  <c r="K135" i="3"/>
  <c r="E135" i="3"/>
  <c r="C135" i="3"/>
  <c r="D134" i="3"/>
  <c r="F134" i="3"/>
  <c r="X134" i="3"/>
  <c r="K134" i="3"/>
  <c r="E134" i="3"/>
  <c r="C134" i="3"/>
  <c r="D133" i="3"/>
  <c r="F133" i="3"/>
  <c r="X133" i="3"/>
  <c r="K133" i="3"/>
  <c r="E133" i="3"/>
  <c r="C133" i="3"/>
  <c r="D132" i="3"/>
  <c r="F132" i="3"/>
  <c r="X132" i="3"/>
  <c r="K132" i="3"/>
  <c r="E132" i="3"/>
  <c r="C132" i="3"/>
  <c r="B111" i="3"/>
  <c r="D114" i="3"/>
  <c r="F114" i="3"/>
  <c r="X114" i="3"/>
  <c r="K114" i="3"/>
  <c r="E114" i="3"/>
  <c r="C114" i="3"/>
  <c r="D113" i="3"/>
  <c r="F113" i="3"/>
  <c r="X113" i="3"/>
  <c r="K113" i="3"/>
  <c r="E113" i="3"/>
  <c r="C113" i="3"/>
  <c r="D112" i="3"/>
  <c r="F112" i="3"/>
  <c r="X112" i="3"/>
  <c r="K112" i="3"/>
  <c r="E112" i="3"/>
  <c r="C112" i="3"/>
  <c r="D111" i="3"/>
  <c r="F111" i="3"/>
  <c r="X111" i="3"/>
  <c r="K111" i="3"/>
  <c r="E111" i="3"/>
  <c r="C111" i="3"/>
  <c r="D110" i="3"/>
  <c r="F110" i="3"/>
  <c r="X110" i="3"/>
  <c r="K110" i="3"/>
  <c r="E110" i="3"/>
  <c r="C110" i="3"/>
  <c r="B89" i="3"/>
  <c r="D92" i="3"/>
  <c r="F92" i="3"/>
  <c r="X92" i="3"/>
  <c r="K92" i="3"/>
  <c r="E92" i="3"/>
  <c r="C92" i="3"/>
  <c r="D91" i="3"/>
  <c r="F91" i="3"/>
  <c r="X91" i="3"/>
  <c r="K91" i="3"/>
  <c r="E91" i="3"/>
  <c r="C91" i="3"/>
  <c r="D90" i="3"/>
  <c r="F90" i="3"/>
  <c r="X90" i="3"/>
  <c r="K90" i="3"/>
  <c r="E90" i="3"/>
  <c r="C90" i="3"/>
  <c r="D89" i="3"/>
  <c r="F89" i="3"/>
  <c r="X89" i="3"/>
  <c r="K89" i="3"/>
  <c r="E89" i="3"/>
  <c r="C89" i="3"/>
  <c r="D88" i="3"/>
  <c r="F88" i="3"/>
  <c r="X88" i="3"/>
  <c r="K88" i="3"/>
  <c r="E88" i="3"/>
  <c r="C88" i="3"/>
  <c r="B83" i="3"/>
  <c r="D86" i="3"/>
  <c r="F86" i="3"/>
  <c r="X86" i="3"/>
  <c r="K86" i="3"/>
  <c r="E86" i="3"/>
  <c r="C86" i="3"/>
  <c r="D85" i="3"/>
  <c r="F85" i="3"/>
  <c r="X85" i="3"/>
  <c r="K85" i="3"/>
  <c r="E85" i="3"/>
  <c r="C85" i="3"/>
  <c r="D84" i="3"/>
  <c r="F84" i="3"/>
  <c r="X84" i="3"/>
  <c r="K84" i="3"/>
  <c r="E84" i="3"/>
  <c r="C84" i="3"/>
  <c r="D83" i="3"/>
  <c r="F83" i="3"/>
  <c r="X83" i="3"/>
  <c r="K83" i="3"/>
  <c r="E83" i="3"/>
  <c r="C83" i="3"/>
  <c r="D82" i="3"/>
  <c r="L82" i="3"/>
  <c r="O82" i="3"/>
  <c r="P82" i="3"/>
  <c r="F82" i="3"/>
  <c r="X82" i="3"/>
  <c r="K82" i="3"/>
  <c r="E82" i="3"/>
  <c r="C82" i="3"/>
  <c r="B149" i="3"/>
  <c r="D152" i="3"/>
  <c r="F152" i="3"/>
  <c r="X152" i="3"/>
  <c r="K152" i="3"/>
  <c r="E152" i="3"/>
  <c r="C152" i="3"/>
  <c r="D151" i="3"/>
  <c r="F151" i="3"/>
  <c r="X151" i="3"/>
  <c r="K151" i="3"/>
  <c r="E151" i="3"/>
  <c r="C151" i="3"/>
  <c r="D150" i="3"/>
  <c r="F150" i="3"/>
  <c r="X150" i="3"/>
  <c r="K150" i="3"/>
  <c r="E150" i="3"/>
  <c r="C150" i="3"/>
  <c r="D149" i="3"/>
  <c r="F149" i="3"/>
  <c r="X149" i="3"/>
  <c r="K149" i="3"/>
  <c r="E149" i="3"/>
  <c r="C149" i="3"/>
  <c r="D148" i="3"/>
  <c r="F148" i="3"/>
  <c r="X148" i="3"/>
  <c r="K148" i="3"/>
  <c r="E148" i="3"/>
  <c r="C148" i="3"/>
  <c r="B127" i="3"/>
  <c r="D130" i="3"/>
  <c r="F130" i="3"/>
  <c r="X130" i="3"/>
  <c r="K130" i="3"/>
  <c r="E130" i="3"/>
  <c r="C130" i="3"/>
  <c r="D129" i="3"/>
  <c r="F129" i="3"/>
  <c r="X129" i="3"/>
  <c r="K129" i="3"/>
  <c r="E129" i="3"/>
  <c r="C129" i="3"/>
  <c r="D128" i="3"/>
  <c r="F128" i="3"/>
  <c r="X128" i="3"/>
  <c r="K128" i="3"/>
  <c r="E128" i="3"/>
  <c r="C128" i="3"/>
  <c r="D127" i="3"/>
  <c r="F127" i="3"/>
  <c r="X127" i="3"/>
  <c r="K127" i="3"/>
  <c r="E127" i="3"/>
  <c r="C127" i="3"/>
  <c r="D126" i="3"/>
  <c r="F126" i="3"/>
  <c r="X126" i="3"/>
  <c r="K126" i="3"/>
  <c r="E126" i="3"/>
  <c r="C126" i="3"/>
  <c r="F108" i="3"/>
  <c r="X108" i="3"/>
  <c r="K108" i="3"/>
  <c r="E108" i="3"/>
  <c r="C108" i="3"/>
  <c r="F107" i="3"/>
  <c r="X107" i="3"/>
  <c r="K107" i="3"/>
  <c r="E107" i="3"/>
  <c r="C107" i="3"/>
  <c r="F106" i="3"/>
  <c r="X106" i="3"/>
  <c r="K106" i="3"/>
  <c r="E106" i="3"/>
  <c r="C106" i="3"/>
  <c r="F105" i="3"/>
  <c r="X105" i="3"/>
  <c r="K105" i="3"/>
  <c r="E105" i="3"/>
  <c r="C105" i="3"/>
  <c r="F104" i="3"/>
  <c r="X104" i="3"/>
  <c r="K104" i="3"/>
  <c r="E104" i="3"/>
  <c r="C104" i="3"/>
  <c r="D384" i="3"/>
  <c r="D385" i="3"/>
  <c r="D386" i="3"/>
  <c r="F386" i="3"/>
  <c r="K386" i="3"/>
  <c r="E386" i="3"/>
  <c r="C386" i="3"/>
  <c r="F385" i="3"/>
  <c r="K385" i="3"/>
  <c r="E385" i="3"/>
  <c r="C385" i="3"/>
  <c r="F384" i="3"/>
  <c r="K384" i="3"/>
  <c r="E384" i="3"/>
  <c r="C384" i="3"/>
  <c r="F383" i="3"/>
  <c r="K383" i="3"/>
  <c r="E383" i="3"/>
  <c r="C383" i="3"/>
  <c r="B416" i="3"/>
  <c r="D416" i="3"/>
  <c r="F416" i="3"/>
  <c r="K416" i="3"/>
  <c r="E416" i="3"/>
  <c r="C416" i="3"/>
  <c r="F415" i="3"/>
  <c r="K415" i="3"/>
  <c r="E415" i="3"/>
  <c r="C415" i="3"/>
  <c r="B413" i="3"/>
  <c r="D413" i="3"/>
  <c r="F413" i="3"/>
  <c r="K413" i="3"/>
  <c r="E413" i="3"/>
  <c r="C413" i="3"/>
  <c r="F412" i="3"/>
  <c r="K412" i="3"/>
  <c r="E412" i="3"/>
  <c r="C412" i="3"/>
  <c r="B410" i="3"/>
  <c r="D410" i="3"/>
  <c r="F410" i="3"/>
  <c r="K410" i="3"/>
  <c r="E410" i="3"/>
  <c r="C410" i="3"/>
  <c r="F409" i="3"/>
  <c r="K409" i="3"/>
  <c r="E409" i="3"/>
  <c r="C409" i="3"/>
  <c r="B407" i="3"/>
  <c r="D407" i="3"/>
  <c r="F407" i="3"/>
  <c r="K407" i="3"/>
  <c r="E407" i="3"/>
  <c r="C407" i="3"/>
  <c r="F406" i="3"/>
  <c r="K406" i="3"/>
  <c r="E406" i="3"/>
  <c r="C406" i="3"/>
  <c r="D404" i="3"/>
  <c r="F404" i="3"/>
  <c r="K404" i="3"/>
  <c r="E404" i="3"/>
  <c r="C404" i="3"/>
  <c r="F403" i="3"/>
  <c r="K403" i="3"/>
  <c r="E403" i="3"/>
  <c r="C403" i="3"/>
  <c r="D389" i="3"/>
  <c r="C389" i="3"/>
  <c r="E389" i="3"/>
  <c r="F389" i="3"/>
  <c r="K389" i="3"/>
  <c r="Q388" i="3"/>
  <c r="R388" i="3"/>
  <c r="S388" i="3"/>
  <c r="U388" i="3"/>
  <c r="F388" i="3"/>
  <c r="K388" i="3"/>
  <c r="E388" i="3"/>
  <c r="C388" i="3"/>
  <c r="B401" i="3"/>
  <c r="D401" i="3"/>
  <c r="F401" i="3"/>
  <c r="K401" i="3"/>
  <c r="E401" i="3"/>
  <c r="C401" i="3"/>
  <c r="F400" i="3"/>
  <c r="K400" i="3"/>
  <c r="E400" i="3"/>
  <c r="C400" i="3"/>
  <c r="B398" i="3"/>
  <c r="D398" i="3"/>
  <c r="F398" i="3"/>
  <c r="K398" i="3"/>
  <c r="E398" i="3"/>
  <c r="C398" i="3"/>
  <c r="F397" i="3"/>
  <c r="K397" i="3"/>
  <c r="E397" i="3"/>
  <c r="C397" i="3"/>
  <c r="B395" i="3"/>
  <c r="D395" i="3"/>
  <c r="F395" i="3"/>
  <c r="K395" i="3"/>
  <c r="E395" i="3"/>
  <c r="C395" i="3"/>
  <c r="F394" i="3"/>
  <c r="K394" i="3"/>
  <c r="E394" i="3"/>
  <c r="C394" i="3"/>
  <c r="B392" i="3"/>
  <c r="F392" i="3"/>
  <c r="K392" i="3"/>
  <c r="E392" i="3"/>
  <c r="C392" i="3"/>
  <c r="F391" i="3"/>
  <c r="K391" i="3"/>
  <c r="E391" i="3"/>
  <c r="C391" i="3"/>
  <c r="Q381" i="3"/>
  <c r="R381" i="3"/>
  <c r="S381" i="3"/>
  <c r="U381" i="3"/>
  <c r="F381" i="3"/>
  <c r="K381" i="3"/>
  <c r="E381" i="3"/>
  <c r="C381" i="3"/>
  <c r="Q380" i="3"/>
  <c r="R380" i="3"/>
  <c r="S380" i="3"/>
  <c r="U380" i="3"/>
  <c r="F380" i="3"/>
  <c r="K380" i="3"/>
  <c r="E380" i="3"/>
  <c r="C380" i="3"/>
  <c r="Q379" i="3"/>
  <c r="R379" i="3"/>
  <c r="S379" i="3"/>
  <c r="U379" i="3"/>
  <c r="F379" i="3"/>
  <c r="K379" i="3"/>
  <c r="E379" i="3"/>
  <c r="C379" i="3"/>
  <c r="B340" i="3"/>
  <c r="B341" i="3"/>
  <c r="B342" i="3"/>
  <c r="D342" i="3"/>
  <c r="F342" i="3"/>
  <c r="X342" i="3"/>
  <c r="K342" i="3"/>
  <c r="E342" i="3"/>
  <c r="C342" i="3"/>
  <c r="D341" i="3"/>
  <c r="F341" i="3"/>
  <c r="X341" i="3"/>
  <c r="K341" i="3"/>
  <c r="E341" i="3"/>
  <c r="C341" i="3"/>
  <c r="D340" i="3"/>
  <c r="F340" i="3"/>
  <c r="X340" i="3"/>
  <c r="K340" i="3"/>
  <c r="E340" i="3"/>
  <c r="C340" i="3"/>
  <c r="D339" i="3"/>
  <c r="F339" i="3"/>
  <c r="X339" i="3"/>
  <c r="K339" i="3"/>
  <c r="E339" i="3"/>
  <c r="C339" i="3"/>
  <c r="B336" i="3"/>
  <c r="B337" i="3"/>
  <c r="D337" i="3"/>
  <c r="F337" i="3"/>
  <c r="X337" i="3"/>
  <c r="K337" i="3"/>
  <c r="E337" i="3"/>
  <c r="C337" i="3"/>
  <c r="D336" i="3"/>
  <c r="F336" i="3"/>
  <c r="X336" i="3"/>
  <c r="K336" i="3"/>
  <c r="E336" i="3"/>
  <c r="C336" i="3"/>
  <c r="D335" i="3"/>
  <c r="F335" i="3"/>
  <c r="X335" i="3"/>
  <c r="K335" i="3"/>
  <c r="E335" i="3"/>
  <c r="C335" i="3"/>
  <c r="B331" i="3"/>
  <c r="B332" i="3"/>
  <c r="B333" i="3"/>
  <c r="D333" i="3"/>
  <c r="F333" i="3"/>
  <c r="X333" i="3"/>
  <c r="K333" i="3"/>
  <c r="E333" i="3"/>
  <c r="C333" i="3"/>
  <c r="D332" i="3"/>
  <c r="F332" i="3"/>
  <c r="X332" i="3"/>
  <c r="K332" i="3"/>
  <c r="E332" i="3"/>
  <c r="C332" i="3"/>
  <c r="D331" i="3"/>
  <c r="F331" i="3"/>
  <c r="X331" i="3"/>
  <c r="K331" i="3"/>
  <c r="E331" i="3"/>
  <c r="C331" i="3"/>
  <c r="D330" i="3"/>
  <c r="L330" i="3"/>
  <c r="M330" i="3"/>
  <c r="N330" i="3"/>
  <c r="P330" i="3"/>
  <c r="F330" i="3"/>
  <c r="X330" i="3"/>
  <c r="K330" i="3"/>
  <c r="E330" i="3"/>
  <c r="C330" i="3"/>
  <c r="B327" i="3"/>
  <c r="B328" i="3"/>
  <c r="D328" i="3"/>
  <c r="F328" i="3"/>
  <c r="X328" i="3"/>
  <c r="K328" i="3"/>
  <c r="E328" i="3"/>
  <c r="C328" i="3"/>
  <c r="D327" i="3"/>
  <c r="F327" i="3"/>
  <c r="X327" i="3"/>
  <c r="K327" i="3"/>
  <c r="E327" i="3"/>
  <c r="C327" i="3"/>
  <c r="D326" i="3"/>
  <c r="L326" i="3"/>
  <c r="O326" i="3"/>
  <c r="P326" i="3"/>
  <c r="F326" i="3"/>
  <c r="X326" i="3"/>
  <c r="K326" i="3"/>
  <c r="E326" i="3"/>
  <c r="C326" i="3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P129" i="1"/>
  <c r="Q129" i="1"/>
  <c r="P130" i="1"/>
  <c r="Q130" i="1"/>
  <c r="P131" i="1"/>
  <c r="Q131" i="1"/>
  <c r="D650" i="3"/>
  <c r="F650" i="3"/>
  <c r="X650" i="3"/>
  <c r="K650" i="3"/>
  <c r="E650" i="3"/>
  <c r="C650" i="3"/>
  <c r="D649" i="3"/>
  <c r="F649" i="3"/>
  <c r="X649" i="3"/>
  <c r="K649" i="3"/>
  <c r="E649" i="3"/>
  <c r="C649" i="3"/>
  <c r="D648" i="3"/>
  <c r="F648" i="3"/>
  <c r="X648" i="3"/>
  <c r="K648" i="3"/>
  <c r="E648" i="3"/>
  <c r="C648" i="3"/>
  <c r="D647" i="3"/>
  <c r="F647" i="3"/>
  <c r="X647" i="3"/>
  <c r="K647" i="3"/>
  <c r="E647" i="3"/>
  <c r="C647" i="3"/>
  <c r="D644" i="3"/>
  <c r="F644" i="3"/>
  <c r="X644" i="3"/>
  <c r="K644" i="3"/>
  <c r="E644" i="3"/>
  <c r="C644" i="3"/>
  <c r="D643" i="3"/>
  <c r="F643" i="3"/>
  <c r="X643" i="3"/>
  <c r="K643" i="3"/>
  <c r="E643" i="3"/>
  <c r="C643" i="3"/>
  <c r="D642" i="3"/>
  <c r="F642" i="3"/>
  <c r="X642" i="3"/>
  <c r="K642" i="3"/>
  <c r="E642" i="3"/>
  <c r="C642" i="3"/>
  <c r="D641" i="3"/>
  <c r="F641" i="3"/>
  <c r="X641" i="3"/>
  <c r="K641" i="3"/>
  <c r="E641" i="3"/>
  <c r="C641" i="3"/>
  <c r="D638" i="3"/>
  <c r="F638" i="3"/>
  <c r="X638" i="3"/>
  <c r="K638" i="3"/>
  <c r="E638" i="3"/>
  <c r="C638" i="3"/>
  <c r="D637" i="3"/>
  <c r="F637" i="3"/>
  <c r="X637" i="3"/>
  <c r="K637" i="3"/>
  <c r="E637" i="3"/>
  <c r="C637" i="3"/>
  <c r="D636" i="3"/>
  <c r="F636" i="3"/>
  <c r="X636" i="3"/>
  <c r="K636" i="3"/>
  <c r="E636" i="3"/>
  <c r="C636" i="3"/>
  <c r="D635" i="3"/>
  <c r="F635" i="3"/>
  <c r="X635" i="3"/>
  <c r="K635" i="3"/>
  <c r="E635" i="3"/>
  <c r="C635" i="3"/>
  <c r="D632" i="3"/>
  <c r="F632" i="3"/>
  <c r="X632" i="3"/>
  <c r="K632" i="3"/>
  <c r="E632" i="3"/>
  <c r="C632" i="3"/>
  <c r="D631" i="3"/>
  <c r="F631" i="3"/>
  <c r="X631" i="3"/>
  <c r="K631" i="3"/>
  <c r="E631" i="3"/>
  <c r="C631" i="3"/>
  <c r="D630" i="3"/>
  <c r="F630" i="3"/>
  <c r="X630" i="3"/>
  <c r="K630" i="3"/>
  <c r="E630" i="3"/>
  <c r="C630" i="3"/>
  <c r="D629" i="3"/>
  <c r="F629" i="3"/>
  <c r="X629" i="3"/>
  <c r="K629" i="3"/>
  <c r="E629" i="3"/>
  <c r="C629" i="3"/>
  <c r="F626" i="3"/>
  <c r="X626" i="3"/>
  <c r="K626" i="3"/>
  <c r="E626" i="3"/>
  <c r="C626" i="3"/>
  <c r="F625" i="3"/>
  <c r="X625" i="3"/>
  <c r="K625" i="3"/>
  <c r="E625" i="3"/>
  <c r="C625" i="3"/>
  <c r="F624" i="3"/>
  <c r="X624" i="3"/>
  <c r="K624" i="3"/>
  <c r="E624" i="3"/>
  <c r="C624" i="3"/>
  <c r="L623" i="3"/>
  <c r="P623" i="3"/>
  <c r="F623" i="3"/>
  <c r="X623" i="3"/>
  <c r="K623" i="3"/>
  <c r="E623" i="3"/>
  <c r="C623" i="3"/>
  <c r="L578" i="3"/>
  <c r="O578" i="3"/>
  <c r="P578" i="3"/>
  <c r="F578" i="3"/>
  <c r="X578" i="3"/>
  <c r="K578" i="3"/>
  <c r="E578" i="3"/>
  <c r="C578" i="3"/>
  <c r="B850" i="3"/>
  <c r="B851" i="3"/>
  <c r="B852" i="3"/>
  <c r="F852" i="3"/>
  <c r="X852" i="3"/>
  <c r="K852" i="3"/>
  <c r="E852" i="3"/>
  <c r="C852" i="3"/>
  <c r="F851" i="3"/>
  <c r="X851" i="3"/>
  <c r="K851" i="3"/>
  <c r="E851" i="3"/>
  <c r="C851" i="3"/>
  <c r="F850" i="3"/>
  <c r="X850" i="3"/>
  <c r="K850" i="3"/>
  <c r="E850" i="3"/>
  <c r="C850" i="3"/>
  <c r="Q849" i="3"/>
  <c r="R849" i="3"/>
  <c r="U849" i="3"/>
  <c r="F849" i="3"/>
  <c r="X849" i="3"/>
  <c r="K849" i="3"/>
  <c r="E849" i="3"/>
  <c r="C849" i="3"/>
  <c r="D844" i="3"/>
  <c r="D845" i="3"/>
  <c r="D846" i="3"/>
  <c r="F846" i="3"/>
  <c r="X846" i="3"/>
  <c r="K846" i="3"/>
  <c r="E846" i="3"/>
  <c r="C846" i="3"/>
  <c r="F845" i="3"/>
  <c r="X845" i="3"/>
  <c r="K845" i="3"/>
  <c r="E845" i="3"/>
  <c r="C845" i="3"/>
  <c r="F844" i="3"/>
  <c r="X844" i="3"/>
  <c r="K844" i="3"/>
  <c r="E844" i="3"/>
  <c r="C844" i="3"/>
  <c r="L843" i="3"/>
  <c r="M843" i="3"/>
  <c r="P843" i="3"/>
  <c r="F843" i="3"/>
  <c r="X843" i="3"/>
  <c r="K843" i="3"/>
  <c r="E843" i="3"/>
  <c r="C843" i="3"/>
  <c r="P276" i="1"/>
  <c r="Q276" i="1"/>
  <c r="P277" i="1"/>
  <c r="Q277" i="1"/>
  <c r="P274" i="1"/>
  <c r="Q274" i="1"/>
  <c r="P275" i="1"/>
  <c r="Q275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B838" i="3"/>
  <c r="B839" i="3"/>
  <c r="B840" i="3"/>
  <c r="F840" i="3"/>
  <c r="X840" i="3"/>
  <c r="K840" i="3"/>
  <c r="E840" i="3"/>
  <c r="C840" i="3"/>
  <c r="F839" i="3"/>
  <c r="X839" i="3"/>
  <c r="K839" i="3"/>
  <c r="E839" i="3"/>
  <c r="C839" i="3"/>
  <c r="F838" i="3"/>
  <c r="X838" i="3"/>
  <c r="K838" i="3"/>
  <c r="E838" i="3"/>
  <c r="C838" i="3"/>
  <c r="Q837" i="3"/>
  <c r="R837" i="3"/>
  <c r="U837" i="3"/>
  <c r="F837" i="3"/>
  <c r="X837" i="3"/>
  <c r="K837" i="3"/>
  <c r="E837" i="3"/>
  <c r="C837" i="3"/>
  <c r="D832" i="3"/>
  <c r="D833" i="3"/>
  <c r="D834" i="3"/>
  <c r="F834" i="3"/>
  <c r="X834" i="3"/>
  <c r="K834" i="3"/>
  <c r="E834" i="3"/>
  <c r="C834" i="3"/>
  <c r="F833" i="3"/>
  <c r="X833" i="3"/>
  <c r="K833" i="3"/>
  <c r="E833" i="3"/>
  <c r="C833" i="3"/>
  <c r="F832" i="3"/>
  <c r="X832" i="3"/>
  <c r="K832" i="3"/>
  <c r="E832" i="3"/>
  <c r="C832" i="3"/>
  <c r="L831" i="3"/>
  <c r="M831" i="3"/>
  <c r="P831" i="3"/>
  <c r="F831" i="3"/>
  <c r="X831" i="3"/>
  <c r="K831" i="3"/>
  <c r="E831" i="3"/>
  <c r="C831" i="3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Q194" i="1"/>
  <c r="P194" i="1"/>
  <c r="Q193" i="1"/>
  <c r="P193" i="1"/>
  <c r="B826" i="3"/>
  <c r="B827" i="3"/>
  <c r="B828" i="3"/>
  <c r="F828" i="3"/>
  <c r="X828" i="3"/>
  <c r="K828" i="3"/>
  <c r="E828" i="3"/>
  <c r="C828" i="3"/>
  <c r="F827" i="3"/>
  <c r="X827" i="3"/>
  <c r="K827" i="3"/>
  <c r="E827" i="3"/>
  <c r="C827" i="3"/>
  <c r="F826" i="3"/>
  <c r="X826" i="3"/>
  <c r="K826" i="3"/>
  <c r="E826" i="3"/>
  <c r="C826" i="3"/>
  <c r="Q825" i="3"/>
  <c r="R825" i="3"/>
  <c r="U825" i="3"/>
  <c r="F825" i="3"/>
  <c r="X825" i="3"/>
  <c r="K825" i="3"/>
  <c r="E825" i="3"/>
  <c r="C825" i="3"/>
  <c r="C819" i="3"/>
  <c r="C820" i="3"/>
  <c r="C821" i="3"/>
  <c r="C822" i="3"/>
  <c r="D820" i="3"/>
  <c r="D821" i="3"/>
  <c r="D822" i="3"/>
  <c r="F822" i="3"/>
  <c r="X822" i="3"/>
  <c r="K822" i="3"/>
  <c r="E822" i="3"/>
  <c r="F821" i="3"/>
  <c r="X821" i="3"/>
  <c r="K821" i="3"/>
  <c r="E821" i="3"/>
  <c r="F820" i="3"/>
  <c r="X820" i="3"/>
  <c r="K820" i="3"/>
  <c r="E820" i="3"/>
  <c r="F819" i="3"/>
  <c r="X819" i="3"/>
  <c r="K819" i="3"/>
  <c r="E819" i="3"/>
  <c r="B814" i="3"/>
  <c r="B815" i="3"/>
  <c r="B816" i="3"/>
  <c r="C815" i="3"/>
  <c r="E815" i="3"/>
  <c r="F815" i="3"/>
  <c r="K815" i="3"/>
  <c r="X815" i="3"/>
  <c r="C816" i="3"/>
  <c r="E816" i="3"/>
  <c r="F816" i="3"/>
  <c r="K816" i="3"/>
  <c r="X816" i="3"/>
  <c r="F814" i="3"/>
  <c r="X814" i="3"/>
  <c r="K814" i="3"/>
  <c r="E814" i="3"/>
  <c r="C814" i="3"/>
  <c r="F813" i="3"/>
  <c r="X813" i="3"/>
  <c r="K813" i="3"/>
  <c r="E813" i="3"/>
  <c r="C813" i="3"/>
  <c r="Q371" i="1"/>
  <c r="P371" i="1"/>
  <c r="Q370" i="1"/>
  <c r="P370" i="1"/>
  <c r="Q369" i="1"/>
  <c r="P369" i="1"/>
  <c r="Q368" i="1"/>
  <c r="P368" i="1"/>
  <c r="Q365" i="1"/>
  <c r="P365" i="1"/>
  <c r="Q364" i="1"/>
  <c r="P364" i="1"/>
  <c r="Q363" i="1"/>
  <c r="P363" i="1"/>
  <c r="Q362" i="1"/>
  <c r="P362" i="1"/>
  <c r="Q359" i="1"/>
  <c r="P359" i="1"/>
  <c r="Q358" i="1"/>
  <c r="P358" i="1"/>
  <c r="Q357" i="1"/>
  <c r="P357" i="1"/>
  <c r="Q356" i="1"/>
  <c r="P356" i="1"/>
  <c r="Q353" i="1"/>
  <c r="P353" i="1"/>
  <c r="Q352" i="1"/>
  <c r="P352" i="1"/>
  <c r="Q351" i="1"/>
  <c r="P351" i="1"/>
  <c r="Q350" i="1"/>
  <c r="P350" i="1"/>
  <c r="D792" i="3"/>
  <c r="D791" i="3"/>
  <c r="K792" i="3"/>
  <c r="K796" i="3"/>
  <c r="D796" i="3"/>
  <c r="K791" i="3"/>
  <c r="D788" i="3"/>
  <c r="K788" i="3"/>
  <c r="K752" i="3"/>
  <c r="K751" i="3"/>
  <c r="K750" i="3"/>
  <c r="D750" i="3"/>
  <c r="K716" i="3"/>
  <c r="K715" i="3"/>
  <c r="K714" i="3"/>
  <c r="K713" i="3"/>
  <c r="K887" i="3"/>
  <c r="K890" i="3"/>
  <c r="R890" i="3"/>
  <c r="K893" i="3"/>
  <c r="K896" i="3"/>
  <c r="Q284" i="1"/>
  <c r="Q285" i="1"/>
  <c r="P285" i="1"/>
  <c r="Q281" i="1"/>
  <c r="D751" i="3"/>
  <c r="D752" i="3"/>
  <c r="Q242" i="1"/>
  <c r="Q243" i="1"/>
  <c r="K564" i="3"/>
  <c r="K563" i="3"/>
  <c r="K562" i="3"/>
  <c r="K539" i="3"/>
  <c r="K540" i="3"/>
  <c r="K543" i="3"/>
  <c r="K544" i="3"/>
  <c r="K545" i="3"/>
  <c r="K546" i="3"/>
  <c r="K549" i="3"/>
  <c r="K550" i="3"/>
  <c r="K551" i="3"/>
  <c r="K552" i="3"/>
  <c r="K555" i="3"/>
  <c r="K556" i="3"/>
  <c r="K557" i="3"/>
  <c r="K558" i="3"/>
  <c r="K561" i="3"/>
  <c r="K538" i="3"/>
  <c r="D539" i="3"/>
  <c r="K537" i="3"/>
  <c r="D537" i="3"/>
  <c r="K498" i="3"/>
  <c r="P284" i="1"/>
  <c r="P281" i="1"/>
  <c r="Q280" i="1"/>
  <c r="P280" i="1"/>
  <c r="P242" i="1"/>
  <c r="P167" i="1"/>
  <c r="P244" i="1"/>
  <c r="Q244" i="1"/>
  <c r="P243" i="1"/>
  <c r="Q167" i="1"/>
  <c r="D538" i="3"/>
  <c r="D540" i="3"/>
  <c r="P168" i="1"/>
  <c r="Q245" i="1"/>
  <c r="P245" i="1"/>
  <c r="Q169" i="1"/>
  <c r="Q168" i="1"/>
  <c r="P169" i="1"/>
  <c r="P375" i="1"/>
  <c r="P171" i="1"/>
  <c r="D543" i="3"/>
  <c r="Q170" i="1"/>
  <c r="P246" i="1"/>
  <c r="Q246" i="1"/>
  <c r="P170" i="1"/>
  <c r="Q171" i="1"/>
  <c r="Q375" i="1"/>
  <c r="K492" i="3"/>
  <c r="K491" i="3"/>
  <c r="K490" i="3"/>
  <c r="K489" i="3"/>
  <c r="K488" i="3"/>
  <c r="K486" i="3"/>
  <c r="K485" i="3"/>
  <c r="K484" i="3"/>
  <c r="K483" i="3"/>
  <c r="K482" i="3"/>
  <c r="K480" i="3"/>
  <c r="K479" i="3"/>
  <c r="K478" i="3"/>
  <c r="K477" i="3"/>
  <c r="K476" i="3"/>
  <c r="K474" i="3"/>
  <c r="K473" i="3"/>
  <c r="K472" i="3"/>
  <c r="K471" i="3"/>
  <c r="K470" i="3"/>
  <c r="K468" i="3"/>
  <c r="K467" i="3"/>
  <c r="K466" i="3"/>
  <c r="K465" i="3"/>
  <c r="K464" i="3"/>
  <c r="K462" i="3"/>
  <c r="K461" i="3"/>
  <c r="K460" i="3"/>
  <c r="K459" i="3"/>
  <c r="B459" i="3"/>
  <c r="K458" i="3"/>
  <c r="D458" i="3"/>
  <c r="K456" i="3"/>
  <c r="K455" i="3"/>
  <c r="K454" i="3"/>
  <c r="K453" i="3"/>
  <c r="B453" i="3"/>
  <c r="K452" i="3"/>
  <c r="D452" i="3"/>
  <c r="K450" i="3"/>
  <c r="K449" i="3"/>
  <c r="K448" i="3"/>
  <c r="K447" i="3"/>
  <c r="B447" i="3"/>
  <c r="K446" i="3"/>
  <c r="D446" i="3"/>
  <c r="K444" i="3"/>
  <c r="K443" i="3"/>
  <c r="K442" i="3"/>
  <c r="K441" i="3"/>
  <c r="B441" i="3"/>
  <c r="K440" i="3"/>
  <c r="D440" i="3"/>
  <c r="K438" i="3"/>
  <c r="K437" i="3"/>
  <c r="K436" i="3"/>
  <c r="K435" i="3"/>
  <c r="B435" i="3"/>
  <c r="K434" i="3"/>
  <c r="D434" i="3"/>
  <c r="K432" i="3"/>
  <c r="K431" i="3"/>
  <c r="K430" i="3"/>
  <c r="K429" i="3"/>
  <c r="B429" i="3"/>
  <c r="K428" i="3"/>
  <c r="D428" i="3"/>
  <c r="K426" i="3"/>
  <c r="K425" i="3"/>
  <c r="K424" i="3"/>
  <c r="K423" i="3"/>
  <c r="B423" i="3"/>
  <c r="K422" i="3"/>
  <c r="D422" i="3"/>
  <c r="Q345" i="1"/>
  <c r="P330" i="1"/>
  <c r="D544" i="3"/>
  <c r="P247" i="1"/>
  <c r="Q247" i="1"/>
  <c r="Q172" i="1"/>
  <c r="P172" i="1"/>
  <c r="Q340" i="1"/>
  <c r="Q335" i="1"/>
  <c r="D453" i="3"/>
  <c r="B454" i="3"/>
  <c r="B455" i="3"/>
  <c r="B436" i="3"/>
  <c r="B437" i="3"/>
  <c r="B430" i="3"/>
  <c r="B431" i="3"/>
  <c r="B460" i="3"/>
  <c r="D459" i="3"/>
  <c r="D447" i="3"/>
  <c r="B448" i="3"/>
  <c r="D441" i="3"/>
  <c r="B442" i="3"/>
  <c r="D435" i="3"/>
  <c r="D429" i="3"/>
  <c r="D423" i="3"/>
  <c r="B424" i="3"/>
  <c r="Q347" i="1"/>
  <c r="Q346" i="1"/>
  <c r="D545" i="3"/>
  <c r="P248" i="1"/>
  <c r="Q248" i="1"/>
  <c r="P346" i="1"/>
  <c r="P331" i="1"/>
  <c r="Q331" i="1"/>
  <c r="P345" i="1"/>
  <c r="Q330" i="1"/>
  <c r="P340" i="1"/>
  <c r="P173" i="1"/>
  <c r="Q173" i="1"/>
  <c r="P347" i="1"/>
  <c r="P335" i="1"/>
  <c r="D437" i="3"/>
  <c r="D436" i="3"/>
  <c r="B456" i="3"/>
  <c r="D456" i="3"/>
  <c r="B438" i="3"/>
  <c r="D438" i="3"/>
  <c r="D455" i="3"/>
  <c r="D430" i="3"/>
  <c r="D454" i="3"/>
  <c r="D431" i="3"/>
  <c r="B432" i="3"/>
  <c r="D432" i="3"/>
  <c r="B461" i="3"/>
  <c r="D460" i="3"/>
  <c r="B449" i="3"/>
  <c r="D448" i="3"/>
  <c r="B443" i="3"/>
  <c r="D442" i="3"/>
  <c r="B425" i="3"/>
  <c r="D424" i="3"/>
  <c r="Q336" i="1"/>
  <c r="P336" i="1"/>
  <c r="Q341" i="1"/>
  <c r="Q337" i="1"/>
  <c r="D546" i="3"/>
  <c r="Q249" i="1"/>
  <c r="P249" i="1"/>
  <c r="Q332" i="1"/>
  <c r="P174" i="1"/>
  <c r="Q174" i="1"/>
  <c r="P332" i="1"/>
  <c r="D461" i="3"/>
  <c r="B462" i="3"/>
  <c r="B450" i="3"/>
  <c r="D449" i="3"/>
  <c r="B444" i="3"/>
  <c r="D443" i="3"/>
  <c r="D425" i="3"/>
  <c r="B426" i="3"/>
  <c r="Q342" i="1"/>
  <c r="P341" i="1"/>
  <c r="P337" i="1"/>
  <c r="D549" i="3"/>
  <c r="P250" i="1"/>
  <c r="Q250" i="1"/>
  <c r="D550" i="3"/>
  <c r="Q175" i="1"/>
  <c r="P175" i="1"/>
  <c r="B464" i="3"/>
  <c r="D462" i="3"/>
  <c r="D450" i="3"/>
  <c r="D444" i="3"/>
  <c r="D426" i="3"/>
  <c r="P342" i="1"/>
  <c r="P251" i="1"/>
  <c r="Q251" i="1"/>
  <c r="D551" i="3"/>
  <c r="Q176" i="1"/>
  <c r="P176" i="1"/>
  <c r="D464" i="3"/>
  <c r="B465" i="3"/>
  <c r="Q252" i="1"/>
  <c r="P252" i="1"/>
  <c r="D552" i="3"/>
  <c r="P177" i="1"/>
  <c r="Q177" i="1"/>
  <c r="B466" i="3"/>
  <c r="D465" i="3"/>
  <c r="Q253" i="1"/>
  <c r="P253" i="1"/>
  <c r="P178" i="1"/>
  <c r="Q178" i="1"/>
  <c r="D466" i="3"/>
  <c r="B467" i="3"/>
  <c r="P254" i="1"/>
  <c r="Q254" i="1"/>
  <c r="D555" i="3"/>
  <c r="P179" i="1"/>
  <c r="Q179" i="1"/>
  <c r="B468" i="3"/>
  <c r="D467" i="3"/>
  <c r="P255" i="1"/>
  <c r="Q255" i="1"/>
  <c r="D556" i="3"/>
  <c r="Q180" i="1"/>
  <c r="P180" i="1"/>
  <c r="B470" i="3"/>
  <c r="D468" i="3"/>
  <c r="Q256" i="1"/>
  <c r="P256" i="1"/>
  <c r="D557" i="3"/>
  <c r="P181" i="1"/>
  <c r="Q181" i="1"/>
  <c r="D470" i="3"/>
  <c r="B471" i="3"/>
  <c r="D562" i="3"/>
  <c r="Q257" i="1"/>
  <c r="P257" i="1"/>
  <c r="D558" i="3"/>
  <c r="P182" i="1"/>
  <c r="Q182" i="1"/>
  <c r="D471" i="3"/>
  <c r="B472" i="3"/>
  <c r="D563" i="3"/>
  <c r="D564" i="3"/>
  <c r="Q258" i="1"/>
  <c r="P258" i="1"/>
  <c r="Q183" i="1"/>
  <c r="P183" i="1"/>
  <c r="B473" i="3"/>
  <c r="D472" i="3"/>
  <c r="P259" i="1"/>
  <c r="Q259" i="1"/>
  <c r="D561" i="3"/>
  <c r="Q184" i="1"/>
  <c r="P184" i="1"/>
  <c r="D473" i="3"/>
  <c r="B474" i="3"/>
  <c r="P260" i="1"/>
  <c r="Q260" i="1"/>
  <c r="Q185" i="1"/>
  <c r="P185" i="1"/>
  <c r="D474" i="3"/>
  <c r="B476" i="3"/>
  <c r="Q261" i="1"/>
  <c r="P261" i="1"/>
  <c r="P186" i="1"/>
  <c r="Q186" i="1"/>
  <c r="D476" i="3"/>
  <c r="B477" i="3"/>
  <c r="Q187" i="1"/>
  <c r="P187" i="1"/>
  <c r="B478" i="3"/>
  <c r="D477" i="3"/>
  <c r="Q188" i="1"/>
  <c r="P188" i="1"/>
  <c r="D478" i="3"/>
  <c r="B479" i="3"/>
  <c r="P189" i="1"/>
  <c r="Q189" i="1"/>
  <c r="D479" i="3"/>
  <c r="B480" i="3"/>
  <c r="Q190" i="1"/>
  <c r="P190" i="1"/>
  <c r="D480" i="3"/>
  <c r="B482" i="3"/>
  <c r="P191" i="1"/>
  <c r="Q191" i="1"/>
  <c r="B483" i="3"/>
  <c r="D482" i="3"/>
  <c r="Q192" i="1"/>
  <c r="P192" i="1"/>
  <c r="D483" i="3"/>
  <c r="B484" i="3"/>
  <c r="D484" i="3"/>
  <c r="B485" i="3"/>
  <c r="D485" i="3"/>
  <c r="B486" i="3"/>
  <c r="B488" i="3"/>
  <c r="D486" i="3"/>
  <c r="D488" i="3"/>
  <c r="B489" i="3"/>
  <c r="D489" i="3"/>
  <c r="B490" i="3"/>
  <c r="D490" i="3"/>
  <c r="B491" i="3"/>
  <c r="B492" i="3"/>
  <c r="D491" i="3"/>
  <c r="D492" i="3"/>
  <c r="K378" i="3"/>
  <c r="P132" i="1"/>
  <c r="Q132" i="1"/>
  <c r="Q133" i="1"/>
  <c r="P133" i="1"/>
  <c r="Q134" i="1"/>
  <c r="P134" i="1"/>
  <c r="K324" i="3"/>
  <c r="K323" i="3"/>
  <c r="B323" i="3"/>
  <c r="B324" i="3"/>
  <c r="K322" i="3"/>
  <c r="D322" i="3"/>
  <c r="B319" i="3"/>
  <c r="B320" i="3"/>
  <c r="K320" i="3"/>
  <c r="K319" i="3"/>
  <c r="K318" i="3"/>
  <c r="D318" i="3"/>
  <c r="K316" i="3"/>
  <c r="K315" i="3"/>
  <c r="B315" i="3"/>
  <c r="B316" i="3"/>
  <c r="K314" i="3"/>
  <c r="D314" i="3"/>
  <c r="K312" i="3"/>
  <c r="K311" i="3"/>
  <c r="B311" i="3"/>
  <c r="B312" i="3"/>
  <c r="K310" i="3"/>
  <c r="D310" i="3"/>
  <c r="K68" i="3"/>
  <c r="K48" i="3"/>
  <c r="K50" i="3"/>
  <c r="K51" i="3"/>
  <c r="K52" i="3"/>
  <c r="K53" i="3"/>
  <c r="K54" i="3"/>
  <c r="K56" i="3"/>
  <c r="K46" i="3"/>
  <c r="K47" i="3"/>
  <c r="K57" i="3"/>
  <c r="K58" i="3"/>
  <c r="K59" i="3"/>
  <c r="K60" i="3"/>
  <c r="K62" i="3"/>
  <c r="K63" i="3"/>
  <c r="K64" i="3"/>
  <c r="K65" i="3"/>
  <c r="K66" i="3"/>
  <c r="K69" i="3"/>
  <c r="K70" i="3"/>
  <c r="K71" i="3"/>
  <c r="K72" i="3"/>
  <c r="K74" i="3"/>
  <c r="K75" i="3"/>
  <c r="K76" i="3"/>
  <c r="K77" i="3"/>
  <c r="K78" i="3"/>
  <c r="B45" i="3"/>
  <c r="D8" i="3"/>
  <c r="B9" i="3"/>
  <c r="B10" i="3"/>
  <c r="K10" i="3"/>
  <c r="K11" i="3"/>
  <c r="K12" i="3"/>
  <c r="D319" i="3"/>
  <c r="Q135" i="1"/>
  <c r="P135" i="1"/>
  <c r="D323" i="3"/>
  <c r="D324" i="3"/>
  <c r="D320" i="3"/>
  <c r="D316" i="3"/>
  <c r="D315" i="3"/>
  <c r="D311" i="3"/>
  <c r="D312" i="3"/>
  <c r="D10" i="3"/>
  <c r="D9" i="3"/>
  <c r="B11" i="3"/>
  <c r="P136" i="1"/>
  <c r="Q136" i="1"/>
  <c r="D11" i="3"/>
  <c r="B12" i="3"/>
  <c r="P137" i="1"/>
  <c r="Q137" i="1"/>
  <c r="D12" i="3"/>
  <c r="Q138" i="1"/>
  <c r="P138" i="1"/>
  <c r="Q139" i="1"/>
  <c r="P139" i="1"/>
  <c r="Q140" i="1"/>
  <c r="P140" i="1"/>
  <c r="Q141" i="1"/>
  <c r="P141" i="1"/>
  <c r="P142" i="1"/>
  <c r="Q142" i="1"/>
  <c r="Q143" i="1"/>
  <c r="P143" i="1"/>
  <c r="Q144" i="1"/>
  <c r="P144" i="1"/>
  <c r="P145" i="1"/>
  <c r="Q145" i="1"/>
  <c r="Q146" i="1"/>
  <c r="P146" i="1"/>
  <c r="Q147" i="1"/>
  <c r="P147" i="1"/>
  <c r="P148" i="1"/>
  <c r="Q148" i="1"/>
  <c r="Q149" i="1"/>
  <c r="P149" i="1"/>
  <c r="Q150" i="1"/>
  <c r="P150" i="1"/>
  <c r="Q151" i="1"/>
  <c r="P151" i="1"/>
  <c r="Q152" i="1"/>
  <c r="P152" i="1"/>
  <c r="P153" i="1"/>
  <c r="Q153" i="1"/>
  <c r="Q154" i="1"/>
  <c r="P154" i="1"/>
  <c r="Q155" i="1"/>
  <c r="P155" i="1"/>
  <c r="P156" i="1"/>
  <c r="Q156" i="1"/>
  <c r="Q157" i="1"/>
  <c r="P157" i="1"/>
  <c r="P158" i="1"/>
  <c r="Q158" i="1"/>
  <c r="Q159" i="1"/>
  <c r="P159" i="1"/>
  <c r="Q160" i="1"/>
  <c r="P160" i="1"/>
  <c r="P161" i="1"/>
  <c r="Q161" i="1"/>
  <c r="P162" i="1"/>
  <c r="Q162" i="1"/>
  <c r="P291" i="1"/>
  <c r="B307" i="3"/>
  <c r="B308" i="3"/>
  <c r="K308" i="3"/>
  <c r="K307" i="3"/>
  <c r="K306" i="3"/>
  <c r="D306" i="3"/>
  <c r="P163" i="1"/>
  <c r="Q163" i="1"/>
  <c r="Q291" i="1"/>
  <c r="Q290" i="1"/>
  <c r="P290" i="1"/>
  <c r="Q288" i="1"/>
  <c r="Q289" i="1"/>
  <c r="D307" i="3"/>
  <c r="D308" i="3"/>
  <c r="B33" i="3"/>
  <c r="B34" i="3"/>
  <c r="K42" i="3"/>
  <c r="K41" i="3"/>
  <c r="K40" i="3"/>
  <c r="K39" i="3"/>
  <c r="B39" i="3"/>
  <c r="K38" i="3"/>
  <c r="D38" i="3"/>
  <c r="K36" i="3"/>
  <c r="K35" i="3"/>
  <c r="K34" i="3"/>
  <c r="K33" i="3"/>
  <c r="K32" i="3"/>
  <c r="D32" i="3"/>
  <c r="K30" i="3"/>
  <c r="K29" i="3"/>
  <c r="K28" i="3"/>
  <c r="K27" i="3"/>
  <c r="B27" i="3"/>
  <c r="K26" i="3"/>
  <c r="D26" i="3"/>
  <c r="K24" i="3"/>
  <c r="K23" i="3"/>
  <c r="K22" i="3"/>
  <c r="K21" i="3"/>
  <c r="B21" i="3"/>
  <c r="K20" i="3"/>
  <c r="D20" i="3"/>
  <c r="K18" i="3"/>
  <c r="K17" i="3"/>
  <c r="K16" i="3"/>
  <c r="K15" i="3"/>
  <c r="B15" i="3"/>
  <c r="K14" i="3"/>
  <c r="D14" i="3"/>
  <c r="K9" i="3"/>
  <c r="K45" i="3"/>
  <c r="D45" i="3"/>
  <c r="K44" i="3"/>
  <c r="D44" i="3"/>
  <c r="E890" i="3"/>
  <c r="P164" i="1"/>
  <c r="Q164" i="1"/>
  <c r="Q292" i="1"/>
  <c r="P292" i="1"/>
  <c r="P293" i="1"/>
  <c r="Q293" i="1"/>
  <c r="P289" i="1"/>
  <c r="P288" i="1"/>
  <c r="D33" i="3"/>
  <c r="B35" i="3"/>
  <c r="D27" i="3"/>
  <c r="B40" i="3"/>
  <c r="D39" i="3"/>
  <c r="D34" i="3"/>
  <c r="B28" i="3"/>
  <c r="B22" i="3"/>
  <c r="D21" i="3"/>
  <c r="B16" i="3"/>
  <c r="D15" i="3"/>
  <c r="Q890" i="3"/>
  <c r="U890" i="3"/>
  <c r="Q294" i="1"/>
  <c r="P294" i="1"/>
  <c r="B36" i="3"/>
  <c r="D40" i="3"/>
  <c r="B41" i="3"/>
  <c r="D35" i="3"/>
  <c r="D28" i="3"/>
  <c r="B29" i="3"/>
  <c r="D22" i="3"/>
  <c r="B23" i="3"/>
  <c r="B17" i="3"/>
  <c r="D16" i="3"/>
  <c r="Q7" i="1"/>
  <c r="K8" i="3"/>
  <c r="Q295" i="1"/>
  <c r="P295" i="1"/>
  <c r="D41" i="3"/>
  <c r="B42" i="3"/>
  <c r="D36" i="3"/>
  <c r="D29" i="3"/>
  <c r="B30" i="3"/>
  <c r="D23" i="3"/>
  <c r="B24" i="3"/>
  <c r="B18" i="3"/>
  <c r="D17" i="3"/>
  <c r="Q8" i="1"/>
  <c r="P7" i="1"/>
  <c r="P6" i="1"/>
  <c r="Q6" i="1"/>
  <c r="E46" i="3"/>
  <c r="C47" i="3"/>
  <c r="C46" i="3"/>
  <c r="P296" i="1"/>
  <c r="Q296" i="1"/>
  <c r="D42" i="3"/>
  <c r="D30" i="3"/>
  <c r="D24" i="3"/>
  <c r="D18" i="3"/>
  <c r="P8" i="1"/>
  <c r="Q10" i="1"/>
  <c r="F46" i="3"/>
  <c r="X46" i="3"/>
  <c r="P297" i="1"/>
  <c r="Q297" i="1"/>
  <c r="Q9" i="1"/>
  <c r="Q896" i="3"/>
  <c r="R896" i="3"/>
  <c r="F47" i="3"/>
  <c r="X47" i="3"/>
  <c r="P10" i="1"/>
  <c r="E47" i="3"/>
  <c r="C48" i="3"/>
  <c r="Q11" i="1"/>
  <c r="Q298" i="1"/>
  <c r="P298" i="1"/>
  <c r="P9" i="1"/>
  <c r="U896" i="3"/>
  <c r="E48" i="3"/>
  <c r="P11" i="1"/>
  <c r="Q12" i="1"/>
  <c r="F48" i="3"/>
  <c r="X48" i="3"/>
  <c r="Q299" i="1"/>
  <c r="P299" i="1"/>
  <c r="Q13" i="1"/>
  <c r="P12" i="1"/>
  <c r="C50" i="3"/>
  <c r="Q300" i="1"/>
  <c r="P300" i="1"/>
  <c r="P13" i="1"/>
  <c r="E50" i="3"/>
  <c r="C51" i="3"/>
  <c r="Q14" i="1"/>
  <c r="F50" i="3"/>
  <c r="X50" i="3"/>
  <c r="P301" i="1"/>
  <c r="Q301" i="1"/>
  <c r="P14" i="1"/>
  <c r="Q15" i="1"/>
  <c r="P15" i="1"/>
  <c r="Q302" i="1"/>
  <c r="P302" i="1"/>
  <c r="P16" i="1"/>
  <c r="Q16" i="1"/>
  <c r="Q303" i="1"/>
  <c r="P303" i="1"/>
  <c r="P17" i="1"/>
  <c r="Q17" i="1"/>
  <c r="P304" i="1"/>
  <c r="Q304" i="1"/>
  <c r="P18" i="1"/>
  <c r="Q18" i="1"/>
  <c r="P305" i="1"/>
  <c r="Q305" i="1"/>
  <c r="Q19" i="1"/>
  <c r="P19" i="1"/>
  <c r="Q306" i="1"/>
  <c r="P306" i="1"/>
  <c r="P20" i="1"/>
  <c r="Q20" i="1"/>
  <c r="Q307" i="1"/>
  <c r="E896" i="3"/>
  <c r="Q21" i="1"/>
  <c r="C59" i="3"/>
  <c r="P307" i="1"/>
  <c r="F51" i="3"/>
  <c r="X51" i="3"/>
  <c r="C10" i="3"/>
  <c r="E57" i="3"/>
  <c r="E54" i="3"/>
  <c r="E51" i="3"/>
  <c r="C57" i="3"/>
  <c r="E56" i="3"/>
  <c r="C58" i="3"/>
  <c r="C52" i="3"/>
  <c r="E53" i="3"/>
  <c r="C53" i="3"/>
  <c r="C56" i="3"/>
  <c r="C54" i="3"/>
  <c r="E52" i="3"/>
  <c r="P21" i="1"/>
  <c r="E58" i="3"/>
  <c r="F57" i="3"/>
  <c r="X57" i="3"/>
  <c r="Q22" i="1"/>
  <c r="F59" i="3"/>
  <c r="X59" i="3"/>
  <c r="F52" i="3"/>
  <c r="X52" i="3"/>
  <c r="F56" i="3"/>
  <c r="X56" i="3"/>
  <c r="F58" i="3"/>
  <c r="X58" i="3"/>
  <c r="P22" i="1"/>
  <c r="E59" i="3"/>
  <c r="C60" i="3"/>
  <c r="P23" i="1"/>
  <c r="Q23" i="1"/>
  <c r="F53" i="3"/>
  <c r="X53" i="3"/>
  <c r="F54" i="3"/>
  <c r="X54" i="3"/>
  <c r="E60" i="3"/>
  <c r="P24" i="1"/>
  <c r="Q24" i="1"/>
  <c r="F60" i="3"/>
  <c r="X60" i="3"/>
  <c r="F10" i="3"/>
  <c r="Q25" i="1"/>
  <c r="C11" i="3"/>
  <c r="E10" i="3"/>
  <c r="C62" i="3"/>
  <c r="E62" i="3"/>
  <c r="C63" i="3"/>
  <c r="P25" i="1"/>
  <c r="P26" i="1"/>
  <c r="Q26" i="1"/>
  <c r="F62" i="3"/>
  <c r="X62" i="3"/>
  <c r="F63" i="3"/>
  <c r="X63" i="3"/>
  <c r="C64" i="3"/>
  <c r="E63" i="3"/>
  <c r="P27" i="1"/>
  <c r="Q27" i="1"/>
  <c r="E64" i="3"/>
  <c r="C65" i="3"/>
  <c r="P28" i="1"/>
  <c r="Q28" i="1"/>
  <c r="F64" i="3"/>
  <c r="X64" i="3"/>
  <c r="F65" i="3"/>
  <c r="X65" i="3"/>
  <c r="P29" i="1"/>
  <c r="Q29" i="1"/>
  <c r="C66" i="3"/>
  <c r="E65" i="3"/>
  <c r="E66" i="3"/>
  <c r="F11" i="3"/>
  <c r="F66" i="3"/>
  <c r="X66" i="3"/>
  <c r="Q30" i="1"/>
  <c r="P30" i="1"/>
  <c r="P31" i="1"/>
  <c r="Q31" i="1"/>
  <c r="Q32" i="1"/>
  <c r="P32" i="1"/>
  <c r="Q33" i="1"/>
  <c r="P33" i="1"/>
  <c r="Q34" i="1"/>
  <c r="P34" i="1"/>
  <c r="P35" i="1"/>
  <c r="Q35" i="1"/>
  <c r="Q36" i="1"/>
  <c r="P36" i="1"/>
  <c r="Q37" i="1"/>
  <c r="P37" i="1"/>
  <c r="P38" i="1"/>
  <c r="Q38" i="1"/>
  <c r="P39" i="1"/>
  <c r="Q39" i="1"/>
  <c r="Q40" i="1"/>
  <c r="P40" i="1"/>
  <c r="P41" i="1"/>
  <c r="Q41" i="1"/>
  <c r="Q42" i="1"/>
  <c r="P42" i="1"/>
  <c r="P43" i="1"/>
  <c r="Q43" i="1"/>
  <c r="Q44" i="1"/>
  <c r="P44" i="1"/>
  <c r="P45" i="1"/>
  <c r="Q45" i="1"/>
  <c r="Q46" i="1"/>
  <c r="P46" i="1"/>
  <c r="E893" i="3"/>
  <c r="Q893" i="3"/>
  <c r="R893" i="3"/>
  <c r="E887" i="3"/>
  <c r="R887" i="3"/>
  <c r="Q887" i="3"/>
  <c r="Q47" i="1"/>
  <c r="P47" i="1"/>
  <c r="C70" i="3"/>
  <c r="C78" i="3"/>
  <c r="E11" i="3"/>
  <c r="C68" i="3"/>
  <c r="C76" i="3"/>
  <c r="C75" i="3"/>
  <c r="C77" i="3"/>
  <c r="E75" i="3"/>
  <c r="E68" i="3"/>
  <c r="E76" i="3"/>
  <c r="C12" i="3"/>
  <c r="C69" i="3"/>
  <c r="E69" i="3"/>
  <c r="E71" i="3"/>
  <c r="E78" i="3"/>
  <c r="E72" i="3"/>
  <c r="E70" i="3"/>
  <c r="C74" i="3"/>
  <c r="C71" i="3"/>
  <c r="E74" i="3"/>
  <c r="E12" i="3"/>
  <c r="E77" i="3"/>
  <c r="C72" i="3"/>
  <c r="U893" i="3"/>
  <c r="U887" i="3"/>
  <c r="F12" i="3"/>
  <c r="P48" i="1"/>
  <c r="Q48" i="1"/>
  <c r="F68" i="3"/>
  <c r="X68" i="3"/>
  <c r="F69" i="3"/>
  <c r="X69" i="3"/>
  <c r="F75" i="3"/>
  <c r="X75" i="3"/>
  <c r="F77" i="3"/>
  <c r="X77" i="3"/>
  <c r="F74" i="3"/>
  <c r="X74" i="3"/>
  <c r="F70" i="3"/>
  <c r="X70" i="3"/>
  <c r="F71" i="3"/>
  <c r="X71" i="3"/>
  <c r="F78" i="3"/>
  <c r="X78" i="3"/>
  <c r="Q49" i="1"/>
  <c r="P49" i="1"/>
  <c r="F76" i="3"/>
  <c r="X76" i="3"/>
  <c r="F72" i="3"/>
  <c r="X72" i="3"/>
  <c r="Q50" i="1"/>
  <c r="P51" i="1"/>
  <c r="Q51" i="1"/>
  <c r="P50" i="1"/>
  <c r="Q52" i="1"/>
  <c r="P52" i="1"/>
  <c r="Q53" i="1"/>
  <c r="P53" i="1"/>
  <c r="Q54" i="1"/>
  <c r="P54" i="1"/>
  <c r="Q55" i="1"/>
  <c r="P55" i="1"/>
  <c r="Q56" i="1"/>
  <c r="P56" i="1"/>
  <c r="P57" i="1"/>
  <c r="Q57" i="1"/>
  <c r="P58" i="1"/>
  <c r="Q58" i="1"/>
  <c r="P59" i="1"/>
  <c r="Q59" i="1"/>
  <c r="P60" i="1"/>
  <c r="Q60" i="1"/>
  <c r="Q61" i="1"/>
  <c r="P61" i="1"/>
  <c r="P62" i="1"/>
  <c r="Q62" i="1"/>
  <c r="Q63" i="1"/>
  <c r="P63" i="1"/>
  <c r="P64" i="1"/>
  <c r="Q64" i="1"/>
  <c r="Q65" i="1"/>
  <c r="P65" i="1"/>
  <c r="Q66" i="1"/>
  <c r="P66" i="1"/>
  <c r="Q67" i="1"/>
  <c r="P67" i="1"/>
  <c r="Q68" i="1"/>
  <c r="P68" i="1"/>
  <c r="Q69" i="1"/>
  <c r="P69" i="1"/>
  <c r="Q70" i="1"/>
  <c r="P70" i="1"/>
  <c r="E14" i="3"/>
  <c r="E33" i="3"/>
  <c r="E41" i="3"/>
  <c r="C35" i="3"/>
  <c r="E28" i="3"/>
  <c r="C15" i="3"/>
  <c r="E36" i="3"/>
  <c r="C23" i="3"/>
  <c r="E9" i="3"/>
  <c r="C8" i="3"/>
  <c r="E27" i="3"/>
  <c r="C16" i="3"/>
  <c r="C24" i="3"/>
  <c r="C22" i="3"/>
  <c r="C45" i="3"/>
  <c r="E34" i="3"/>
  <c r="E22" i="3"/>
  <c r="E40" i="3"/>
  <c r="E35" i="3"/>
  <c r="C34" i="3"/>
  <c r="E18" i="3"/>
  <c r="E23" i="3"/>
  <c r="C39" i="3"/>
  <c r="C18" i="3"/>
  <c r="C14" i="3"/>
  <c r="E8" i="3"/>
  <c r="C20" i="3"/>
  <c r="C42" i="3"/>
  <c r="C32" i="3"/>
  <c r="Q8" i="3"/>
  <c r="E38" i="3"/>
  <c r="R8" i="3"/>
  <c r="E45" i="3"/>
  <c r="E44" i="3"/>
  <c r="E21" i="3"/>
  <c r="M8" i="3"/>
  <c r="E42" i="3"/>
  <c r="E26" i="3"/>
  <c r="E39" i="3"/>
  <c r="E24" i="3"/>
  <c r="E17" i="3"/>
  <c r="C29" i="3"/>
  <c r="E30" i="3"/>
  <c r="C38" i="3"/>
  <c r="E29" i="3"/>
  <c r="C9" i="3"/>
  <c r="C26" i="3"/>
  <c r="E15" i="3"/>
  <c r="E16" i="3"/>
  <c r="C17" i="3"/>
  <c r="L8" i="3"/>
  <c r="E20" i="3"/>
  <c r="C40" i="3"/>
  <c r="C28" i="3"/>
  <c r="C27" i="3"/>
  <c r="C41" i="3"/>
  <c r="C21" i="3"/>
  <c r="C44" i="3"/>
  <c r="E32" i="3"/>
  <c r="C30" i="3"/>
  <c r="C36" i="3"/>
  <c r="C33" i="3"/>
  <c r="Q71" i="1"/>
  <c r="P71" i="1"/>
  <c r="P8" i="3"/>
  <c r="U8" i="3"/>
  <c r="X12" i="3"/>
  <c r="F21" i="3"/>
  <c r="X21" i="3"/>
  <c r="F29" i="3"/>
  <c r="X29" i="3"/>
  <c r="F17" i="3"/>
  <c r="X17" i="3"/>
  <c r="F35" i="3"/>
  <c r="X35" i="3"/>
  <c r="F42" i="3"/>
  <c r="X42" i="3"/>
  <c r="F9" i="3"/>
  <c r="X9" i="3"/>
  <c r="F44" i="3"/>
  <c r="X44" i="3"/>
  <c r="P72" i="1"/>
  <c r="Q72" i="1"/>
  <c r="F30" i="3"/>
  <c r="X30" i="3"/>
  <c r="F14" i="3"/>
  <c r="X14" i="3"/>
  <c r="F26" i="3"/>
  <c r="X26" i="3"/>
  <c r="X10" i="3"/>
  <c r="F15" i="3"/>
  <c r="X15" i="3"/>
  <c r="F33" i="3"/>
  <c r="X33" i="3"/>
  <c r="F41" i="3"/>
  <c r="X41" i="3"/>
  <c r="F20" i="3"/>
  <c r="X20" i="3"/>
  <c r="F8" i="3"/>
  <c r="X8" i="3"/>
  <c r="F27" i="3"/>
  <c r="X27" i="3"/>
  <c r="F16" i="3"/>
  <c r="X16" i="3"/>
  <c r="F38" i="3"/>
  <c r="X38" i="3"/>
  <c r="F32" i="3"/>
  <c r="X32" i="3"/>
  <c r="F40" i="3"/>
  <c r="X40" i="3"/>
  <c r="F28" i="3"/>
  <c r="X28" i="3"/>
  <c r="F22" i="3"/>
  <c r="X22" i="3"/>
  <c r="X11" i="3"/>
  <c r="F18" i="3"/>
  <c r="X18" i="3"/>
  <c r="F34" i="3"/>
  <c r="X34" i="3"/>
  <c r="F24" i="3"/>
  <c r="X24" i="3"/>
  <c r="F45" i="3"/>
  <c r="X45" i="3"/>
  <c r="F36" i="3"/>
  <c r="X36" i="3"/>
  <c r="F39" i="3"/>
  <c r="X39" i="3"/>
  <c r="F23" i="3"/>
  <c r="X23" i="3"/>
  <c r="Q73" i="1"/>
  <c r="P73" i="1"/>
  <c r="Q74" i="1"/>
  <c r="P74" i="1"/>
  <c r="Q75" i="1"/>
  <c r="P75" i="1"/>
  <c r="P76" i="1"/>
  <c r="Q76" i="1"/>
  <c r="C308" i="3"/>
  <c r="C306" i="3"/>
  <c r="L306" i="3"/>
  <c r="E306" i="3"/>
  <c r="E307" i="3"/>
  <c r="E308" i="3"/>
  <c r="C307" i="3"/>
  <c r="P306" i="3"/>
  <c r="Q77" i="1"/>
  <c r="C788" i="3"/>
  <c r="E788" i="3"/>
  <c r="M791" i="3"/>
  <c r="L791" i="3"/>
  <c r="C791" i="3"/>
  <c r="E791" i="3"/>
  <c r="O788" i="3"/>
  <c r="E796" i="3"/>
  <c r="L788" i="3"/>
  <c r="C796" i="3"/>
  <c r="E792" i="3"/>
  <c r="C792" i="3"/>
  <c r="E714" i="3"/>
  <c r="E751" i="3"/>
  <c r="C715" i="3"/>
  <c r="E713" i="3"/>
  <c r="E750" i="3"/>
  <c r="C752" i="3"/>
  <c r="C750" i="3"/>
  <c r="C890" i="3"/>
  <c r="L713" i="3"/>
  <c r="C896" i="3"/>
  <c r="C716" i="3"/>
  <c r="C893" i="3"/>
  <c r="C713" i="3"/>
  <c r="O750" i="3"/>
  <c r="C751" i="3"/>
  <c r="C887" i="3"/>
  <c r="L750" i="3"/>
  <c r="E715" i="3"/>
  <c r="E752" i="3"/>
  <c r="C714" i="3"/>
  <c r="E716" i="3"/>
  <c r="E537" i="3"/>
  <c r="C442" i="3"/>
  <c r="C550" i="3"/>
  <c r="E472" i="3"/>
  <c r="C464" i="3"/>
  <c r="C429" i="3"/>
  <c r="E550" i="3"/>
  <c r="C453" i="3"/>
  <c r="E438" i="3"/>
  <c r="E453" i="3"/>
  <c r="E461" i="3"/>
  <c r="C422" i="3"/>
  <c r="C545" i="3"/>
  <c r="C472" i="3"/>
  <c r="E538" i="3"/>
  <c r="C546" i="3"/>
  <c r="E465" i="3"/>
  <c r="E448" i="3"/>
  <c r="E563" i="3"/>
  <c r="E426" i="3"/>
  <c r="E450" i="3"/>
  <c r="C443" i="3"/>
  <c r="C428" i="3"/>
  <c r="E462" i="3"/>
  <c r="E431" i="3"/>
  <c r="C460" i="3"/>
  <c r="C486" i="3"/>
  <c r="C465" i="3"/>
  <c r="C490" i="3"/>
  <c r="C447" i="3"/>
  <c r="E429" i="3"/>
  <c r="C549" i="3"/>
  <c r="E454" i="3"/>
  <c r="C454" i="3"/>
  <c r="E552" i="3"/>
  <c r="C543" i="3"/>
  <c r="C485" i="3"/>
  <c r="C489" i="3"/>
  <c r="E476" i="3"/>
  <c r="E466" i="3"/>
  <c r="E442" i="3"/>
  <c r="C484" i="3"/>
  <c r="E460" i="3"/>
  <c r="E539" i="3"/>
  <c r="E449" i="3"/>
  <c r="C537" i="3"/>
  <c r="E446" i="3"/>
  <c r="C555" i="3"/>
  <c r="E492" i="3"/>
  <c r="E477" i="3"/>
  <c r="E488" i="3"/>
  <c r="E485" i="3"/>
  <c r="E486" i="3"/>
  <c r="E444" i="3"/>
  <c r="E458" i="3"/>
  <c r="O458" i="3"/>
  <c r="E435" i="3"/>
  <c r="C435" i="3"/>
  <c r="E557" i="3"/>
  <c r="E467" i="3"/>
  <c r="E468" i="3"/>
  <c r="E478" i="3"/>
  <c r="C482" i="3"/>
  <c r="E425" i="3"/>
  <c r="C480" i="3"/>
  <c r="E441" i="3"/>
  <c r="E482" i="3"/>
  <c r="C474" i="3"/>
  <c r="E464" i="3"/>
  <c r="E459" i="3"/>
  <c r="E470" i="3"/>
  <c r="E455" i="3"/>
  <c r="E561" i="3"/>
  <c r="C476" i="3"/>
  <c r="C544" i="3"/>
  <c r="C455" i="3"/>
  <c r="C556" i="3"/>
  <c r="E549" i="3"/>
  <c r="C468" i="3"/>
  <c r="C540" i="3"/>
  <c r="E564" i="3"/>
  <c r="E447" i="3"/>
  <c r="L422" i="3"/>
  <c r="E544" i="3"/>
  <c r="E480" i="3"/>
  <c r="E440" i="3"/>
  <c r="C436" i="3"/>
  <c r="C471" i="3"/>
  <c r="E430" i="3"/>
  <c r="E498" i="3"/>
  <c r="C441" i="3"/>
  <c r="E473" i="3"/>
  <c r="E556" i="3"/>
  <c r="C437" i="3"/>
  <c r="C449" i="3"/>
  <c r="E452" i="3"/>
  <c r="C466" i="3"/>
  <c r="E424" i="3"/>
  <c r="E562" i="3"/>
  <c r="E471" i="3"/>
  <c r="E489" i="3"/>
  <c r="C459" i="3"/>
  <c r="M422" i="3"/>
  <c r="E546" i="3"/>
  <c r="E456" i="3"/>
  <c r="C424" i="3"/>
  <c r="E422" i="3"/>
  <c r="C430" i="3"/>
  <c r="C448" i="3"/>
  <c r="E443" i="3"/>
  <c r="C450" i="3"/>
  <c r="C473" i="3"/>
  <c r="C477" i="3"/>
  <c r="C488" i="3"/>
  <c r="C551" i="3"/>
  <c r="C462" i="3"/>
  <c r="C562" i="3"/>
  <c r="C467" i="3"/>
  <c r="E484" i="3"/>
  <c r="C479" i="3"/>
  <c r="C498" i="3"/>
  <c r="C558" i="3"/>
  <c r="E555" i="3"/>
  <c r="E434" i="3"/>
  <c r="E437" i="3"/>
  <c r="E474" i="3"/>
  <c r="C483" i="3"/>
  <c r="C564" i="3"/>
  <c r="E479" i="3"/>
  <c r="E432" i="3"/>
  <c r="C461" i="3"/>
  <c r="E540" i="3"/>
  <c r="C458" i="3"/>
  <c r="L458" i="3"/>
  <c r="C423" i="3"/>
  <c r="C425" i="3"/>
  <c r="C491" i="3"/>
  <c r="E543" i="3"/>
  <c r="C492" i="3"/>
  <c r="C432" i="3"/>
  <c r="C552" i="3"/>
  <c r="E545" i="3"/>
  <c r="C438" i="3"/>
  <c r="C538" i="3"/>
  <c r="C446" i="3"/>
  <c r="C563" i="3"/>
  <c r="C440" i="3"/>
  <c r="C561" i="3"/>
  <c r="E483" i="3"/>
  <c r="C426" i="3"/>
  <c r="C470" i="3"/>
  <c r="E558" i="3"/>
  <c r="E551" i="3"/>
  <c r="E490" i="3"/>
  <c r="C478" i="3"/>
  <c r="C444" i="3"/>
  <c r="E428" i="3"/>
  <c r="C434" i="3"/>
  <c r="C557" i="3"/>
  <c r="E423" i="3"/>
  <c r="C539" i="3"/>
  <c r="C431" i="3"/>
  <c r="E491" i="3"/>
  <c r="C452" i="3"/>
  <c r="C456" i="3"/>
  <c r="E436" i="3"/>
  <c r="P77" i="1"/>
  <c r="F308" i="3"/>
  <c r="X308" i="3"/>
  <c r="F307" i="3"/>
  <c r="X307" i="3"/>
  <c r="F306" i="3"/>
  <c r="X306" i="3"/>
  <c r="E318" i="3"/>
  <c r="C319" i="3"/>
  <c r="C314" i="3"/>
  <c r="E323" i="3"/>
  <c r="C323" i="3"/>
  <c r="C324" i="3"/>
  <c r="C318" i="3"/>
  <c r="E378" i="3"/>
  <c r="C316" i="3"/>
  <c r="E320" i="3"/>
  <c r="E310" i="3"/>
  <c r="E316" i="3"/>
  <c r="C378" i="3"/>
  <c r="C322" i="3"/>
  <c r="C315" i="3"/>
  <c r="E312" i="3"/>
  <c r="C311" i="3"/>
  <c r="C320" i="3"/>
  <c r="E319" i="3"/>
  <c r="E322" i="3"/>
  <c r="C312" i="3"/>
  <c r="E324" i="3"/>
  <c r="E315" i="3"/>
  <c r="C310" i="3"/>
  <c r="E314" i="3"/>
  <c r="E311" i="3"/>
  <c r="P788" i="3"/>
  <c r="P791" i="3"/>
  <c r="F893" i="3"/>
  <c r="X893" i="3"/>
  <c r="P750" i="3"/>
  <c r="F887" i="3"/>
  <c r="X887" i="3"/>
  <c r="F890" i="3"/>
  <c r="X890" i="3"/>
  <c r="F896" i="3"/>
  <c r="X896" i="3"/>
  <c r="P713" i="3"/>
  <c r="P458" i="3"/>
  <c r="F464" i="3"/>
  <c r="X464" i="3"/>
  <c r="F484" i="3"/>
  <c r="X484" i="3"/>
  <c r="F432" i="3"/>
  <c r="X432" i="3"/>
  <c r="P422" i="3"/>
  <c r="F431" i="3"/>
  <c r="X431" i="3"/>
  <c r="F324" i="3"/>
  <c r="X324" i="3"/>
  <c r="F319" i="3"/>
  <c r="X319" i="3"/>
  <c r="F378" i="3"/>
  <c r="F796" i="3"/>
  <c r="X796" i="3"/>
  <c r="F426" i="3"/>
  <c r="X426" i="3"/>
  <c r="F788" i="3"/>
  <c r="X788" i="3"/>
  <c r="F556" i="3"/>
  <c r="X556" i="3"/>
  <c r="F456" i="3"/>
  <c r="X456" i="3"/>
  <c r="F462" i="3"/>
  <c r="X462" i="3"/>
  <c r="F792" i="3"/>
  <c r="X792" i="3"/>
  <c r="F752" i="3"/>
  <c r="X752" i="3"/>
  <c r="F716" i="3"/>
  <c r="X716" i="3"/>
  <c r="F715" i="3"/>
  <c r="X715" i="3"/>
  <c r="F791" i="3"/>
  <c r="X791" i="3"/>
  <c r="F434" i="3"/>
  <c r="X434" i="3"/>
  <c r="F550" i="3"/>
  <c r="X550" i="3"/>
  <c r="F450" i="3"/>
  <c r="X450" i="3"/>
  <c r="F540" i="3"/>
  <c r="X540" i="3"/>
  <c r="F492" i="3"/>
  <c r="X492" i="3"/>
  <c r="F477" i="3"/>
  <c r="X477" i="3"/>
  <c r="F488" i="3"/>
  <c r="X488" i="3"/>
  <c r="F486" i="3"/>
  <c r="X486" i="3"/>
  <c r="F422" i="3"/>
  <c r="X422" i="3"/>
  <c r="F751" i="3"/>
  <c r="X751" i="3"/>
  <c r="F714" i="3"/>
  <c r="X714" i="3"/>
  <c r="F750" i="3"/>
  <c r="X750" i="3"/>
  <c r="F713" i="3"/>
  <c r="X713" i="3"/>
  <c r="F465" i="3"/>
  <c r="X465" i="3"/>
  <c r="F458" i="3"/>
  <c r="X458" i="3"/>
  <c r="F480" i="3"/>
  <c r="X480" i="3"/>
  <c r="F437" i="3"/>
  <c r="X437" i="3"/>
  <c r="F490" i="3"/>
  <c r="X490" i="3"/>
  <c r="F423" i="3"/>
  <c r="X423" i="3"/>
  <c r="F558" i="3"/>
  <c r="X558" i="3"/>
  <c r="F470" i="3"/>
  <c r="X470" i="3"/>
  <c r="F448" i="3"/>
  <c r="X448" i="3"/>
  <c r="F449" i="3"/>
  <c r="X449" i="3"/>
  <c r="F453" i="3"/>
  <c r="X453" i="3"/>
  <c r="F544" i="3"/>
  <c r="X544" i="3"/>
  <c r="F562" i="3"/>
  <c r="X562" i="3"/>
  <c r="F483" i="3"/>
  <c r="X483" i="3"/>
  <c r="F489" i="3"/>
  <c r="X489" i="3"/>
  <c r="F545" i="3"/>
  <c r="X545" i="3"/>
  <c r="F468" i="3"/>
  <c r="X468" i="3"/>
  <c r="F564" i="3"/>
  <c r="X564" i="3"/>
  <c r="F557" i="3"/>
  <c r="X557" i="3"/>
  <c r="F539" i="3"/>
  <c r="X539" i="3"/>
  <c r="F478" i="3"/>
  <c r="X478" i="3"/>
  <c r="F446" i="3"/>
  <c r="X446" i="3"/>
  <c r="F471" i="3"/>
  <c r="X471" i="3"/>
  <c r="F442" i="3"/>
  <c r="X442" i="3"/>
  <c r="F444" i="3"/>
  <c r="X444" i="3"/>
  <c r="F455" i="3"/>
  <c r="X455" i="3"/>
  <c r="F425" i="3"/>
  <c r="X425" i="3"/>
  <c r="F474" i="3"/>
  <c r="X474" i="3"/>
  <c r="F447" i="3"/>
  <c r="X447" i="3"/>
  <c r="F549" i="3"/>
  <c r="X549" i="3"/>
  <c r="F537" i="3"/>
  <c r="X537" i="3"/>
  <c r="F472" i="3"/>
  <c r="X472" i="3"/>
  <c r="F476" i="3"/>
  <c r="X476" i="3"/>
  <c r="F538" i="3"/>
  <c r="X538" i="3"/>
  <c r="F436" i="3"/>
  <c r="X436" i="3"/>
  <c r="F429" i="3"/>
  <c r="X429" i="3"/>
  <c r="F452" i="3"/>
  <c r="X452" i="3"/>
  <c r="F467" i="3"/>
  <c r="X467" i="3"/>
  <c r="F543" i="3"/>
  <c r="X543" i="3"/>
  <c r="F498" i="3"/>
  <c r="X498" i="3"/>
  <c r="F552" i="3"/>
  <c r="X552" i="3"/>
  <c r="F461" i="3"/>
  <c r="X461" i="3"/>
  <c r="F551" i="3"/>
  <c r="X551" i="3"/>
  <c r="F555" i="3"/>
  <c r="X555" i="3"/>
  <c r="F454" i="3"/>
  <c r="X454" i="3"/>
  <c r="F459" i="3"/>
  <c r="X459" i="3"/>
  <c r="F440" i="3"/>
  <c r="X440" i="3"/>
  <c r="F491" i="3"/>
  <c r="X491" i="3"/>
  <c r="F460" i="3"/>
  <c r="X460" i="3"/>
  <c r="F430" i="3"/>
  <c r="X430" i="3"/>
  <c r="F563" i="3"/>
  <c r="X563" i="3"/>
  <c r="F428" i="3"/>
  <c r="X428" i="3"/>
  <c r="F438" i="3"/>
  <c r="X438" i="3"/>
  <c r="F561" i="3"/>
  <c r="X561" i="3"/>
  <c r="F443" i="3"/>
  <c r="X443" i="3"/>
  <c r="F473" i="3"/>
  <c r="X473" i="3"/>
  <c r="F435" i="3"/>
  <c r="X435" i="3"/>
  <c r="F482" i="3"/>
  <c r="X482" i="3"/>
  <c r="F485" i="3"/>
  <c r="X485" i="3"/>
  <c r="F441" i="3"/>
  <c r="X441" i="3"/>
  <c r="F479" i="3"/>
  <c r="X479" i="3"/>
  <c r="F466" i="3"/>
  <c r="X466" i="3"/>
  <c r="F424" i="3"/>
  <c r="X424" i="3"/>
  <c r="F546" i="3"/>
  <c r="X546" i="3"/>
  <c r="F315" i="3"/>
  <c r="X315" i="3"/>
  <c r="F322" i="3"/>
  <c r="X322" i="3"/>
  <c r="F316" i="3"/>
  <c r="X316" i="3"/>
  <c r="F314" i="3"/>
  <c r="X314" i="3"/>
  <c r="F323" i="3"/>
  <c r="X323" i="3"/>
  <c r="F312" i="3"/>
  <c r="X312" i="3"/>
  <c r="F320" i="3"/>
  <c r="X320" i="3"/>
  <c r="F318" i="3"/>
  <c r="X318" i="3"/>
  <c r="F311" i="3"/>
  <c r="X311" i="3"/>
  <c r="F310" i="3"/>
  <c r="X310" i="3"/>
  <c r="R231" i="3"/>
  <c r="S231" i="3"/>
  <c r="T231" i="3"/>
  <c r="Q231" i="3"/>
  <c r="U231" i="3"/>
  <c r="F231" i="3"/>
  <c r="X231" i="3"/>
  <c r="E231" i="3"/>
</calcChain>
</file>

<file path=xl/sharedStrings.xml><?xml version="1.0" encoding="utf-8"?>
<sst xmlns="http://schemas.openxmlformats.org/spreadsheetml/2006/main" count="1525" uniqueCount="158">
  <si>
    <t>Node</t>
  </si>
  <si>
    <t>Unit</t>
  </si>
  <si>
    <t>Initial Temp</t>
  </si>
  <si>
    <t>Capacitance</t>
  </si>
  <si>
    <t>Length</t>
  </si>
  <si>
    <t>Material</t>
  </si>
  <si>
    <t>C</t>
  </si>
  <si>
    <t>[m]</t>
  </si>
  <si>
    <t>Structure</t>
  </si>
  <si>
    <t>Aluminum 6082</t>
  </si>
  <si>
    <t>Specific Heat Cap.</t>
  </si>
  <si>
    <t>J/kg.K</t>
  </si>
  <si>
    <t>Density</t>
  </si>
  <si>
    <t>kg/m3</t>
  </si>
  <si>
    <t>Conductivity</t>
  </si>
  <si>
    <t>W/m.K</t>
  </si>
  <si>
    <t>Germanium</t>
  </si>
  <si>
    <t>Spec Heat Cap</t>
  </si>
  <si>
    <t>Mass</t>
  </si>
  <si>
    <t>kg</t>
  </si>
  <si>
    <t>Interface?</t>
  </si>
  <si>
    <t>Y/N</t>
  </si>
  <si>
    <t>GL</t>
  </si>
  <si>
    <t>W/K</t>
  </si>
  <si>
    <t>N</t>
  </si>
  <si>
    <t>m</t>
  </si>
  <si>
    <t>Width</t>
  </si>
  <si>
    <t>Thermal Path</t>
  </si>
  <si>
    <t>X dim</t>
  </si>
  <si>
    <t>Y dim</t>
  </si>
  <si>
    <t>Z dim</t>
  </si>
  <si>
    <t>FROM</t>
  </si>
  <si>
    <t>TO</t>
  </si>
  <si>
    <t>Interface</t>
  </si>
  <si>
    <t>Interface Conductivity</t>
  </si>
  <si>
    <t># Thermisol/ESATAN</t>
  </si>
  <si>
    <t>Aluminum 5754</t>
  </si>
  <si>
    <t>Subsystems -MIST Payloads</t>
  </si>
  <si>
    <t>Copper</t>
  </si>
  <si>
    <t>MOREBAC</t>
  </si>
  <si>
    <t>31xx</t>
  </si>
  <si>
    <t>MIST Exterior Model</t>
  </si>
  <si>
    <t>polypropylene</t>
  </si>
  <si>
    <t xml:space="preserve">               Take 91 % of the area into consiserations for 507 and 511</t>
  </si>
  <si>
    <t>GAGG</t>
  </si>
  <si>
    <t>BGO</t>
  </si>
  <si>
    <t>Plastic</t>
  </si>
  <si>
    <t>FR-4/Copper PCB</t>
  </si>
  <si>
    <t>Aluminum 7075-T6</t>
  </si>
  <si>
    <t>Aluminum 6061</t>
  </si>
  <si>
    <t>Titanium Ti6Al4V</t>
  </si>
  <si>
    <t>Vertical Couplings Y</t>
  </si>
  <si>
    <t>Horizontal Couplings X</t>
  </si>
  <si>
    <t>Top Frame</t>
  </si>
  <si>
    <t>Bottom Frame</t>
  </si>
  <si>
    <t>39xx</t>
  </si>
  <si>
    <t>Top Frame +Y</t>
  </si>
  <si>
    <t>Top Frame +X</t>
  </si>
  <si>
    <t>Bottom Frame -Y</t>
  </si>
  <si>
    <t>Bottom Frame -X</t>
  </si>
  <si>
    <t>Cross Couplings +Z/ i -X förvarje rad</t>
  </si>
  <si>
    <t>PCB -TOP</t>
  </si>
  <si>
    <t>PCB-TOP +Y</t>
  </si>
  <si>
    <t>PPCB-TOP +Y</t>
  </si>
  <si>
    <t>PCB-TOP +X</t>
  </si>
  <si>
    <t>6xx</t>
  </si>
  <si>
    <t>Upper Stack Rod 1</t>
  </si>
  <si>
    <t>Radius</t>
  </si>
  <si>
    <t>Area</t>
  </si>
  <si>
    <t>Thickness</t>
  </si>
  <si>
    <t>Upper Stack Rod 2</t>
  </si>
  <si>
    <t>Upper Stack Rod 3</t>
  </si>
  <si>
    <t>Upper Stack Rods</t>
  </si>
  <si>
    <t>Cross Couplings</t>
  </si>
  <si>
    <t>Part 1 Morebac</t>
  </si>
  <si>
    <t>Vertical Couplings</t>
  </si>
  <si>
    <t>Upper Stack Rod 4</t>
  </si>
  <si>
    <t>32xx</t>
  </si>
  <si>
    <t>Microfluidic Layer +Y</t>
  </si>
  <si>
    <t>Microfluidic Layer</t>
  </si>
  <si>
    <t>Horisontal Couplings X</t>
  </si>
  <si>
    <t>33xx</t>
  </si>
  <si>
    <t>PCB Bottom</t>
  </si>
  <si>
    <t>PCB BOTTOM-Y</t>
  </si>
  <si>
    <t>PCB BOTTOM -Y</t>
  </si>
  <si>
    <t>PCB BOTTOM -X</t>
  </si>
  <si>
    <t>PCB BOTTOM-X</t>
  </si>
  <si>
    <t>Microfluidic Tank No.1</t>
  </si>
  <si>
    <t>34xx</t>
  </si>
  <si>
    <t>35xx</t>
  </si>
  <si>
    <t>Horizontal Couplings +X</t>
  </si>
  <si>
    <t>Microfluidic Tank No.1 -X</t>
  </si>
  <si>
    <t>Microfluidic Tank no.1 -X</t>
  </si>
  <si>
    <t>Microfluidic Tank No2.-X</t>
  </si>
  <si>
    <t>Microfluidic Tank No.2</t>
  </si>
  <si>
    <t>Microfluidic Tank No1.-Y</t>
  </si>
  <si>
    <t>Microfluidic Tank No2.-Y</t>
  </si>
  <si>
    <t>Top Distances</t>
  </si>
  <si>
    <t>38xx</t>
  </si>
  <si>
    <t>PCB TOP-Micro Distances</t>
  </si>
  <si>
    <t>Micro-PCB BOTTOM Distance</t>
  </si>
  <si>
    <t>Fluidic Tank Distance</t>
  </si>
  <si>
    <t>PCB TOP</t>
  </si>
  <si>
    <t>Vertical couplings -Z</t>
  </si>
  <si>
    <t>Microbacterial Layer</t>
  </si>
  <si>
    <t>PCBTOP - Microdistances</t>
  </si>
  <si>
    <t>Microbacterial layer</t>
  </si>
  <si>
    <t>PCB Bottom Micro - Distances</t>
  </si>
  <si>
    <t>PCBBottom - Microdistances</t>
  </si>
  <si>
    <t xml:space="preserve">PCB Bottom </t>
  </si>
  <si>
    <t>PCB Bottom -</t>
  </si>
  <si>
    <t>PCB Tank Distances</t>
  </si>
  <si>
    <t>Fluidic Tanks</t>
  </si>
  <si>
    <t>36xx</t>
  </si>
  <si>
    <t>Cross Couplings +Z/ i -Y förvarje rad</t>
  </si>
  <si>
    <t>Top Frame 3rd side +Y</t>
  </si>
  <si>
    <t>Top Frame 1st side -Y</t>
  </si>
  <si>
    <t>Top Frame 2nd side +X</t>
  </si>
  <si>
    <t>Top Frame 4th side -X</t>
  </si>
  <si>
    <t>Top Frame 1st side -Z</t>
  </si>
  <si>
    <t>Couplings  Z</t>
  </si>
  <si>
    <t>Top Frame 2nd side -Z</t>
  </si>
  <si>
    <t>Top Frame 4th side -Z</t>
  </si>
  <si>
    <t>Top Frame 3rd side -Z</t>
  </si>
  <si>
    <t>Top Frame  Bottom Part +Y</t>
  </si>
  <si>
    <t>Top Frame Bottom Part +Y</t>
  </si>
  <si>
    <t>Top Frame  Bottom Part +X</t>
  </si>
  <si>
    <t>Top Frame Bottom Part +X</t>
  </si>
  <si>
    <t>Cross  Couplings -Z</t>
  </si>
  <si>
    <t>Top Frame  Top Part</t>
  </si>
  <si>
    <t>Top Frame  Bottom Part</t>
  </si>
  <si>
    <t>Top Frame  1st Row</t>
  </si>
  <si>
    <t>Top Frame  2nd Row</t>
  </si>
  <si>
    <t>Cross  Couplings +Z</t>
  </si>
  <si>
    <t>Boundary Node 1</t>
  </si>
  <si>
    <t>Z-coupling [-Z]</t>
  </si>
  <si>
    <t>8xxxxx</t>
  </si>
  <si>
    <t>Bottom Frame 1st side</t>
  </si>
  <si>
    <t>Bottom Frame 2nd side</t>
  </si>
  <si>
    <t xml:space="preserve">Bottom Fram 2nd side </t>
  </si>
  <si>
    <t xml:space="preserve">Bottom Fram 1st side </t>
  </si>
  <si>
    <t>Horizontal couplings  +Y</t>
  </si>
  <si>
    <t>Bottom Frame 3rd side</t>
  </si>
  <si>
    <t xml:space="preserve">Bottom Fram 3rd side </t>
  </si>
  <si>
    <t>Horizontal couplings  -X</t>
  </si>
  <si>
    <t>Bottom Frame 4th side</t>
  </si>
  <si>
    <t xml:space="preserve">Bottom Fram 4th side </t>
  </si>
  <si>
    <t>Horizontal couplings  -Y</t>
  </si>
  <si>
    <t>Bottom Frame  Bottom Part</t>
  </si>
  <si>
    <t>Bottom Frame 1st Row</t>
  </si>
  <si>
    <t>Bottom Frame 2nd Row</t>
  </si>
  <si>
    <t>Microfluidic Layer 2nd row+Y</t>
  </si>
  <si>
    <t>Microfluidic Layer 2nd row +Y</t>
  </si>
  <si>
    <t>Horizontal Couplings -X</t>
  </si>
  <si>
    <t>Vertical Couplings -Y</t>
  </si>
  <si>
    <t>Microfluidic Layer 1st row -Z</t>
  </si>
  <si>
    <t>Microfluidic Layer  2nd row -Z</t>
  </si>
  <si>
    <t>Cross Coupling 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</si>
</sst>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Arial Unicode MS"/>
      <family val="2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164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vertic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0" xfId="0" applyFill="1"/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0" xfId="0" applyFill="1"/>
    <xf numFmtId="0" fontId="0" fillId="5" borderId="4" xfId="0" applyFill="1" applyBorder="1"/>
    <xf numFmtId="0" fontId="0" fillId="6" borderId="5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2" xfId="0" applyFill="1" applyBorder="1"/>
    <xf numFmtId="0" fontId="0" fillId="2" borderId="1" xfId="0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5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0" xfId="0" applyFill="1"/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14" xfId="0" applyBorder="1"/>
    <xf numFmtId="0" fontId="0" fillId="8" borderId="0" xfId="0" applyFill="1" applyAlignment="1">
      <alignment horizontal="center"/>
    </xf>
    <xf numFmtId="0" fontId="0" fillId="0" borderId="0" xfId="0" applyBorder="1"/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/>
    <xf numFmtId="0" fontId="0" fillId="9" borderId="25" xfId="0" applyFill="1" applyBorder="1" applyAlignment="1">
      <alignment horizontal="center"/>
    </xf>
    <xf numFmtId="0" fontId="0" fillId="9" borderId="25" xfId="0" applyFill="1" applyBorder="1"/>
    <xf numFmtId="0" fontId="0" fillId="10" borderId="4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0" xfId="0" applyFill="1"/>
    <xf numFmtId="0" fontId="3" fillId="1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/>
    <xf numFmtId="0" fontId="0" fillId="2" borderId="18" xfId="0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0" xfId="0" applyBorder="1" applyAlignment="1">
      <alignment horizontal="center"/>
    </xf>
    <xf numFmtId="0" fontId="0" fillId="7" borderId="9" xfId="0" applyFill="1" applyBorder="1"/>
    <xf numFmtId="0" fontId="0" fillId="5" borderId="28" xfId="0" applyFill="1" applyBorder="1" applyAlignment="1">
      <alignment horizontal="center" vertical="center"/>
    </xf>
    <xf numFmtId="2" fontId="0" fillId="0" borderId="28" xfId="0" applyNumberFormat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9" xfId="0" applyFill="1" applyBorder="1"/>
    <xf numFmtId="0" fontId="0" fillId="5" borderId="22" xfId="0" applyFill="1" applyBorder="1"/>
    <xf numFmtId="0" fontId="0" fillId="5" borderId="30" xfId="0" applyFill="1" applyBorder="1"/>
    <xf numFmtId="0" fontId="0" fillId="5" borderId="8" xfId="0" applyFill="1" applyBorder="1"/>
    <xf numFmtId="0" fontId="0" fillId="7" borderId="8" xfId="0" applyFill="1" applyBorder="1"/>
    <xf numFmtId="0" fontId="0" fillId="0" borderId="22" xfId="0" applyBorder="1"/>
    <xf numFmtId="0" fontId="0" fillId="0" borderId="30" xfId="0" applyBorder="1"/>
    <xf numFmtId="0" fontId="0" fillId="0" borderId="9" xfId="0" applyBorder="1"/>
    <xf numFmtId="0" fontId="0" fillId="0" borderId="17" xfId="0" applyBorder="1"/>
    <xf numFmtId="0" fontId="0" fillId="5" borderId="28" xfId="0" applyFill="1" applyBorder="1"/>
    <xf numFmtId="0" fontId="0" fillId="0" borderId="28" xfId="0" applyBorder="1"/>
    <xf numFmtId="0" fontId="0" fillId="14" borderId="2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/>
    </xf>
    <xf numFmtId="0" fontId="0" fillId="14" borderId="10" xfId="0" applyFont="1" applyFill="1" applyBorder="1" applyAlignment="1">
      <alignment horizontal="center"/>
    </xf>
    <xf numFmtId="0" fontId="0" fillId="14" borderId="8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14" borderId="9" xfId="0" applyFont="1" applyFill="1" applyBorder="1" applyAlignment="1">
      <alignment horizontal="center"/>
    </xf>
    <xf numFmtId="0" fontId="0" fillId="14" borderId="1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" fillId="14" borderId="7" xfId="0" applyFon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13" borderId="7" xfId="0" applyFont="1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1" fillId="14" borderId="19" xfId="0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/>
    </xf>
    <xf numFmtId="0" fontId="1" fillId="14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" fillId="13" borderId="4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1" fillId="15" borderId="4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17" borderId="7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4" xfId="0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4" borderId="1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1" fillId="18" borderId="7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1" fillId="18" borderId="12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13" xfId="0" applyFont="1" applyFill="1" applyBorder="1" applyAlignment="1">
      <alignment horizontal="center"/>
    </xf>
    <xf numFmtId="0" fontId="0" fillId="18" borderId="0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 vertical="center"/>
    </xf>
    <xf numFmtId="0" fontId="0" fillId="18" borderId="4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" xfId="0" applyFont="1" applyFill="1" applyBorder="1" applyAlignment="1">
      <alignment horizontal="center"/>
    </xf>
    <xf numFmtId="0" fontId="0" fillId="18" borderId="11" xfId="0" applyFont="1" applyFill="1" applyBorder="1" applyAlignment="1">
      <alignment horizontal="center"/>
    </xf>
    <xf numFmtId="0" fontId="0" fillId="18" borderId="4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6" borderId="6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0" fillId="16" borderId="0" xfId="0" applyFill="1"/>
    <xf numFmtId="0" fontId="0" fillId="12" borderId="4" xfId="0" applyFill="1" applyBorder="1" applyAlignment="1">
      <alignment horizontal="center"/>
    </xf>
    <xf numFmtId="0" fontId="0" fillId="12" borderId="0" xfId="0" applyFill="1"/>
    <xf numFmtId="0" fontId="0" fillId="12" borderId="8" xfId="0" applyFill="1" applyBorder="1"/>
    <xf numFmtId="0" fontId="0" fillId="12" borderId="1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0" xfId="0" applyFont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0" borderId="31" xfId="0" applyBorder="1"/>
    <xf numFmtId="0" fontId="0" fillId="12" borderId="15" xfId="0" applyFill="1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164" fontId="0" fillId="12" borderId="9" xfId="0" applyNumberFormat="1" applyFill="1" applyBorder="1" applyAlignment="1">
      <alignment horizontal="center"/>
    </xf>
    <xf numFmtId="2" fontId="0" fillId="12" borderId="11" xfId="0" applyNumberFormat="1" applyFill="1" applyBorder="1" applyAlignment="1">
      <alignment horizontal="center"/>
    </xf>
    <xf numFmtId="0" fontId="4" fillId="12" borderId="10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165" fontId="0" fillId="12" borderId="9" xfId="0" applyNumberFormat="1" applyFill="1" applyBorder="1" applyAlignment="1">
      <alignment horizontal="center"/>
    </xf>
    <xf numFmtId="164" fontId="0" fillId="12" borderId="4" xfId="0" applyNumberFormat="1" applyFill="1" applyBorder="1" applyAlignment="1">
      <alignment horizontal="center"/>
    </xf>
    <xf numFmtId="0" fontId="0" fillId="1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5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EF111X/MIST/Systema/MOREBAC/Model+Mesh_v1/TMM_MOREBAC_ex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EF111X/MIST/Systema/MIST%20v2/TMM_v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de Plan"/>
      <sheetName val="Material"/>
      <sheetName val="Conductor Plan"/>
    </sheetNames>
    <sheetDataSet>
      <sheetData sheetId="0"/>
      <sheetData sheetId="1">
        <row r="2">
          <cell r="B2"/>
          <cell r="C2" t="str">
            <v>J/kg.K</v>
          </cell>
          <cell r="D2" t="str">
            <v>kg/m3</v>
          </cell>
          <cell r="E2" t="str">
            <v>W/m.K</v>
          </cell>
        </row>
        <row r="3">
          <cell r="B3" t="str">
            <v>Aluminum 6082</v>
          </cell>
          <cell r="C3">
            <v>896</v>
          </cell>
          <cell r="D3">
            <v>2810</v>
          </cell>
          <cell r="E3">
            <v>170</v>
          </cell>
        </row>
        <row r="4">
          <cell r="B4" t="str">
            <v>Germanium</v>
          </cell>
          <cell r="C4">
            <v>320</v>
          </cell>
          <cell r="D4">
            <v>5323</v>
          </cell>
          <cell r="E4">
            <v>60</v>
          </cell>
        </row>
        <row r="5">
          <cell r="B5" t="str">
            <v>Aluminum 5754</v>
          </cell>
          <cell r="C5">
            <v>900</v>
          </cell>
          <cell r="D5">
            <v>2670</v>
          </cell>
          <cell r="E5">
            <v>130</v>
          </cell>
        </row>
        <row r="6">
          <cell r="B6" t="str">
            <v>Copper</v>
          </cell>
          <cell r="C6">
            <v>589</v>
          </cell>
          <cell r="D6">
            <v>2223</v>
          </cell>
          <cell r="E6">
            <v>20.5</v>
          </cell>
        </row>
        <row r="7">
          <cell r="B7" t="str">
            <v>polypropylene</v>
          </cell>
          <cell r="C7">
            <v>2000</v>
          </cell>
          <cell r="D7">
            <v>946</v>
          </cell>
          <cell r="E7">
            <v>0.12</v>
          </cell>
        </row>
        <row r="8">
          <cell r="B8" t="str">
            <v>GAGG</v>
          </cell>
          <cell r="C8">
            <v>880</v>
          </cell>
          <cell r="D8">
            <v>6730</v>
          </cell>
          <cell r="E8">
            <v>31</v>
          </cell>
        </row>
        <row r="9">
          <cell r="B9" t="str">
            <v>BGO</v>
          </cell>
          <cell r="C9">
            <v>300</v>
          </cell>
          <cell r="D9">
            <v>7130</v>
          </cell>
          <cell r="E9">
            <v>1.8</v>
          </cell>
        </row>
        <row r="10">
          <cell r="B10" t="str">
            <v>Plastic</v>
          </cell>
          <cell r="C10">
            <v>2000</v>
          </cell>
          <cell r="D10">
            <v>1030</v>
          </cell>
          <cell r="E10">
            <v>0.4</v>
          </cell>
        </row>
        <row r="11">
          <cell r="B11" t="str">
            <v>FR-4/Copper PCB</v>
          </cell>
          <cell r="C11">
            <v>600</v>
          </cell>
          <cell r="D11">
            <v>1850</v>
          </cell>
          <cell r="E11">
            <v>20.5</v>
          </cell>
        </row>
        <row r="12">
          <cell r="B12" t="str">
            <v>Aluminum 7075-T6</v>
          </cell>
          <cell r="C12">
            <v>960</v>
          </cell>
          <cell r="D12">
            <v>2810</v>
          </cell>
          <cell r="E12">
            <v>130</v>
          </cell>
        </row>
        <row r="13">
          <cell r="B13" t="str">
            <v>Aluminum 6061</v>
          </cell>
          <cell r="C13">
            <v>896</v>
          </cell>
          <cell r="D13">
            <v>2700</v>
          </cell>
          <cell r="E13">
            <v>167</v>
          </cell>
        </row>
        <row r="14">
          <cell r="B14" t="str">
            <v>Titanium Ti6Al4V</v>
          </cell>
          <cell r="C14">
            <v>560</v>
          </cell>
          <cell r="D14">
            <v>4430</v>
          </cell>
          <cell r="E14">
            <v>7.2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de Plan"/>
      <sheetName val="Material"/>
      <sheetName val="Conductor Plan"/>
      <sheetName val="Special Couplings"/>
      <sheetName val="Radiative Couplings"/>
    </sheetNames>
    <sheetDataSet>
      <sheetData sheetId="0">
        <row r="1">
          <cell r="B1" t="str">
            <v>Node</v>
          </cell>
          <cell r="C1" t="str">
            <v>Unit</v>
          </cell>
          <cell r="D1" t="str">
            <v>Initial Temp</v>
          </cell>
          <cell r="E1" t="str">
            <v>Capacitance</v>
          </cell>
          <cell r="F1" t="str">
            <v>Material</v>
          </cell>
          <cell r="G1" t="str">
            <v>Spec Heat Cap</v>
          </cell>
          <cell r="H1" t="str">
            <v>Density</v>
          </cell>
          <cell r="I1" t="str">
            <v>Conductivity</v>
          </cell>
          <cell r="J1" t="str">
            <v>Mass</v>
          </cell>
          <cell r="K1" t="str">
            <v>X dim</v>
          </cell>
          <cell r="L1" t="str">
            <v>Y dim</v>
          </cell>
          <cell r="M1" t="str">
            <v>Z dim</v>
          </cell>
        </row>
        <row r="2">
          <cell r="D2" t="str">
            <v>C</v>
          </cell>
          <cell r="G2" t="str">
            <v>J/kg.K</v>
          </cell>
          <cell r="H2" t="str">
            <v>kg/m3</v>
          </cell>
          <cell r="I2" t="str">
            <v>W/m.K</v>
          </cell>
          <cell r="J2" t="str">
            <v>kg</v>
          </cell>
          <cell r="K2" t="str">
            <v>[m]</v>
          </cell>
          <cell r="L2" t="str">
            <v>[m]</v>
          </cell>
          <cell r="M2" t="str">
            <v>[m]</v>
          </cell>
        </row>
        <row r="3">
          <cell r="C3" t="str">
            <v>Structure</v>
          </cell>
          <cell r="E3" t="str">
            <v>J/K</v>
          </cell>
        </row>
        <row r="4">
          <cell r="B4" t="str">
            <v>1xx</v>
          </cell>
          <cell r="C4" t="str">
            <v>Deployable Solar Panels -Y</v>
          </cell>
        </row>
        <row r="5">
          <cell r="B5">
            <v>100</v>
          </cell>
          <cell r="C5" t="str">
            <v>Deployable Solar Panels -Y Node 100</v>
          </cell>
          <cell r="D5">
            <v>20</v>
          </cell>
          <cell r="E5">
            <v>8.0568320000000018</v>
          </cell>
          <cell r="F5" t="str">
            <v>Aluminum 6082</v>
          </cell>
          <cell r="G5">
            <v>896</v>
          </cell>
          <cell r="H5">
            <v>2810</v>
          </cell>
          <cell r="I5">
            <v>170</v>
          </cell>
          <cell r="J5">
            <v>8.9920000000000017E-3</v>
          </cell>
          <cell r="K5">
            <v>0.02</v>
          </cell>
          <cell r="L5">
            <v>0.08</v>
          </cell>
          <cell r="M5">
            <v>2E-3</v>
          </cell>
        </row>
        <row r="6">
          <cell r="B6">
            <v>101</v>
          </cell>
          <cell r="C6" t="str">
            <v>Deployable Solar Panels -Y Node 101</v>
          </cell>
          <cell r="D6">
            <v>20</v>
          </cell>
          <cell r="E6">
            <v>8.0568320000000018</v>
          </cell>
          <cell r="F6" t="str">
            <v>Aluminum 6082</v>
          </cell>
          <cell r="G6">
            <v>896</v>
          </cell>
          <cell r="H6">
            <v>2810</v>
          </cell>
          <cell r="I6">
            <v>170</v>
          </cell>
          <cell r="J6">
            <v>8.9920000000000017E-3</v>
          </cell>
          <cell r="K6">
            <v>0.02</v>
          </cell>
          <cell r="L6">
            <v>0.08</v>
          </cell>
          <cell r="M6">
            <v>2E-3</v>
          </cell>
        </row>
        <row r="7">
          <cell r="B7">
            <v>102</v>
          </cell>
          <cell r="C7" t="str">
            <v>Deployable Solar Panels -Y Node 102</v>
          </cell>
          <cell r="D7">
            <v>20</v>
          </cell>
          <cell r="E7">
            <v>8.0568320000000018</v>
          </cell>
          <cell r="F7" t="str">
            <v>Aluminum 6082</v>
          </cell>
          <cell r="G7">
            <v>896</v>
          </cell>
          <cell r="H7">
            <v>2810</v>
          </cell>
          <cell r="I7">
            <v>170</v>
          </cell>
          <cell r="J7">
            <v>8.9920000000000017E-3</v>
          </cell>
          <cell r="K7">
            <v>0.02</v>
          </cell>
          <cell r="L7">
            <v>0.08</v>
          </cell>
          <cell r="M7">
            <v>2E-3</v>
          </cell>
        </row>
        <row r="8">
          <cell r="B8">
            <v>103</v>
          </cell>
          <cell r="C8" t="str">
            <v>Deployable Solar Panels -Y Node 103</v>
          </cell>
          <cell r="D8">
            <v>20</v>
          </cell>
          <cell r="E8">
            <v>8.0568320000000018</v>
          </cell>
          <cell r="F8" t="str">
            <v>Aluminum 6082</v>
          </cell>
          <cell r="G8">
            <v>896</v>
          </cell>
          <cell r="H8">
            <v>2810</v>
          </cell>
          <cell r="I8">
            <v>170</v>
          </cell>
          <cell r="J8">
            <v>8.9920000000000017E-3</v>
          </cell>
          <cell r="K8">
            <v>0.02</v>
          </cell>
          <cell r="L8">
            <v>0.08</v>
          </cell>
          <cell r="M8">
            <v>2E-3</v>
          </cell>
        </row>
        <row r="9">
          <cell r="B9">
            <v>104</v>
          </cell>
          <cell r="C9" t="str">
            <v>Deployable Solar Panels -Y Node 104</v>
          </cell>
          <cell r="D9">
            <v>20</v>
          </cell>
          <cell r="E9">
            <v>8.0568320000000018</v>
          </cell>
          <cell r="F9" t="str">
            <v>Aluminum 6082</v>
          </cell>
          <cell r="G9">
            <v>896</v>
          </cell>
          <cell r="H9">
            <v>2810</v>
          </cell>
          <cell r="I9">
            <v>170</v>
          </cell>
          <cell r="J9">
            <v>8.9920000000000017E-3</v>
          </cell>
          <cell r="K9">
            <v>0.02</v>
          </cell>
          <cell r="L9">
            <v>0.08</v>
          </cell>
          <cell r="M9">
            <v>2E-3</v>
          </cell>
        </row>
        <row r="10">
          <cell r="B10">
            <v>105</v>
          </cell>
          <cell r="C10" t="str">
            <v>Deployable Solar Panels -Y Node 105</v>
          </cell>
          <cell r="D10">
            <v>20</v>
          </cell>
          <cell r="E10">
            <v>8.0568320000000018</v>
          </cell>
          <cell r="F10" t="str">
            <v>Aluminum 6082</v>
          </cell>
          <cell r="G10">
            <v>896</v>
          </cell>
          <cell r="H10">
            <v>2810</v>
          </cell>
          <cell r="I10">
            <v>170</v>
          </cell>
          <cell r="J10">
            <v>8.9920000000000017E-3</v>
          </cell>
          <cell r="K10">
            <v>0.02</v>
          </cell>
          <cell r="L10">
            <v>0.08</v>
          </cell>
          <cell r="M10">
            <v>2E-3</v>
          </cell>
        </row>
        <row r="11">
          <cell r="B11">
            <v>106</v>
          </cell>
          <cell r="C11" t="str">
            <v>Deployable Solar Panels -Y Node 106</v>
          </cell>
          <cell r="D11">
            <v>20</v>
          </cell>
          <cell r="E11">
            <v>8.0568320000000018</v>
          </cell>
          <cell r="F11" t="str">
            <v>Aluminum 6082</v>
          </cell>
          <cell r="G11">
            <v>896</v>
          </cell>
          <cell r="H11">
            <v>2810</v>
          </cell>
          <cell r="I11">
            <v>170</v>
          </cell>
          <cell r="J11">
            <v>8.9920000000000017E-3</v>
          </cell>
          <cell r="K11">
            <v>0.02</v>
          </cell>
          <cell r="L11">
            <v>0.08</v>
          </cell>
          <cell r="M11">
            <v>2E-3</v>
          </cell>
        </row>
        <row r="12">
          <cell r="B12">
            <v>107</v>
          </cell>
          <cell r="C12" t="str">
            <v>Deployable Solar Panels -Y Node 107</v>
          </cell>
          <cell r="D12">
            <v>20</v>
          </cell>
          <cell r="E12">
            <v>8.0568320000000018</v>
          </cell>
          <cell r="F12" t="str">
            <v>Aluminum 6082</v>
          </cell>
          <cell r="G12">
            <v>896</v>
          </cell>
          <cell r="H12">
            <v>2810</v>
          </cell>
          <cell r="I12">
            <v>170</v>
          </cell>
          <cell r="J12">
            <v>8.9920000000000017E-3</v>
          </cell>
          <cell r="K12">
            <v>0.02</v>
          </cell>
          <cell r="L12">
            <v>0.08</v>
          </cell>
          <cell r="M12">
            <v>2E-3</v>
          </cell>
        </row>
        <row r="13">
          <cell r="B13">
            <v>108</v>
          </cell>
          <cell r="C13" t="str">
            <v>Deployable Solar Panels -Y Node 108</v>
          </cell>
          <cell r="D13">
            <v>20</v>
          </cell>
          <cell r="E13">
            <v>8.0568320000000018</v>
          </cell>
          <cell r="F13" t="str">
            <v>Aluminum 6082</v>
          </cell>
          <cell r="G13">
            <v>896</v>
          </cell>
          <cell r="H13">
            <v>2810</v>
          </cell>
          <cell r="I13">
            <v>170</v>
          </cell>
          <cell r="J13">
            <v>8.9920000000000017E-3</v>
          </cell>
          <cell r="K13">
            <v>0.02</v>
          </cell>
          <cell r="L13">
            <v>0.08</v>
          </cell>
          <cell r="M13">
            <v>2E-3</v>
          </cell>
        </row>
        <row r="14">
          <cell r="B14">
            <v>109</v>
          </cell>
          <cell r="C14" t="str">
            <v>Deployable Solar Panels -Y Node 109</v>
          </cell>
          <cell r="D14">
            <v>20</v>
          </cell>
          <cell r="E14">
            <v>8.0568320000000018</v>
          </cell>
          <cell r="F14" t="str">
            <v>Aluminum 6082</v>
          </cell>
          <cell r="G14">
            <v>896</v>
          </cell>
          <cell r="H14">
            <v>2810</v>
          </cell>
          <cell r="I14">
            <v>170</v>
          </cell>
          <cell r="J14">
            <v>8.9920000000000017E-3</v>
          </cell>
          <cell r="K14">
            <v>0.02</v>
          </cell>
          <cell r="L14">
            <v>0.08</v>
          </cell>
          <cell r="M14">
            <v>2E-3</v>
          </cell>
        </row>
        <row r="15">
          <cell r="B15">
            <v>110</v>
          </cell>
          <cell r="C15" t="str">
            <v>Deployable Solar Panels -Y Node 110</v>
          </cell>
          <cell r="D15">
            <v>20</v>
          </cell>
          <cell r="E15">
            <v>8.0568320000000018</v>
          </cell>
          <cell r="F15" t="str">
            <v>Aluminum 6082</v>
          </cell>
          <cell r="G15">
            <v>896</v>
          </cell>
          <cell r="H15">
            <v>2810</v>
          </cell>
          <cell r="I15">
            <v>170</v>
          </cell>
          <cell r="J15">
            <v>8.9920000000000017E-3</v>
          </cell>
          <cell r="K15">
            <v>0.02</v>
          </cell>
          <cell r="L15">
            <v>0.08</v>
          </cell>
          <cell r="M15">
            <v>2E-3</v>
          </cell>
        </row>
        <row r="16">
          <cell r="B16">
            <v>111</v>
          </cell>
          <cell r="C16" t="str">
            <v>Deployable Solar Panels -Y Node 111</v>
          </cell>
          <cell r="D16">
            <v>20</v>
          </cell>
          <cell r="E16">
            <v>8.0568320000000018</v>
          </cell>
          <cell r="F16" t="str">
            <v>Aluminum 6082</v>
          </cell>
          <cell r="G16">
            <v>896</v>
          </cell>
          <cell r="H16">
            <v>2810</v>
          </cell>
          <cell r="I16">
            <v>170</v>
          </cell>
          <cell r="J16">
            <v>8.9920000000000017E-3</v>
          </cell>
          <cell r="K16">
            <v>0.02</v>
          </cell>
          <cell r="L16">
            <v>0.08</v>
          </cell>
          <cell r="M16">
            <v>2E-3</v>
          </cell>
        </row>
        <row r="17">
          <cell r="B17">
            <v>112</v>
          </cell>
          <cell r="C17" t="str">
            <v>Deployable Solar Panels -Y Node 112</v>
          </cell>
          <cell r="D17">
            <v>20</v>
          </cell>
          <cell r="E17">
            <v>8.0568320000000018</v>
          </cell>
          <cell r="F17" t="str">
            <v>Aluminum 6082</v>
          </cell>
          <cell r="G17">
            <v>896</v>
          </cell>
          <cell r="H17">
            <v>2810</v>
          </cell>
          <cell r="I17">
            <v>170</v>
          </cell>
          <cell r="J17">
            <v>8.9920000000000017E-3</v>
          </cell>
          <cell r="K17">
            <v>0.02</v>
          </cell>
          <cell r="L17">
            <v>0.08</v>
          </cell>
          <cell r="M17">
            <v>2E-3</v>
          </cell>
        </row>
        <row r="18">
          <cell r="B18">
            <v>113</v>
          </cell>
          <cell r="C18" t="str">
            <v>Deployable Solar Panels -Y Node 113</v>
          </cell>
          <cell r="D18">
            <v>20</v>
          </cell>
          <cell r="E18">
            <v>8.0568320000000018</v>
          </cell>
          <cell r="F18" t="str">
            <v>Aluminum 6082</v>
          </cell>
          <cell r="G18">
            <v>896</v>
          </cell>
          <cell r="H18">
            <v>2810</v>
          </cell>
          <cell r="I18">
            <v>170</v>
          </cell>
          <cell r="J18">
            <v>8.9920000000000017E-3</v>
          </cell>
          <cell r="K18">
            <v>0.02</v>
          </cell>
          <cell r="L18">
            <v>0.08</v>
          </cell>
          <cell r="M18">
            <v>2E-3</v>
          </cell>
        </row>
        <row r="19">
          <cell r="B19">
            <v>114</v>
          </cell>
          <cell r="C19" t="str">
            <v>Deployable Solar Panels -Y Node 114</v>
          </cell>
          <cell r="D19">
            <v>20</v>
          </cell>
          <cell r="E19">
            <v>8.0568320000000018</v>
          </cell>
          <cell r="F19" t="str">
            <v>Aluminum 6082</v>
          </cell>
          <cell r="G19">
            <v>896</v>
          </cell>
          <cell r="H19">
            <v>2810</v>
          </cell>
          <cell r="I19">
            <v>170</v>
          </cell>
          <cell r="J19">
            <v>8.9920000000000017E-3</v>
          </cell>
          <cell r="K19">
            <v>0.02</v>
          </cell>
          <cell r="L19">
            <v>0.08</v>
          </cell>
          <cell r="M19">
            <v>2E-3</v>
          </cell>
        </row>
        <row r="20">
          <cell r="B20">
            <v>115</v>
          </cell>
          <cell r="C20" t="str">
            <v>Deployable Solar Panels -Y Node 115</v>
          </cell>
          <cell r="D20">
            <v>20</v>
          </cell>
          <cell r="E20">
            <v>8.0568320000000018</v>
          </cell>
          <cell r="F20" t="str">
            <v>Aluminum 6082</v>
          </cell>
          <cell r="G20">
            <v>896</v>
          </cell>
          <cell r="H20">
            <v>2810</v>
          </cell>
          <cell r="I20">
            <v>170</v>
          </cell>
          <cell r="J20">
            <v>8.9920000000000017E-3</v>
          </cell>
          <cell r="K20">
            <v>0.02</v>
          </cell>
          <cell r="L20">
            <v>0.08</v>
          </cell>
          <cell r="M20">
            <v>2E-3</v>
          </cell>
        </row>
        <row r="21">
          <cell r="B21" t="str">
            <v>1xx</v>
          </cell>
          <cell r="C21" t="str">
            <v>Deployable Solar Panels +Y</v>
          </cell>
        </row>
        <row r="22">
          <cell r="B22">
            <v>120</v>
          </cell>
          <cell r="C22" t="str">
            <v>Deployable Solar Panels +Y Node 120</v>
          </cell>
          <cell r="D22">
            <v>20</v>
          </cell>
          <cell r="E22">
            <v>8.0568320000000018</v>
          </cell>
          <cell r="F22" t="str">
            <v>Aluminum 6082</v>
          </cell>
          <cell r="G22">
            <v>896</v>
          </cell>
          <cell r="H22">
            <v>2810</v>
          </cell>
          <cell r="I22">
            <v>170</v>
          </cell>
          <cell r="J22">
            <v>8.9920000000000017E-3</v>
          </cell>
          <cell r="K22">
            <v>0.02</v>
          </cell>
          <cell r="L22">
            <v>0.08</v>
          </cell>
          <cell r="M22">
            <v>2E-3</v>
          </cell>
        </row>
        <row r="23">
          <cell r="B23">
            <v>121</v>
          </cell>
          <cell r="C23" t="str">
            <v>Deployable Solar Panels +Y Node 121</v>
          </cell>
          <cell r="D23">
            <v>20</v>
          </cell>
          <cell r="E23">
            <v>8.0568320000000018</v>
          </cell>
          <cell r="F23" t="str">
            <v>Aluminum 6082</v>
          </cell>
          <cell r="G23">
            <v>896</v>
          </cell>
          <cell r="H23">
            <v>2810</v>
          </cell>
          <cell r="I23">
            <v>170</v>
          </cell>
          <cell r="J23">
            <v>8.9920000000000017E-3</v>
          </cell>
          <cell r="K23">
            <v>0.02</v>
          </cell>
          <cell r="L23">
            <v>0.08</v>
          </cell>
          <cell r="M23">
            <v>2E-3</v>
          </cell>
        </row>
        <row r="24">
          <cell r="B24">
            <v>122</v>
          </cell>
          <cell r="C24" t="str">
            <v>Deployable Solar Panels +Y Node 122</v>
          </cell>
          <cell r="D24">
            <v>20</v>
          </cell>
          <cell r="E24">
            <v>8.0568320000000018</v>
          </cell>
          <cell r="F24" t="str">
            <v>Aluminum 6082</v>
          </cell>
          <cell r="G24">
            <v>896</v>
          </cell>
          <cell r="H24">
            <v>2810</v>
          </cell>
          <cell r="I24">
            <v>170</v>
          </cell>
          <cell r="J24">
            <v>8.9920000000000017E-3</v>
          </cell>
          <cell r="K24">
            <v>0.02</v>
          </cell>
          <cell r="L24">
            <v>0.08</v>
          </cell>
          <cell r="M24">
            <v>2E-3</v>
          </cell>
        </row>
        <row r="25">
          <cell r="B25">
            <v>123</v>
          </cell>
          <cell r="C25" t="str">
            <v>Deployable Solar Panels +Y Node 123</v>
          </cell>
          <cell r="D25">
            <v>20</v>
          </cell>
          <cell r="E25">
            <v>8.0568320000000018</v>
          </cell>
          <cell r="F25" t="str">
            <v>Aluminum 6082</v>
          </cell>
          <cell r="G25">
            <v>896</v>
          </cell>
          <cell r="H25">
            <v>2810</v>
          </cell>
          <cell r="I25">
            <v>170</v>
          </cell>
          <cell r="J25">
            <v>8.9920000000000017E-3</v>
          </cell>
          <cell r="K25">
            <v>0.02</v>
          </cell>
          <cell r="L25">
            <v>0.08</v>
          </cell>
          <cell r="M25">
            <v>2E-3</v>
          </cell>
        </row>
        <row r="26">
          <cell r="B26">
            <v>124</v>
          </cell>
          <cell r="C26" t="str">
            <v>Deployable Solar Panels +Y Node 124</v>
          </cell>
          <cell r="D26">
            <v>20</v>
          </cell>
          <cell r="E26">
            <v>8.0568320000000018</v>
          </cell>
          <cell r="F26" t="str">
            <v>Aluminum 6082</v>
          </cell>
          <cell r="G26">
            <v>896</v>
          </cell>
          <cell r="H26">
            <v>2810</v>
          </cell>
          <cell r="I26">
            <v>170</v>
          </cell>
          <cell r="J26">
            <v>8.9920000000000017E-3</v>
          </cell>
          <cell r="K26">
            <v>0.02</v>
          </cell>
          <cell r="L26">
            <v>0.08</v>
          </cell>
          <cell r="M26">
            <v>2E-3</v>
          </cell>
        </row>
        <row r="27">
          <cell r="B27">
            <v>125</v>
          </cell>
          <cell r="C27" t="str">
            <v>Deployable Solar Panels +Y Node 125</v>
          </cell>
          <cell r="D27">
            <v>20</v>
          </cell>
          <cell r="E27">
            <v>8.0568320000000018</v>
          </cell>
          <cell r="F27" t="str">
            <v>Aluminum 6082</v>
          </cell>
          <cell r="G27">
            <v>896</v>
          </cell>
          <cell r="H27">
            <v>2810</v>
          </cell>
          <cell r="I27">
            <v>170</v>
          </cell>
          <cell r="J27">
            <v>8.9920000000000017E-3</v>
          </cell>
          <cell r="K27">
            <v>0.02</v>
          </cell>
          <cell r="L27">
            <v>0.08</v>
          </cell>
          <cell r="M27">
            <v>2E-3</v>
          </cell>
        </row>
        <row r="28">
          <cell r="B28">
            <v>126</v>
          </cell>
          <cell r="C28" t="str">
            <v>Deployable Solar Panels +Y Node 126</v>
          </cell>
          <cell r="D28">
            <v>20</v>
          </cell>
          <cell r="E28">
            <v>8.0568320000000018</v>
          </cell>
          <cell r="F28" t="str">
            <v>Aluminum 6082</v>
          </cell>
          <cell r="G28">
            <v>896</v>
          </cell>
          <cell r="H28">
            <v>2810</v>
          </cell>
          <cell r="I28">
            <v>170</v>
          </cell>
          <cell r="J28">
            <v>8.9920000000000017E-3</v>
          </cell>
          <cell r="K28">
            <v>0.02</v>
          </cell>
          <cell r="L28">
            <v>0.08</v>
          </cell>
          <cell r="M28">
            <v>2E-3</v>
          </cell>
        </row>
        <row r="29">
          <cell r="B29">
            <v>127</v>
          </cell>
          <cell r="C29" t="str">
            <v>Deployable Solar Panels +Y Node 127</v>
          </cell>
          <cell r="D29">
            <v>20</v>
          </cell>
          <cell r="E29">
            <v>8.0568320000000018</v>
          </cell>
          <cell r="F29" t="str">
            <v>Aluminum 6082</v>
          </cell>
          <cell r="G29">
            <v>896</v>
          </cell>
          <cell r="H29">
            <v>2810</v>
          </cell>
          <cell r="I29">
            <v>170</v>
          </cell>
          <cell r="J29">
            <v>8.9920000000000017E-3</v>
          </cell>
          <cell r="K29">
            <v>0.02</v>
          </cell>
          <cell r="L29">
            <v>0.08</v>
          </cell>
          <cell r="M29">
            <v>2E-3</v>
          </cell>
        </row>
        <row r="30">
          <cell r="B30">
            <v>128</v>
          </cell>
          <cell r="C30" t="str">
            <v>Deployable Solar Panels +Y Node 128</v>
          </cell>
          <cell r="D30">
            <v>20</v>
          </cell>
          <cell r="E30">
            <v>8.0568320000000018</v>
          </cell>
          <cell r="F30" t="str">
            <v>Aluminum 6082</v>
          </cell>
          <cell r="G30">
            <v>896</v>
          </cell>
          <cell r="H30">
            <v>2810</v>
          </cell>
          <cell r="I30">
            <v>170</v>
          </cell>
          <cell r="J30">
            <v>8.9920000000000017E-3</v>
          </cell>
          <cell r="K30">
            <v>0.02</v>
          </cell>
          <cell r="L30">
            <v>0.08</v>
          </cell>
          <cell r="M30">
            <v>2E-3</v>
          </cell>
        </row>
        <row r="31">
          <cell r="B31">
            <v>129</v>
          </cell>
          <cell r="C31" t="str">
            <v>Deployable Solar Panels +Y Node 129</v>
          </cell>
          <cell r="D31">
            <v>20</v>
          </cell>
          <cell r="E31">
            <v>8.0568320000000018</v>
          </cell>
          <cell r="F31" t="str">
            <v>Aluminum 6082</v>
          </cell>
          <cell r="G31">
            <v>896</v>
          </cell>
          <cell r="H31">
            <v>2810</v>
          </cell>
          <cell r="I31">
            <v>170</v>
          </cell>
          <cell r="J31">
            <v>8.9920000000000017E-3</v>
          </cell>
          <cell r="K31">
            <v>0.02</v>
          </cell>
          <cell r="L31">
            <v>0.08</v>
          </cell>
          <cell r="M31">
            <v>2E-3</v>
          </cell>
        </row>
        <row r="32">
          <cell r="B32">
            <v>130</v>
          </cell>
          <cell r="C32" t="str">
            <v>Deployable Solar Panels +Y Node 130</v>
          </cell>
          <cell r="D32">
            <v>20</v>
          </cell>
          <cell r="E32">
            <v>8.0568320000000018</v>
          </cell>
          <cell r="F32" t="str">
            <v>Aluminum 6082</v>
          </cell>
          <cell r="G32">
            <v>896</v>
          </cell>
          <cell r="H32">
            <v>2810</v>
          </cell>
          <cell r="I32">
            <v>170</v>
          </cell>
          <cell r="J32">
            <v>8.9920000000000017E-3</v>
          </cell>
          <cell r="K32">
            <v>0.02</v>
          </cell>
          <cell r="L32">
            <v>0.08</v>
          </cell>
          <cell r="M32">
            <v>2E-3</v>
          </cell>
        </row>
        <row r="33">
          <cell r="B33">
            <v>131</v>
          </cell>
          <cell r="C33" t="str">
            <v>Deployable Solar Panels +Y Node 131</v>
          </cell>
          <cell r="D33">
            <v>20</v>
          </cell>
          <cell r="E33">
            <v>8.0568320000000018</v>
          </cell>
          <cell r="F33" t="str">
            <v>Aluminum 6082</v>
          </cell>
          <cell r="G33">
            <v>896</v>
          </cell>
          <cell r="H33">
            <v>2810</v>
          </cell>
          <cell r="I33">
            <v>170</v>
          </cell>
          <cell r="J33">
            <v>8.9920000000000017E-3</v>
          </cell>
          <cell r="K33">
            <v>0.02</v>
          </cell>
          <cell r="L33">
            <v>0.08</v>
          </cell>
          <cell r="M33">
            <v>2E-3</v>
          </cell>
        </row>
        <row r="34">
          <cell r="B34">
            <v>132</v>
          </cell>
          <cell r="C34" t="str">
            <v>Deployable Solar Panels +Y Node 132</v>
          </cell>
          <cell r="D34">
            <v>20</v>
          </cell>
          <cell r="E34">
            <v>8.0568320000000018</v>
          </cell>
          <cell r="F34" t="str">
            <v>Aluminum 6082</v>
          </cell>
          <cell r="G34">
            <v>896</v>
          </cell>
          <cell r="H34">
            <v>2810</v>
          </cell>
          <cell r="I34">
            <v>170</v>
          </cell>
          <cell r="J34">
            <v>8.9920000000000017E-3</v>
          </cell>
          <cell r="K34">
            <v>0.02</v>
          </cell>
          <cell r="L34">
            <v>0.08</v>
          </cell>
          <cell r="M34">
            <v>2E-3</v>
          </cell>
        </row>
        <row r="35">
          <cell r="B35">
            <v>133</v>
          </cell>
          <cell r="C35" t="str">
            <v>Deployable Solar Panels +Y Node 133</v>
          </cell>
          <cell r="D35">
            <v>20</v>
          </cell>
          <cell r="E35">
            <v>8.0568320000000018</v>
          </cell>
          <cell r="F35" t="str">
            <v>Aluminum 6082</v>
          </cell>
          <cell r="G35">
            <v>896</v>
          </cell>
          <cell r="H35">
            <v>2810</v>
          </cell>
          <cell r="I35">
            <v>170</v>
          </cell>
          <cell r="J35">
            <v>8.9920000000000017E-3</v>
          </cell>
          <cell r="K35">
            <v>0.02</v>
          </cell>
          <cell r="L35">
            <v>0.08</v>
          </cell>
          <cell r="M35">
            <v>2E-3</v>
          </cell>
        </row>
        <row r="36">
          <cell r="B36">
            <v>134</v>
          </cell>
          <cell r="C36" t="str">
            <v>Deployable Solar Panels +Y Node 134</v>
          </cell>
          <cell r="D36">
            <v>20</v>
          </cell>
          <cell r="E36">
            <v>8.0568320000000018</v>
          </cell>
          <cell r="F36" t="str">
            <v>Aluminum 6082</v>
          </cell>
          <cell r="G36">
            <v>896</v>
          </cell>
          <cell r="H36">
            <v>2810</v>
          </cell>
          <cell r="I36">
            <v>170</v>
          </cell>
          <cell r="J36">
            <v>8.9920000000000017E-3</v>
          </cell>
          <cell r="K36">
            <v>0.02</v>
          </cell>
          <cell r="L36">
            <v>0.08</v>
          </cell>
          <cell r="M36">
            <v>2E-3</v>
          </cell>
        </row>
        <row r="37">
          <cell r="B37">
            <v>135</v>
          </cell>
          <cell r="C37" t="str">
            <v>Deployable Solar Panels +Y Node 135</v>
          </cell>
          <cell r="D37">
            <v>20</v>
          </cell>
          <cell r="E37">
            <v>8.0568320000000018</v>
          </cell>
          <cell r="F37" t="str">
            <v>Aluminum 6082</v>
          </cell>
          <cell r="G37">
            <v>896</v>
          </cell>
          <cell r="H37">
            <v>2810</v>
          </cell>
          <cell r="I37">
            <v>170</v>
          </cell>
          <cell r="J37">
            <v>8.9920000000000017E-3</v>
          </cell>
          <cell r="K37">
            <v>0.02</v>
          </cell>
          <cell r="L37">
            <v>0.08</v>
          </cell>
          <cell r="M37">
            <v>2E-3</v>
          </cell>
        </row>
        <row r="39">
          <cell r="B39" t="str">
            <v>2xx</v>
          </cell>
          <cell r="C39" t="str">
            <v>2U Solar Panels -Y</v>
          </cell>
        </row>
        <row r="40">
          <cell r="B40">
            <v>200</v>
          </cell>
          <cell r="C40" t="str">
            <v>2U Solar Panels -Y Node 200</v>
          </cell>
          <cell r="D40">
            <v>20</v>
          </cell>
          <cell r="E40">
            <v>5.0355200000000009</v>
          </cell>
          <cell r="F40" t="str">
            <v>Aluminum 6082</v>
          </cell>
          <cell r="G40">
            <v>896</v>
          </cell>
          <cell r="H40">
            <v>2810</v>
          </cell>
          <cell r="I40">
            <v>170</v>
          </cell>
          <cell r="J40">
            <v>5.6200000000000009E-3</v>
          </cell>
          <cell r="K40">
            <v>0.02</v>
          </cell>
          <cell r="L40">
            <v>2E-3</v>
          </cell>
          <cell r="M40">
            <v>0.05</v>
          </cell>
        </row>
        <row r="41">
          <cell r="B41">
            <v>201</v>
          </cell>
          <cell r="C41" t="str">
            <v>2U Solar Panels -Y Node 201</v>
          </cell>
          <cell r="D41">
            <v>20</v>
          </cell>
          <cell r="E41">
            <v>5.0355200000000009</v>
          </cell>
          <cell r="F41" t="str">
            <v>Aluminum 6082</v>
          </cell>
          <cell r="G41">
            <v>896</v>
          </cell>
          <cell r="H41">
            <v>2810</v>
          </cell>
          <cell r="I41">
            <v>170</v>
          </cell>
          <cell r="J41">
            <v>5.6200000000000009E-3</v>
          </cell>
          <cell r="K41">
            <v>0.02</v>
          </cell>
          <cell r="L41">
            <v>2E-3</v>
          </cell>
          <cell r="M41">
            <v>0.05</v>
          </cell>
        </row>
        <row r="42">
          <cell r="B42">
            <v>202</v>
          </cell>
          <cell r="C42" t="str">
            <v>2U Solar Panels -Y Node 202</v>
          </cell>
          <cell r="D42">
            <v>20</v>
          </cell>
          <cell r="E42">
            <v>5.0355200000000009</v>
          </cell>
          <cell r="F42" t="str">
            <v>Aluminum 6082</v>
          </cell>
          <cell r="G42">
            <v>896</v>
          </cell>
          <cell r="H42">
            <v>2810</v>
          </cell>
          <cell r="I42">
            <v>170</v>
          </cell>
          <cell r="J42">
            <v>5.6200000000000009E-3</v>
          </cell>
          <cell r="K42">
            <v>0.02</v>
          </cell>
          <cell r="L42">
            <v>2E-3</v>
          </cell>
          <cell r="M42">
            <v>0.05</v>
          </cell>
        </row>
        <row r="43">
          <cell r="B43">
            <v>203</v>
          </cell>
          <cell r="C43" t="str">
            <v>2U Solar Panels -Y Node 203</v>
          </cell>
          <cell r="D43">
            <v>20</v>
          </cell>
          <cell r="E43">
            <v>5.0355200000000009</v>
          </cell>
          <cell r="F43" t="str">
            <v>Aluminum 6082</v>
          </cell>
          <cell r="G43">
            <v>896</v>
          </cell>
          <cell r="H43">
            <v>2810</v>
          </cell>
          <cell r="I43">
            <v>170</v>
          </cell>
          <cell r="J43">
            <v>5.6200000000000009E-3</v>
          </cell>
          <cell r="K43">
            <v>0.02</v>
          </cell>
          <cell r="L43">
            <v>2E-3</v>
          </cell>
          <cell r="M43">
            <v>0.05</v>
          </cell>
        </row>
        <row r="44">
          <cell r="B44">
            <v>204</v>
          </cell>
          <cell r="C44" t="str">
            <v>2U Solar Panels -Y Node 204</v>
          </cell>
          <cell r="D44">
            <v>20</v>
          </cell>
          <cell r="E44">
            <v>5.0355200000000009</v>
          </cell>
          <cell r="F44" t="str">
            <v>Aluminum 6082</v>
          </cell>
          <cell r="G44">
            <v>896</v>
          </cell>
          <cell r="H44">
            <v>2810</v>
          </cell>
          <cell r="I44">
            <v>170</v>
          </cell>
          <cell r="J44">
            <v>5.6200000000000009E-3</v>
          </cell>
          <cell r="K44">
            <v>0.02</v>
          </cell>
          <cell r="L44">
            <v>2E-3</v>
          </cell>
          <cell r="M44">
            <v>0.05</v>
          </cell>
        </row>
        <row r="45">
          <cell r="B45">
            <v>205</v>
          </cell>
          <cell r="C45" t="str">
            <v>2U Solar Panels -Y Node 205</v>
          </cell>
          <cell r="D45">
            <v>20</v>
          </cell>
          <cell r="E45">
            <v>5.0355200000000009</v>
          </cell>
          <cell r="F45" t="str">
            <v>Aluminum 6082</v>
          </cell>
          <cell r="G45">
            <v>896</v>
          </cell>
          <cell r="H45">
            <v>2810</v>
          </cell>
          <cell r="I45">
            <v>170</v>
          </cell>
          <cell r="J45">
            <v>5.6200000000000009E-3</v>
          </cell>
          <cell r="K45">
            <v>0.02</v>
          </cell>
          <cell r="L45">
            <v>2E-3</v>
          </cell>
          <cell r="M45">
            <v>0.05</v>
          </cell>
        </row>
        <row r="46">
          <cell r="B46">
            <v>206</v>
          </cell>
          <cell r="C46" t="str">
            <v>2U Solar Panels -Y Node 206</v>
          </cell>
          <cell r="D46">
            <v>20</v>
          </cell>
          <cell r="E46">
            <v>5.0355200000000009</v>
          </cell>
          <cell r="F46" t="str">
            <v>Aluminum 6082</v>
          </cell>
          <cell r="G46">
            <v>896</v>
          </cell>
          <cell r="H46">
            <v>2810</v>
          </cell>
          <cell r="I46">
            <v>170</v>
          </cell>
          <cell r="J46">
            <v>5.6200000000000009E-3</v>
          </cell>
          <cell r="K46">
            <v>0.02</v>
          </cell>
          <cell r="L46">
            <v>2E-3</v>
          </cell>
          <cell r="M46">
            <v>0.05</v>
          </cell>
        </row>
        <row r="47">
          <cell r="B47">
            <v>207</v>
          </cell>
          <cell r="C47" t="str">
            <v>2U Solar Panels -Y Node 207</v>
          </cell>
          <cell r="D47">
            <v>20</v>
          </cell>
          <cell r="E47">
            <v>5.0355200000000009</v>
          </cell>
          <cell r="F47" t="str">
            <v>Aluminum 6082</v>
          </cell>
          <cell r="G47">
            <v>896</v>
          </cell>
          <cell r="H47">
            <v>2810</v>
          </cell>
          <cell r="I47">
            <v>170</v>
          </cell>
          <cell r="J47">
            <v>5.6200000000000009E-3</v>
          </cell>
          <cell r="K47">
            <v>0.02</v>
          </cell>
          <cell r="L47">
            <v>2E-3</v>
          </cell>
          <cell r="M47">
            <v>0.05</v>
          </cell>
        </row>
        <row r="48">
          <cell r="B48">
            <v>208</v>
          </cell>
          <cell r="C48" t="str">
            <v>2U Solar Panels -Y Node 208</v>
          </cell>
          <cell r="D48">
            <v>20</v>
          </cell>
          <cell r="E48">
            <v>5.0355200000000009</v>
          </cell>
          <cell r="F48" t="str">
            <v>Aluminum 6082</v>
          </cell>
          <cell r="G48">
            <v>896</v>
          </cell>
          <cell r="H48">
            <v>2810</v>
          </cell>
          <cell r="I48">
            <v>170</v>
          </cell>
          <cell r="J48">
            <v>5.6200000000000009E-3</v>
          </cell>
          <cell r="K48">
            <v>0.02</v>
          </cell>
          <cell r="L48">
            <v>2E-3</v>
          </cell>
          <cell r="M48">
            <v>0.05</v>
          </cell>
        </row>
        <row r="49">
          <cell r="B49">
            <v>209</v>
          </cell>
          <cell r="C49" t="str">
            <v>2U Solar Panels -Y Node 209</v>
          </cell>
          <cell r="D49">
            <v>20</v>
          </cell>
          <cell r="E49">
            <v>5.0355200000000009</v>
          </cell>
          <cell r="F49" t="str">
            <v>Aluminum 6082</v>
          </cell>
          <cell r="G49">
            <v>896</v>
          </cell>
          <cell r="H49">
            <v>2810</v>
          </cell>
          <cell r="I49">
            <v>170</v>
          </cell>
          <cell r="J49">
            <v>5.6200000000000009E-3</v>
          </cell>
          <cell r="K49">
            <v>0.02</v>
          </cell>
          <cell r="L49">
            <v>2E-3</v>
          </cell>
          <cell r="M49">
            <v>0.05</v>
          </cell>
        </row>
        <row r="50">
          <cell r="B50">
            <v>210</v>
          </cell>
          <cell r="C50" t="str">
            <v>2U Solar Panels -Y Node 210</v>
          </cell>
          <cell r="D50">
            <v>20</v>
          </cell>
          <cell r="E50">
            <v>5.0355200000000009</v>
          </cell>
          <cell r="F50" t="str">
            <v>Aluminum 6082</v>
          </cell>
          <cell r="G50">
            <v>896</v>
          </cell>
          <cell r="H50">
            <v>2810</v>
          </cell>
          <cell r="I50">
            <v>170</v>
          </cell>
          <cell r="J50">
            <v>5.6200000000000009E-3</v>
          </cell>
          <cell r="K50">
            <v>0.02</v>
          </cell>
          <cell r="L50">
            <v>2E-3</v>
          </cell>
          <cell r="M50">
            <v>0.05</v>
          </cell>
        </row>
        <row r="51">
          <cell r="B51">
            <v>211</v>
          </cell>
          <cell r="C51" t="str">
            <v>2U Solar Panels -Y Node 211</v>
          </cell>
          <cell r="D51">
            <v>20</v>
          </cell>
          <cell r="E51">
            <v>5.0355200000000009</v>
          </cell>
          <cell r="F51" t="str">
            <v>Aluminum 6082</v>
          </cell>
          <cell r="G51">
            <v>896</v>
          </cell>
          <cell r="H51">
            <v>2810</v>
          </cell>
          <cell r="I51">
            <v>170</v>
          </cell>
          <cell r="J51">
            <v>5.6200000000000009E-3</v>
          </cell>
          <cell r="K51">
            <v>0.02</v>
          </cell>
          <cell r="L51">
            <v>2E-3</v>
          </cell>
          <cell r="M51">
            <v>0.05</v>
          </cell>
        </row>
        <row r="52">
          <cell r="B52">
            <v>212</v>
          </cell>
          <cell r="C52" t="str">
            <v>2U Solar Panels -Y Node 212</v>
          </cell>
          <cell r="D52">
            <v>20</v>
          </cell>
          <cell r="E52">
            <v>5.0355200000000009</v>
          </cell>
          <cell r="F52" t="str">
            <v>Aluminum 6082</v>
          </cell>
          <cell r="G52">
            <v>896</v>
          </cell>
          <cell r="H52">
            <v>2810</v>
          </cell>
          <cell r="I52">
            <v>170</v>
          </cell>
          <cell r="J52">
            <v>5.6200000000000009E-3</v>
          </cell>
          <cell r="K52">
            <v>0.02</v>
          </cell>
          <cell r="L52">
            <v>2E-3</v>
          </cell>
          <cell r="M52">
            <v>0.05</v>
          </cell>
        </row>
        <row r="53">
          <cell r="B53">
            <v>213</v>
          </cell>
          <cell r="C53" t="str">
            <v>2U Solar Panels -Y Node 213</v>
          </cell>
          <cell r="D53">
            <v>20</v>
          </cell>
          <cell r="E53">
            <v>5.0355200000000009</v>
          </cell>
          <cell r="F53" t="str">
            <v>Aluminum 6082</v>
          </cell>
          <cell r="G53">
            <v>896</v>
          </cell>
          <cell r="H53">
            <v>2810</v>
          </cell>
          <cell r="I53">
            <v>170</v>
          </cell>
          <cell r="J53">
            <v>5.6200000000000009E-3</v>
          </cell>
          <cell r="K53">
            <v>0.02</v>
          </cell>
          <cell r="L53">
            <v>2E-3</v>
          </cell>
          <cell r="M53">
            <v>0.05</v>
          </cell>
        </row>
        <row r="54">
          <cell r="B54">
            <v>214</v>
          </cell>
          <cell r="C54" t="str">
            <v>2U Solar Panels -Y Node 214</v>
          </cell>
          <cell r="D54">
            <v>20</v>
          </cell>
          <cell r="E54">
            <v>5.0355200000000009</v>
          </cell>
          <cell r="F54" t="str">
            <v>Aluminum 6082</v>
          </cell>
          <cell r="G54">
            <v>896</v>
          </cell>
          <cell r="H54">
            <v>2810</v>
          </cell>
          <cell r="I54">
            <v>170</v>
          </cell>
          <cell r="J54">
            <v>5.6200000000000009E-3</v>
          </cell>
          <cell r="K54">
            <v>0.02</v>
          </cell>
          <cell r="L54">
            <v>2E-3</v>
          </cell>
          <cell r="M54">
            <v>0.05</v>
          </cell>
        </row>
        <row r="55">
          <cell r="B55">
            <v>215</v>
          </cell>
          <cell r="C55" t="str">
            <v>2U Solar Panels -Y Node 215</v>
          </cell>
          <cell r="D55">
            <v>20</v>
          </cell>
          <cell r="E55">
            <v>5.0355200000000009</v>
          </cell>
          <cell r="F55" t="str">
            <v>Aluminum 6082</v>
          </cell>
          <cell r="G55">
            <v>896</v>
          </cell>
          <cell r="H55">
            <v>2810</v>
          </cell>
          <cell r="I55">
            <v>170</v>
          </cell>
          <cell r="J55">
            <v>5.6200000000000009E-3</v>
          </cell>
          <cell r="K55">
            <v>0.02</v>
          </cell>
          <cell r="L55">
            <v>2E-3</v>
          </cell>
          <cell r="M55">
            <v>0.05</v>
          </cell>
        </row>
        <row r="56">
          <cell r="B56" t="str">
            <v>2xx</v>
          </cell>
          <cell r="C56" t="str">
            <v>2U Solar Panels -x</v>
          </cell>
        </row>
        <row r="57">
          <cell r="B57">
            <v>220</v>
          </cell>
          <cell r="C57" t="str">
            <v>2U Solar Panels -x Node 220</v>
          </cell>
          <cell r="D57">
            <v>20</v>
          </cell>
          <cell r="E57">
            <v>5.03552</v>
          </cell>
          <cell r="F57" t="str">
            <v>Aluminum 6082</v>
          </cell>
          <cell r="G57">
            <v>896</v>
          </cell>
          <cell r="H57">
            <v>2810</v>
          </cell>
          <cell r="I57">
            <v>170</v>
          </cell>
          <cell r="J57">
            <v>5.62E-3</v>
          </cell>
          <cell r="K57">
            <v>2E-3</v>
          </cell>
          <cell r="L57">
            <v>0.02</v>
          </cell>
          <cell r="M57">
            <v>0.05</v>
          </cell>
        </row>
        <row r="58">
          <cell r="B58">
            <v>221</v>
          </cell>
          <cell r="C58" t="str">
            <v>2U Solar Panels -x Node 221</v>
          </cell>
          <cell r="D58">
            <v>20</v>
          </cell>
          <cell r="E58">
            <v>5.03552</v>
          </cell>
          <cell r="F58" t="str">
            <v>Aluminum 6082</v>
          </cell>
          <cell r="G58">
            <v>896</v>
          </cell>
          <cell r="H58">
            <v>2810</v>
          </cell>
          <cell r="I58">
            <v>170</v>
          </cell>
          <cell r="J58">
            <v>5.62E-3</v>
          </cell>
          <cell r="K58">
            <v>2E-3</v>
          </cell>
          <cell r="L58">
            <v>0.02</v>
          </cell>
          <cell r="M58">
            <v>0.05</v>
          </cell>
        </row>
        <row r="59">
          <cell r="B59">
            <v>222</v>
          </cell>
          <cell r="C59" t="str">
            <v>2U Solar Panels -x Node 222</v>
          </cell>
          <cell r="D59">
            <v>20</v>
          </cell>
          <cell r="E59">
            <v>5.03552</v>
          </cell>
          <cell r="F59" t="str">
            <v>Aluminum 6082</v>
          </cell>
          <cell r="G59">
            <v>896</v>
          </cell>
          <cell r="H59">
            <v>2810</v>
          </cell>
          <cell r="I59">
            <v>170</v>
          </cell>
          <cell r="J59">
            <v>5.62E-3</v>
          </cell>
          <cell r="K59">
            <v>2E-3</v>
          </cell>
          <cell r="L59">
            <v>0.02</v>
          </cell>
          <cell r="M59">
            <v>0.05</v>
          </cell>
        </row>
        <row r="60">
          <cell r="B60">
            <v>223</v>
          </cell>
          <cell r="C60" t="str">
            <v>2U Solar Panels -x Node 223</v>
          </cell>
          <cell r="D60">
            <v>20</v>
          </cell>
          <cell r="E60">
            <v>5.03552</v>
          </cell>
          <cell r="F60" t="str">
            <v>Aluminum 6082</v>
          </cell>
          <cell r="G60">
            <v>896</v>
          </cell>
          <cell r="H60">
            <v>2810</v>
          </cell>
          <cell r="I60">
            <v>170</v>
          </cell>
          <cell r="J60">
            <v>5.62E-3</v>
          </cell>
          <cell r="K60">
            <v>2E-3</v>
          </cell>
          <cell r="L60">
            <v>0.02</v>
          </cell>
          <cell r="M60">
            <v>0.05</v>
          </cell>
        </row>
        <row r="61">
          <cell r="B61">
            <v>224</v>
          </cell>
          <cell r="C61" t="str">
            <v>2U Solar Panels -x Node 224</v>
          </cell>
          <cell r="D61">
            <v>20</v>
          </cell>
          <cell r="E61">
            <v>5.03552</v>
          </cell>
          <cell r="F61" t="str">
            <v>Aluminum 6082</v>
          </cell>
          <cell r="G61">
            <v>896</v>
          </cell>
          <cell r="H61">
            <v>2810</v>
          </cell>
          <cell r="I61">
            <v>170</v>
          </cell>
          <cell r="J61">
            <v>5.62E-3</v>
          </cell>
          <cell r="K61">
            <v>2E-3</v>
          </cell>
          <cell r="L61">
            <v>0.02</v>
          </cell>
          <cell r="M61">
            <v>0.05</v>
          </cell>
        </row>
        <row r="62">
          <cell r="B62">
            <v>225</v>
          </cell>
          <cell r="C62" t="str">
            <v>2U Solar Panels -x Node 225</v>
          </cell>
          <cell r="D62">
            <v>20</v>
          </cell>
          <cell r="E62">
            <v>5.03552</v>
          </cell>
          <cell r="F62" t="str">
            <v>Aluminum 6082</v>
          </cell>
          <cell r="G62">
            <v>896</v>
          </cell>
          <cell r="H62">
            <v>2810</v>
          </cell>
          <cell r="I62">
            <v>170</v>
          </cell>
          <cell r="J62">
            <v>5.62E-3</v>
          </cell>
          <cell r="K62">
            <v>2E-3</v>
          </cell>
          <cell r="L62">
            <v>0.02</v>
          </cell>
          <cell r="M62">
            <v>0.05</v>
          </cell>
        </row>
        <row r="63">
          <cell r="B63">
            <v>226</v>
          </cell>
          <cell r="C63" t="str">
            <v>2U Solar Panels -x Node 226</v>
          </cell>
          <cell r="D63">
            <v>20</v>
          </cell>
          <cell r="E63">
            <v>5.03552</v>
          </cell>
          <cell r="F63" t="str">
            <v>Aluminum 6082</v>
          </cell>
          <cell r="G63">
            <v>896</v>
          </cell>
          <cell r="H63">
            <v>2810</v>
          </cell>
          <cell r="I63">
            <v>170</v>
          </cell>
          <cell r="J63">
            <v>5.62E-3</v>
          </cell>
          <cell r="K63">
            <v>2E-3</v>
          </cell>
          <cell r="L63">
            <v>0.02</v>
          </cell>
          <cell r="M63">
            <v>0.05</v>
          </cell>
        </row>
        <row r="64">
          <cell r="B64">
            <v>227</v>
          </cell>
          <cell r="C64" t="str">
            <v>2U Solar Panels -x Node 227</v>
          </cell>
          <cell r="D64">
            <v>20</v>
          </cell>
          <cell r="E64">
            <v>5.03552</v>
          </cell>
          <cell r="F64" t="str">
            <v>Aluminum 6082</v>
          </cell>
          <cell r="G64">
            <v>896</v>
          </cell>
          <cell r="H64">
            <v>2810</v>
          </cell>
          <cell r="I64">
            <v>170</v>
          </cell>
          <cell r="J64">
            <v>5.62E-3</v>
          </cell>
          <cell r="K64">
            <v>2E-3</v>
          </cell>
          <cell r="L64">
            <v>0.02</v>
          </cell>
          <cell r="M64">
            <v>0.05</v>
          </cell>
        </row>
        <row r="65">
          <cell r="B65">
            <v>228</v>
          </cell>
          <cell r="C65" t="str">
            <v>2U Solar Panels -x Node 228</v>
          </cell>
          <cell r="D65">
            <v>20</v>
          </cell>
          <cell r="E65">
            <v>5.03552</v>
          </cell>
          <cell r="F65" t="str">
            <v>Aluminum 6082</v>
          </cell>
          <cell r="G65">
            <v>896</v>
          </cell>
          <cell r="H65">
            <v>2810</v>
          </cell>
          <cell r="I65">
            <v>170</v>
          </cell>
          <cell r="J65">
            <v>5.62E-3</v>
          </cell>
          <cell r="K65">
            <v>2E-3</v>
          </cell>
          <cell r="L65">
            <v>0.02</v>
          </cell>
          <cell r="M65">
            <v>0.05</v>
          </cell>
        </row>
        <row r="66">
          <cell r="B66">
            <v>229</v>
          </cell>
          <cell r="C66" t="str">
            <v>2U Solar Panels -x Node 229</v>
          </cell>
          <cell r="D66">
            <v>20</v>
          </cell>
          <cell r="E66">
            <v>5.03552</v>
          </cell>
          <cell r="F66" t="str">
            <v>Aluminum 6082</v>
          </cell>
          <cell r="G66">
            <v>896</v>
          </cell>
          <cell r="H66">
            <v>2810</v>
          </cell>
          <cell r="I66">
            <v>170</v>
          </cell>
          <cell r="J66">
            <v>5.62E-3</v>
          </cell>
          <cell r="K66">
            <v>2E-3</v>
          </cell>
          <cell r="L66">
            <v>0.02</v>
          </cell>
          <cell r="M66">
            <v>0.05</v>
          </cell>
        </row>
        <row r="67">
          <cell r="B67">
            <v>230</v>
          </cell>
          <cell r="C67" t="str">
            <v>2U Solar Panels -x Node 230</v>
          </cell>
          <cell r="D67">
            <v>20</v>
          </cell>
          <cell r="E67">
            <v>5.03552</v>
          </cell>
          <cell r="F67" t="str">
            <v>Aluminum 6082</v>
          </cell>
          <cell r="G67">
            <v>896</v>
          </cell>
          <cell r="H67">
            <v>2810</v>
          </cell>
          <cell r="I67">
            <v>170</v>
          </cell>
          <cell r="J67">
            <v>5.62E-3</v>
          </cell>
          <cell r="K67">
            <v>2E-3</v>
          </cell>
          <cell r="L67">
            <v>0.02</v>
          </cell>
          <cell r="M67">
            <v>0.05</v>
          </cell>
        </row>
        <row r="68">
          <cell r="B68">
            <v>231</v>
          </cell>
          <cell r="C68" t="str">
            <v>2U Solar Panels -x Node 231</v>
          </cell>
          <cell r="D68">
            <v>20</v>
          </cell>
          <cell r="E68">
            <v>5.03552</v>
          </cell>
          <cell r="F68" t="str">
            <v>Aluminum 6082</v>
          </cell>
          <cell r="G68">
            <v>896</v>
          </cell>
          <cell r="H68">
            <v>2810</v>
          </cell>
          <cell r="I68">
            <v>170</v>
          </cell>
          <cell r="J68">
            <v>5.62E-3</v>
          </cell>
          <cell r="K68">
            <v>2E-3</v>
          </cell>
          <cell r="L68">
            <v>0.02</v>
          </cell>
          <cell r="M68">
            <v>0.05</v>
          </cell>
        </row>
        <row r="69">
          <cell r="B69">
            <v>232</v>
          </cell>
          <cell r="C69" t="str">
            <v>2U Solar Panels -x Node 232</v>
          </cell>
          <cell r="D69">
            <v>20</v>
          </cell>
          <cell r="E69">
            <v>5.03552</v>
          </cell>
          <cell r="F69" t="str">
            <v>Aluminum 6082</v>
          </cell>
          <cell r="G69">
            <v>896</v>
          </cell>
          <cell r="H69">
            <v>2810</v>
          </cell>
          <cell r="I69">
            <v>170</v>
          </cell>
          <cell r="J69">
            <v>5.62E-3</v>
          </cell>
          <cell r="K69">
            <v>2E-3</v>
          </cell>
          <cell r="L69">
            <v>0.02</v>
          </cell>
          <cell r="M69">
            <v>0.05</v>
          </cell>
        </row>
        <row r="70">
          <cell r="B70">
            <v>233</v>
          </cell>
          <cell r="C70" t="str">
            <v>2U Solar Panels -x Node 233</v>
          </cell>
          <cell r="D70">
            <v>20</v>
          </cell>
          <cell r="E70">
            <v>5.03552</v>
          </cell>
          <cell r="F70" t="str">
            <v>Aluminum 6082</v>
          </cell>
          <cell r="G70">
            <v>896</v>
          </cell>
          <cell r="H70">
            <v>2810</v>
          </cell>
          <cell r="I70">
            <v>170</v>
          </cell>
          <cell r="J70">
            <v>5.62E-3</v>
          </cell>
          <cell r="K70">
            <v>2E-3</v>
          </cell>
          <cell r="L70">
            <v>0.02</v>
          </cell>
          <cell r="M70">
            <v>0.05</v>
          </cell>
        </row>
        <row r="71">
          <cell r="B71">
            <v>234</v>
          </cell>
          <cell r="C71" t="str">
            <v>2U Solar Panels -x Node 234</v>
          </cell>
          <cell r="D71">
            <v>20</v>
          </cell>
          <cell r="E71">
            <v>5.03552</v>
          </cell>
          <cell r="F71" t="str">
            <v>Aluminum 6082</v>
          </cell>
          <cell r="G71">
            <v>896</v>
          </cell>
          <cell r="H71">
            <v>2810</v>
          </cell>
          <cell r="I71">
            <v>170</v>
          </cell>
          <cell r="J71">
            <v>5.62E-3</v>
          </cell>
          <cell r="K71">
            <v>2E-3</v>
          </cell>
          <cell r="L71">
            <v>0.02</v>
          </cell>
          <cell r="M71">
            <v>0.05</v>
          </cell>
        </row>
        <row r="72">
          <cell r="B72">
            <v>235</v>
          </cell>
          <cell r="C72" t="str">
            <v>2U Solar Panels -x Node 235</v>
          </cell>
          <cell r="D72">
            <v>20</v>
          </cell>
          <cell r="E72">
            <v>5.03552</v>
          </cell>
          <cell r="F72" t="str">
            <v>Aluminum 6082</v>
          </cell>
          <cell r="G72">
            <v>896</v>
          </cell>
          <cell r="H72">
            <v>2810</v>
          </cell>
          <cell r="I72">
            <v>170</v>
          </cell>
          <cell r="J72">
            <v>5.62E-3</v>
          </cell>
          <cell r="K72">
            <v>2E-3</v>
          </cell>
          <cell r="L72">
            <v>0.02</v>
          </cell>
          <cell r="M72">
            <v>0.05</v>
          </cell>
        </row>
        <row r="73">
          <cell r="B73" t="str">
            <v>2xx</v>
          </cell>
          <cell r="C73" t="str">
            <v>2U Solar Panels +y</v>
          </cell>
        </row>
        <row r="74">
          <cell r="B74">
            <v>240</v>
          </cell>
          <cell r="C74" t="str">
            <v>2U Solar Panels +y Node 240</v>
          </cell>
          <cell r="D74">
            <v>20</v>
          </cell>
          <cell r="E74">
            <v>5.0355200000000009</v>
          </cell>
          <cell r="F74" t="str">
            <v>Aluminum 6082</v>
          </cell>
          <cell r="G74">
            <v>896</v>
          </cell>
          <cell r="H74">
            <v>2810</v>
          </cell>
          <cell r="I74">
            <v>170</v>
          </cell>
          <cell r="J74">
            <v>5.6200000000000009E-3</v>
          </cell>
          <cell r="K74">
            <v>0.02</v>
          </cell>
          <cell r="L74">
            <v>2E-3</v>
          </cell>
          <cell r="M74">
            <v>0.05</v>
          </cell>
        </row>
        <row r="75">
          <cell r="B75">
            <v>241</v>
          </cell>
          <cell r="C75" t="str">
            <v>2U Solar Panels +y Node 241</v>
          </cell>
          <cell r="D75">
            <v>20</v>
          </cell>
          <cell r="E75">
            <v>5.0355200000000009</v>
          </cell>
          <cell r="F75" t="str">
            <v>Aluminum 6082</v>
          </cell>
          <cell r="G75">
            <v>896</v>
          </cell>
          <cell r="H75">
            <v>2810</v>
          </cell>
          <cell r="I75">
            <v>170</v>
          </cell>
          <cell r="J75">
            <v>5.6200000000000009E-3</v>
          </cell>
          <cell r="K75">
            <v>0.02</v>
          </cell>
          <cell r="L75">
            <v>2E-3</v>
          </cell>
          <cell r="M75">
            <v>0.05</v>
          </cell>
        </row>
        <row r="76">
          <cell r="B76">
            <v>242</v>
          </cell>
          <cell r="C76" t="str">
            <v>2U Solar Panels +y Node 242</v>
          </cell>
          <cell r="D76">
            <v>20</v>
          </cell>
          <cell r="E76">
            <v>5.0355200000000009</v>
          </cell>
          <cell r="F76" t="str">
            <v>Aluminum 6082</v>
          </cell>
          <cell r="G76">
            <v>896</v>
          </cell>
          <cell r="H76">
            <v>2810</v>
          </cell>
          <cell r="I76">
            <v>170</v>
          </cell>
          <cell r="J76">
            <v>5.6200000000000009E-3</v>
          </cell>
          <cell r="K76">
            <v>0.02</v>
          </cell>
          <cell r="L76">
            <v>2E-3</v>
          </cell>
          <cell r="M76">
            <v>0.05</v>
          </cell>
        </row>
        <row r="77">
          <cell r="B77">
            <v>243</v>
          </cell>
          <cell r="C77" t="str">
            <v>2U Solar Panels +y Node 243</v>
          </cell>
          <cell r="D77">
            <v>20</v>
          </cell>
          <cell r="E77">
            <v>5.0355200000000009</v>
          </cell>
          <cell r="F77" t="str">
            <v>Aluminum 6082</v>
          </cell>
          <cell r="G77">
            <v>896</v>
          </cell>
          <cell r="H77">
            <v>2810</v>
          </cell>
          <cell r="I77">
            <v>170</v>
          </cell>
          <cell r="J77">
            <v>5.6200000000000009E-3</v>
          </cell>
          <cell r="K77">
            <v>0.02</v>
          </cell>
          <cell r="L77">
            <v>2E-3</v>
          </cell>
          <cell r="M77">
            <v>0.05</v>
          </cell>
        </row>
        <row r="78">
          <cell r="B78">
            <v>244</v>
          </cell>
          <cell r="C78" t="str">
            <v>2U Solar Panels +y Node 244</v>
          </cell>
          <cell r="D78">
            <v>20</v>
          </cell>
          <cell r="E78">
            <v>5.0355200000000009</v>
          </cell>
          <cell r="F78" t="str">
            <v>Aluminum 6082</v>
          </cell>
          <cell r="G78">
            <v>896</v>
          </cell>
          <cell r="H78">
            <v>2810</v>
          </cell>
          <cell r="I78">
            <v>170</v>
          </cell>
          <cell r="J78">
            <v>5.6200000000000009E-3</v>
          </cell>
          <cell r="K78">
            <v>0.02</v>
          </cell>
          <cell r="L78">
            <v>2E-3</v>
          </cell>
          <cell r="M78">
            <v>0.05</v>
          </cell>
        </row>
        <row r="79">
          <cell r="B79">
            <v>245</v>
          </cell>
          <cell r="C79" t="str">
            <v>2U Solar Panels +y Node 245</v>
          </cell>
          <cell r="D79">
            <v>20</v>
          </cell>
          <cell r="E79">
            <v>5.0355200000000009</v>
          </cell>
          <cell r="F79" t="str">
            <v>Aluminum 6082</v>
          </cell>
          <cell r="G79">
            <v>896</v>
          </cell>
          <cell r="H79">
            <v>2810</v>
          </cell>
          <cell r="I79">
            <v>170</v>
          </cell>
          <cell r="J79">
            <v>5.6200000000000009E-3</v>
          </cell>
          <cell r="K79">
            <v>0.02</v>
          </cell>
          <cell r="L79">
            <v>2E-3</v>
          </cell>
          <cell r="M79">
            <v>0.05</v>
          </cell>
        </row>
        <row r="80">
          <cell r="B80">
            <v>246</v>
          </cell>
          <cell r="C80" t="str">
            <v>2U Solar Panels +y Node 246</v>
          </cell>
          <cell r="D80">
            <v>20</v>
          </cell>
          <cell r="E80">
            <v>5.0355200000000009</v>
          </cell>
          <cell r="F80" t="str">
            <v>Aluminum 6082</v>
          </cell>
          <cell r="G80">
            <v>896</v>
          </cell>
          <cell r="H80">
            <v>2810</v>
          </cell>
          <cell r="I80">
            <v>170</v>
          </cell>
          <cell r="J80">
            <v>5.6200000000000009E-3</v>
          </cell>
          <cell r="K80">
            <v>0.02</v>
          </cell>
          <cell r="L80">
            <v>2E-3</v>
          </cell>
          <cell r="M80">
            <v>0.05</v>
          </cell>
        </row>
        <row r="81">
          <cell r="B81">
            <v>247</v>
          </cell>
          <cell r="C81" t="str">
            <v>2U Solar Panels +y Node 247</v>
          </cell>
          <cell r="D81">
            <v>20</v>
          </cell>
          <cell r="E81">
            <v>5.0355200000000009</v>
          </cell>
          <cell r="F81" t="str">
            <v>Aluminum 6082</v>
          </cell>
          <cell r="G81">
            <v>896</v>
          </cell>
          <cell r="H81">
            <v>2810</v>
          </cell>
          <cell r="I81">
            <v>170</v>
          </cell>
          <cell r="J81">
            <v>5.6200000000000009E-3</v>
          </cell>
          <cell r="K81">
            <v>0.02</v>
          </cell>
          <cell r="L81">
            <v>2E-3</v>
          </cell>
          <cell r="M81">
            <v>0.05</v>
          </cell>
        </row>
        <row r="82">
          <cell r="B82">
            <v>248</v>
          </cell>
          <cell r="C82" t="str">
            <v>2U Solar Panels +y Node 248</v>
          </cell>
          <cell r="D82">
            <v>20</v>
          </cell>
          <cell r="E82">
            <v>5.0355200000000009</v>
          </cell>
          <cell r="F82" t="str">
            <v>Aluminum 6082</v>
          </cell>
          <cell r="G82">
            <v>896</v>
          </cell>
          <cell r="H82">
            <v>2810</v>
          </cell>
          <cell r="I82">
            <v>170</v>
          </cell>
          <cell r="J82">
            <v>5.6200000000000009E-3</v>
          </cell>
          <cell r="K82">
            <v>0.02</v>
          </cell>
          <cell r="L82">
            <v>2E-3</v>
          </cell>
          <cell r="M82">
            <v>0.05</v>
          </cell>
        </row>
        <row r="83">
          <cell r="B83">
            <v>249</v>
          </cell>
          <cell r="C83" t="str">
            <v>2U Solar Panels +y Node 249</v>
          </cell>
          <cell r="D83">
            <v>20</v>
          </cell>
          <cell r="E83">
            <v>5.0355200000000009</v>
          </cell>
          <cell r="F83" t="str">
            <v>Aluminum 6082</v>
          </cell>
          <cell r="G83">
            <v>896</v>
          </cell>
          <cell r="H83">
            <v>2810</v>
          </cell>
          <cell r="I83">
            <v>170</v>
          </cell>
          <cell r="J83">
            <v>5.6200000000000009E-3</v>
          </cell>
          <cell r="K83">
            <v>0.02</v>
          </cell>
          <cell r="L83">
            <v>2E-3</v>
          </cell>
          <cell r="M83">
            <v>0.05</v>
          </cell>
        </row>
        <row r="84">
          <cell r="B84">
            <v>250</v>
          </cell>
          <cell r="C84" t="str">
            <v>2U Solar Panels +y Node 250</v>
          </cell>
          <cell r="D84">
            <v>20</v>
          </cell>
          <cell r="E84">
            <v>5.0355200000000009</v>
          </cell>
          <cell r="F84" t="str">
            <v>Aluminum 6082</v>
          </cell>
          <cell r="G84">
            <v>896</v>
          </cell>
          <cell r="H84">
            <v>2810</v>
          </cell>
          <cell r="I84">
            <v>170</v>
          </cell>
          <cell r="J84">
            <v>5.6200000000000009E-3</v>
          </cell>
          <cell r="K84">
            <v>0.02</v>
          </cell>
          <cell r="L84">
            <v>2E-3</v>
          </cell>
          <cell r="M84">
            <v>0.05</v>
          </cell>
        </row>
        <row r="85">
          <cell r="B85">
            <v>251</v>
          </cell>
          <cell r="C85" t="str">
            <v>2U Solar Panels +y Node 251</v>
          </cell>
          <cell r="D85">
            <v>20</v>
          </cell>
          <cell r="E85">
            <v>5.0355200000000009</v>
          </cell>
          <cell r="F85" t="str">
            <v>Aluminum 6082</v>
          </cell>
          <cell r="G85">
            <v>896</v>
          </cell>
          <cell r="H85">
            <v>2810</v>
          </cell>
          <cell r="I85">
            <v>170</v>
          </cell>
          <cell r="J85">
            <v>5.6200000000000009E-3</v>
          </cell>
          <cell r="K85">
            <v>0.02</v>
          </cell>
          <cell r="L85">
            <v>2E-3</v>
          </cell>
          <cell r="M85">
            <v>0.05</v>
          </cell>
        </row>
        <row r="86">
          <cell r="B86">
            <v>252</v>
          </cell>
          <cell r="C86" t="str">
            <v>2U Solar Panels +y Node 252</v>
          </cell>
          <cell r="D86">
            <v>20</v>
          </cell>
          <cell r="E86">
            <v>5.0355200000000009</v>
          </cell>
          <cell r="F86" t="str">
            <v>Aluminum 6082</v>
          </cell>
          <cell r="G86">
            <v>896</v>
          </cell>
          <cell r="H86">
            <v>2810</v>
          </cell>
          <cell r="I86">
            <v>170</v>
          </cell>
          <cell r="J86">
            <v>5.6200000000000009E-3</v>
          </cell>
          <cell r="K86">
            <v>0.02</v>
          </cell>
          <cell r="L86">
            <v>2E-3</v>
          </cell>
          <cell r="M86">
            <v>0.05</v>
          </cell>
        </row>
        <row r="87">
          <cell r="B87">
            <v>253</v>
          </cell>
          <cell r="C87" t="str">
            <v>2U Solar Panels +y Node 253</v>
          </cell>
          <cell r="D87">
            <v>20</v>
          </cell>
          <cell r="E87">
            <v>5.0355200000000009</v>
          </cell>
          <cell r="F87" t="str">
            <v>Aluminum 6082</v>
          </cell>
          <cell r="G87">
            <v>896</v>
          </cell>
          <cell r="H87">
            <v>2810</v>
          </cell>
          <cell r="I87">
            <v>170</v>
          </cell>
          <cell r="J87">
            <v>5.6200000000000009E-3</v>
          </cell>
          <cell r="K87">
            <v>0.02</v>
          </cell>
          <cell r="L87">
            <v>2E-3</v>
          </cell>
          <cell r="M87">
            <v>0.05</v>
          </cell>
        </row>
        <row r="88">
          <cell r="B88">
            <v>254</v>
          </cell>
          <cell r="C88" t="str">
            <v>2U Solar Panels +y Node 254</v>
          </cell>
          <cell r="D88">
            <v>20</v>
          </cell>
          <cell r="E88">
            <v>5.0355200000000009</v>
          </cell>
          <cell r="F88" t="str">
            <v>Aluminum 6082</v>
          </cell>
          <cell r="G88">
            <v>896</v>
          </cell>
          <cell r="H88">
            <v>2810</v>
          </cell>
          <cell r="I88">
            <v>170</v>
          </cell>
          <cell r="J88">
            <v>5.6200000000000009E-3</v>
          </cell>
          <cell r="K88">
            <v>0.02</v>
          </cell>
          <cell r="L88">
            <v>2E-3</v>
          </cell>
          <cell r="M88">
            <v>0.05</v>
          </cell>
        </row>
        <row r="89">
          <cell r="B89">
            <v>255</v>
          </cell>
          <cell r="C89" t="str">
            <v>2U Solar Panels +y Node 255</v>
          </cell>
          <cell r="D89">
            <v>20</v>
          </cell>
          <cell r="E89">
            <v>5.0355200000000009</v>
          </cell>
          <cell r="F89" t="str">
            <v>Aluminum 6082</v>
          </cell>
          <cell r="G89">
            <v>896</v>
          </cell>
          <cell r="H89">
            <v>2810</v>
          </cell>
          <cell r="I89">
            <v>170</v>
          </cell>
          <cell r="J89">
            <v>5.6200000000000009E-3</v>
          </cell>
          <cell r="K89">
            <v>0.02</v>
          </cell>
          <cell r="L89">
            <v>2E-3</v>
          </cell>
          <cell r="M89">
            <v>0.05</v>
          </cell>
        </row>
        <row r="90">
          <cell r="B90" t="str">
            <v>2xx</v>
          </cell>
          <cell r="C90" t="str">
            <v>2U Solar Panels +x</v>
          </cell>
        </row>
        <row r="91">
          <cell r="B91">
            <v>260</v>
          </cell>
          <cell r="C91" t="str">
            <v>2U Solar Panels +x Node 260</v>
          </cell>
          <cell r="D91">
            <v>20</v>
          </cell>
          <cell r="E91">
            <v>5.03552</v>
          </cell>
          <cell r="F91" t="str">
            <v>Aluminum 6082</v>
          </cell>
          <cell r="G91">
            <v>896</v>
          </cell>
          <cell r="H91">
            <v>2810</v>
          </cell>
          <cell r="I91">
            <v>170</v>
          </cell>
          <cell r="J91">
            <v>5.62E-3</v>
          </cell>
          <cell r="K91">
            <v>2E-3</v>
          </cell>
          <cell r="L91">
            <v>0.02</v>
          </cell>
          <cell r="M91">
            <v>0.05</v>
          </cell>
        </row>
        <row r="92">
          <cell r="B92">
            <v>261</v>
          </cell>
          <cell r="C92" t="str">
            <v>2U Solar Panels +x Node 261</v>
          </cell>
          <cell r="D92">
            <v>20</v>
          </cell>
          <cell r="E92">
            <v>5.03552</v>
          </cell>
          <cell r="F92" t="str">
            <v>Aluminum 6082</v>
          </cell>
          <cell r="G92">
            <v>896</v>
          </cell>
          <cell r="H92">
            <v>2810</v>
          </cell>
          <cell r="I92">
            <v>170</v>
          </cell>
          <cell r="J92">
            <v>5.62E-3</v>
          </cell>
          <cell r="K92">
            <v>2E-3</v>
          </cell>
          <cell r="L92">
            <v>0.02</v>
          </cell>
          <cell r="M92">
            <v>0.05</v>
          </cell>
        </row>
        <row r="93">
          <cell r="B93">
            <v>262</v>
          </cell>
          <cell r="C93" t="str">
            <v>2U Solar Panels +x Node 262</v>
          </cell>
          <cell r="D93">
            <v>20</v>
          </cell>
          <cell r="E93">
            <v>5.03552</v>
          </cell>
          <cell r="F93" t="str">
            <v>Aluminum 6082</v>
          </cell>
          <cell r="G93">
            <v>896</v>
          </cell>
          <cell r="H93">
            <v>2810</v>
          </cell>
          <cell r="I93">
            <v>170</v>
          </cell>
          <cell r="J93">
            <v>5.62E-3</v>
          </cell>
          <cell r="K93">
            <v>2E-3</v>
          </cell>
          <cell r="L93">
            <v>0.02</v>
          </cell>
          <cell r="M93">
            <v>0.05</v>
          </cell>
        </row>
        <row r="94">
          <cell r="B94">
            <v>263</v>
          </cell>
          <cell r="C94" t="str">
            <v>2U Solar Panels +x Node 263</v>
          </cell>
          <cell r="D94">
            <v>20</v>
          </cell>
          <cell r="E94">
            <v>5.03552</v>
          </cell>
          <cell r="F94" t="str">
            <v>Aluminum 6082</v>
          </cell>
          <cell r="G94">
            <v>896</v>
          </cell>
          <cell r="H94">
            <v>2810</v>
          </cell>
          <cell r="I94">
            <v>170</v>
          </cell>
          <cell r="J94">
            <v>5.62E-3</v>
          </cell>
          <cell r="K94">
            <v>2E-3</v>
          </cell>
          <cell r="L94">
            <v>0.02</v>
          </cell>
          <cell r="M94">
            <v>0.05</v>
          </cell>
        </row>
        <row r="95">
          <cell r="B95">
            <v>264</v>
          </cell>
          <cell r="C95" t="str">
            <v>2U Solar Panels +x Node 264</v>
          </cell>
          <cell r="D95">
            <v>20</v>
          </cell>
          <cell r="E95">
            <v>5.03552</v>
          </cell>
          <cell r="F95" t="str">
            <v>Aluminum 6082</v>
          </cell>
          <cell r="G95">
            <v>896</v>
          </cell>
          <cell r="H95">
            <v>2810</v>
          </cell>
          <cell r="I95">
            <v>170</v>
          </cell>
          <cell r="J95">
            <v>5.62E-3</v>
          </cell>
          <cell r="K95">
            <v>2E-3</v>
          </cell>
          <cell r="L95">
            <v>0.02</v>
          </cell>
          <cell r="M95">
            <v>0.05</v>
          </cell>
        </row>
        <row r="96">
          <cell r="B96">
            <v>265</v>
          </cell>
          <cell r="C96" t="str">
            <v>2U Solar Panels +x Node 265</v>
          </cell>
          <cell r="D96">
            <v>20</v>
          </cell>
          <cell r="E96">
            <v>5.03552</v>
          </cell>
          <cell r="F96" t="str">
            <v>Aluminum 6082</v>
          </cell>
          <cell r="G96">
            <v>896</v>
          </cell>
          <cell r="H96">
            <v>2810</v>
          </cell>
          <cell r="I96">
            <v>170</v>
          </cell>
          <cell r="J96">
            <v>5.62E-3</v>
          </cell>
          <cell r="K96">
            <v>2E-3</v>
          </cell>
          <cell r="L96">
            <v>0.02</v>
          </cell>
          <cell r="M96">
            <v>0.05</v>
          </cell>
        </row>
        <row r="97">
          <cell r="B97">
            <v>266</v>
          </cell>
          <cell r="C97" t="str">
            <v>2U Solar Panels +x Node 266</v>
          </cell>
          <cell r="D97">
            <v>20</v>
          </cell>
          <cell r="E97">
            <v>5.03552</v>
          </cell>
          <cell r="F97" t="str">
            <v>Aluminum 6082</v>
          </cell>
          <cell r="G97">
            <v>896</v>
          </cell>
          <cell r="H97">
            <v>2810</v>
          </cell>
          <cell r="I97">
            <v>170</v>
          </cell>
          <cell r="J97">
            <v>5.62E-3</v>
          </cell>
          <cell r="K97">
            <v>2E-3</v>
          </cell>
          <cell r="L97">
            <v>0.02</v>
          </cell>
          <cell r="M97">
            <v>0.05</v>
          </cell>
        </row>
        <row r="98">
          <cell r="B98">
            <v>267</v>
          </cell>
          <cell r="C98" t="str">
            <v>2U Solar Panels +x Node 267</v>
          </cell>
          <cell r="D98">
            <v>20</v>
          </cell>
          <cell r="E98">
            <v>5.03552</v>
          </cell>
          <cell r="F98" t="str">
            <v>Aluminum 6082</v>
          </cell>
          <cell r="G98">
            <v>896</v>
          </cell>
          <cell r="H98">
            <v>2810</v>
          </cell>
          <cell r="I98">
            <v>170</v>
          </cell>
          <cell r="J98">
            <v>5.62E-3</v>
          </cell>
          <cell r="K98">
            <v>2E-3</v>
          </cell>
          <cell r="L98">
            <v>0.02</v>
          </cell>
          <cell r="M98">
            <v>0.05</v>
          </cell>
        </row>
        <row r="99">
          <cell r="B99">
            <v>268</v>
          </cell>
          <cell r="C99" t="str">
            <v>2U Solar Panels +x Node 268</v>
          </cell>
          <cell r="D99">
            <v>20</v>
          </cell>
          <cell r="E99">
            <v>5.03552</v>
          </cell>
          <cell r="F99" t="str">
            <v>Aluminum 6082</v>
          </cell>
          <cell r="G99">
            <v>896</v>
          </cell>
          <cell r="H99">
            <v>2810</v>
          </cell>
          <cell r="I99">
            <v>170</v>
          </cell>
          <cell r="J99">
            <v>5.62E-3</v>
          </cell>
          <cell r="K99">
            <v>2E-3</v>
          </cell>
          <cell r="L99">
            <v>0.02</v>
          </cell>
          <cell r="M99">
            <v>0.05</v>
          </cell>
        </row>
        <row r="100">
          <cell r="B100">
            <v>269</v>
          </cell>
          <cell r="C100" t="str">
            <v>2U Solar Panels +x Node 269</v>
          </cell>
          <cell r="D100">
            <v>20</v>
          </cell>
          <cell r="E100">
            <v>5.03552</v>
          </cell>
          <cell r="F100" t="str">
            <v>Aluminum 6082</v>
          </cell>
          <cell r="G100">
            <v>896</v>
          </cell>
          <cell r="H100">
            <v>2810</v>
          </cell>
          <cell r="I100">
            <v>170</v>
          </cell>
          <cell r="J100">
            <v>5.62E-3</v>
          </cell>
          <cell r="K100">
            <v>2E-3</v>
          </cell>
          <cell r="L100">
            <v>0.02</v>
          </cell>
          <cell r="M100">
            <v>0.05</v>
          </cell>
        </row>
        <row r="101">
          <cell r="B101">
            <v>270</v>
          </cell>
          <cell r="C101" t="str">
            <v>2U Solar Panels +x Node 270</v>
          </cell>
          <cell r="D101">
            <v>20</v>
          </cell>
          <cell r="E101">
            <v>5.03552</v>
          </cell>
          <cell r="F101" t="str">
            <v>Aluminum 6082</v>
          </cell>
          <cell r="G101">
            <v>896</v>
          </cell>
          <cell r="H101">
            <v>2810</v>
          </cell>
          <cell r="I101">
            <v>170</v>
          </cell>
          <cell r="J101">
            <v>5.62E-3</v>
          </cell>
          <cell r="K101">
            <v>2E-3</v>
          </cell>
          <cell r="L101">
            <v>0.02</v>
          </cell>
          <cell r="M101">
            <v>0.05</v>
          </cell>
        </row>
        <row r="102">
          <cell r="B102">
            <v>271</v>
          </cell>
          <cell r="C102" t="str">
            <v>2U Solar Panels +x Node 271</v>
          </cell>
          <cell r="D102">
            <v>20</v>
          </cell>
          <cell r="E102">
            <v>5.03552</v>
          </cell>
          <cell r="F102" t="str">
            <v>Aluminum 6082</v>
          </cell>
          <cell r="G102">
            <v>896</v>
          </cell>
          <cell r="H102">
            <v>2810</v>
          </cell>
          <cell r="I102">
            <v>170</v>
          </cell>
          <cell r="J102">
            <v>5.62E-3</v>
          </cell>
          <cell r="K102">
            <v>2E-3</v>
          </cell>
          <cell r="L102">
            <v>0.02</v>
          </cell>
          <cell r="M102">
            <v>0.05</v>
          </cell>
        </row>
        <row r="103">
          <cell r="B103">
            <v>272</v>
          </cell>
          <cell r="C103" t="str">
            <v>2U Solar Panels +x Node 272</v>
          </cell>
          <cell r="D103">
            <v>20</v>
          </cell>
          <cell r="E103">
            <v>5.03552</v>
          </cell>
          <cell r="F103" t="str">
            <v>Aluminum 6082</v>
          </cell>
          <cell r="G103">
            <v>896</v>
          </cell>
          <cell r="H103">
            <v>2810</v>
          </cell>
          <cell r="I103">
            <v>170</v>
          </cell>
          <cell r="J103">
            <v>5.62E-3</v>
          </cell>
          <cell r="K103">
            <v>2E-3</v>
          </cell>
          <cell r="L103">
            <v>0.02</v>
          </cell>
          <cell r="M103">
            <v>0.05</v>
          </cell>
        </row>
        <row r="104">
          <cell r="B104">
            <v>273</v>
          </cell>
          <cell r="C104" t="str">
            <v>2U Solar Panels +x Node 273</v>
          </cell>
          <cell r="D104">
            <v>20</v>
          </cell>
          <cell r="E104">
            <v>5.03552</v>
          </cell>
          <cell r="F104" t="str">
            <v>Aluminum 6082</v>
          </cell>
          <cell r="G104">
            <v>896</v>
          </cell>
          <cell r="H104">
            <v>2810</v>
          </cell>
          <cell r="I104">
            <v>170</v>
          </cell>
          <cell r="J104">
            <v>5.62E-3</v>
          </cell>
          <cell r="K104">
            <v>2E-3</v>
          </cell>
          <cell r="L104">
            <v>0.02</v>
          </cell>
          <cell r="M104">
            <v>0.05</v>
          </cell>
        </row>
        <row r="105">
          <cell r="B105">
            <v>274</v>
          </cell>
          <cell r="C105" t="str">
            <v>2U Solar Panels +x Node 274</v>
          </cell>
          <cell r="D105">
            <v>20</v>
          </cell>
          <cell r="E105">
            <v>5.03552</v>
          </cell>
          <cell r="F105" t="str">
            <v>Aluminum 6082</v>
          </cell>
          <cell r="G105">
            <v>896</v>
          </cell>
          <cell r="H105">
            <v>2810</v>
          </cell>
          <cell r="I105">
            <v>170</v>
          </cell>
          <cell r="J105">
            <v>5.62E-3</v>
          </cell>
          <cell r="K105">
            <v>2E-3</v>
          </cell>
          <cell r="L105">
            <v>0.02</v>
          </cell>
          <cell r="M105">
            <v>0.05</v>
          </cell>
        </row>
        <row r="106">
          <cell r="B106">
            <v>275</v>
          </cell>
          <cell r="C106" t="str">
            <v>2U Solar Panels +x Node 275</v>
          </cell>
          <cell r="D106">
            <v>20</v>
          </cell>
          <cell r="E106">
            <v>5.03552</v>
          </cell>
          <cell r="F106" t="str">
            <v>Aluminum 6082</v>
          </cell>
          <cell r="G106">
            <v>896</v>
          </cell>
          <cell r="H106">
            <v>2810</v>
          </cell>
          <cell r="I106">
            <v>170</v>
          </cell>
          <cell r="J106">
            <v>5.62E-3</v>
          </cell>
          <cell r="K106">
            <v>2E-3</v>
          </cell>
          <cell r="L106">
            <v>0.02</v>
          </cell>
          <cell r="M106">
            <v>0.05</v>
          </cell>
        </row>
        <row r="108">
          <cell r="B108" t="str">
            <v>3xx</v>
          </cell>
          <cell r="C108" t="str">
            <v>1U Solar Panels -y</v>
          </cell>
        </row>
        <row r="109">
          <cell r="B109">
            <v>300</v>
          </cell>
          <cell r="C109" t="str">
            <v>1U Solar Panels -y Node 300</v>
          </cell>
          <cell r="D109">
            <v>20</v>
          </cell>
          <cell r="E109">
            <v>5.0355200000000009</v>
          </cell>
          <cell r="F109" t="str">
            <v>Aluminum 6082</v>
          </cell>
          <cell r="G109">
            <v>896</v>
          </cell>
          <cell r="H109">
            <v>2810</v>
          </cell>
          <cell r="I109">
            <v>170</v>
          </cell>
          <cell r="J109">
            <v>5.6200000000000009E-3</v>
          </cell>
          <cell r="K109">
            <v>0.02</v>
          </cell>
          <cell r="L109">
            <v>2E-3</v>
          </cell>
          <cell r="M109">
            <v>0.05</v>
          </cell>
        </row>
        <row r="110">
          <cell r="B110">
            <v>301</v>
          </cell>
          <cell r="C110" t="str">
            <v>1U Solar Panels -y Node 301</v>
          </cell>
          <cell r="D110">
            <v>20</v>
          </cell>
          <cell r="E110">
            <v>5.0355200000000009</v>
          </cell>
          <cell r="F110" t="str">
            <v>Aluminum 6082</v>
          </cell>
          <cell r="G110">
            <v>896</v>
          </cell>
          <cell r="H110">
            <v>2810</v>
          </cell>
          <cell r="I110">
            <v>170</v>
          </cell>
          <cell r="J110">
            <v>5.6200000000000009E-3</v>
          </cell>
          <cell r="K110">
            <v>0.02</v>
          </cell>
          <cell r="L110">
            <v>2E-3</v>
          </cell>
          <cell r="M110">
            <v>0.05</v>
          </cell>
        </row>
        <row r="111">
          <cell r="B111">
            <v>302</v>
          </cell>
          <cell r="C111" t="str">
            <v>1U Solar Panels -y Node 302</v>
          </cell>
          <cell r="D111">
            <v>20</v>
          </cell>
          <cell r="E111">
            <v>5.0355200000000009</v>
          </cell>
          <cell r="F111" t="str">
            <v>Aluminum 6082</v>
          </cell>
          <cell r="G111">
            <v>896</v>
          </cell>
          <cell r="H111">
            <v>2810</v>
          </cell>
          <cell r="I111">
            <v>170</v>
          </cell>
          <cell r="J111">
            <v>5.6200000000000009E-3</v>
          </cell>
          <cell r="K111">
            <v>0.02</v>
          </cell>
          <cell r="L111">
            <v>2E-3</v>
          </cell>
          <cell r="M111">
            <v>0.05</v>
          </cell>
        </row>
        <row r="112">
          <cell r="B112">
            <v>303</v>
          </cell>
          <cell r="C112" t="str">
            <v>1U Solar Panels -y Node 303</v>
          </cell>
          <cell r="D112">
            <v>20</v>
          </cell>
          <cell r="E112">
            <v>5.0355200000000009</v>
          </cell>
          <cell r="F112" t="str">
            <v>Aluminum 6082</v>
          </cell>
          <cell r="G112">
            <v>896</v>
          </cell>
          <cell r="H112">
            <v>2810</v>
          </cell>
          <cell r="I112">
            <v>170</v>
          </cell>
          <cell r="J112">
            <v>5.6200000000000009E-3</v>
          </cell>
          <cell r="K112">
            <v>0.02</v>
          </cell>
          <cell r="L112">
            <v>2E-3</v>
          </cell>
          <cell r="M112">
            <v>0.05</v>
          </cell>
        </row>
        <row r="113">
          <cell r="B113">
            <v>304</v>
          </cell>
          <cell r="C113" t="str">
            <v>1U Solar Panels -y Node 304</v>
          </cell>
          <cell r="D113">
            <v>20</v>
          </cell>
          <cell r="E113">
            <v>5.0355200000000009</v>
          </cell>
          <cell r="F113" t="str">
            <v>Aluminum 6082</v>
          </cell>
          <cell r="G113">
            <v>896</v>
          </cell>
          <cell r="H113">
            <v>2810</v>
          </cell>
          <cell r="I113">
            <v>170</v>
          </cell>
          <cell r="J113">
            <v>5.6200000000000009E-3</v>
          </cell>
          <cell r="K113">
            <v>0.02</v>
          </cell>
          <cell r="L113">
            <v>2E-3</v>
          </cell>
          <cell r="M113">
            <v>0.05</v>
          </cell>
        </row>
        <row r="114">
          <cell r="B114">
            <v>305</v>
          </cell>
          <cell r="C114" t="str">
            <v>1U Solar Panels -y Node 305</v>
          </cell>
          <cell r="D114">
            <v>20</v>
          </cell>
          <cell r="E114">
            <v>5.0355200000000009</v>
          </cell>
          <cell r="F114" t="str">
            <v>Aluminum 6082</v>
          </cell>
          <cell r="G114">
            <v>896</v>
          </cell>
          <cell r="H114">
            <v>2810</v>
          </cell>
          <cell r="I114">
            <v>170</v>
          </cell>
          <cell r="J114">
            <v>5.6200000000000009E-3</v>
          </cell>
          <cell r="K114">
            <v>0.02</v>
          </cell>
          <cell r="L114">
            <v>2E-3</v>
          </cell>
          <cell r="M114">
            <v>0.05</v>
          </cell>
        </row>
        <row r="115">
          <cell r="B115">
            <v>306</v>
          </cell>
          <cell r="C115" t="str">
            <v>1U Solar Panels -y Node 306</v>
          </cell>
          <cell r="D115">
            <v>20</v>
          </cell>
          <cell r="E115">
            <v>5.0355200000000009</v>
          </cell>
          <cell r="F115" t="str">
            <v>Aluminum 6082</v>
          </cell>
          <cell r="G115">
            <v>896</v>
          </cell>
          <cell r="H115">
            <v>2810</v>
          </cell>
          <cell r="I115">
            <v>170</v>
          </cell>
          <cell r="J115">
            <v>5.6200000000000009E-3</v>
          </cell>
          <cell r="K115">
            <v>0.02</v>
          </cell>
          <cell r="L115">
            <v>2E-3</v>
          </cell>
          <cell r="M115">
            <v>0.05</v>
          </cell>
        </row>
        <row r="116">
          <cell r="B116">
            <v>307</v>
          </cell>
          <cell r="C116" t="str">
            <v>1U Solar Panels -y Node 307</v>
          </cell>
          <cell r="D116">
            <v>20</v>
          </cell>
          <cell r="E116">
            <v>5.0355200000000009</v>
          </cell>
          <cell r="F116" t="str">
            <v>Aluminum 6082</v>
          </cell>
          <cell r="G116">
            <v>896</v>
          </cell>
          <cell r="H116">
            <v>2810</v>
          </cell>
          <cell r="I116">
            <v>170</v>
          </cell>
          <cell r="J116">
            <v>5.6200000000000009E-3</v>
          </cell>
          <cell r="K116">
            <v>0.02</v>
          </cell>
          <cell r="L116">
            <v>2E-3</v>
          </cell>
          <cell r="M116">
            <v>0.05</v>
          </cell>
        </row>
        <row r="117">
          <cell r="B117" t="str">
            <v>3xx</v>
          </cell>
          <cell r="C117" t="str">
            <v>1U Solar Panels +Y</v>
          </cell>
        </row>
        <row r="118">
          <cell r="B118">
            <v>320</v>
          </cell>
          <cell r="C118" t="str">
            <v>1U Solar Panels +Y Node 320</v>
          </cell>
          <cell r="D118">
            <v>20</v>
          </cell>
          <cell r="E118">
            <v>5.0355200000000009</v>
          </cell>
          <cell r="F118" t="str">
            <v>Aluminum 6082</v>
          </cell>
          <cell r="G118">
            <v>896</v>
          </cell>
          <cell r="H118">
            <v>2810</v>
          </cell>
          <cell r="I118">
            <v>170</v>
          </cell>
          <cell r="J118">
            <v>5.6200000000000009E-3</v>
          </cell>
          <cell r="K118">
            <v>0.02</v>
          </cell>
          <cell r="L118">
            <v>2E-3</v>
          </cell>
          <cell r="M118">
            <v>0.05</v>
          </cell>
        </row>
        <row r="119">
          <cell r="B119">
            <v>321</v>
          </cell>
          <cell r="C119" t="str">
            <v>1U Solar Panels +Y Node 321</v>
          </cell>
          <cell r="D119">
            <v>20</v>
          </cell>
          <cell r="E119">
            <v>5.0355200000000009</v>
          </cell>
          <cell r="F119" t="str">
            <v>Aluminum 6082</v>
          </cell>
          <cell r="G119">
            <v>896</v>
          </cell>
          <cell r="H119">
            <v>2810</v>
          </cell>
          <cell r="I119">
            <v>170</v>
          </cell>
          <cell r="J119">
            <v>5.6200000000000009E-3</v>
          </cell>
          <cell r="K119">
            <v>0.02</v>
          </cell>
          <cell r="L119">
            <v>2E-3</v>
          </cell>
          <cell r="M119">
            <v>0.05</v>
          </cell>
        </row>
        <row r="120">
          <cell r="B120">
            <v>322</v>
          </cell>
          <cell r="C120" t="str">
            <v>1U Solar Panels +Y Node 322</v>
          </cell>
          <cell r="D120">
            <v>20</v>
          </cell>
          <cell r="E120">
            <v>5.0355200000000009</v>
          </cell>
          <cell r="F120" t="str">
            <v>Aluminum 6082</v>
          </cell>
          <cell r="G120">
            <v>896</v>
          </cell>
          <cell r="H120">
            <v>2810</v>
          </cell>
          <cell r="I120">
            <v>170</v>
          </cell>
          <cell r="J120">
            <v>5.6200000000000009E-3</v>
          </cell>
          <cell r="K120">
            <v>0.02</v>
          </cell>
          <cell r="L120">
            <v>2E-3</v>
          </cell>
          <cell r="M120">
            <v>0.05</v>
          </cell>
        </row>
        <row r="121">
          <cell r="B121">
            <v>323</v>
          </cell>
          <cell r="C121" t="str">
            <v>1U Solar Panels +Y Node 323</v>
          </cell>
          <cell r="D121">
            <v>20</v>
          </cell>
          <cell r="E121">
            <v>5.0355200000000009</v>
          </cell>
          <cell r="F121" t="str">
            <v>Aluminum 6082</v>
          </cell>
          <cell r="G121">
            <v>896</v>
          </cell>
          <cell r="H121">
            <v>2810</v>
          </cell>
          <cell r="I121">
            <v>170</v>
          </cell>
          <cell r="J121">
            <v>5.6200000000000009E-3</v>
          </cell>
          <cell r="K121">
            <v>0.02</v>
          </cell>
          <cell r="L121">
            <v>2E-3</v>
          </cell>
          <cell r="M121">
            <v>0.05</v>
          </cell>
        </row>
        <row r="122">
          <cell r="B122">
            <v>324</v>
          </cell>
          <cell r="C122" t="str">
            <v>1U Solar Panels +Y Node 324</v>
          </cell>
          <cell r="D122">
            <v>20</v>
          </cell>
          <cell r="E122">
            <v>5.0355200000000009</v>
          </cell>
          <cell r="F122" t="str">
            <v>Aluminum 6082</v>
          </cell>
          <cell r="G122">
            <v>896</v>
          </cell>
          <cell r="H122">
            <v>2810</v>
          </cell>
          <cell r="I122">
            <v>170</v>
          </cell>
          <cell r="J122">
            <v>5.6200000000000009E-3</v>
          </cell>
          <cell r="K122">
            <v>0.02</v>
          </cell>
          <cell r="L122">
            <v>2E-3</v>
          </cell>
          <cell r="M122">
            <v>0.05</v>
          </cell>
        </row>
        <row r="123">
          <cell r="B123">
            <v>325</v>
          </cell>
          <cell r="C123" t="str">
            <v>1U Solar Panels +Y Node 325</v>
          </cell>
          <cell r="D123">
            <v>20</v>
          </cell>
          <cell r="E123">
            <v>5.0355200000000009</v>
          </cell>
          <cell r="F123" t="str">
            <v>Aluminum 6082</v>
          </cell>
          <cell r="G123">
            <v>896</v>
          </cell>
          <cell r="H123">
            <v>2810</v>
          </cell>
          <cell r="I123">
            <v>170</v>
          </cell>
          <cell r="J123">
            <v>5.6200000000000009E-3</v>
          </cell>
          <cell r="K123">
            <v>0.02</v>
          </cell>
          <cell r="L123">
            <v>2E-3</v>
          </cell>
          <cell r="M123">
            <v>0.05</v>
          </cell>
        </row>
        <row r="124">
          <cell r="B124">
            <v>326</v>
          </cell>
          <cell r="C124" t="str">
            <v>1U Solar Panels +Y Node 326</v>
          </cell>
          <cell r="D124">
            <v>20</v>
          </cell>
          <cell r="E124">
            <v>5.0355200000000009</v>
          </cell>
          <cell r="F124" t="str">
            <v>Aluminum 6082</v>
          </cell>
          <cell r="G124">
            <v>896</v>
          </cell>
          <cell r="H124">
            <v>2810</v>
          </cell>
          <cell r="I124">
            <v>170</v>
          </cell>
          <cell r="J124">
            <v>5.6200000000000009E-3</v>
          </cell>
          <cell r="K124">
            <v>0.02</v>
          </cell>
          <cell r="L124">
            <v>2E-3</v>
          </cell>
          <cell r="M124">
            <v>0.05</v>
          </cell>
        </row>
        <row r="125">
          <cell r="B125">
            <v>327</v>
          </cell>
          <cell r="C125" t="str">
            <v>1U Solar Panels +Y Node 327</v>
          </cell>
          <cell r="D125">
            <v>20</v>
          </cell>
          <cell r="E125">
            <v>5.0355200000000009</v>
          </cell>
          <cell r="F125" t="str">
            <v>Aluminum 6082</v>
          </cell>
          <cell r="G125">
            <v>896</v>
          </cell>
          <cell r="H125">
            <v>2810</v>
          </cell>
          <cell r="I125">
            <v>170</v>
          </cell>
          <cell r="J125">
            <v>5.6200000000000009E-3</v>
          </cell>
          <cell r="K125">
            <v>0.02</v>
          </cell>
          <cell r="L125">
            <v>2E-3</v>
          </cell>
          <cell r="M125">
            <v>0.05</v>
          </cell>
        </row>
        <row r="126">
          <cell r="B126" t="str">
            <v>3xx</v>
          </cell>
          <cell r="C126" t="str">
            <v>1U Solar Panels +x</v>
          </cell>
        </row>
        <row r="127">
          <cell r="B127">
            <v>340</v>
          </cell>
          <cell r="C127" t="str">
            <v>1U Solar Panels +x Node 340</v>
          </cell>
          <cell r="D127">
            <v>20</v>
          </cell>
          <cell r="E127">
            <v>5.03552</v>
          </cell>
          <cell r="F127" t="str">
            <v>Aluminum 6082</v>
          </cell>
          <cell r="G127">
            <v>896</v>
          </cell>
          <cell r="H127">
            <v>2810</v>
          </cell>
          <cell r="I127">
            <v>170</v>
          </cell>
          <cell r="J127">
            <v>5.62E-3</v>
          </cell>
          <cell r="K127">
            <v>2E-3</v>
          </cell>
          <cell r="L127">
            <v>0.02</v>
          </cell>
          <cell r="M127">
            <v>0.05</v>
          </cell>
        </row>
        <row r="128">
          <cell r="B128">
            <v>341</v>
          </cell>
          <cell r="C128" t="str">
            <v>1U Solar Panels +x Node 341</v>
          </cell>
          <cell r="D128">
            <v>20</v>
          </cell>
          <cell r="E128">
            <v>5.03552</v>
          </cell>
          <cell r="F128" t="str">
            <v>Aluminum 6082</v>
          </cell>
          <cell r="G128">
            <v>896</v>
          </cell>
          <cell r="H128">
            <v>2810</v>
          </cell>
          <cell r="I128">
            <v>170</v>
          </cell>
          <cell r="J128">
            <v>5.62E-3</v>
          </cell>
          <cell r="K128">
            <v>2E-3</v>
          </cell>
          <cell r="L128">
            <v>0.02</v>
          </cell>
          <cell r="M128">
            <v>0.05</v>
          </cell>
        </row>
        <row r="129">
          <cell r="B129">
            <v>342</v>
          </cell>
          <cell r="C129" t="str">
            <v>1U Solar Panels +x Node 342</v>
          </cell>
          <cell r="D129">
            <v>20</v>
          </cell>
          <cell r="E129">
            <v>5.03552</v>
          </cell>
          <cell r="F129" t="str">
            <v>Aluminum 6082</v>
          </cell>
          <cell r="G129">
            <v>896</v>
          </cell>
          <cell r="H129">
            <v>2810</v>
          </cell>
          <cell r="I129">
            <v>170</v>
          </cell>
          <cell r="J129">
            <v>5.62E-3</v>
          </cell>
          <cell r="K129">
            <v>2E-3</v>
          </cell>
          <cell r="L129">
            <v>0.02</v>
          </cell>
          <cell r="M129">
            <v>0.05</v>
          </cell>
        </row>
        <row r="130">
          <cell r="B130">
            <v>343</v>
          </cell>
          <cell r="C130" t="str">
            <v>1U Solar Panels +x Node 343</v>
          </cell>
          <cell r="D130">
            <v>20</v>
          </cell>
          <cell r="E130">
            <v>5.03552</v>
          </cell>
          <cell r="F130" t="str">
            <v>Aluminum 6082</v>
          </cell>
          <cell r="G130">
            <v>896</v>
          </cell>
          <cell r="H130">
            <v>2810</v>
          </cell>
          <cell r="I130">
            <v>170</v>
          </cell>
          <cell r="J130">
            <v>5.62E-3</v>
          </cell>
          <cell r="K130">
            <v>2E-3</v>
          </cell>
          <cell r="L130">
            <v>0.02</v>
          </cell>
          <cell r="M130">
            <v>0.05</v>
          </cell>
        </row>
        <row r="131">
          <cell r="B131">
            <v>344</v>
          </cell>
          <cell r="C131" t="str">
            <v>1U Solar Panels +x Node 344</v>
          </cell>
          <cell r="D131">
            <v>20</v>
          </cell>
          <cell r="E131">
            <v>5.03552</v>
          </cell>
          <cell r="F131" t="str">
            <v>Aluminum 6082</v>
          </cell>
          <cell r="G131">
            <v>896</v>
          </cell>
          <cell r="H131">
            <v>2810</v>
          </cell>
          <cell r="I131">
            <v>170</v>
          </cell>
          <cell r="J131">
            <v>5.62E-3</v>
          </cell>
          <cell r="K131">
            <v>2E-3</v>
          </cell>
          <cell r="L131">
            <v>0.02</v>
          </cell>
          <cell r="M131">
            <v>0.05</v>
          </cell>
        </row>
        <row r="132">
          <cell r="B132">
            <v>345</v>
          </cell>
          <cell r="C132" t="str">
            <v>1U Solar Panels +x Node 345</v>
          </cell>
          <cell r="D132">
            <v>20</v>
          </cell>
          <cell r="E132">
            <v>5.03552</v>
          </cell>
          <cell r="F132" t="str">
            <v>Aluminum 6082</v>
          </cell>
          <cell r="G132">
            <v>896</v>
          </cell>
          <cell r="H132">
            <v>2810</v>
          </cell>
          <cell r="I132">
            <v>170</v>
          </cell>
          <cell r="J132">
            <v>5.62E-3</v>
          </cell>
          <cell r="K132">
            <v>2E-3</v>
          </cell>
          <cell r="L132">
            <v>0.02</v>
          </cell>
          <cell r="M132">
            <v>0.05</v>
          </cell>
        </row>
        <row r="133">
          <cell r="B133">
            <v>346</v>
          </cell>
          <cell r="C133" t="str">
            <v>1U Solar Panels +x Node 346</v>
          </cell>
          <cell r="D133">
            <v>20</v>
          </cell>
          <cell r="E133">
            <v>5.03552</v>
          </cell>
          <cell r="F133" t="str">
            <v>Aluminum 6082</v>
          </cell>
          <cell r="G133">
            <v>896</v>
          </cell>
          <cell r="H133">
            <v>2810</v>
          </cell>
          <cell r="I133">
            <v>170</v>
          </cell>
          <cell r="J133">
            <v>5.62E-3</v>
          </cell>
          <cell r="K133">
            <v>2E-3</v>
          </cell>
          <cell r="L133">
            <v>0.02</v>
          </cell>
          <cell r="M133">
            <v>0.05</v>
          </cell>
        </row>
        <row r="134">
          <cell r="B134">
            <v>347</v>
          </cell>
          <cell r="C134" t="str">
            <v>1U Solar Panels +x Node 347</v>
          </cell>
          <cell r="D134">
            <v>20</v>
          </cell>
          <cell r="E134">
            <v>5.03552</v>
          </cell>
          <cell r="F134" t="str">
            <v>Aluminum 6082</v>
          </cell>
          <cell r="G134">
            <v>896</v>
          </cell>
          <cell r="H134">
            <v>2810</v>
          </cell>
          <cell r="I134">
            <v>170</v>
          </cell>
          <cell r="J134">
            <v>5.62E-3</v>
          </cell>
          <cell r="K134">
            <v>2E-3</v>
          </cell>
          <cell r="L134">
            <v>0.02</v>
          </cell>
          <cell r="M134">
            <v>0.05</v>
          </cell>
        </row>
        <row r="136">
          <cell r="B136" t="str">
            <v>4xx</v>
          </cell>
          <cell r="C136" t="str">
            <v>Side Frame 1a +y</v>
          </cell>
        </row>
        <row r="137">
          <cell r="B137">
            <v>400</v>
          </cell>
          <cell r="C137" t="str">
            <v>Side Frame 1a +y Node 400</v>
          </cell>
          <cell r="D137">
            <v>20</v>
          </cell>
          <cell r="E137">
            <v>2.2876560000000001</v>
          </cell>
          <cell r="F137" t="str">
            <v>Aluminum 5754</v>
          </cell>
          <cell r="G137">
            <v>900</v>
          </cell>
          <cell r="H137">
            <v>2670</v>
          </cell>
          <cell r="I137">
            <v>130</v>
          </cell>
          <cell r="J137">
            <v>2.5418400000000001E-3</v>
          </cell>
          <cell r="K137">
            <v>8.5000000000000006E-3</v>
          </cell>
          <cell r="L137">
            <v>2E-3</v>
          </cell>
          <cell r="M137">
            <v>5.6000000000000001E-2</v>
          </cell>
        </row>
        <row r="138">
          <cell r="B138">
            <v>401</v>
          </cell>
          <cell r="C138" t="str">
            <v>Side Frame 1a +y Node 401</v>
          </cell>
          <cell r="D138">
            <v>20</v>
          </cell>
          <cell r="E138">
            <v>2.2876560000000001</v>
          </cell>
          <cell r="F138" t="str">
            <v>Aluminum 5754</v>
          </cell>
          <cell r="G138">
            <v>900</v>
          </cell>
          <cell r="H138">
            <v>2670</v>
          </cell>
          <cell r="I138">
            <v>130</v>
          </cell>
          <cell r="J138">
            <v>2.5418400000000001E-3</v>
          </cell>
          <cell r="K138">
            <v>8.5000000000000006E-3</v>
          </cell>
          <cell r="L138">
            <v>2E-3</v>
          </cell>
          <cell r="M138">
            <v>5.6000000000000001E-2</v>
          </cell>
        </row>
        <row r="139">
          <cell r="B139">
            <v>402</v>
          </cell>
          <cell r="C139" t="str">
            <v>Side Frame 1a +y Node 402</v>
          </cell>
          <cell r="D139">
            <v>20</v>
          </cell>
          <cell r="E139">
            <v>2.2876560000000001</v>
          </cell>
          <cell r="F139" t="str">
            <v>Aluminum 5754</v>
          </cell>
          <cell r="G139">
            <v>900</v>
          </cell>
          <cell r="H139">
            <v>2670</v>
          </cell>
          <cell r="I139">
            <v>130</v>
          </cell>
          <cell r="J139">
            <v>2.5418400000000001E-3</v>
          </cell>
          <cell r="K139">
            <v>8.5000000000000006E-3</v>
          </cell>
          <cell r="L139">
            <v>2E-3</v>
          </cell>
          <cell r="M139">
            <v>5.6000000000000001E-2</v>
          </cell>
        </row>
        <row r="140">
          <cell r="B140">
            <v>403</v>
          </cell>
          <cell r="C140" t="str">
            <v>Side Frame 1a +y Node 403</v>
          </cell>
          <cell r="D140">
            <v>20</v>
          </cell>
          <cell r="E140">
            <v>2.2876560000000001</v>
          </cell>
          <cell r="F140" t="str">
            <v>Aluminum 5754</v>
          </cell>
          <cell r="G140">
            <v>900</v>
          </cell>
          <cell r="H140">
            <v>2670</v>
          </cell>
          <cell r="I140">
            <v>130</v>
          </cell>
          <cell r="J140">
            <v>2.5418400000000001E-3</v>
          </cell>
          <cell r="K140">
            <v>8.5000000000000006E-3</v>
          </cell>
          <cell r="L140">
            <v>2E-3</v>
          </cell>
          <cell r="M140">
            <v>5.6000000000000001E-2</v>
          </cell>
        </row>
        <row r="141">
          <cell r="B141">
            <v>404</v>
          </cell>
          <cell r="C141" t="str">
            <v>Side Frame 1a +y Node 404</v>
          </cell>
          <cell r="D141">
            <v>20</v>
          </cell>
          <cell r="E141">
            <v>2.2876560000000001</v>
          </cell>
          <cell r="F141" t="str">
            <v>Aluminum 5754</v>
          </cell>
          <cell r="G141">
            <v>900</v>
          </cell>
          <cell r="H141">
            <v>2670</v>
          </cell>
          <cell r="I141">
            <v>130</v>
          </cell>
          <cell r="J141">
            <v>2.5418400000000001E-3</v>
          </cell>
          <cell r="K141">
            <v>8.5000000000000006E-3</v>
          </cell>
          <cell r="L141">
            <v>2E-3</v>
          </cell>
          <cell r="M141">
            <v>5.6000000000000001E-2</v>
          </cell>
        </row>
        <row r="142">
          <cell r="B142">
            <v>405</v>
          </cell>
          <cell r="C142" t="str">
            <v>Side Frame 1a +y Node 405</v>
          </cell>
          <cell r="D142">
            <v>20</v>
          </cell>
          <cell r="E142">
            <v>2.2876560000000001</v>
          </cell>
          <cell r="F142" t="str">
            <v>Aluminum 5754</v>
          </cell>
          <cell r="G142">
            <v>900</v>
          </cell>
          <cell r="H142">
            <v>2670</v>
          </cell>
          <cell r="I142">
            <v>130</v>
          </cell>
          <cell r="J142">
            <v>2.5418400000000001E-3</v>
          </cell>
          <cell r="K142">
            <v>8.5000000000000006E-3</v>
          </cell>
          <cell r="L142">
            <v>2E-3</v>
          </cell>
          <cell r="M142">
            <v>5.6000000000000001E-2</v>
          </cell>
        </row>
        <row r="143">
          <cell r="B143" t="str">
            <v>4xx</v>
          </cell>
          <cell r="C143" t="str">
            <v>Side Frame 2b -x</v>
          </cell>
        </row>
        <row r="144">
          <cell r="B144">
            <v>410</v>
          </cell>
          <cell r="C144" t="str">
            <v>Side Frame 2b -x Node 410</v>
          </cell>
          <cell r="D144">
            <v>20</v>
          </cell>
          <cell r="E144">
            <v>2.2876560000000001</v>
          </cell>
          <cell r="F144" t="str">
            <v>Aluminum 5754</v>
          </cell>
          <cell r="G144">
            <v>900</v>
          </cell>
          <cell r="H144">
            <v>2670</v>
          </cell>
          <cell r="I144">
            <v>130</v>
          </cell>
          <cell r="J144">
            <v>2.5418400000000001E-3</v>
          </cell>
          <cell r="K144">
            <v>2E-3</v>
          </cell>
          <cell r="L144">
            <v>8.5000000000000006E-3</v>
          </cell>
          <cell r="M144">
            <v>5.6000000000000001E-2</v>
          </cell>
        </row>
        <row r="145">
          <cell r="B145">
            <v>411</v>
          </cell>
          <cell r="C145" t="str">
            <v>Side Frame 2b -x Node 411</v>
          </cell>
          <cell r="D145">
            <v>20</v>
          </cell>
          <cell r="E145">
            <v>2.2876560000000001</v>
          </cell>
          <cell r="F145" t="str">
            <v>Aluminum 5754</v>
          </cell>
          <cell r="G145">
            <v>900</v>
          </cell>
          <cell r="H145">
            <v>2670</v>
          </cell>
          <cell r="I145">
            <v>130</v>
          </cell>
          <cell r="J145">
            <v>2.5418400000000001E-3</v>
          </cell>
          <cell r="K145">
            <v>2E-3</v>
          </cell>
          <cell r="L145">
            <v>8.5000000000000006E-3</v>
          </cell>
          <cell r="M145">
            <v>5.6000000000000001E-2</v>
          </cell>
        </row>
        <row r="146">
          <cell r="B146">
            <v>412</v>
          </cell>
          <cell r="C146" t="str">
            <v>Side Frame 2b -x Node 412</v>
          </cell>
          <cell r="D146">
            <v>20</v>
          </cell>
          <cell r="E146">
            <v>2.2876560000000001</v>
          </cell>
          <cell r="F146" t="str">
            <v>Aluminum 5754</v>
          </cell>
          <cell r="G146">
            <v>900</v>
          </cell>
          <cell r="H146">
            <v>2670</v>
          </cell>
          <cell r="I146">
            <v>130</v>
          </cell>
          <cell r="J146">
            <v>2.5418400000000001E-3</v>
          </cell>
          <cell r="K146">
            <v>2E-3</v>
          </cell>
          <cell r="L146">
            <v>8.5000000000000006E-3</v>
          </cell>
          <cell r="M146">
            <v>5.6000000000000001E-2</v>
          </cell>
        </row>
        <row r="147">
          <cell r="B147">
            <v>413</v>
          </cell>
          <cell r="C147" t="str">
            <v>Side Frame 2b -x Node 413</v>
          </cell>
          <cell r="D147">
            <v>20</v>
          </cell>
          <cell r="E147">
            <v>2.2876560000000001</v>
          </cell>
          <cell r="F147" t="str">
            <v>Aluminum 5754</v>
          </cell>
          <cell r="G147">
            <v>900</v>
          </cell>
          <cell r="H147">
            <v>2670</v>
          </cell>
          <cell r="I147">
            <v>130</v>
          </cell>
          <cell r="J147">
            <v>2.5418400000000001E-3</v>
          </cell>
          <cell r="K147">
            <v>2E-3</v>
          </cell>
          <cell r="L147">
            <v>8.5000000000000006E-3</v>
          </cell>
          <cell r="M147">
            <v>5.6000000000000001E-2</v>
          </cell>
        </row>
        <row r="148">
          <cell r="B148">
            <v>414</v>
          </cell>
          <cell r="C148" t="str">
            <v>Side Frame 2b -x Node 414</v>
          </cell>
          <cell r="D148">
            <v>20</v>
          </cell>
          <cell r="E148">
            <v>2.2876560000000001</v>
          </cell>
          <cell r="F148" t="str">
            <v>Aluminum 5754</v>
          </cell>
          <cell r="G148">
            <v>900</v>
          </cell>
          <cell r="H148">
            <v>2670</v>
          </cell>
          <cell r="I148">
            <v>130</v>
          </cell>
          <cell r="J148">
            <v>2.5418400000000001E-3</v>
          </cell>
          <cell r="K148">
            <v>2E-3</v>
          </cell>
          <cell r="L148">
            <v>8.5000000000000006E-3</v>
          </cell>
          <cell r="M148">
            <v>5.6000000000000001E-2</v>
          </cell>
        </row>
        <row r="149">
          <cell r="B149">
            <v>415</v>
          </cell>
          <cell r="C149" t="str">
            <v>Side Frame 2b -x Node 415</v>
          </cell>
          <cell r="D149">
            <v>20</v>
          </cell>
          <cell r="E149">
            <v>2.2876560000000001</v>
          </cell>
          <cell r="F149" t="str">
            <v>Aluminum 5754</v>
          </cell>
          <cell r="G149">
            <v>900</v>
          </cell>
          <cell r="H149">
            <v>2670</v>
          </cell>
          <cell r="I149">
            <v>130</v>
          </cell>
          <cell r="J149">
            <v>2.5418400000000001E-3</v>
          </cell>
          <cell r="K149">
            <v>2E-3</v>
          </cell>
          <cell r="L149">
            <v>8.5000000000000006E-3</v>
          </cell>
          <cell r="M149">
            <v>5.6000000000000001E-2</v>
          </cell>
        </row>
        <row r="150">
          <cell r="B150" t="str">
            <v>4xx</v>
          </cell>
          <cell r="C150" t="str">
            <v>Side Frame 1b +x</v>
          </cell>
        </row>
        <row r="151">
          <cell r="B151">
            <v>420</v>
          </cell>
          <cell r="C151" t="str">
            <v>Side Frame 1b +x Node 420</v>
          </cell>
          <cell r="D151">
            <v>20</v>
          </cell>
          <cell r="E151">
            <v>2.2876560000000001</v>
          </cell>
          <cell r="F151" t="str">
            <v>Aluminum 5754</v>
          </cell>
          <cell r="G151">
            <v>900</v>
          </cell>
          <cell r="H151">
            <v>2670</v>
          </cell>
          <cell r="I151">
            <v>130</v>
          </cell>
          <cell r="J151">
            <v>2.5418400000000001E-3</v>
          </cell>
          <cell r="K151">
            <v>2E-3</v>
          </cell>
          <cell r="L151">
            <v>8.5000000000000006E-3</v>
          </cell>
          <cell r="M151">
            <v>5.6000000000000001E-2</v>
          </cell>
        </row>
        <row r="152">
          <cell r="B152">
            <v>421</v>
          </cell>
          <cell r="C152" t="str">
            <v>Side Frame 1b +x Node 421</v>
          </cell>
          <cell r="D152">
            <v>20</v>
          </cell>
          <cell r="E152">
            <v>2.2876560000000001</v>
          </cell>
          <cell r="F152" t="str">
            <v>Aluminum 5754</v>
          </cell>
          <cell r="G152">
            <v>900</v>
          </cell>
          <cell r="H152">
            <v>2670</v>
          </cell>
          <cell r="I152">
            <v>130</v>
          </cell>
          <cell r="J152">
            <v>2.5418400000000001E-3</v>
          </cell>
          <cell r="K152">
            <v>2E-3</v>
          </cell>
          <cell r="L152">
            <v>8.5000000000000006E-3</v>
          </cell>
          <cell r="M152">
            <v>5.6000000000000001E-2</v>
          </cell>
        </row>
        <row r="153">
          <cell r="B153">
            <v>422</v>
          </cell>
          <cell r="C153" t="str">
            <v>Side Frame 1b +x Node 422</v>
          </cell>
          <cell r="D153">
            <v>20</v>
          </cell>
          <cell r="E153">
            <v>2.2876560000000001</v>
          </cell>
          <cell r="F153" t="str">
            <v>Aluminum 5754</v>
          </cell>
          <cell r="G153">
            <v>900</v>
          </cell>
          <cell r="H153">
            <v>2670</v>
          </cell>
          <cell r="I153">
            <v>130</v>
          </cell>
          <cell r="J153">
            <v>2.5418400000000001E-3</v>
          </cell>
          <cell r="K153">
            <v>2E-3</v>
          </cell>
          <cell r="L153">
            <v>8.5000000000000006E-3</v>
          </cell>
          <cell r="M153">
            <v>5.6000000000000001E-2</v>
          </cell>
        </row>
        <row r="154">
          <cell r="B154">
            <v>423</v>
          </cell>
          <cell r="C154" t="str">
            <v>Side Frame 1b +x Node 423</v>
          </cell>
          <cell r="D154">
            <v>20</v>
          </cell>
          <cell r="E154">
            <v>2.2876560000000001</v>
          </cell>
          <cell r="F154" t="str">
            <v>Aluminum 5754</v>
          </cell>
          <cell r="G154">
            <v>900</v>
          </cell>
          <cell r="H154">
            <v>2670</v>
          </cell>
          <cell r="I154">
            <v>130</v>
          </cell>
          <cell r="J154">
            <v>2.5418400000000001E-3</v>
          </cell>
          <cell r="K154">
            <v>2E-3</v>
          </cell>
          <cell r="L154">
            <v>8.5000000000000006E-3</v>
          </cell>
          <cell r="M154">
            <v>5.6000000000000001E-2</v>
          </cell>
        </row>
        <row r="155">
          <cell r="B155">
            <v>424</v>
          </cell>
          <cell r="C155" t="str">
            <v>Side Frame 1b +x Node 424</v>
          </cell>
          <cell r="D155">
            <v>20</v>
          </cell>
          <cell r="E155">
            <v>2.2876560000000001</v>
          </cell>
          <cell r="F155" t="str">
            <v>Aluminum 5754</v>
          </cell>
          <cell r="G155">
            <v>900</v>
          </cell>
          <cell r="H155">
            <v>2670</v>
          </cell>
          <cell r="I155">
            <v>130</v>
          </cell>
          <cell r="J155">
            <v>2.5418400000000001E-3</v>
          </cell>
          <cell r="K155">
            <v>2E-3</v>
          </cell>
          <cell r="L155">
            <v>8.5000000000000006E-3</v>
          </cell>
          <cell r="M155">
            <v>5.6000000000000001E-2</v>
          </cell>
        </row>
        <row r="156">
          <cell r="B156">
            <v>425</v>
          </cell>
          <cell r="C156" t="str">
            <v>Side Frame 1b +x Node 425</v>
          </cell>
          <cell r="D156">
            <v>20</v>
          </cell>
          <cell r="E156">
            <v>2.2876560000000001</v>
          </cell>
          <cell r="F156" t="str">
            <v>Aluminum 5754</v>
          </cell>
          <cell r="G156">
            <v>900</v>
          </cell>
          <cell r="H156">
            <v>2670</v>
          </cell>
          <cell r="I156">
            <v>130</v>
          </cell>
          <cell r="J156">
            <v>2.5418400000000001E-3</v>
          </cell>
          <cell r="K156">
            <v>2E-3</v>
          </cell>
          <cell r="L156">
            <v>8.5000000000000006E-3</v>
          </cell>
          <cell r="M156">
            <v>5.6000000000000001E-2</v>
          </cell>
        </row>
        <row r="157">
          <cell r="B157" t="str">
            <v>4xx</v>
          </cell>
          <cell r="C157" t="str">
            <v>Side Frame 2a +y</v>
          </cell>
        </row>
        <row r="158">
          <cell r="B158">
            <v>430</v>
          </cell>
          <cell r="C158" t="str">
            <v>Side Frame 2a +y Node 430</v>
          </cell>
          <cell r="D158">
            <v>20</v>
          </cell>
          <cell r="E158">
            <v>2.2876560000000001</v>
          </cell>
          <cell r="F158" t="str">
            <v>Aluminum 5754</v>
          </cell>
          <cell r="G158">
            <v>900</v>
          </cell>
          <cell r="H158">
            <v>2670</v>
          </cell>
          <cell r="I158">
            <v>130</v>
          </cell>
          <cell r="J158">
            <v>2.5418400000000001E-3</v>
          </cell>
          <cell r="K158">
            <v>8.5000000000000006E-3</v>
          </cell>
          <cell r="L158">
            <v>2E-3</v>
          </cell>
          <cell r="M158">
            <v>5.6000000000000001E-2</v>
          </cell>
        </row>
        <row r="159">
          <cell r="B159">
            <v>431</v>
          </cell>
          <cell r="C159" t="str">
            <v>Side Frame 2a +y Node 431</v>
          </cell>
          <cell r="D159">
            <v>20</v>
          </cell>
          <cell r="E159">
            <v>2.2876560000000001</v>
          </cell>
          <cell r="F159" t="str">
            <v>Aluminum 5754</v>
          </cell>
          <cell r="G159">
            <v>900</v>
          </cell>
          <cell r="H159">
            <v>2670</v>
          </cell>
          <cell r="I159">
            <v>130</v>
          </cell>
          <cell r="J159">
            <v>2.5418400000000001E-3</v>
          </cell>
          <cell r="K159">
            <v>8.5000000000000006E-3</v>
          </cell>
          <cell r="L159">
            <v>2E-3</v>
          </cell>
          <cell r="M159">
            <v>5.6000000000000001E-2</v>
          </cell>
        </row>
        <row r="160">
          <cell r="B160">
            <v>432</v>
          </cell>
          <cell r="C160" t="str">
            <v>Side Frame 2a +y Node 432</v>
          </cell>
          <cell r="D160">
            <v>20</v>
          </cell>
          <cell r="E160">
            <v>2.2876560000000001</v>
          </cell>
          <cell r="F160" t="str">
            <v>Aluminum 5754</v>
          </cell>
          <cell r="G160">
            <v>900</v>
          </cell>
          <cell r="H160">
            <v>2670</v>
          </cell>
          <cell r="I160">
            <v>130</v>
          </cell>
          <cell r="J160">
            <v>2.5418400000000001E-3</v>
          </cell>
          <cell r="K160">
            <v>8.5000000000000006E-3</v>
          </cell>
          <cell r="L160">
            <v>2E-3</v>
          </cell>
          <cell r="M160">
            <v>5.6000000000000001E-2</v>
          </cell>
        </row>
        <row r="161">
          <cell r="B161">
            <v>433</v>
          </cell>
          <cell r="C161" t="str">
            <v>Side Frame 2a +y Node 433</v>
          </cell>
          <cell r="D161">
            <v>20</v>
          </cell>
          <cell r="E161">
            <v>2.2876560000000001</v>
          </cell>
          <cell r="F161" t="str">
            <v>Aluminum 5754</v>
          </cell>
          <cell r="G161">
            <v>900</v>
          </cell>
          <cell r="H161">
            <v>2670</v>
          </cell>
          <cell r="I161">
            <v>130</v>
          </cell>
          <cell r="J161">
            <v>2.5418400000000001E-3</v>
          </cell>
          <cell r="K161">
            <v>8.5000000000000006E-3</v>
          </cell>
          <cell r="L161">
            <v>2E-3</v>
          </cell>
          <cell r="M161">
            <v>5.6000000000000001E-2</v>
          </cell>
        </row>
        <row r="162">
          <cell r="B162">
            <v>434</v>
          </cell>
          <cell r="C162" t="str">
            <v>Side Frame 2a +y Node 434</v>
          </cell>
          <cell r="D162">
            <v>20</v>
          </cell>
          <cell r="E162">
            <v>2.2876560000000001</v>
          </cell>
          <cell r="F162" t="str">
            <v>Aluminum 5754</v>
          </cell>
          <cell r="G162">
            <v>900</v>
          </cell>
          <cell r="H162">
            <v>2670</v>
          </cell>
          <cell r="I162">
            <v>130</v>
          </cell>
          <cell r="J162">
            <v>2.5418400000000001E-3</v>
          </cell>
          <cell r="K162">
            <v>8.5000000000000006E-3</v>
          </cell>
          <cell r="L162">
            <v>2E-3</v>
          </cell>
          <cell r="M162">
            <v>5.6000000000000001E-2</v>
          </cell>
        </row>
        <row r="163">
          <cell r="B163">
            <v>435</v>
          </cell>
          <cell r="C163" t="str">
            <v>Side Frame 2a +y Node 435</v>
          </cell>
          <cell r="D163">
            <v>20</v>
          </cell>
          <cell r="E163">
            <v>2.2876560000000001</v>
          </cell>
          <cell r="F163" t="str">
            <v>Aluminum 5754</v>
          </cell>
          <cell r="G163">
            <v>900</v>
          </cell>
          <cell r="H163">
            <v>2670</v>
          </cell>
          <cell r="I163">
            <v>130</v>
          </cell>
          <cell r="J163">
            <v>2.5418400000000001E-3</v>
          </cell>
          <cell r="K163">
            <v>8.5000000000000006E-3</v>
          </cell>
          <cell r="L163">
            <v>2E-3</v>
          </cell>
          <cell r="M163">
            <v>5.6000000000000001E-2</v>
          </cell>
        </row>
        <row r="164">
          <cell r="B164" t="str">
            <v>4xx</v>
          </cell>
          <cell r="C164" t="str">
            <v>Side Frame 3b -x</v>
          </cell>
        </row>
        <row r="165">
          <cell r="B165">
            <v>440</v>
          </cell>
          <cell r="C165" t="str">
            <v>Side Frame 3b -x Node 440</v>
          </cell>
          <cell r="D165">
            <v>20</v>
          </cell>
          <cell r="E165">
            <v>2.2876560000000001</v>
          </cell>
          <cell r="F165" t="str">
            <v>Aluminum 5754</v>
          </cell>
          <cell r="G165">
            <v>900</v>
          </cell>
          <cell r="H165">
            <v>2670</v>
          </cell>
          <cell r="I165">
            <v>130</v>
          </cell>
          <cell r="J165">
            <v>2.5418400000000001E-3</v>
          </cell>
          <cell r="K165">
            <v>2E-3</v>
          </cell>
          <cell r="L165">
            <v>8.5000000000000006E-3</v>
          </cell>
          <cell r="M165">
            <v>5.6000000000000001E-2</v>
          </cell>
        </row>
        <row r="166">
          <cell r="B166">
            <v>441</v>
          </cell>
          <cell r="C166" t="str">
            <v>Side Frame 3b -x Node 441</v>
          </cell>
          <cell r="D166">
            <v>20</v>
          </cell>
          <cell r="E166">
            <v>2.2876560000000001</v>
          </cell>
          <cell r="F166" t="str">
            <v>Aluminum 5754</v>
          </cell>
          <cell r="G166">
            <v>900</v>
          </cell>
          <cell r="H166">
            <v>2670</v>
          </cell>
          <cell r="I166">
            <v>130</v>
          </cell>
          <cell r="J166">
            <v>2.5418400000000001E-3</v>
          </cell>
          <cell r="K166">
            <v>2E-3</v>
          </cell>
          <cell r="L166">
            <v>8.5000000000000006E-3</v>
          </cell>
          <cell r="M166">
            <v>5.6000000000000001E-2</v>
          </cell>
        </row>
        <row r="167">
          <cell r="B167">
            <v>442</v>
          </cell>
          <cell r="C167" t="str">
            <v>Side Frame 3b -x Node 442</v>
          </cell>
          <cell r="D167">
            <v>20</v>
          </cell>
          <cell r="E167">
            <v>2.2876560000000001</v>
          </cell>
          <cell r="F167" t="str">
            <v>Aluminum 5754</v>
          </cell>
          <cell r="G167">
            <v>900</v>
          </cell>
          <cell r="H167">
            <v>2670</v>
          </cell>
          <cell r="I167">
            <v>130</v>
          </cell>
          <cell r="J167">
            <v>2.5418400000000001E-3</v>
          </cell>
          <cell r="K167">
            <v>2E-3</v>
          </cell>
          <cell r="L167">
            <v>8.5000000000000006E-3</v>
          </cell>
          <cell r="M167">
            <v>5.6000000000000001E-2</v>
          </cell>
        </row>
        <row r="168">
          <cell r="B168">
            <v>443</v>
          </cell>
          <cell r="C168" t="str">
            <v>Side Frame 3b -x Node 443</v>
          </cell>
          <cell r="D168">
            <v>20</v>
          </cell>
          <cell r="E168">
            <v>2.2876560000000001</v>
          </cell>
          <cell r="F168" t="str">
            <v>Aluminum 5754</v>
          </cell>
          <cell r="G168">
            <v>900</v>
          </cell>
          <cell r="H168">
            <v>2670</v>
          </cell>
          <cell r="I168">
            <v>130</v>
          </cell>
          <cell r="J168">
            <v>2.5418400000000001E-3</v>
          </cell>
          <cell r="K168">
            <v>2E-3</v>
          </cell>
          <cell r="L168">
            <v>8.5000000000000006E-3</v>
          </cell>
          <cell r="M168">
            <v>5.6000000000000001E-2</v>
          </cell>
        </row>
        <row r="169">
          <cell r="B169">
            <v>444</v>
          </cell>
          <cell r="C169" t="str">
            <v>Side Frame 3b -x Node 444</v>
          </cell>
          <cell r="D169">
            <v>20</v>
          </cell>
          <cell r="E169">
            <v>2.2876560000000001</v>
          </cell>
          <cell r="F169" t="str">
            <v>Aluminum 5754</v>
          </cell>
          <cell r="G169">
            <v>900</v>
          </cell>
          <cell r="H169">
            <v>2670</v>
          </cell>
          <cell r="I169">
            <v>130</v>
          </cell>
          <cell r="J169">
            <v>2.5418400000000001E-3</v>
          </cell>
          <cell r="K169">
            <v>2E-3</v>
          </cell>
          <cell r="L169">
            <v>8.5000000000000006E-3</v>
          </cell>
          <cell r="M169">
            <v>5.6000000000000001E-2</v>
          </cell>
        </row>
        <row r="170">
          <cell r="B170">
            <v>445</v>
          </cell>
          <cell r="C170" t="str">
            <v>Side Frame 3b -x Node 445</v>
          </cell>
          <cell r="D170">
            <v>20</v>
          </cell>
          <cell r="E170">
            <v>2.2876560000000001</v>
          </cell>
          <cell r="F170" t="str">
            <v>Aluminum 5754</v>
          </cell>
          <cell r="G170">
            <v>900</v>
          </cell>
          <cell r="H170">
            <v>2670</v>
          </cell>
          <cell r="I170">
            <v>130</v>
          </cell>
          <cell r="J170">
            <v>2.5418400000000001E-3</v>
          </cell>
          <cell r="K170">
            <v>2E-3</v>
          </cell>
          <cell r="L170">
            <v>8.5000000000000006E-3</v>
          </cell>
          <cell r="M170">
            <v>5.6000000000000001E-2</v>
          </cell>
        </row>
        <row r="171">
          <cell r="B171" t="str">
            <v>4xx</v>
          </cell>
          <cell r="C171" t="str">
            <v>Side Frame 3a -y</v>
          </cell>
        </row>
        <row r="172">
          <cell r="B172">
            <v>450</v>
          </cell>
          <cell r="C172" t="str">
            <v>Side Frame 3a -y Node 450</v>
          </cell>
          <cell r="D172">
            <v>20</v>
          </cell>
          <cell r="E172">
            <v>2.2876560000000001</v>
          </cell>
          <cell r="F172" t="str">
            <v>Aluminum 5754</v>
          </cell>
          <cell r="G172">
            <v>900</v>
          </cell>
          <cell r="H172">
            <v>2670</v>
          </cell>
          <cell r="I172">
            <v>130</v>
          </cell>
          <cell r="J172">
            <v>2.5418400000000001E-3</v>
          </cell>
          <cell r="K172">
            <v>8.5000000000000006E-3</v>
          </cell>
          <cell r="L172">
            <v>2E-3</v>
          </cell>
          <cell r="M172">
            <v>5.6000000000000001E-2</v>
          </cell>
        </row>
        <row r="173">
          <cell r="B173">
            <v>451</v>
          </cell>
          <cell r="C173" t="str">
            <v>Side Frame 3a -y Node 451</v>
          </cell>
          <cell r="D173">
            <v>20</v>
          </cell>
          <cell r="E173">
            <v>2.2876560000000001</v>
          </cell>
          <cell r="F173" t="str">
            <v>Aluminum 5754</v>
          </cell>
          <cell r="G173">
            <v>900</v>
          </cell>
          <cell r="H173">
            <v>2670</v>
          </cell>
          <cell r="I173">
            <v>130</v>
          </cell>
          <cell r="J173">
            <v>2.5418400000000001E-3</v>
          </cell>
          <cell r="K173">
            <v>8.5000000000000006E-3</v>
          </cell>
          <cell r="L173">
            <v>2E-3</v>
          </cell>
          <cell r="M173">
            <v>5.6000000000000001E-2</v>
          </cell>
        </row>
        <row r="174">
          <cell r="B174">
            <v>452</v>
          </cell>
          <cell r="C174" t="str">
            <v>Side Frame 3a -y Node 452</v>
          </cell>
          <cell r="D174">
            <v>20</v>
          </cell>
          <cell r="E174">
            <v>2.2876560000000001</v>
          </cell>
          <cell r="F174" t="str">
            <v>Aluminum 5754</v>
          </cell>
          <cell r="G174">
            <v>900</v>
          </cell>
          <cell r="H174">
            <v>2670</v>
          </cell>
          <cell r="I174">
            <v>130</v>
          </cell>
          <cell r="J174">
            <v>2.5418400000000001E-3</v>
          </cell>
          <cell r="K174">
            <v>8.5000000000000006E-3</v>
          </cell>
          <cell r="L174">
            <v>2E-3</v>
          </cell>
          <cell r="M174">
            <v>5.6000000000000001E-2</v>
          </cell>
        </row>
        <row r="175">
          <cell r="B175">
            <v>453</v>
          </cell>
          <cell r="C175" t="str">
            <v>Side Frame 3a -y Node 453</v>
          </cell>
          <cell r="D175">
            <v>20</v>
          </cell>
          <cell r="E175">
            <v>2.2876560000000001</v>
          </cell>
          <cell r="F175" t="str">
            <v>Aluminum 5754</v>
          </cell>
          <cell r="G175">
            <v>900</v>
          </cell>
          <cell r="H175">
            <v>2670</v>
          </cell>
          <cell r="I175">
            <v>130</v>
          </cell>
          <cell r="J175">
            <v>2.5418400000000001E-3</v>
          </cell>
          <cell r="K175">
            <v>8.5000000000000006E-3</v>
          </cell>
          <cell r="L175">
            <v>2E-3</v>
          </cell>
          <cell r="M175">
            <v>5.6000000000000001E-2</v>
          </cell>
        </row>
        <row r="176">
          <cell r="B176">
            <v>454</v>
          </cell>
          <cell r="C176" t="str">
            <v>Side Frame 3a -y Node 454</v>
          </cell>
          <cell r="D176">
            <v>20</v>
          </cell>
          <cell r="E176">
            <v>2.2876560000000001</v>
          </cell>
          <cell r="F176" t="str">
            <v>Aluminum 5754</v>
          </cell>
          <cell r="G176">
            <v>900</v>
          </cell>
          <cell r="H176">
            <v>2670</v>
          </cell>
          <cell r="I176">
            <v>130</v>
          </cell>
          <cell r="J176">
            <v>2.5418400000000001E-3</v>
          </cell>
          <cell r="K176">
            <v>8.5000000000000006E-3</v>
          </cell>
          <cell r="L176">
            <v>2E-3</v>
          </cell>
          <cell r="M176">
            <v>5.6000000000000001E-2</v>
          </cell>
        </row>
        <row r="177">
          <cell r="B177">
            <v>455</v>
          </cell>
          <cell r="C177" t="str">
            <v>Side Frame 3a -y Node 455</v>
          </cell>
          <cell r="D177">
            <v>20</v>
          </cell>
          <cell r="E177">
            <v>2.2876560000000001</v>
          </cell>
          <cell r="F177" t="str">
            <v>Aluminum 5754</v>
          </cell>
          <cell r="G177">
            <v>900</v>
          </cell>
          <cell r="H177">
            <v>2670</v>
          </cell>
          <cell r="I177">
            <v>130</v>
          </cell>
          <cell r="J177">
            <v>2.5418400000000001E-3</v>
          </cell>
          <cell r="K177">
            <v>8.5000000000000006E-3</v>
          </cell>
          <cell r="L177">
            <v>2E-3</v>
          </cell>
          <cell r="M177">
            <v>5.6000000000000001E-2</v>
          </cell>
        </row>
        <row r="178">
          <cell r="B178" t="str">
            <v>4xx</v>
          </cell>
          <cell r="C178" t="str">
            <v>Side Frame 4a -y</v>
          </cell>
        </row>
        <row r="179">
          <cell r="B179">
            <v>460</v>
          </cell>
          <cell r="C179" t="str">
            <v>Side Frame 4a -y Node 460</v>
          </cell>
          <cell r="D179">
            <v>20</v>
          </cell>
          <cell r="E179">
            <v>2.2876560000000001</v>
          </cell>
          <cell r="F179" t="str">
            <v>Aluminum 5754</v>
          </cell>
          <cell r="G179">
            <v>900</v>
          </cell>
          <cell r="H179">
            <v>2670</v>
          </cell>
          <cell r="I179">
            <v>130</v>
          </cell>
          <cell r="J179">
            <v>2.5418400000000001E-3</v>
          </cell>
          <cell r="K179">
            <v>8.5000000000000006E-3</v>
          </cell>
          <cell r="L179">
            <v>2E-3</v>
          </cell>
          <cell r="M179">
            <v>5.6000000000000001E-2</v>
          </cell>
        </row>
        <row r="180">
          <cell r="B180">
            <v>461</v>
          </cell>
          <cell r="C180" t="str">
            <v>Side Frame 4a -y Node 461</v>
          </cell>
          <cell r="D180">
            <v>20</v>
          </cell>
          <cell r="E180">
            <v>2.2876560000000001</v>
          </cell>
          <cell r="F180" t="str">
            <v>Aluminum 5754</v>
          </cell>
          <cell r="G180">
            <v>900</v>
          </cell>
          <cell r="H180">
            <v>2670</v>
          </cell>
          <cell r="I180">
            <v>130</v>
          </cell>
          <cell r="J180">
            <v>2.5418400000000001E-3</v>
          </cell>
          <cell r="K180">
            <v>8.5000000000000006E-3</v>
          </cell>
          <cell r="L180">
            <v>2E-3</v>
          </cell>
          <cell r="M180">
            <v>5.6000000000000001E-2</v>
          </cell>
        </row>
        <row r="181">
          <cell r="B181">
            <v>462</v>
          </cell>
          <cell r="C181" t="str">
            <v>Side Frame 4a -y Node 462</v>
          </cell>
          <cell r="D181">
            <v>20</v>
          </cell>
          <cell r="E181">
            <v>2.2876560000000001</v>
          </cell>
          <cell r="F181" t="str">
            <v>Aluminum 5754</v>
          </cell>
          <cell r="G181">
            <v>900</v>
          </cell>
          <cell r="H181">
            <v>2670</v>
          </cell>
          <cell r="I181">
            <v>130</v>
          </cell>
          <cell r="J181">
            <v>2.5418400000000001E-3</v>
          </cell>
          <cell r="K181">
            <v>8.5000000000000006E-3</v>
          </cell>
          <cell r="L181">
            <v>2E-3</v>
          </cell>
          <cell r="M181">
            <v>5.6000000000000001E-2</v>
          </cell>
        </row>
        <row r="182">
          <cell r="B182">
            <v>463</v>
          </cell>
          <cell r="C182" t="str">
            <v>Side Frame 4a -y Node 463</v>
          </cell>
          <cell r="D182">
            <v>20</v>
          </cell>
          <cell r="E182">
            <v>2.2876560000000001</v>
          </cell>
          <cell r="F182" t="str">
            <v>Aluminum 5754</v>
          </cell>
          <cell r="G182">
            <v>900</v>
          </cell>
          <cell r="H182">
            <v>2670</v>
          </cell>
          <cell r="I182">
            <v>130</v>
          </cell>
          <cell r="J182">
            <v>2.5418400000000001E-3</v>
          </cell>
          <cell r="K182">
            <v>8.5000000000000006E-3</v>
          </cell>
          <cell r="L182">
            <v>2E-3</v>
          </cell>
          <cell r="M182">
            <v>5.6000000000000001E-2</v>
          </cell>
        </row>
        <row r="183">
          <cell r="B183">
            <v>464</v>
          </cell>
          <cell r="C183" t="str">
            <v>Side Frame 4a -y Node 464</v>
          </cell>
          <cell r="D183">
            <v>20</v>
          </cell>
          <cell r="E183">
            <v>2.2876560000000001</v>
          </cell>
          <cell r="F183" t="str">
            <v>Aluminum 5754</v>
          </cell>
          <cell r="G183">
            <v>900</v>
          </cell>
          <cell r="H183">
            <v>2670</v>
          </cell>
          <cell r="I183">
            <v>130</v>
          </cell>
          <cell r="J183">
            <v>2.5418400000000001E-3</v>
          </cell>
          <cell r="K183">
            <v>8.5000000000000006E-3</v>
          </cell>
          <cell r="L183">
            <v>2E-3</v>
          </cell>
          <cell r="M183">
            <v>5.6000000000000001E-2</v>
          </cell>
        </row>
        <row r="184">
          <cell r="B184">
            <v>465</v>
          </cell>
          <cell r="C184" t="str">
            <v>Side Frame 4a -y Node 465</v>
          </cell>
          <cell r="D184">
            <v>20</v>
          </cell>
          <cell r="E184">
            <v>2.2876560000000001</v>
          </cell>
          <cell r="F184" t="str">
            <v>Aluminum 5754</v>
          </cell>
          <cell r="G184">
            <v>900</v>
          </cell>
          <cell r="H184">
            <v>2670</v>
          </cell>
          <cell r="I184">
            <v>130</v>
          </cell>
          <cell r="J184">
            <v>2.5418400000000001E-3</v>
          </cell>
          <cell r="K184">
            <v>8.5000000000000006E-3</v>
          </cell>
          <cell r="L184">
            <v>2E-3</v>
          </cell>
          <cell r="M184">
            <v>5.6000000000000001E-2</v>
          </cell>
        </row>
        <row r="185">
          <cell r="B185" t="str">
            <v>4xx</v>
          </cell>
          <cell r="C185" t="str">
            <v>Side Frame 4b +x</v>
          </cell>
        </row>
        <row r="186">
          <cell r="B186">
            <v>470</v>
          </cell>
          <cell r="C186" t="str">
            <v>Side Frame 4b +x Node 470</v>
          </cell>
          <cell r="D186">
            <v>20</v>
          </cell>
          <cell r="E186">
            <v>2.2876560000000001</v>
          </cell>
          <cell r="F186" t="str">
            <v>Aluminum 5754</v>
          </cell>
          <cell r="G186">
            <v>900</v>
          </cell>
          <cell r="H186">
            <v>2670</v>
          </cell>
          <cell r="I186">
            <v>130</v>
          </cell>
          <cell r="J186">
            <v>2.5418400000000001E-3</v>
          </cell>
          <cell r="K186">
            <v>2E-3</v>
          </cell>
          <cell r="L186">
            <v>8.5000000000000006E-3</v>
          </cell>
          <cell r="M186">
            <v>5.6000000000000001E-2</v>
          </cell>
        </row>
        <row r="187">
          <cell r="B187">
            <v>471</v>
          </cell>
          <cell r="C187" t="str">
            <v>Side Frame 4b +x Node 471</v>
          </cell>
          <cell r="D187">
            <v>20</v>
          </cell>
          <cell r="E187">
            <v>2.2876560000000001</v>
          </cell>
          <cell r="F187" t="str">
            <v>Aluminum 5754</v>
          </cell>
          <cell r="G187">
            <v>900</v>
          </cell>
          <cell r="H187">
            <v>2670</v>
          </cell>
          <cell r="I187">
            <v>130</v>
          </cell>
          <cell r="J187">
            <v>2.5418400000000001E-3</v>
          </cell>
          <cell r="K187">
            <v>2E-3</v>
          </cell>
          <cell r="L187">
            <v>8.5000000000000006E-3</v>
          </cell>
          <cell r="M187">
            <v>5.6000000000000001E-2</v>
          </cell>
        </row>
        <row r="188">
          <cell r="B188">
            <v>472</v>
          </cell>
          <cell r="C188" t="str">
            <v>Side Frame 4b +x Node 472</v>
          </cell>
          <cell r="D188">
            <v>20</v>
          </cell>
          <cell r="E188">
            <v>2.2876560000000001</v>
          </cell>
          <cell r="F188" t="str">
            <v>Aluminum 5754</v>
          </cell>
          <cell r="G188">
            <v>900</v>
          </cell>
          <cell r="H188">
            <v>2670</v>
          </cell>
          <cell r="I188">
            <v>130</v>
          </cell>
          <cell r="J188">
            <v>2.5418400000000001E-3</v>
          </cell>
          <cell r="K188">
            <v>2E-3</v>
          </cell>
          <cell r="L188">
            <v>8.5000000000000006E-3</v>
          </cell>
          <cell r="M188">
            <v>5.6000000000000001E-2</v>
          </cell>
        </row>
        <row r="189">
          <cell r="B189">
            <v>473</v>
          </cell>
          <cell r="C189" t="str">
            <v>Side Frame 4b +x Node 473</v>
          </cell>
          <cell r="D189">
            <v>20</v>
          </cell>
          <cell r="E189">
            <v>2.2876560000000001</v>
          </cell>
          <cell r="F189" t="str">
            <v>Aluminum 5754</v>
          </cell>
          <cell r="G189">
            <v>900</v>
          </cell>
          <cell r="H189">
            <v>2670</v>
          </cell>
          <cell r="I189">
            <v>130</v>
          </cell>
          <cell r="J189">
            <v>2.5418400000000001E-3</v>
          </cell>
          <cell r="K189">
            <v>2E-3</v>
          </cell>
          <cell r="L189">
            <v>8.5000000000000006E-3</v>
          </cell>
          <cell r="M189">
            <v>5.6000000000000001E-2</v>
          </cell>
        </row>
        <row r="190">
          <cell r="B190">
            <v>474</v>
          </cell>
          <cell r="C190" t="str">
            <v>Side Frame 4b +x Node 474</v>
          </cell>
          <cell r="D190">
            <v>20</v>
          </cell>
          <cell r="E190">
            <v>2.2876560000000001</v>
          </cell>
          <cell r="F190" t="str">
            <v>Aluminum 5754</v>
          </cell>
          <cell r="G190">
            <v>900</v>
          </cell>
          <cell r="H190">
            <v>2670</v>
          </cell>
          <cell r="I190">
            <v>130</v>
          </cell>
          <cell r="J190">
            <v>2.5418400000000001E-3</v>
          </cell>
          <cell r="K190">
            <v>2E-3</v>
          </cell>
          <cell r="L190">
            <v>8.5000000000000006E-3</v>
          </cell>
          <cell r="M190">
            <v>5.6000000000000001E-2</v>
          </cell>
        </row>
        <row r="191">
          <cell r="B191">
            <v>475</v>
          </cell>
          <cell r="C191" t="str">
            <v>Side Frame 4b +x Node 475</v>
          </cell>
          <cell r="D191">
            <v>20</v>
          </cell>
          <cell r="E191">
            <v>2.2876560000000001</v>
          </cell>
          <cell r="F191" t="str">
            <v>Aluminum 5754</v>
          </cell>
          <cell r="G191">
            <v>900</v>
          </cell>
          <cell r="H191">
            <v>2670</v>
          </cell>
          <cell r="I191">
            <v>130</v>
          </cell>
          <cell r="J191">
            <v>2.5418400000000001E-3</v>
          </cell>
          <cell r="K191">
            <v>2E-3</v>
          </cell>
          <cell r="L191">
            <v>8.5000000000000006E-3</v>
          </cell>
          <cell r="M191">
            <v>5.6000000000000001E-2</v>
          </cell>
        </row>
        <row r="193">
          <cell r="B193" t="str">
            <v>5xx</v>
          </cell>
          <cell r="C193" t="str">
            <v>Cover Plate 1 -z</v>
          </cell>
        </row>
        <row r="194">
          <cell r="B194">
            <v>500</v>
          </cell>
          <cell r="C194" t="str">
            <v>Cover Plate 1 -z Node 500</v>
          </cell>
          <cell r="D194">
            <v>20</v>
          </cell>
          <cell r="E194">
            <v>3.1472000000000002</v>
          </cell>
          <cell r="F194" t="str">
            <v>Aluminum 6082</v>
          </cell>
          <cell r="G194">
            <v>896</v>
          </cell>
          <cell r="H194">
            <v>2810</v>
          </cell>
          <cell r="I194">
            <v>170</v>
          </cell>
          <cell r="J194">
            <v>3.5125000000000004E-3</v>
          </cell>
          <cell r="K194">
            <v>2.5000000000000001E-2</v>
          </cell>
          <cell r="L194">
            <v>2.5000000000000001E-2</v>
          </cell>
          <cell r="M194">
            <v>2E-3</v>
          </cell>
        </row>
        <row r="195">
          <cell r="B195">
            <v>501</v>
          </cell>
          <cell r="C195" t="str">
            <v>Cover Plate 1 -z Node 501</v>
          </cell>
          <cell r="D195">
            <v>20</v>
          </cell>
          <cell r="E195">
            <v>3.1472000000000002</v>
          </cell>
          <cell r="F195" t="str">
            <v>Aluminum 6082</v>
          </cell>
          <cell r="G195">
            <v>896</v>
          </cell>
          <cell r="H195">
            <v>2810</v>
          </cell>
          <cell r="I195">
            <v>170</v>
          </cell>
          <cell r="J195">
            <v>3.5125000000000004E-3</v>
          </cell>
          <cell r="K195">
            <v>2.5000000000000001E-2</v>
          </cell>
          <cell r="L195">
            <v>2.5000000000000001E-2</v>
          </cell>
          <cell r="M195">
            <v>2E-3</v>
          </cell>
        </row>
        <row r="196">
          <cell r="B196">
            <v>502</v>
          </cell>
          <cell r="C196" t="str">
            <v>Cover Plate 1 -z Node 502</v>
          </cell>
          <cell r="D196">
            <v>20</v>
          </cell>
          <cell r="E196">
            <v>3.1472000000000002</v>
          </cell>
          <cell r="F196" t="str">
            <v>Aluminum 6082</v>
          </cell>
          <cell r="G196">
            <v>896</v>
          </cell>
          <cell r="H196">
            <v>2810</v>
          </cell>
          <cell r="I196">
            <v>170</v>
          </cell>
          <cell r="J196">
            <v>3.5125000000000004E-3</v>
          </cell>
          <cell r="K196">
            <v>2.5000000000000001E-2</v>
          </cell>
          <cell r="L196">
            <v>2.5000000000000001E-2</v>
          </cell>
          <cell r="M196">
            <v>2E-3</v>
          </cell>
        </row>
        <row r="197">
          <cell r="B197">
            <v>503</v>
          </cell>
          <cell r="C197" t="str">
            <v>Cover Plate 1 -z Node 503</v>
          </cell>
          <cell r="D197">
            <v>20</v>
          </cell>
          <cell r="E197">
            <v>3.1472000000000002</v>
          </cell>
          <cell r="F197" t="str">
            <v>Aluminum 6082</v>
          </cell>
          <cell r="G197">
            <v>896</v>
          </cell>
          <cell r="H197">
            <v>2810</v>
          </cell>
          <cell r="I197">
            <v>170</v>
          </cell>
          <cell r="J197">
            <v>3.5125000000000004E-3</v>
          </cell>
          <cell r="K197">
            <v>2.5000000000000001E-2</v>
          </cell>
          <cell r="L197">
            <v>2.5000000000000001E-2</v>
          </cell>
          <cell r="M197">
            <v>2E-3</v>
          </cell>
        </row>
        <row r="198">
          <cell r="B198">
            <v>504</v>
          </cell>
          <cell r="C198" t="str">
            <v>Cover Plate 1 -z Node 504</v>
          </cell>
          <cell r="D198">
            <v>20</v>
          </cell>
          <cell r="E198">
            <v>3.1472000000000002</v>
          </cell>
          <cell r="F198" t="str">
            <v>Aluminum 6082</v>
          </cell>
          <cell r="G198">
            <v>896</v>
          </cell>
          <cell r="H198">
            <v>2810</v>
          </cell>
          <cell r="I198">
            <v>170</v>
          </cell>
          <cell r="J198">
            <v>3.5125000000000004E-3</v>
          </cell>
          <cell r="K198">
            <v>2.5000000000000001E-2</v>
          </cell>
          <cell r="L198">
            <v>2.5000000000000001E-2</v>
          </cell>
          <cell r="M198">
            <v>2E-3</v>
          </cell>
        </row>
        <row r="199">
          <cell r="B199">
            <v>505</v>
          </cell>
          <cell r="C199" t="str">
            <v>Cover Plate 1 -z Node 505</v>
          </cell>
          <cell r="D199">
            <v>20</v>
          </cell>
          <cell r="E199">
            <v>3.1472000000000002</v>
          </cell>
          <cell r="F199" t="str">
            <v>Aluminum 6082</v>
          </cell>
          <cell r="G199">
            <v>896</v>
          </cell>
          <cell r="H199">
            <v>2810</v>
          </cell>
          <cell r="I199">
            <v>170</v>
          </cell>
          <cell r="J199">
            <v>3.5125000000000004E-3</v>
          </cell>
          <cell r="K199">
            <v>2.5000000000000001E-2</v>
          </cell>
          <cell r="L199">
            <v>2.5000000000000001E-2</v>
          </cell>
          <cell r="M199">
            <v>2E-3</v>
          </cell>
        </row>
        <row r="200">
          <cell r="B200">
            <v>506</v>
          </cell>
          <cell r="C200" t="str">
            <v>Cover Plate 1 -z Node 506</v>
          </cell>
          <cell r="D200">
            <v>20</v>
          </cell>
          <cell r="E200">
            <v>3.1472000000000002</v>
          </cell>
          <cell r="F200" t="str">
            <v>Aluminum 6082</v>
          </cell>
          <cell r="G200">
            <v>896</v>
          </cell>
          <cell r="H200">
            <v>2810</v>
          </cell>
          <cell r="I200">
            <v>170</v>
          </cell>
          <cell r="J200">
            <v>3.5125000000000004E-3</v>
          </cell>
          <cell r="K200">
            <v>2.5000000000000001E-2</v>
          </cell>
          <cell r="L200">
            <v>2.5000000000000001E-2</v>
          </cell>
          <cell r="M200">
            <v>2E-3</v>
          </cell>
        </row>
        <row r="201">
          <cell r="B201">
            <v>507</v>
          </cell>
          <cell r="C201" t="str">
            <v>Cover Plate 1 -z Node 507</v>
          </cell>
          <cell r="D201">
            <v>20</v>
          </cell>
          <cell r="E201">
            <v>2.6061963199999996</v>
          </cell>
          <cell r="F201" t="str">
            <v>Aluminum 6082</v>
          </cell>
          <cell r="G201">
            <v>896</v>
          </cell>
          <cell r="H201">
            <v>2810</v>
          </cell>
          <cell r="I201">
            <v>170</v>
          </cell>
          <cell r="J201">
            <v>2.9087012499999995E-3</v>
          </cell>
          <cell r="K201">
            <v>2.2749999999999999E-2</v>
          </cell>
          <cell r="L201">
            <v>2.2749999999999999E-2</v>
          </cell>
          <cell r="M201">
            <v>2E-3</v>
          </cell>
        </row>
        <row r="202">
          <cell r="B202">
            <v>508</v>
          </cell>
          <cell r="C202" t="str">
            <v>Cover Plate 1 -z Node 508</v>
          </cell>
          <cell r="D202">
            <v>20</v>
          </cell>
          <cell r="E202">
            <v>3.1472000000000002</v>
          </cell>
          <cell r="F202" t="str">
            <v>Aluminum 6082</v>
          </cell>
          <cell r="G202">
            <v>896</v>
          </cell>
          <cell r="H202">
            <v>2810</v>
          </cell>
          <cell r="I202">
            <v>170</v>
          </cell>
          <cell r="J202">
            <v>3.5125000000000004E-3</v>
          </cell>
          <cell r="K202">
            <v>2.5000000000000001E-2</v>
          </cell>
          <cell r="L202">
            <v>2.5000000000000001E-2</v>
          </cell>
          <cell r="M202">
            <v>2E-3</v>
          </cell>
        </row>
        <row r="203">
          <cell r="B203">
            <v>509</v>
          </cell>
          <cell r="C203" t="str">
            <v>Cover Plate 1 -z Node 509</v>
          </cell>
          <cell r="D203">
            <v>20</v>
          </cell>
          <cell r="E203">
            <v>3.1472000000000002</v>
          </cell>
          <cell r="F203" t="str">
            <v>Aluminum 6082</v>
          </cell>
          <cell r="G203">
            <v>896</v>
          </cell>
          <cell r="H203">
            <v>2810</v>
          </cell>
          <cell r="I203">
            <v>170</v>
          </cell>
          <cell r="J203">
            <v>3.5125000000000004E-3</v>
          </cell>
          <cell r="K203">
            <v>2.5000000000000001E-2</v>
          </cell>
          <cell r="L203">
            <v>2.5000000000000001E-2</v>
          </cell>
          <cell r="M203">
            <v>2E-3</v>
          </cell>
        </row>
        <row r="204">
          <cell r="B204">
            <v>510</v>
          </cell>
          <cell r="C204" t="str">
            <v>Cover Plate 1 -z Node 510</v>
          </cell>
          <cell r="D204">
            <v>20</v>
          </cell>
          <cell r="E204">
            <v>3.1472000000000002</v>
          </cell>
          <cell r="F204" t="str">
            <v>Aluminum 6082</v>
          </cell>
          <cell r="G204">
            <v>896</v>
          </cell>
          <cell r="H204">
            <v>2810</v>
          </cell>
          <cell r="I204">
            <v>170</v>
          </cell>
          <cell r="J204">
            <v>3.5125000000000004E-3</v>
          </cell>
          <cell r="K204">
            <v>2.5000000000000001E-2</v>
          </cell>
          <cell r="L204">
            <v>2.5000000000000001E-2</v>
          </cell>
          <cell r="M204">
            <v>2E-3</v>
          </cell>
        </row>
        <row r="205">
          <cell r="B205">
            <v>511</v>
          </cell>
          <cell r="C205" t="str">
            <v>Cover Plate 1 -z Node 511</v>
          </cell>
          <cell r="D205">
            <v>20</v>
          </cell>
          <cell r="E205">
            <v>2.6061963199999996</v>
          </cell>
          <cell r="F205" t="str">
            <v>Aluminum 6082</v>
          </cell>
          <cell r="G205">
            <v>896</v>
          </cell>
          <cell r="H205">
            <v>2810</v>
          </cell>
          <cell r="I205">
            <v>170</v>
          </cell>
          <cell r="J205">
            <v>2.9087012499999995E-3</v>
          </cell>
          <cell r="K205">
            <v>2.2749999999999999E-2</v>
          </cell>
          <cell r="L205">
            <v>2.2749999999999999E-2</v>
          </cell>
          <cell r="M205">
            <v>2E-3</v>
          </cell>
        </row>
        <row r="206">
          <cell r="B206">
            <v>512</v>
          </cell>
          <cell r="C206" t="str">
            <v>Cover Plate 1 -z Node 512</v>
          </cell>
          <cell r="D206">
            <v>20</v>
          </cell>
          <cell r="E206">
            <v>3.1472000000000002</v>
          </cell>
          <cell r="F206" t="str">
            <v>Aluminum 6082</v>
          </cell>
          <cell r="G206">
            <v>896</v>
          </cell>
          <cell r="H206">
            <v>2810</v>
          </cell>
          <cell r="I206">
            <v>170</v>
          </cell>
          <cell r="J206">
            <v>3.5125000000000004E-3</v>
          </cell>
          <cell r="K206">
            <v>2.5000000000000001E-2</v>
          </cell>
          <cell r="L206">
            <v>2.5000000000000001E-2</v>
          </cell>
          <cell r="M206">
            <v>2E-3</v>
          </cell>
        </row>
        <row r="207">
          <cell r="B207">
            <v>513</v>
          </cell>
          <cell r="C207" t="str">
            <v>Cover Plate 1 -z Node 513</v>
          </cell>
          <cell r="D207">
            <v>20</v>
          </cell>
          <cell r="E207">
            <v>3.1472000000000002</v>
          </cell>
          <cell r="F207" t="str">
            <v>Aluminum 6082</v>
          </cell>
          <cell r="G207">
            <v>896</v>
          </cell>
          <cell r="H207">
            <v>2810</v>
          </cell>
          <cell r="I207">
            <v>170</v>
          </cell>
          <cell r="J207">
            <v>3.5125000000000004E-3</v>
          </cell>
          <cell r="K207">
            <v>2.5000000000000001E-2</v>
          </cell>
          <cell r="L207">
            <v>2.5000000000000001E-2</v>
          </cell>
          <cell r="M207">
            <v>2E-3</v>
          </cell>
        </row>
        <row r="208">
          <cell r="B208">
            <v>514</v>
          </cell>
          <cell r="C208" t="str">
            <v>Cover Plate 1 -z Node 514</v>
          </cell>
          <cell r="D208">
            <v>20</v>
          </cell>
          <cell r="E208">
            <v>3.1472000000000002</v>
          </cell>
          <cell r="F208" t="str">
            <v>Aluminum 6082</v>
          </cell>
          <cell r="G208">
            <v>896</v>
          </cell>
          <cell r="H208">
            <v>2810</v>
          </cell>
          <cell r="I208">
            <v>170</v>
          </cell>
          <cell r="J208">
            <v>3.5125000000000004E-3</v>
          </cell>
          <cell r="K208">
            <v>2.5000000000000001E-2</v>
          </cell>
          <cell r="L208">
            <v>2.5000000000000001E-2</v>
          </cell>
          <cell r="M208">
            <v>2E-3</v>
          </cell>
        </row>
        <row r="209">
          <cell r="B209">
            <v>515</v>
          </cell>
          <cell r="C209" t="str">
            <v>Cover Plate 1 -z Node 515</v>
          </cell>
          <cell r="D209">
            <v>20</v>
          </cell>
          <cell r="E209">
            <v>3.1472000000000002</v>
          </cell>
          <cell r="F209" t="str">
            <v>Aluminum 6082</v>
          </cell>
          <cell r="G209">
            <v>896</v>
          </cell>
          <cell r="H209">
            <v>2810</v>
          </cell>
          <cell r="I209">
            <v>170</v>
          </cell>
          <cell r="J209">
            <v>3.5125000000000004E-3</v>
          </cell>
          <cell r="K209">
            <v>2.5000000000000001E-2</v>
          </cell>
          <cell r="L209">
            <v>2.5000000000000001E-2</v>
          </cell>
          <cell r="M209">
            <v>2E-3</v>
          </cell>
        </row>
        <row r="211">
          <cell r="B211" t="str">
            <v>5xx</v>
          </cell>
          <cell r="C211" t="str">
            <v>Cover Plate 2 +z</v>
          </cell>
        </row>
        <row r="212">
          <cell r="B212">
            <v>520</v>
          </cell>
          <cell r="C212" t="str">
            <v>Cover Plate 2 +z Node 520</v>
          </cell>
          <cell r="D212">
            <v>20</v>
          </cell>
          <cell r="E212">
            <v>0.78680000000000005</v>
          </cell>
          <cell r="F212" t="str">
            <v>Aluminum 6082</v>
          </cell>
          <cell r="G212">
            <v>896</v>
          </cell>
          <cell r="H212">
            <v>2810</v>
          </cell>
          <cell r="I212">
            <v>170</v>
          </cell>
          <cell r="J212">
            <v>8.7812500000000011E-4</v>
          </cell>
          <cell r="K212">
            <v>1.2500000000000001E-2</v>
          </cell>
          <cell r="L212">
            <v>1.2500000000000001E-2</v>
          </cell>
          <cell r="M212">
            <v>2E-3</v>
          </cell>
        </row>
        <row r="213">
          <cell r="B213">
            <v>521</v>
          </cell>
          <cell r="C213" t="str">
            <v>Cover Plate 2 +z Node 521</v>
          </cell>
          <cell r="D213">
            <v>20</v>
          </cell>
          <cell r="E213">
            <v>3.1472000000000002</v>
          </cell>
          <cell r="F213" t="str">
            <v>Aluminum 6082</v>
          </cell>
          <cell r="G213">
            <v>896</v>
          </cell>
          <cell r="H213">
            <v>2810</v>
          </cell>
          <cell r="I213">
            <v>170</v>
          </cell>
          <cell r="J213">
            <v>3.5125000000000004E-3</v>
          </cell>
          <cell r="K213">
            <v>2.5000000000000001E-2</v>
          </cell>
          <cell r="L213">
            <v>2.5000000000000001E-2</v>
          </cell>
          <cell r="M213">
            <v>2E-3</v>
          </cell>
        </row>
        <row r="214">
          <cell r="B214">
            <v>522</v>
          </cell>
          <cell r="C214" t="str">
            <v>Cover Plate 2 +z Node 522</v>
          </cell>
          <cell r="D214">
            <v>20</v>
          </cell>
          <cell r="E214">
            <v>3.1472000000000002</v>
          </cell>
          <cell r="F214" t="str">
            <v>Aluminum 6082</v>
          </cell>
          <cell r="G214">
            <v>896</v>
          </cell>
          <cell r="H214">
            <v>2810</v>
          </cell>
          <cell r="I214">
            <v>170</v>
          </cell>
          <cell r="J214">
            <v>3.5125000000000004E-3</v>
          </cell>
          <cell r="K214">
            <v>2.5000000000000001E-2</v>
          </cell>
          <cell r="L214">
            <v>2.5000000000000001E-2</v>
          </cell>
          <cell r="M214">
            <v>2E-3</v>
          </cell>
        </row>
        <row r="215">
          <cell r="B215">
            <v>523</v>
          </cell>
          <cell r="C215" t="str">
            <v>Cover Plate 2 +z Node 523</v>
          </cell>
          <cell r="D215">
            <v>20</v>
          </cell>
          <cell r="E215">
            <v>0.78680000000000005</v>
          </cell>
          <cell r="F215" t="str">
            <v>Aluminum 6082</v>
          </cell>
          <cell r="G215">
            <v>896</v>
          </cell>
          <cell r="H215">
            <v>2810</v>
          </cell>
          <cell r="I215">
            <v>170</v>
          </cell>
          <cell r="J215">
            <v>8.7812500000000011E-4</v>
          </cell>
          <cell r="K215">
            <v>1.2500000000000001E-2</v>
          </cell>
          <cell r="L215">
            <v>1.2500000000000001E-2</v>
          </cell>
          <cell r="M215">
            <v>2E-3</v>
          </cell>
        </row>
        <row r="216">
          <cell r="B216">
            <v>524</v>
          </cell>
          <cell r="C216" t="str">
            <v>Cover Plate 2 +z Node 524</v>
          </cell>
          <cell r="D216">
            <v>20</v>
          </cell>
          <cell r="E216">
            <v>3.1472000000000002</v>
          </cell>
          <cell r="F216" t="str">
            <v>Aluminum 6082</v>
          </cell>
          <cell r="G216">
            <v>896</v>
          </cell>
          <cell r="H216">
            <v>2810</v>
          </cell>
          <cell r="I216">
            <v>170</v>
          </cell>
          <cell r="J216">
            <v>3.5125000000000004E-3</v>
          </cell>
          <cell r="K216">
            <v>2.5000000000000001E-2</v>
          </cell>
          <cell r="L216">
            <v>2.5000000000000001E-2</v>
          </cell>
          <cell r="M216">
            <v>2E-3</v>
          </cell>
        </row>
        <row r="217">
          <cell r="B217">
            <v>525</v>
          </cell>
          <cell r="C217" t="str">
            <v>Cover Plate 2 +z Node 525</v>
          </cell>
          <cell r="D217">
            <v>20</v>
          </cell>
          <cell r="E217">
            <v>3.1472000000000002</v>
          </cell>
          <cell r="F217" t="str">
            <v>Aluminum 6082</v>
          </cell>
          <cell r="G217">
            <v>896</v>
          </cell>
          <cell r="H217">
            <v>2810</v>
          </cell>
          <cell r="I217">
            <v>170</v>
          </cell>
          <cell r="J217">
            <v>3.5125000000000004E-3</v>
          </cell>
          <cell r="K217">
            <v>2.5000000000000001E-2</v>
          </cell>
          <cell r="L217">
            <v>2.5000000000000001E-2</v>
          </cell>
          <cell r="M217">
            <v>2E-3</v>
          </cell>
        </row>
        <row r="218">
          <cell r="B218">
            <v>526</v>
          </cell>
          <cell r="C218" t="str">
            <v>Cover Plate 2 +z Node 526</v>
          </cell>
          <cell r="D218">
            <v>20</v>
          </cell>
          <cell r="E218">
            <v>3.1472000000000002</v>
          </cell>
          <cell r="F218" t="str">
            <v>Aluminum 6082</v>
          </cell>
          <cell r="G218">
            <v>896</v>
          </cell>
          <cell r="H218">
            <v>2810</v>
          </cell>
          <cell r="I218">
            <v>170</v>
          </cell>
          <cell r="J218">
            <v>3.5125000000000004E-3</v>
          </cell>
          <cell r="K218">
            <v>2.5000000000000001E-2</v>
          </cell>
          <cell r="L218">
            <v>2.5000000000000001E-2</v>
          </cell>
          <cell r="M218">
            <v>2E-3</v>
          </cell>
        </row>
        <row r="219">
          <cell r="B219">
            <v>527</v>
          </cell>
          <cell r="C219" t="str">
            <v>Cover Plate 2 +z Node 527</v>
          </cell>
          <cell r="D219">
            <v>20</v>
          </cell>
          <cell r="E219">
            <v>3.1472000000000002</v>
          </cell>
          <cell r="F219" t="str">
            <v>Aluminum 6082</v>
          </cell>
          <cell r="G219">
            <v>896</v>
          </cell>
          <cell r="H219">
            <v>2810</v>
          </cell>
          <cell r="I219">
            <v>170</v>
          </cell>
          <cell r="J219">
            <v>3.5125000000000004E-3</v>
          </cell>
          <cell r="K219">
            <v>2.5000000000000001E-2</v>
          </cell>
          <cell r="L219">
            <v>2.5000000000000001E-2</v>
          </cell>
          <cell r="M219">
            <v>2E-3</v>
          </cell>
        </row>
        <row r="220">
          <cell r="B220">
            <v>528</v>
          </cell>
          <cell r="C220" t="str">
            <v>Cover Plate 2 +z Node 528</v>
          </cell>
          <cell r="D220">
            <v>20</v>
          </cell>
          <cell r="E220">
            <v>3.1472000000000002</v>
          </cell>
          <cell r="F220" t="str">
            <v>Aluminum 6082</v>
          </cell>
          <cell r="G220">
            <v>896</v>
          </cell>
          <cell r="H220">
            <v>2810</v>
          </cell>
          <cell r="I220">
            <v>170</v>
          </cell>
          <cell r="J220">
            <v>3.5125000000000004E-3</v>
          </cell>
          <cell r="K220">
            <v>2.5000000000000001E-2</v>
          </cell>
          <cell r="L220">
            <v>2.5000000000000001E-2</v>
          </cell>
          <cell r="M220">
            <v>2E-3</v>
          </cell>
        </row>
        <row r="221">
          <cell r="B221">
            <v>529</v>
          </cell>
          <cell r="C221" t="str">
            <v>Cover Plate 2 +z Node 529</v>
          </cell>
          <cell r="D221">
            <v>20</v>
          </cell>
          <cell r="E221">
            <v>3.1472000000000002</v>
          </cell>
          <cell r="F221" t="str">
            <v>Aluminum 6082</v>
          </cell>
          <cell r="G221">
            <v>896</v>
          </cell>
          <cell r="H221">
            <v>2810</v>
          </cell>
          <cell r="I221">
            <v>170</v>
          </cell>
          <cell r="J221">
            <v>3.5125000000000004E-3</v>
          </cell>
          <cell r="K221">
            <v>2.5000000000000001E-2</v>
          </cell>
          <cell r="L221">
            <v>2.5000000000000001E-2</v>
          </cell>
          <cell r="M221">
            <v>2E-3</v>
          </cell>
        </row>
        <row r="222">
          <cell r="B222">
            <v>530</v>
          </cell>
          <cell r="C222" t="str">
            <v>Cover Plate 2 +z Node 530</v>
          </cell>
          <cell r="D222">
            <v>20</v>
          </cell>
          <cell r="E222">
            <v>3.1472000000000002</v>
          </cell>
          <cell r="F222" t="str">
            <v>Aluminum 6082</v>
          </cell>
          <cell r="G222">
            <v>896</v>
          </cell>
          <cell r="H222">
            <v>2810</v>
          </cell>
          <cell r="I222">
            <v>170</v>
          </cell>
          <cell r="J222">
            <v>3.5125000000000004E-3</v>
          </cell>
          <cell r="K222">
            <v>2.5000000000000001E-2</v>
          </cell>
          <cell r="L222">
            <v>2.5000000000000001E-2</v>
          </cell>
          <cell r="M222">
            <v>2E-3</v>
          </cell>
        </row>
        <row r="223">
          <cell r="B223">
            <v>531</v>
          </cell>
          <cell r="C223" t="str">
            <v>Cover Plate 2 +z Node 531</v>
          </cell>
          <cell r="D223">
            <v>20</v>
          </cell>
          <cell r="E223">
            <v>3.1472000000000002</v>
          </cell>
          <cell r="F223" t="str">
            <v>Aluminum 6082</v>
          </cell>
          <cell r="G223">
            <v>896</v>
          </cell>
          <cell r="H223">
            <v>2810</v>
          </cell>
          <cell r="I223">
            <v>170</v>
          </cell>
          <cell r="J223">
            <v>3.5125000000000004E-3</v>
          </cell>
          <cell r="K223">
            <v>2.5000000000000001E-2</v>
          </cell>
          <cell r="L223">
            <v>2.5000000000000001E-2</v>
          </cell>
          <cell r="M223">
            <v>2E-3</v>
          </cell>
        </row>
        <row r="224">
          <cell r="B224">
            <v>532</v>
          </cell>
          <cell r="C224" t="str">
            <v>Cover Plate 2 +z Node 532</v>
          </cell>
          <cell r="D224">
            <v>20</v>
          </cell>
          <cell r="E224">
            <v>0.78680000000000005</v>
          </cell>
          <cell r="F224" t="str">
            <v>Aluminum 6082</v>
          </cell>
          <cell r="G224">
            <v>896</v>
          </cell>
          <cell r="H224">
            <v>2810</v>
          </cell>
          <cell r="I224">
            <v>170</v>
          </cell>
          <cell r="J224">
            <v>8.7812500000000011E-4</v>
          </cell>
          <cell r="K224">
            <v>1.2500000000000001E-2</v>
          </cell>
          <cell r="L224">
            <v>1.2500000000000001E-2</v>
          </cell>
          <cell r="M224">
            <v>2E-3</v>
          </cell>
        </row>
        <row r="225">
          <cell r="B225">
            <v>533</v>
          </cell>
          <cell r="C225" t="str">
            <v>Cover Plate 2 +z Node 533</v>
          </cell>
          <cell r="D225">
            <v>20</v>
          </cell>
          <cell r="E225">
            <v>3.1472000000000002</v>
          </cell>
          <cell r="F225" t="str">
            <v>Aluminum 6082</v>
          </cell>
          <cell r="G225">
            <v>896</v>
          </cell>
          <cell r="H225">
            <v>2810</v>
          </cell>
          <cell r="I225">
            <v>170</v>
          </cell>
          <cell r="J225">
            <v>3.5125000000000004E-3</v>
          </cell>
          <cell r="K225">
            <v>2.5000000000000001E-2</v>
          </cell>
          <cell r="L225">
            <v>2.5000000000000001E-2</v>
          </cell>
          <cell r="M225">
            <v>2E-3</v>
          </cell>
        </row>
        <row r="226">
          <cell r="B226">
            <v>534</v>
          </cell>
          <cell r="C226" t="str">
            <v>Cover Plate 2 +z Node 534</v>
          </cell>
          <cell r="D226">
            <v>20</v>
          </cell>
          <cell r="E226">
            <v>3.1472000000000002</v>
          </cell>
          <cell r="F226" t="str">
            <v>Aluminum 6082</v>
          </cell>
          <cell r="G226">
            <v>896</v>
          </cell>
          <cell r="H226">
            <v>2810</v>
          </cell>
          <cell r="I226">
            <v>170</v>
          </cell>
          <cell r="J226">
            <v>3.5125000000000004E-3</v>
          </cell>
          <cell r="K226">
            <v>2.5000000000000001E-2</v>
          </cell>
          <cell r="L226">
            <v>2.5000000000000001E-2</v>
          </cell>
          <cell r="M226">
            <v>2E-3</v>
          </cell>
        </row>
        <row r="227">
          <cell r="B227">
            <v>535</v>
          </cell>
          <cell r="C227" t="str">
            <v>Cover Plate 2 +z Node 535</v>
          </cell>
          <cell r="D227">
            <v>20</v>
          </cell>
          <cell r="E227">
            <v>0.78680000000000005</v>
          </cell>
          <cell r="F227" t="str">
            <v>Aluminum 6082</v>
          </cell>
          <cell r="G227">
            <v>896</v>
          </cell>
          <cell r="H227">
            <v>2810</v>
          </cell>
          <cell r="I227">
            <v>170</v>
          </cell>
          <cell r="J227">
            <v>8.7812500000000011E-4</v>
          </cell>
          <cell r="K227">
            <v>1.2500000000000001E-2</v>
          </cell>
          <cell r="L227">
            <v>1.2500000000000001E-2</v>
          </cell>
          <cell r="M227">
            <v>2E-3</v>
          </cell>
        </row>
        <row r="230">
          <cell r="B230" t="str">
            <v>6xx</v>
          </cell>
          <cell r="C230" t="str">
            <v>Structure Rib 1</v>
          </cell>
        </row>
        <row r="231">
          <cell r="B231">
            <v>600</v>
          </cell>
          <cell r="C231" t="str">
            <v>Structure Rib 1 Node 600</v>
          </cell>
          <cell r="D231">
            <v>20</v>
          </cell>
          <cell r="E231">
            <v>2.403</v>
          </cell>
          <cell r="F231" t="str">
            <v>Aluminum 5754</v>
          </cell>
          <cell r="G231">
            <v>900</v>
          </cell>
          <cell r="H231">
            <v>2670</v>
          </cell>
          <cell r="I231">
            <v>130</v>
          </cell>
          <cell r="J231">
            <v>2.6700000000000001E-3</v>
          </cell>
          <cell r="K231">
            <v>0.1</v>
          </cell>
          <cell r="L231">
            <v>5.0000000000000001E-3</v>
          </cell>
          <cell r="M231">
            <v>2E-3</v>
          </cell>
        </row>
        <row r="233">
          <cell r="B233" t="str">
            <v>6xx</v>
          </cell>
          <cell r="C233" t="str">
            <v xml:space="preserve">Structure Rib 1- New Object </v>
          </cell>
        </row>
        <row r="234">
          <cell r="B234">
            <v>601</v>
          </cell>
          <cell r="C234" t="str">
            <v>Structure Rib 1- New Object  Node 601</v>
          </cell>
          <cell r="D234">
            <v>20</v>
          </cell>
          <cell r="E234">
            <v>0.12015000000000002</v>
          </cell>
          <cell r="F234" t="str">
            <v>Aluminum 5754</v>
          </cell>
          <cell r="G234">
            <v>900</v>
          </cell>
          <cell r="H234">
            <v>2670</v>
          </cell>
          <cell r="I234">
            <v>130</v>
          </cell>
          <cell r="J234">
            <v>1.3350000000000002E-4</v>
          </cell>
          <cell r="K234">
            <v>5.0000000000000001E-3</v>
          </cell>
          <cell r="L234">
            <v>5.0000000000000001E-3</v>
          </cell>
          <cell r="M234">
            <v>2E-3</v>
          </cell>
        </row>
        <row r="236">
          <cell r="B236" t="str">
            <v>6xx</v>
          </cell>
          <cell r="C236" t="str">
            <v>Structure Rib 1- New Object 1</v>
          </cell>
        </row>
        <row r="237">
          <cell r="B237">
            <v>602</v>
          </cell>
          <cell r="C237" t="str">
            <v>Structure Rib 1- New Object 1 Node 602</v>
          </cell>
          <cell r="D237">
            <v>20</v>
          </cell>
          <cell r="E237">
            <v>0.12015000000000002</v>
          </cell>
          <cell r="F237" t="str">
            <v>Aluminum 5754</v>
          </cell>
          <cell r="G237">
            <v>900</v>
          </cell>
          <cell r="H237">
            <v>2670</v>
          </cell>
          <cell r="I237">
            <v>130</v>
          </cell>
          <cell r="J237">
            <v>1.3350000000000002E-4</v>
          </cell>
          <cell r="K237">
            <v>5.0000000000000001E-3</v>
          </cell>
          <cell r="L237">
            <v>5.0000000000000001E-3</v>
          </cell>
          <cell r="M237">
            <v>2E-3</v>
          </cell>
        </row>
        <row r="239">
          <cell r="B239" t="str">
            <v>6xx</v>
          </cell>
          <cell r="C239" t="str">
            <v>Structure Rib 2</v>
          </cell>
        </row>
        <row r="240">
          <cell r="B240">
            <v>605</v>
          </cell>
          <cell r="C240" t="str">
            <v>Structure Rib 2 Node 605</v>
          </cell>
          <cell r="D240">
            <v>20</v>
          </cell>
          <cell r="E240">
            <v>2.403</v>
          </cell>
          <cell r="F240" t="str">
            <v>Aluminum 5754</v>
          </cell>
          <cell r="G240">
            <v>900</v>
          </cell>
          <cell r="H240">
            <v>2670</v>
          </cell>
          <cell r="I240">
            <v>130</v>
          </cell>
          <cell r="J240">
            <v>2.6700000000000001E-3</v>
          </cell>
          <cell r="K240">
            <v>0.1</v>
          </cell>
          <cell r="L240">
            <v>5.0000000000000001E-3</v>
          </cell>
          <cell r="M240">
            <v>2E-3</v>
          </cell>
        </row>
        <row r="242">
          <cell r="B242" t="str">
            <v>6xx</v>
          </cell>
          <cell r="C242" t="str">
            <v xml:space="preserve">Structure Rib 2- New Object </v>
          </cell>
        </row>
        <row r="243">
          <cell r="B243">
            <v>606</v>
          </cell>
          <cell r="C243" t="str">
            <v>Structure Rib 2- New Object  Node 606</v>
          </cell>
          <cell r="D243">
            <v>20</v>
          </cell>
          <cell r="E243">
            <v>0.12015000000000002</v>
          </cell>
          <cell r="F243" t="str">
            <v>Aluminum 5754</v>
          </cell>
          <cell r="G243">
            <v>900</v>
          </cell>
          <cell r="H243">
            <v>2670</v>
          </cell>
          <cell r="I243">
            <v>130</v>
          </cell>
          <cell r="J243">
            <v>1.3350000000000002E-4</v>
          </cell>
          <cell r="K243">
            <v>5.0000000000000001E-3</v>
          </cell>
          <cell r="L243">
            <v>5.0000000000000001E-3</v>
          </cell>
          <cell r="M243">
            <v>2E-3</v>
          </cell>
        </row>
        <row r="245">
          <cell r="B245" t="str">
            <v>6xx</v>
          </cell>
          <cell r="C245" t="str">
            <v>Structure Rib 2- New Object 1</v>
          </cell>
        </row>
        <row r="246">
          <cell r="B246">
            <v>607</v>
          </cell>
          <cell r="C246" t="str">
            <v>Structure Rib 2- New Object 1 Node 607</v>
          </cell>
          <cell r="D246">
            <v>20</v>
          </cell>
          <cell r="E246">
            <v>0.12015000000000002</v>
          </cell>
          <cell r="F246" t="str">
            <v>Aluminum 5754</v>
          </cell>
          <cell r="G246">
            <v>900</v>
          </cell>
          <cell r="H246">
            <v>2670</v>
          </cell>
          <cell r="I246">
            <v>130</v>
          </cell>
          <cell r="J246">
            <v>1.3350000000000002E-4</v>
          </cell>
          <cell r="K246">
            <v>5.0000000000000001E-3</v>
          </cell>
          <cell r="L246">
            <v>5.0000000000000001E-3</v>
          </cell>
          <cell r="M246">
            <v>2E-3</v>
          </cell>
        </row>
        <row r="248">
          <cell r="B248" t="str">
            <v>6xx</v>
          </cell>
          <cell r="C248" t="str">
            <v>Structure Rib 3</v>
          </cell>
        </row>
        <row r="249">
          <cell r="B249">
            <v>610</v>
          </cell>
          <cell r="C249" t="str">
            <v>Structure Rib 3 Node 610</v>
          </cell>
          <cell r="D249">
            <v>20</v>
          </cell>
          <cell r="E249">
            <v>2.403</v>
          </cell>
          <cell r="F249" t="str">
            <v>Aluminum 5754</v>
          </cell>
          <cell r="G249">
            <v>900</v>
          </cell>
          <cell r="H249">
            <v>2670</v>
          </cell>
          <cell r="I249">
            <v>130</v>
          </cell>
          <cell r="J249">
            <v>2.6700000000000001E-3</v>
          </cell>
          <cell r="K249">
            <v>0.1</v>
          </cell>
          <cell r="L249">
            <v>5.0000000000000001E-3</v>
          </cell>
          <cell r="M249">
            <v>2E-3</v>
          </cell>
        </row>
        <row r="251">
          <cell r="B251" t="str">
            <v>6xx</v>
          </cell>
          <cell r="C251" t="str">
            <v xml:space="preserve">Structure Rib 3- New Object </v>
          </cell>
        </row>
        <row r="252">
          <cell r="B252">
            <v>611</v>
          </cell>
          <cell r="C252" t="str">
            <v>Structure Rib 3- New Object  Node 611</v>
          </cell>
          <cell r="D252">
            <v>20</v>
          </cell>
          <cell r="E252">
            <v>0.12015000000000002</v>
          </cell>
          <cell r="F252" t="str">
            <v>Aluminum 5754</v>
          </cell>
          <cell r="G252">
            <v>900</v>
          </cell>
          <cell r="H252">
            <v>2670</v>
          </cell>
          <cell r="I252">
            <v>130</v>
          </cell>
          <cell r="J252">
            <v>1.3350000000000002E-4</v>
          </cell>
          <cell r="K252">
            <v>5.0000000000000001E-3</v>
          </cell>
          <cell r="L252">
            <v>5.0000000000000001E-3</v>
          </cell>
          <cell r="M252">
            <v>2E-3</v>
          </cell>
        </row>
        <row r="254">
          <cell r="B254" t="str">
            <v>6xx</v>
          </cell>
          <cell r="C254" t="str">
            <v>Structure Rib 3- New Object 1</v>
          </cell>
        </row>
        <row r="255">
          <cell r="B255">
            <v>612</v>
          </cell>
          <cell r="C255" t="str">
            <v>Structure Rib 3- New Object 1 Node 612</v>
          </cell>
          <cell r="D255">
            <v>20</v>
          </cell>
          <cell r="E255">
            <v>0.12015000000000002</v>
          </cell>
          <cell r="F255" t="str">
            <v>Aluminum 5754</v>
          </cell>
          <cell r="G255">
            <v>900</v>
          </cell>
          <cell r="H255">
            <v>2670</v>
          </cell>
          <cell r="I255">
            <v>130</v>
          </cell>
          <cell r="J255">
            <v>1.3350000000000002E-4</v>
          </cell>
          <cell r="K255">
            <v>5.0000000000000001E-3</v>
          </cell>
          <cell r="L255">
            <v>5.0000000000000001E-3</v>
          </cell>
          <cell r="M255">
            <v>2E-3</v>
          </cell>
        </row>
        <row r="257">
          <cell r="B257" t="str">
            <v>6xx</v>
          </cell>
          <cell r="C257" t="str">
            <v>Structure Rib 4</v>
          </cell>
        </row>
        <row r="258">
          <cell r="B258">
            <v>615</v>
          </cell>
          <cell r="C258" t="str">
            <v>Structure Rib 4 Node 615</v>
          </cell>
          <cell r="D258">
            <v>20</v>
          </cell>
          <cell r="E258">
            <v>2.403</v>
          </cell>
          <cell r="F258" t="str">
            <v>Aluminum 5754</v>
          </cell>
          <cell r="G258">
            <v>900</v>
          </cell>
          <cell r="H258">
            <v>2670</v>
          </cell>
          <cell r="I258">
            <v>130</v>
          </cell>
          <cell r="J258">
            <v>2.6700000000000001E-3</v>
          </cell>
          <cell r="K258">
            <v>0.1</v>
          </cell>
          <cell r="L258">
            <v>5.0000000000000001E-3</v>
          </cell>
          <cell r="M258">
            <v>2E-3</v>
          </cell>
        </row>
        <row r="260">
          <cell r="B260" t="str">
            <v>6xx</v>
          </cell>
          <cell r="C260" t="str">
            <v xml:space="preserve">Structure Rib 4- New Object </v>
          </cell>
        </row>
        <row r="261">
          <cell r="B261">
            <v>616</v>
          </cell>
          <cell r="C261" t="str">
            <v>Structure Rib 4- New Object  Node 616</v>
          </cell>
          <cell r="D261">
            <v>20</v>
          </cell>
          <cell r="E261">
            <v>0.12015000000000002</v>
          </cell>
          <cell r="F261" t="str">
            <v>Aluminum 5754</v>
          </cell>
          <cell r="G261">
            <v>900</v>
          </cell>
          <cell r="H261">
            <v>2670</v>
          </cell>
          <cell r="I261">
            <v>130</v>
          </cell>
          <cell r="J261">
            <v>1.3350000000000002E-4</v>
          </cell>
          <cell r="K261">
            <v>5.0000000000000001E-3</v>
          </cell>
          <cell r="L261">
            <v>5.0000000000000001E-3</v>
          </cell>
          <cell r="M261">
            <v>2E-3</v>
          </cell>
        </row>
        <row r="263">
          <cell r="B263" t="str">
            <v>6xx</v>
          </cell>
          <cell r="C263" t="str">
            <v>Structure Rib 4- New Object 1</v>
          </cell>
        </row>
        <row r="264">
          <cell r="B264">
            <v>617</v>
          </cell>
          <cell r="C264" t="str">
            <v>Structure Rib 4- New Object 1 Node 617</v>
          </cell>
          <cell r="D264">
            <v>20</v>
          </cell>
          <cell r="E264">
            <v>0.12015000000000002</v>
          </cell>
          <cell r="F264" t="str">
            <v>Aluminum 5754</v>
          </cell>
          <cell r="G264">
            <v>900</v>
          </cell>
          <cell r="H264">
            <v>2670</v>
          </cell>
          <cell r="I264">
            <v>130</v>
          </cell>
          <cell r="J264">
            <v>1.3350000000000002E-4</v>
          </cell>
          <cell r="K264">
            <v>5.0000000000000001E-3</v>
          </cell>
          <cell r="L264">
            <v>5.0000000000000001E-3</v>
          </cell>
          <cell r="M264">
            <v>2E-3</v>
          </cell>
        </row>
        <row r="266">
          <cell r="B266" t="str">
            <v>6xx</v>
          </cell>
          <cell r="C266" t="str">
            <v>Structure Rib 5</v>
          </cell>
        </row>
        <row r="267">
          <cell r="B267">
            <v>620</v>
          </cell>
          <cell r="C267" t="str">
            <v>Structure Rib 5 Node 620</v>
          </cell>
          <cell r="D267">
            <v>20</v>
          </cell>
          <cell r="E267">
            <v>2.403</v>
          </cell>
          <cell r="F267" t="str">
            <v>Aluminum 5754</v>
          </cell>
          <cell r="G267">
            <v>900</v>
          </cell>
          <cell r="H267">
            <v>2670</v>
          </cell>
          <cell r="I267">
            <v>130</v>
          </cell>
          <cell r="J267">
            <v>2.6700000000000001E-3</v>
          </cell>
          <cell r="K267">
            <v>0.1</v>
          </cell>
          <cell r="L267">
            <v>5.0000000000000001E-3</v>
          </cell>
          <cell r="M267">
            <v>2E-3</v>
          </cell>
        </row>
        <row r="269">
          <cell r="B269" t="str">
            <v>6xx</v>
          </cell>
          <cell r="C269" t="str">
            <v xml:space="preserve">Structure Rib 5- New Object </v>
          </cell>
        </row>
        <row r="270">
          <cell r="B270">
            <v>621</v>
          </cell>
          <cell r="C270" t="str">
            <v>Structure Rib 5- New Object  Node 621</v>
          </cell>
          <cell r="D270">
            <v>20</v>
          </cell>
          <cell r="E270">
            <v>0.12015000000000002</v>
          </cell>
          <cell r="F270" t="str">
            <v>Aluminum 5754</v>
          </cell>
          <cell r="G270">
            <v>900</v>
          </cell>
          <cell r="H270">
            <v>2670</v>
          </cell>
          <cell r="I270">
            <v>130</v>
          </cell>
          <cell r="J270">
            <v>1.3350000000000002E-4</v>
          </cell>
          <cell r="K270">
            <v>5.0000000000000001E-3</v>
          </cell>
          <cell r="L270">
            <v>5.0000000000000001E-3</v>
          </cell>
          <cell r="M270">
            <v>2E-3</v>
          </cell>
        </row>
        <row r="272">
          <cell r="B272" t="str">
            <v>6xx</v>
          </cell>
          <cell r="C272" t="str">
            <v>Structure Rib 5- New Object 1</v>
          </cell>
        </row>
        <row r="273">
          <cell r="B273">
            <v>622</v>
          </cell>
          <cell r="C273" t="str">
            <v>Structure Rib 5- New Object 1 Node 622</v>
          </cell>
          <cell r="D273">
            <v>20</v>
          </cell>
          <cell r="E273">
            <v>0.12015000000000002</v>
          </cell>
          <cell r="F273" t="str">
            <v>Aluminum 5754</v>
          </cell>
          <cell r="G273">
            <v>900</v>
          </cell>
          <cell r="H273">
            <v>2670</v>
          </cell>
          <cell r="I273">
            <v>130</v>
          </cell>
          <cell r="J273">
            <v>1.3350000000000002E-4</v>
          </cell>
          <cell r="K273">
            <v>5.0000000000000001E-3</v>
          </cell>
          <cell r="L273">
            <v>5.0000000000000001E-3</v>
          </cell>
          <cell r="M273">
            <v>2E-3</v>
          </cell>
        </row>
        <row r="275">
          <cell r="B275" t="str">
            <v>6xx</v>
          </cell>
          <cell r="C275" t="str">
            <v>Structure Rib 6</v>
          </cell>
        </row>
        <row r="276">
          <cell r="B276">
            <v>625</v>
          </cell>
          <cell r="C276" t="str">
            <v>Structure Rib 6 Node 625</v>
          </cell>
          <cell r="D276">
            <v>20</v>
          </cell>
          <cell r="E276">
            <v>2.403</v>
          </cell>
          <cell r="F276" t="str">
            <v>Aluminum 5754</v>
          </cell>
          <cell r="G276">
            <v>900</v>
          </cell>
          <cell r="H276">
            <v>2670</v>
          </cell>
          <cell r="I276">
            <v>130</v>
          </cell>
          <cell r="J276">
            <v>2.6700000000000001E-3</v>
          </cell>
          <cell r="K276">
            <v>0.1</v>
          </cell>
          <cell r="L276">
            <v>5.0000000000000001E-3</v>
          </cell>
          <cell r="M276">
            <v>2E-3</v>
          </cell>
        </row>
        <row r="278">
          <cell r="B278" t="str">
            <v>6xx</v>
          </cell>
          <cell r="C278" t="str">
            <v xml:space="preserve">Structure Rib 6- New Object </v>
          </cell>
        </row>
        <row r="279">
          <cell r="B279">
            <v>626</v>
          </cell>
          <cell r="C279" t="str">
            <v>Structure Rib 6- New Object  Node 626</v>
          </cell>
          <cell r="D279">
            <v>20</v>
          </cell>
          <cell r="E279">
            <v>0.12015000000000002</v>
          </cell>
          <cell r="F279" t="str">
            <v>Aluminum 5754</v>
          </cell>
          <cell r="G279">
            <v>900</v>
          </cell>
          <cell r="H279">
            <v>2670</v>
          </cell>
          <cell r="I279">
            <v>130</v>
          </cell>
          <cell r="J279">
            <v>1.3350000000000002E-4</v>
          </cell>
          <cell r="K279">
            <v>5.0000000000000001E-3</v>
          </cell>
          <cell r="L279">
            <v>5.0000000000000001E-3</v>
          </cell>
          <cell r="M279">
            <v>2E-3</v>
          </cell>
        </row>
        <row r="281">
          <cell r="B281" t="str">
            <v>6xx</v>
          </cell>
          <cell r="C281" t="str">
            <v>Structure Rib 6- New Object 1</v>
          </cell>
        </row>
        <row r="282">
          <cell r="B282">
            <v>627</v>
          </cell>
          <cell r="C282" t="str">
            <v>Structure Rib 6- New Object 1 Node 627</v>
          </cell>
          <cell r="D282">
            <v>20</v>
          </cell>
          <cell r="E282">
            <v>0.12015000000000002</v>
          </cell>
          <cell r="F282" t="str">
            <v>Aluminum 5754</v>
          </cell>
          <cell r="G282">
            <v>900</v>
          </cell>
          <cell r="H282">
            <v>2670</v>
          </cell>
          <cell r="I282">
            <v>130</v>
          </cell>
          <cell r="J282">
            <v>1.3350000000000002E-4</v>
          </cell>
          <cell r="K282">
            <v>5.0000000000000001E-3</v>
          </cell>
          <cell r="L282">
            <v>5.0000000000000001E-3</v>
          </cell>
          <cell r="M282">
            <v>2E-3</v>
          </cell>
        </row>
        <row r="284">
          <cell r="B284" t="str">
            <v>6xx</v>
          </cell>
          <cell r="C284" t="str">
            <v>Structure Rib 7</v>
          </cell>
        </row>
        <row r="285">
          <cell r="B285">
            <v>630</v>
          </cell>
          <cell r="C285" t="str">
            <v>Structure Rib 7 Node 630</v>
          </cell>
          <cell r="D285">
            <v>20</v>
          </cell>
          <cell r="E285">
            <v>2.403</v>
          </cell>
          <cell r="F285" t="str">
            <v>Aluminum 5754</v>
          </cell>
          <cell r="G285">
            <v>900</v>
          </cell>
          <cell r="H285">
            <v>2670</v>
          </cell>
          <cell r="I285">
            <v>130</v>
          </cell>
          <cell r="J285">
            <v>2.6700000000000001E-3</v>
          </cell>
          <cell r="K285">
            <v>0.1</v>
          </cell>
          <cell r="L285">
            <v>5.0000000000000001E-3</v>
          </cell>
          <cell r="M285">
            <v>2E-3</v>
          </cell>
        </row>
        <row r="287">
          <cell r="B287" t="str">
            <v>6xx</v>
          </cell>
          <cell r="C287" t="str">
            <v xml:space="preserve">Structure Rib 7- New Object </v>
          </cell>
        </row>
        <row r="288">
          <cell r="B288">
            <v>631</v>
          </cell>
          <cell r="C288" t="str">
            <v>Structure Rib 7- New Object  Node 631</v>
          </cell>
          <cell r="D288">
            <v>20</v>
          </cell>
          <cell r="E288">
            <v>0.12015000000000002</v>
          </cell>
          <cell r="F288" t="str">
            <v>Aluminum 5754</v>
          </cell>
          <cell r="G288">
            <v>900</v>
          </cell>
          <cell r="H288">
            <v>2670</v>
          </cell>
          <cell r="I288">
            <v>130</v>
          </cell>
          <cell r="J288">
            <v>1.3350000000000002E-4</v>
          </cell>
          <cell r="K288">
            <v>5.0000000000000001E-3</v>
          </cell>
          <cell r="L288">
            <v>5.0000000000000001E-3</v>
          </cell>
          <cell r="M288">
            <v>2E-3</v>
          </cell>
        </row>
        <row r="290">
          <cell r="B290" t="str">
            <v>6xx</v>
          </cell>
          <cell r="C290" t="str">
            <v>Structure Rib 7- New Object 1</v>
          </cell>
        </row>
        <row r="291">
          <cell r="B291">
            <v>632</v>
          </cell>
          <cell r="C291" t="str">
            <v>Structure Rib 7- New Object 1 Node 632</v>
          </cell>
          <cell r="D291">
            <v>20</v>
          </cell>
          <cell r="E291">
            <v>0.12015000000000002</v>
          </cell>
          <cell r="F291" t="str">
            <v>Aluminum 5754</v>
          </cell>
          <cell r="G291">
            <v>900</v>
          </cell>
          <cell r="H291">
            <v>2670</v>
          </cell>
          <cell r="I291">
            <v>130</v>
          </cell>
          <cell r="J291">
            <v>1.3350000000000002E-4</v>
          </cell>
          <cell r="K291">
            <v>5.0000000000000001E-3</v>
          </cell>
          <cell r="L291">
            <v>5.0000000000000001E-3</v>
          </cell>
          <cell r="M291">
            <v>2E-3</v>
          </cell>
        </row>
        <row r="293">
          <cell r="B293" t="str">
            <v>6xx</v>
          </cell>
          <cell r="C293" t="str">
            <v>Structure Rib 8</v>
          </cell>
        </row>
        <row r="294">
          <cell r="B294">
            <v>635</v>
          </cell>
          <cell r="C294" t="str">
            <v>Structure Rib 8 Node 635</v>
          </cell>
          <cell r="D294">
            <v>20</v>
          </cell>
          <cell r="E294">
            <v>2.403</v>
          </cell>
          <cell r="F294" t="str">
            <v>Aluminum 5754</v>
          </cell>
          <cell r="G294">
            <v>900</v>
          </cell>
          <cell r="H294">
            <v>2670</v>
          </cell>
          <cell r="I294">
            <v>130</v>
          </cell>
          <cell r="J294">
            <v>2.6700000000000001E-3</v>
          </cell>
          <cell r="K294">
            <v>0.1</v>
          </cell>
          <cell r="L294">
            <v>5.0000000000000001E-3</v>
          </cell>
          <cell r="M294">
            <v>2E-3</v>
          </cell>
        </row>
        <row r="296">
          <cell r="B296" t="str">
            <v>6xx</v>
          </cell>
          <cell r="C296" t="str">
            <v xml:space="preserve">Structure Rib 8- New Object </v>
          </cell>
        </row>
        <row r="297">
          <cell r="B297">
            <v>636</v>
          </cell>
          <cell r="C297" t="str">
            <v>Structure Rib 8- New Object  Node 636</v>
          </cell>
          <cell r="D297">
            <v>20</v>
          </cell>
          <cell r="E297">
            <v>0.12015000000000002</v>
          </cell>
          <cell r="F297" t="str">
            <v>Aluminum 5754</v>
          </cell>
          <cell r="G297">
            <v>900</v>
          </cell>
          <cell r="H297">
            <v>2670</v>
          </cell>
          <cell r="I297">
            <v>130</v>
          </cell>
          <cell r="J297">
            <v>1.3350000000000002E-4</v>
          </cell>
          <cell r="K297">
            <v>5.0000000000000001E-3</v>
          </cell>
          <cell r="L297">
            <v>5.0000000000000001E-3</v>
          </cell>
          <cell r="M297">
            <v>2E-3</v>
          </cell>
        </row>
        <row r="299">
          <cell r="B299" t="str">
            <v>6xx</v>
          </cell>
          <cell r="C299" t="str">
            <v>Structure Rib 8- New Object 1</v>
          </cell>
        </row>
        <row r="300">
          <cell r="B300">
            <v>637</v>
          </cell>
          <cell r="C300" t="str">
            <v>Structure Rib 8- New Object 1 Node 637</v>
          </cell>
          <cell r="D300">
            <v>20</v>
          </cell>
          <cell r="E300">
            <v>0.12015000000000002</v>
          </cell>
          <cell r="F300" t="str">
            <v>Aluminum 5754</v>
          </cell>
          <cell r="G300">
            <v>900</v>
          </cell>
          <cell r="H300">
            <v>2670</v>
          </cell>
          <cell r="I300">
            <v>130</v>
          </cell>
          <cell r="J300">
            <v>1.3350000000000002E-4</v>
          </cell>
          <cell r="K300">
            <v>5.0000000000000001E-3</v>
          </cell>
          <cell r="L300">
            <v>5.0000000000000001E-3</v>
          </cell>
          <cell r="M300">
            <v>2E-3</v>
          </cell>
        </row>
        <row r="302">
          <cell r="B302" t="str">
            <v>6xx</v>
          </cell>
          <cell r="C302" t="str">
            <v>Structure Rib 9</v>
          </cell>
        </row>
        <row r="303">
          <cell r="B303">
            <v>640</v>
          </cell>
          <cell r="C303" t="str">
            <v>Structure Rib 9 Node 640</v>
          </cell>
          <cell r="D303">
            <v>20</v>
          </cell>
          <cell r="E303">
            <v>2.403</v>
          </cell>
          <cell r="F303" t="str">
            <v>Aluminum 5754</v>
          </cell>
          <cell r="G303">
            <v>900</v>
          </cell>
          <cell r="H303">
            <v>2670</v>
          </cell>
          <cell r="I303">
            <v>130</v>
          </cell>
          <cell r="J303">
            <v>2.6700000000000001E-3</v>
          </cell>
          <cell r="K303">
            <v>0.1</v>
          </cell>
          <cell r="L303">
            <v>5.0000000000000001E-3</v>
          </cell>
          <cell r="M303">
            <v>2E-3</v>
          </cell>
        </row>
        <row r="305">
          <cell r="B305" t="str">
            <v>6xx</v>
          </cell>
          <cell r="C305" t="str">
            <v xml:space="preserve">Structure Rib 9- New Object </v>
          </cell>
        </row>
        <row r="306">
          <cell r="B306">
            <v>641</v>
          </cell>
          <cell r="C306" t="str">
            <v>Structure Rib 9- New Object  Node 641</v>
          </cell>
          <cell r="D306">
            <v>20</v>
          </cell>
          <cell r="E306">
            <v>0.12015000000000002</v>
          </cell>
          <cell r="F306" t="str">
            <v>Aluminum 5754</v>
          </cell>
          <cell r="G306">
            <v>900</v>
          </cell>
          <cell r="H306">
            <v>2670</v>
          </cell>
          <cell r="I306">
            <v>130</v>
          </cell>
          <cell r="J306">
            <v>1.3350000000000002E-4</v>
          </cell>
          <cell r="K306">
            <v>5.0000000000000001E-3</v>
          </cell>
          <cell r="L306">
            <v>5.0000000000000001E-3</v>
          </cell>
          <cell r="M306">
            <v>2E-3</v>
          </cell>
        </row>
        <row r="308">
          <cell r="B308" t="str">
            <v>6xx</v>
          </cell>
          <cell r="C308" t="str">
            <v>Structure Rib 9- New Object 1</v>
          </cell>
        </row>
        <row r="309">
          <cell r="B309">
            <v>642</v>
          </cell>
          <cell r="C309" t="str">
            <v>Structure Rib 9- New Object 1 Node 642</v>
          </cell>
          <cell r="D309">
            <v>20</v>
          </cell>
          <cell r="E309">
            <v>0.12015000000000002</v>
          </cell>
          <cell r="F309" t="str">
            <v>Aluminum 5754</v>
          </cell>
          <cell r="G309">
            <v>900</v>
          </cell>
          <cell r="H309">
            <v>2670</v>
          </cell>
          <cell r="I309">
            <v>130</v>
          </cell>
          <cell r="J309">
            <v>1.3350000000000002E-4</v>
          </cell>
          <cell r="K309">
            <v>5.0000000000000001E-3</v>
          </cell>
          <cell r="L309">
            <v>5.0000000000000001E-3</v>
          </cell>
          <cell r="M309">
            <v>2E-3</v>
          </cell>
        </row>
        <row r="311">
          <cell r="B311" t="str">
            <v>6xx</v>
          </cell>
          <cell r="C311" t="str">
            <v>Structure Rib 10</v>
          </cell>
        </row>
        <row r="312">
          <cell r="B312">
            <v>645</v>
          </cell>
          <cell r="C312" t="str">
            <v>Structure Rib 10 Node 645</v>
          </cell>
          <cell r="D312">
            <v>20</v>
          </cell>
          <cell r="E312">
            <v>2.403</v>
          </cell>
          <cell r="F312" t="str">
            <v>Aluminum 5754</v>
          </cell>
          <cell r="G312">
            <v>900</v>
          </cell>
          <cell r="H312">
            <v>2670</v>
          </cell>
          <cell r="I312">
            <v>130</v>
          </cell>
          <cell r="J312">
            <v>2.6700000000000001E-3</v>
          </cell>
          <cell r="K312">
            <v>0.1</v>
          </cell>
          <cell r="L312">
            <v>5.0000000000000001E-3</v>
          </cell>
          <cell r="M312">
            <v>2E-3</v>
          </cell>
        </row>
        <row r="314">
          <cell r="B314" t="str">
            <v>6xx</v>
          </cell>
          <cell r="C314" t="str">
            <v xml:space="preserve">Structure Rib 10- New Object </v>
          </cell>
        </row>
        <row r="315">
          <cell r="B315">
            <v>646</v>
          </cell>
          <cell r="C315" t="str">
            <v>Structure Rib 10- New Object  Node 646</v>
          </cell>
          <cell r="D315">
            <v>20</v>
          </cell>
          <cell r="E315">
            <v>0.12015000000000002</v>
          </cell>
          <cell r="F315" t="str">
            <v>Aluminum 5754</v>
          </cell>
          <cell r="G315">
            <v>900</v>
          </cell>
          <cell r="H315">
            <v>2670</v>
          </cell>
          <cell r="I315">
            <v>130</v>
          </cell>
          <cell r="J315">
            <v>1.3350000000000002E-4</v>
          </cell>
          <cell r="K315">
            <v>5.0000000000000001E-3</v>
          </cell>
          <cell r="L315">
            <v>5.0000000000000001E-3</v>
          </cell>
          <cell r="M315">
            <v>2E-3</v>
          </cell>
        </row>
        <row r="317">
          <cell r="B317" t="str">
            <v>6xx</v>
          </cell>
          <cell r="C317" t="str">
            <v>Structure Rib 10- New Object 1</v>
          </cell>
        </row>
        <row r="318">
          <cell r="B318">
            <v>647</v>
          </cell>
          <cell r="C318" t="str">
            <v>Structure Rib 10- New Object 1 Node 647</v>
          </cell>
          <cell r="D318">
            <v>20</v>
          </cell>
          <cell r="E318">
            <v>0.12015000000000002</v>
          </cell>
          <cell r="F318" t="str">
            <v>Aluminum 5754</v>
          </cell>
          <cell r="G318">
            <v>900</v>
          </cell>
          <cell r="H318">
            <v>2670</v>
          </cell>
          <cell r="I318">
            <v>130</v>
          </cell>
          <cell r="J318">
            <v>1.3350000000000002E-4</v>
          </cell>
          <cell r="K318">
            <v>5.0000000000000001E-3</v>
          </cell>
          <cell r="L318">
            <v>5.0000000000000001E-3</v>
          </cell>
          <cell r="M318">
            <v>2E-3</v>
          </cell>
        </row>
        <row r="322">
          <cell r="B322" t="str">
            <v>6xx</v>
          </cell>
          <cell r="C322" t="str">
            <v>Upper Stack Rod 1</v>
          </cell>
          <cell r="K322" t="str">
            <v>Radius</v>
          </cell>
          <cell r="L322" t="str">
            <v>Area</v>
          </cell>
          <cell r="M322" t="str">
            <v>Thickness</v>
          </cell>
        </row>
        <row r="323">
          <cell r="B323">
            <v>650</v>
          </cell>
          <cell r="C323" t="str">
            <v>Upper Stack Rod 1 Node 650</v>
          </cell>
          <cell r="D323">
            <v>20</v>
          </cell>
          <cell r="E323">
            <v>0.40490414899200006</v>
          </cell>
          <cell r="F323" t="str">
            <v>Aluminum 6082</v>
          </cell>
          <cell r="G323">
            <v>896</v>
          </cell>
          <cell r="H323">
            <v>2810</v>
          </cell>
          <cell r="I323">
            <v>170</v>
          </cell>
          <cell r="J323">
            <v>4.5190195200000004E-4</v>
          </cell>
          <cell r="K323">
            <v>1.6000000000000001E-3</v>
          </cell>
          <cell r="L323">
            <v>8.0409600000000003E-6</v>
          </cell>
          <cell r="M323">
            <v>0.02</v>
          </cell>
        </row>
        <row r="324">
          <cell r="B324">
            <v>651</v>
          </cell>
          <cell r="C324" t="str">
            <v>Upper Stack Rod 1 Node 651</v>
          </cell>
          <cell r="D324">
            <v>20</v>
          </cell>
          <cell r="E324">
            <v>0.40490414899200006</v>
          </cell>
          <cell r="F324" t="str">
            <v>Aluminum 6082</v>
          </cell>
          <cell r="G324">
            <v>896</v>
          </cell>
          <cell r="H324">
            <v>2810</v>
          </cell>
          <cell r="I324">
            <v>170</v>
          </cell>
          <cell r="J324">
            <v>4.5190195200000004E-4</v>
          </cell>
          <cell r="K324">
            <v>1.6000000000000001E-3</v>
          </cell>
          <cell r="L324">
            <v>8.0409600000000003E-6</v>
          </cell>
          <cell r="M324">
            <v>0.02</v>
          </cell>
        </row>
        <row r="325">
          <cell r="B325">
            <v>652</v>
          </cell>
          <cell r="C325" t="str">
            <v>Upper Stack Rod 1 Node 652</v>
          </cell>
          <cell r="D325">
            <v>20</v>
          </cell>
          <cell r="E325">
            <v>0.40490414899200006</v>
          </cell>
          <cell r="F325" t="str">
            <v>Aluminum 6082</v>
          </cell>
          <cell r="G325">
            <v>896</v>
          </cell>
          <cell r="H325">
            <v>2810</v>
          </cell>
          <cell r="I325">
            <v>170</v>
          </cell>
          <cell r="J325">
            <v>4.5190195200000004E-4</v>
          </cell>
          <cell r="K325">
            <v>1.6000000000000001E-3</v>
          </cell>
          <cell r="L325">
            <v>8.0409600000000003E-6</v>
          </cell>
          <cell r="M325">
            <v>0.02</v>
          </cell>
        </row>
        <row r="327">
          <cell r="B327" t="str">
            <v>6xx</v>
          </cell>
          <cell r="C327" t="str">
            <v>Upper Stack Rod 2</v>
          </cell>
          <cell r="K327" t="str">
            <v>Radius</v>
          </cell>
          <cell r="L327" t="str">
            <v>Area</v>
          </cell>
          <cell r="M327" t="str">
            <v>Thickness</v>
          </cell>
        </row>
        <row r="328">
          <cell r="B328">
            <v>655</v>
          </cell>
          <cell r="C328" t="str">
            <v>Upper Stack Rod 2 Node 655</v>
          </cell>
          <cell r="D328">
            <v>20</v>
          </cell>
          <cell r="E328">
            <v>0.40490414899200006</v>
          </cell>
          <cell r="F328" t="str">
            <v>Aluminum 6082</v>
          </cell>
          <cell r="G328">
            <v>896</v>
          </cell>
          <cell r="H328">
            <v>2810</v>
          </cell>
          <cell r="I328">
            <v>170</v>
          </cell>
          <cell r="J328">
            <v>4.5190195200000004E-4</v>
          </cell>
          <cell r="K328">
            <v>1.6000000000000001E-3</v>
          </cell>
          <cell r="L328">
            <v>8.0409600000000003E-6</v>
          </cell>
          <cell r="M328">
            <v>0.02</v>
          </cell>
        </row>
        <row r="329">
          <cell r="B329">
            <v>656</v>
          </cell>
          <cell r="C329" t="str">
            <v>Upper Stack Rod 2 Node 656</v>
          </cell>
          <cell r="D329">
            <v>20</v>
          </cell>
          <cell r="E329">
            <v>0.40490414899200006</v>
          </cell>
          <cell r="F329" t="str">
            <v>Aluminum 6082</v>
          </cell>
          <cell r="G329">
            <v>896</v>
          </cell>
          <cell r="H329">
            <v>2810</v>
          </cell>
          <cell r="I329">
            <v>170</v>
          </cell>
          <cell r="J329">
            <v>4.5190195200000004E-4</v>
          </cell>
          <cell r="K329">
            <v>1.6000000000000001E-3</v>
          </cell>
          <cell r="L329">
            <v>8.0409600000000003E-6</v>
          </cell>
          <cell r="M329">
            <v>0.02</v>
          </cell>
        </row>
        <row r="330">
          <cell r="B330">
            <v>657</v>
          </cell>
          <cell r="C330" t="str">
            <v>Upper Stack Rod 2 Node 657</v>
          </cell>
          <cell r="D330">
            <v>20</v>
          </cell>
          <cell r="E330">
            <v>0.40490414899200006</v>
          </cell>
          <cell r="F330" t="str">
            <v>Aluminum 6082</v>
          </cell>
          <cell r="G330">
            <v>896</v>
          </cell>
          <cell r="H330">
            <v>2810</v>
          </cell>
          <cell r="I330">
            <v>170</v>
          </cell>
          <cell r="J330">
            <v>4.5190195200000004E-4</v>
          </cell>
          <cell r="K330">
            <v>1.6000000000000001E-3</v>
          </cell>
          <cell r="L330">
            <v>8.0409600000000003E-6</v>
          </cell>
          <cell r="M330">
            <v>0.02</v>
          </cell>
        </row>
        <row r="332">
          <cell r="B332" t="str">
            <v>6xx</v>
          </cell>
          <cell r="C332" t="str">
            <v>Upper Stack Rod 3</v>
          </cell>
          <cell r="K332" t="str">
            <v>Radius</v>
          </cell>
          <cell r="L332" t="str">
            <v>Area</v>
          </cell>
          <cell r="M332" t="str">
            <v>Thickness</v>
          </cell>
        </row>
        <row r="333">
          <cell r="B333">
            <v>660</v>
          </cell>
          <cell r="C333" t="str">
            <v>Upper Stack Rod 3 Node 660</v>
          </cell>
          <cell r="D333">
            <v>20</v>
          </cell>
          <cell r="E333">
            <v>0.40490414899200006</v>
          </cell>
          <cell r="F333" t="str">
            <v>Aluminum 6082</v>
          </cell>
          <cell r="G333">
            <v>896</v>
          </cell>
          <cell r="H333">
            <v>2810</v>
          </cell>
          <cell r="I333">
            <v>170</v>
          </cell>
          <cell r="J333">
            <v>4.5190195200000004E-4</v>
          </cell>
          <cell r="K333">
            <v>1.6000000000000001E-3</v>
          </cell>
          <cell r="L333">
            <v>8.0409600000000003E-6</v>
          </cell>
          <cell r="M333">
            <v>0.02</v>
          </cell>
        </row>
        <row r="334">
          <cell r="B334">
            <v>661</v>
          </cell>
          <cell r="C334" t="str">
            <v>Upper Stack Rod 3 Node 661</v>
          </cell>
          <cell r="D334">
            <v>20</v>
          </cell>
          <cell r="E334">
            <v>0.40490414899200006</v>
          </cell>
          <cell r="F334" t="str">
            <v>Aluminum 6082</v>
          </cell>
          <cell r="G334">
            <v>896</v>
          </cell>
          <cell r="H334">
            <v>2810</v>
          </cell>
          <cell r="I334">
            <v>170</v>
          </cell>
          <cell r="J334">
            <v>4.5190195200000004E-4</v>
          </cell>
          <cell r="K334">
            <v>1.6000000000000001E-3</v>
          </cell>
          <cell r="L334">
            <v>8.0409600000000003E-6</v>
          </cell>
          <cell r="M334">
            <v>0.02</v>
          </cell>
        </row>
        <row r="335">
          <cell r="B335">
            <v>662</v>
          </cell>
          <cell r="C335" t="str">
            <v>Upper Stack Rod 3 Node 662</v>
          </cell>
          <cell r="D335">
            <v>20</v>
          </cell>
          <cell r="E335">
            <v>0.40490414899200006</v>
          </cell>
          <cell r="F335" t="str">
            <v>Aluminum 6082</v>
          </cell>
          <cell r="G335">
            <v>896</v>
          </cell>
          <cell r="H335">
            <v>2810</v>
          </cell>
          <cell r="I335">
            <v>170</v>
          </cell>
          <cell r="J335">
            <v>4.5190195200000004E-4</v>
          </cell>
          <cell r="K335">
            <v>1.6000000000000001E-3</v>
          </cell>
          <cell r="L335">
            <v>8.0409600000000003E-6</v>
          </cell>
          <cell r="M335">
            <v>0.02</v>
          </cell>
        </row>
        <row r="337">
          <cell r="B337" t="str">
            <v>6xx</v>
          </cell>
          <cell r="C337" t="str">
            <v>Upper Stack Rod 4</v>
          </cell>
          <cell r="K337" t="str">
            <v>Radius</v>
          </cell>
          <cell r="L337" t="str">
            <v>Area</v>
          </cell>
          <cell r="M337" t="str">
            <v>Thickness</v>
          </cell>
        </row>
        <row r="338">
          <cell r="B338">
            <v>665</v>
          </cell>
          <cell r="C338" t="str">
            <v>Upper Stack Rod 4 Node 665</v>
          </cell>
          <cell r="D338">
            <v>20</v>
          </cell>
          <cell r="E338">
            <v>0.40490414899200006</v>
          </cell>
          <cell r="F338" t="str">
            <v>Aluminum 6082</v>
          </cell>
          <cell r="G338">
            <v>896</v>
          </cell>
          <cell r="H338">
            <v>2810</v>
          </cell>
          <cell r="I338">
            <v>170</v>
          </cell>
          <cell r="J338">
            <v>4.5190195200000004E-4</v>
          </cell>
          <cell r="K338">
            <v>1.6000000000000001E-3</v>
          </cell>
          <cell r="L338">
            <v>8.0409600000000003E-6</v>
          </cell>
          <cell r="M338">
            <v>0.02</v>
          </cell>
        </row>
        <row r="339">
          <cell r="B339">
            <v>666</v>
          </cell>
          <cell r="C339" t="str">
            <v>Upper Stack Rod 4 Node 666</v>
          </cell>
          <cell r="D339">
            <v>20</v>
          </cell>
          <cell r="E339">
            <v>0.40490414899200006</v>
          </cell>
          <cell r="F339" t="str">
            <v>Aluminum 6082</v>
          </cell>
          <cell r="G339">
            <v>896</v>
          </cell>
          <cell r="H339">
            <v>2810</v>
          </cell>
          <cell r="I339">
            <v>170</v>
          </cell>
          <cell r="J339">
            <v>4.5190195200000004E-4</v>
          </cell>
          <cell r="K339">
            <v>1.6000000000000001E-3</v>
          </cell>
          <cell r="L339">
            <v>8.0409600000000003E-6</v>
          </cell>
          <cell r="M339">
            <v>0.02</v>
          </cell>
        </row>
        <row r="340">
          <cell r="B340">
            <v>667</v>
          </cell>
          <cell r="C340" t="str">
            <v>Upper Stack Rod 4 Node 667</v>
          </cell>
          <cell r="D340">
            <v>20</v>
          </cell>
          <cell r="E340">
            <v>0.40490414899200006</v>
          </cell>
          <cell r="F340" t="str">
            <v>Aluminum 6082</v>
          </cell>
          <cell r="G340">
            <v>896</v>
          </cell>
          <cell r="H340">
            <v>2810</v>
          </cell>
          <cell r="I340">
            <v>170</v>
          </cell>
          <cell r="J340">
            <v>4.5190195200000004E-4</v>
          </cell>
          <cell r="K340">
            <v>1.6000000000000001E-3</v>
          </cell>
          <cell r="L340">
            <v>8.0409600000000003E-6</v>
          </cell>
          <cell r="M340">
            <v>0.02</v>
          </cell>
        </row>
        <row r="342">
          <cell r="B342" t="str">
            <v>6xx</v>
          </cell>
          <cell r="C342" t="str">
            <v>Middle Stack Rod 1</v>
          </cell>
          <cell r="K342" t="str">
            <v>Radius</v>
          </cell>
          <cell r="L342" t="str">
            <v>Area</v>
          </cell>
          <cell r="M342" t="str">
            <v>Thickness</v>
          </cell>
        </row>
        <row r="343">
          <cell r="B343">
            <v>670</v>
          </cell>
          <cell r="C343" t="str">
            <v>Middle Stack Rod 1 Node 670</v>
          </cell>
          <cell r="D343">
            <v>20</v>
          </cell>
          <cell r="E343">
            <v>0.28343290429440005</v>
          </cell>
          <cell r="F343" t="str">
            <v>Aluminum 6082</v>
          </cell>
          <cell r="G343">
            <v>896</v>
          </cell>
          <cell r="H343">
            <v>2810</v>
          </cell>
          <cell r="I343">
            <v>170</v>
          </cell>
          <cell r="J343">
            <v>3.1633136640000007E-4</v>
          </cell>
          <cell r="K343">
            <v>1.6000000000000001E-3</v>
          </cell>
          <cell r="L343">
            <v>8.0409600000000003E-6</v>
          </cell>
          <cell r="M343">
            <v>1.4E-2</v>
          </cell>
        </row>
        <row r="344">
          <cell r="B344">
            <v>671</v>
          </cell>
          <cell r="C344" t="str">
            <v>Middle Stack Rod 1 Node 671</v>
          </cell>
          <cell r="D344">
            <v>20</v>
          </cell>
          <cell r="E344">
            <v>0.28343290429440005</v>
          </cell>
          <cell r="F344" t="str">
            <v>Aluminum 6082</v>
          </cell>
          <cell r="G344">
            <v>896</v>
          </cell>
          <cell r="H344">
            <v>2810</v>
          </cell>
          <cell r="I344">
            <v>170</v>
          </cell>
          <cell r="J344">
            <v>3.1633136640000007E-4</v>
          </cell>
          <cell r="K344">
            <v>1.6000000000000001E-3</v>
          </cell>
          <cell r="L344">
            <v>8.0409600000000003E-6</v>
          </cell>
          <cell r="M344">
            <v>1.4E-2</v>
          </cell>
        </row>
        <row r="345">
          <cell r="B345">
            <v>672</v>
          </cell>
          <cell r="C345" t="str">
            <v>Middle Stack Rod 1 Node 672</v>
          </cell>
          <cell r="D345">
            <v>20</v>
          </cell>
          <cell r="E345">
            <v>0.28343290429440005</v>
          </cell>
          <cell r="F345" t="str">
            <v>Aluminum 6082</v>
          </cell>
          <cell r="G345">
            <v>896</v>
          </cell>
          <cell r="H345">
            <v>2810</v>
          </cell>
          <cell r="I345">
            <v>170</v>
          </cell>
          <cell r="J345">
            <v>3.1633136640000007E-4</v>
          </cell>
          <cell r="K345">
            <v>1.6000000000000001E-3</v>
          </cell>
          <cell r="L345">
            <v>8.0409600000000003E-6</v>
          </cell>
          <cell r="M345">
            <v>1.4E-2</v>
          </cell>
        </row>
        <row r="346">
          <cell r="B346">
            <v>673</v>
          </cell>
          <cell r="C346" t="str">
            <v>Middle Stack Rod 1 Node 673</v>
          </cell>
          <cell r="D346">
            <v>20</v>
          </cell>
          <cell r="E346">
            <v>0.28343290429440005</v>
          </cell>
          <cell r="F346" t="str">
            <v>Aluminum 6082</v>
          </cell>
          <cell r="G346">
            <v>896</v>
          </cell>
          <cell r="H346">
            <v>2810</v>
          </cell>
          <cell r="I346">
            <v>170</v>
          </cell>
          <cell r="J346">
            <v>3.1633136640000007E-4</v>
          </cell>
          <cell r="K346">
            <v>1.6000000000000001E-3</v>
          </cell>
          <cell r="L346">
            <v>8.0409600000000003E-6</v>
          </cell>
          <cell r="M346">
            <v>1.4E-2</v>
          </cell>
        </row>
        <row r="347">
          <cell r="B347">
            <v>674</v>
          </cell>
          <cell r="C347" t="str">
            <v>Middle Stack Rod 1 Node 674</v>
          </cell>
          <cell r="D347">
            <v>20</v>
          </cell>
          <cell r="E347">
            <v>0.28343290429440005</v>
          </cell>
          <cell r="F347" t="str">
            <v>Aluminum 6082</v>
          </cell>
          <cell r="G347">
            <v>896</v>
          </cell>
          <cell r="H347">
            <v>2810</v>
          </cell>
          <cell r="I347">
            <v>170</v>
          </cell>
          <cell r="J347">
            <v>3.1633136640000007E-4</v>
          </cell>
          <cell r="K347">
            <v>1.6000000000000001E-3</v>
          </cell>
          <cell r="L347">
            <v>8.0409600000000003E-6</v>
          </cell>
          <cell r="M347">
            <v>1.4E-2</v>
          </cell>
        </row>
        <row r="348">
          <cell r="B348">
            <v>675</v>
          </cell>
          <cell r="C348" t="str">
            <v>Middle Stack Rod 1 Node 675</v>
          </cell>
          <cell r="D348">
            <v>20</v>
          </cell>
          <cell r="E348">
            <v>0.28343290429440005</v>
          </cell>
          <cell r="F348" t="str">
            <v>Aluminum 6082</v>
          </cell>
          <cell r="G348">
            <v>896</v>
          </cell>
          <cell r="H348">
            <v>2810</v>
          </cell>
          <cell r="I348">
            <v>170</v>
          </cell>
          <cell r="J348">
            <v>3.1633136640000007E-4</v>
          </cell>
          <cell r="K348">
            <v>1.6000000000000001E-3</v>
          </cell>
          <cell r="L348">
            <v>8.0409600000000003E-6</v>
          </cell>
          <cell r="M348">
            <v>1.4E-2</v>
          </cell>
        </row>
        <row r="350">
          <cell r="B350" t="str">
            <v>6xx</v>
          </cell>
          <cell r="C350" t="str">
            <v>Middle Stack Rod 2</v>
          </cell>
          <cell r="K350" t="str">
            <v>Radius</v>
          </cell>
          <cell r="L350" t="str">
            <v>Area</v>
          </cell>
          <cell r="M350" t="str">
            <v>Thickness</v>
          </cell>
        </row>
        <row r="351">
          <cell r="B351">
            <v>680</v>
          </cell>
          <cell r="C351" t="str">
            <v>Middle Stack Rod 2 Node 680</v>
          </cell>
          <cell r="D351">
            <v>20</v>
          </cell>
          <cell r="E351">
            <v>0.28343290429440005</v>
          </cell>
          <cell r="F351" t="str">
            <v>Aluminum 6082</v>
          </cell>
          <cell r="G351">
            <v>896</v>
          </cell>
          <cell r="H351">
            <v>2810</v>
          </cell>
          <cell r="I351">
            <v>170</v>
          </cell>
          <cell r="J351">
            <v>3.1633136640000007E-4</v>
          </cell>
          <cell r="K351">
            <v>1.6000000000000001E-3</v>
          </cell>
          <cell r="L351">
            <v>8.0409600000000003E-6</v>
          </cell>
          <cell r="M351">
            <v>1.4E-2</v>
          </cell>
        </row>
        <row r="352">
          <cell r="B352">
            <v>681</v>
          </cell>
          <cell r="C352" t="str">
            <v>Middle Stack Rod 2 Node 681</v>
          </cell>
          <cell r="D352">
            <v>20</v>
          </cell>
          <cell r="E352">
            <v>0.28343290429440005</v>
          </cell>
          <cell r="F352" t="str">
            <v>Aluminum 6082</v>
          </cell>
          <cell r="G352">
            <v>896</v>
          </cell>
          <cell r="H352">
            <v>2810</v>
          </cell>
          <cell r="I352">
            <v>170</v>
          </cell>
          <cell r="J352">
            <v>3.1633136640000007E-4</v>
          </cell>
          <cell r="K352">
            <v>1.6000000000000001E-3</v>
          </cell>
          <cell r="L352">
            <v>8.0409600000000003E-6</v>
          </cell>
          <cell r="M352">
            <v>1.4E-2</v>
          </cell>
        </row>
        <row r="353">
          <cell r="B353">
            <v>682</v>
          </cell>
          <cell r="C353" t="str">
            <v>Middle Stack Rod 2 Node 682</v>
          </cell>
          <cell r="D353">
            <v>20</v>
          </cell>
          <cell r="E353">
            <v>0.28343290429440005</v>
          </cell>
          <cell r="F353" t="str">
            <v>Aluminum 6082</v>
          </cell>
          <cell r="G353">
            <v>896</v>
          </cell>
          <cell r="H353">
            <v>2810</v>
          </cell>
          <cell r="I353">
            <v>170</v>
          </cell>
          <cell r="J353">
            <v>3.1633136640000007E-4</v>
          </cell>
          <cell r="K353">
            <v>1.6000000000000001E-3</v>
          </cell>
          <cell r="L353">
            <v>8.0409600000000003E-6</v>
          </cell>
          <cell r="M353">
            <v>1.4E-2</v>
          </cell>
        </row>
        <row r="354">
          <cell r="B354">
            <v>683</v>
          </cell>
          <cell r="C354" t="str">
            <v>Middle Stack Rod 2 Node 683</v>
          </cell>
          <cell r="D354">
            <v>20</v>
          </cell>
          <cell r="E354">
            <v>0.28343290429440005</v>
          </cell>
          <cell r="F354" t="str">
            <v>Aluminum 6082</v>
          </cell>
          <cell r="G354">
            <v>896</v>
          </cell>
          <cell r="H354">
            <v>2810</v>
          </cell>
          <cell r="I354">
            <v>170</v>
          </cell>
          <cell r="J354">
            <v>3.1633136640000007E-4</v>
          </cell>
          <cell r="K354">
            <v>1.6000000000000001E-3</v>
          </cell>
          <cell r="L354">
            <v>8.0409600000000003E-6</v>
          </cell>
          <cell r="M354">
            <v>1.4E-2</v>
          </cell>
        </row>
        <row r="355">
          <cell r="B355">
            <v>684</v>
          </cell>
          <cell r="C355" t="str">
            <v>Middle Stack Rod 2 Node 684</v>
          </cell>
          <cell r="D355">
            <v>20</v>
          </cell>
          <cell r="E355">
            <v>0.28343290429440005</v>
          </cell>
          <cell r="F355" t="str">
            <v>Aluminum 6082</v>
          </cell>
          <cell r="G355">
            <v>896</v>
          </cell>
          <cell r="H355">
            <v>2810</v>
          </cell>
          <cell r="I355">
            <v>170</v>
          </cell>
          <cell r="J355">
            <v>3.1633136640000007E-4</v>
          </cell>
          <cell r="K355">
            <v>1.6000000000000001E-3</v>
          </cell>
          <cell r="L355">
            <v>8.0409600000000003E-6</v>
          </cell>
          <cell r="M355">
            <v>1.4E-2</v>
          </cell>
        </row>
        <row r="356">
          <cell r="B356">
            <v>685</v>
          </cell>
          <cell r="C356" t="str">
            <v>Middle Stack Rod 2 Node 685</v>
          </cell>
          <cell r="D356">
            <v>20</v>
          </cell>
          <cell r="E356">
            <v>0.28343290429440005</v>
          </cell>
          <cell r="F356" t="str">
            <v>Aluminum 6082</v>
          </cell>
          <cell r="G356">
            <v>896</v>
          </cell>
          <cell r="H356">
            <v>2810</v>
          </cell>
          <cell r="I356">
            <v>170</v>
          </cell>
          <cell r="J356">
            <v>3.1633136640000007E-4</v>
          </cell>
          <cell r="K356">
            <v>1.6000000000000001E-3</v>
          </cell>
          <cell r="L356">
            <v>8.0409600000000003E-6</v>
          </cell>
          <cell r="M356">
            <v>1.4E-2</v>
          </cell>
        </row>
        <row r="358">
          <cell r="B358" t="str">
            <v>6xx</v>
          </cell>
          <cell r="C358" t="str">
            <v>Middle Stack Rod 3</v>
          </cell>
          <cell r="K358" t="str">
            <v>Radius</v>
          </cell>
          <cell r="L358" t="str">
            <v>Area</v>
          </cell>
          <cell r="M358" t="str">
            <v>Thickness</v>
          </cell>
        </row>
        <row r="359">
          <cell r="B359">
            <v>690</v>
          </cell>
          <cell r="C359" t="str">
            <v>Middle Stack Rod 3 Node 690</v>
          </cell>
          <cell r="D359">
            <v>20</v>
          </cell>
          <cell r="E359">
            <v>0.28343290429440005</v>
          </cell>
          <cell r="F359" t="str">
            <v>Aluminum 6082</v>
          </cell>
          <cell r="G359">
            <v>896</v>
          </cell>
          <cell r="H359">
            <v>2810</v>
          </cell>
          <cell r="I359">
            <v>170</v>
          </cell>
          <cell r="J359">
            <v>3.1633136640000007E-4</v>
          </cell>
          <cell r="K359">
            <v>1.6000000000000001E-3</v>
          </cell>
          <cell r="L359">
            <v>8.0409600000000003E-6</v>
          </cell>
          <cell r="M359">
            <v>1.4E-2</v>
          </cell>
        </row>
        <row r="360">
          <cell r="B360">
            <v>691</v>
          </cell>
          <cell r="C360" t="str">
            <v>Middle Stack Rod 3 Node 691</v>
          </cell>
          <cell r="D360">
            <v>20</v>
          </cell>
          <cell r="E360">
            <v>0.28343290429440005</v>
          </cell>
          <cell r="F360" t="str">
            <v>Aluminum 6082</v>
          </cell>
          <cell r="G360">
            <v>896</v>
          </cell>
          <cell r="H360">
            <v>2810</v>
          </cell>
          <cell r="I360">
            <v>170</v>
          </cell>
          <cell r="J360">
            <v>3.1633136640000007E-4</v>
          </cell>
          <cell r="K360">
            <v>1.6000000000000001E-3</v>
          </cell>
          <cell r="L360">
            <v>8.0409600000000003E-6</v>
          </cell>
          <cell r="M360">
            <v>1.4E-2</v>
          </cell>
        </row>
        <row r="361">
          <cell r="B361">
            <v>692</v>
          </cell>
          <cell r="C361" t="str">
            <v>Middle Stack Rod 3 Node 692</v>
          </cell>
          <cell r="D361">
            <v>20</v>
          </cell>
          <cell r="E361">
            <v>0.28343290429440005</v>
          </cell>
          <cell r="F361" t="str">
            <v>Aluminum 6082</v>
          </cell>
          <cell r="G361">
            <v>896</v>
          </cell>
          <cell r="H361">
            <v>2810</v>
          </cell>
          <cell r="I361">
            <v>170</v>
          </cell>
          <cell r="J361">
            <v>3.1633136640000007E-4</v>
          </cell>
          <cell r="K361">
            <v>1.6000000000000001E-3</v>
          </cell>
          <cell r="L361">
            <v>8.0409600000000003E-6</v>
          </cell>
          <cell r="M361">
            <v>1.4E-2</v>
          </cell>
        </row>
        <row r="362">
          <cell r="B362">
            <v>693</v>
          </cell>
          <cell r="C362" t="str">
            <v>Middle Stack Rod 3 Node 693</v>
          </cell>
          <cell r="D362">
            <v>20</v>
          </cell>
          <cell r="E362">
            <v>0.28343290429440005</v>
          </cell>
          <cell r="F362" t="str">
            <v>Aluminum 6082</v>
          </cell>
          <cell r="G362">
            <v>896</v>
          </cell>
          <cell r="H362">
            <v>2810</v>
          </cell>
          <cell r="I362">
            <v>170</v>
          </cell>
          <cell r="J362">
            <v>3.1633136640000007E-4</v>
          </cell>
          <cell r="K362">
            <v>1.6000000000000001E-3</v>
          </cell>
          <cell r="L362">
            <v>8.0409600000000003E-6</v>
          </cell>
          <cell r="M362">
            <v>1.4E-2</v>
          </cell>
        </row>
        <row r="363">
          <cell r="B363">
            <v>694</v>
          </cell>
          <cell r="C363" t="str">
            <v>Middle Stack Rod 3 Node 694</v>
          </cell>
          <cell r="D363">
            <v>20</v>
          </cell>
          <cell r="E363">
            <v>0.28343290429440005</v>
          </cell>
          <cell r="F363" t="str">
            <v>Aluminum 6082</v>
          </cell>
          <cell r="G363">
            <v>896</v>
          </cell>
          <cell r="H363">
            <v>2810</v>
          </cell>
          <cell r="I363">
            <v>170</v>
          </cell>
          <cell r="J363">
            <v>3.1633136640000007E-4</v>
          </cell>
          <cell r="K363">
            <v>1.6000000000000001E-3</v>
          </cell>
          <cell r="L363">
            <v>8.0409600000000003E-6</v>
          </cell>
          <cell r="M363">
            <v>1.4E-2</v>
          </cell>
        </row>
        <row r="364">
          <cell r="B364">
            <v>695</v>
          </cell>
          <cell r="C364" t="str">
            <v>Middle Stack Rod 3 Node 695</v>
          </cell>
          <cell r="D364">
            <v>20</v>
          </cell>
          <cell r="E364">
            <v>0.28343290429440005</v>
          </cell>
          <cell r="F364" t="str">
            <v>Aluminum 6082</v>
          </cell>
          <cell r="G364">
            <v>896</v>
          </cell>
          <cell r="H364">
            <v>2810</v>
          </cell>
          <cell r="I364">
            <v>170</v>
          </cell>
          <cell r="J364">
            <v>3.1633136640000007E-4</v>
          </cell>
          <cell r="K364">
            <v>1.6000000000000001E-3</v>
          </cell>
          <cell r="L364">
            <v>8.0409600000000003E-6</v>
          </cell>
          <cell r="M364">
            <v>1.4E-2</v>
          </cell>
        </row>
        <row r="366">
          <cell r="B366" t="str">
            <v>7xx</v>
          </cell>
          <cell r="C366" t="str">
            <v>Middle Stack Rod 4</v>
          </cell>
          <cell r="K366" t="str">
            <v>Radius</v>
          </cell>
          <cell r="L366" t="str">
            <v>Area</v>
          </cell>
          <cell r="M366" t="str">
            <v>Thickness</v>
          </cell>
        </row>
        <row r="367">
          <cell r="B367">
            <v>700</v>
          </cell>
          <cell r="C367" t="str">
            <v>Middle Stack Rod 4 Node 700</v>
          </cell>
          <cell r="D367">
            <v>20</v>
          </cell>
          <cell r="E367">
            <v>0.28343290429440005</v>
          </cell>
          <cell r="F367" t="str">
            <v>Aluminum 6082</v>
          </cell>
          <cell r="G367">
            <v>896</v>
          </cell>
          <cell r="H367">
            <v>2810</v>
          </cell>
          <cell r="I367">
            <v>170</v>
          </cell>
          <cell r="J367">
            <v>3.1633136640000007E-4</v>
          </cell>
          <cell r="K367">
            <v>1.6000000000000001E-3</v>
          </cell>
          <cell r="L367">
            <v>8.0409600000000003E-6</v>
          </cell>
          <cell r="M367">
            <v>1.4E-2</v>
          </cell>
        </row>
        <row r="368">
          <cell r="B368">
            <v>701</v>
          </cell>
          <cell r="C368" t="str">
            <v>Middle Stack Rod 4 Node 701</v>
          </cell>
          <cell r="D368">
            <v>20</v>
          </cell>
          <cell r="E368">
            <v>0.28343290429440005</v>
          </cell>
          <cell r="F368" t="str">
            <v>Aluminum 6082</v>
          </cell>
          <cell r="G368">
            <v>896</v>
          </cell>
          <cell r="H368">
            <v>2810</v>
          </cell>
          <cell r="I368">
            <v>170</v>
          </cell>
          <cell r="J368">
            <v>3.1633136640000007E-4</v>
          </cell>
          <cell r="K368">
            <v>1.6000000000000001E-3</v>
          </cell>
          <cell r="L368">
            <v>8.0409600000000003E-6</v>
          </cell>
          <cell r="M368">
            <v>1.4E-2</v>
          </cell>
        </row>
        <row r="369">
          <cell r="B369">
            <v>702</v>
          </cell>
          <cell r="C369" t="str">
            <v>Middle Stack Rod 4 Node 702</v>
          </cell>
          <cell r="D369">
            <v>20</v>
          </cell>
          <cell r="E369">
            <v>0.28343290429440005</v>
          </cell>
          <cell r="F369" t="str">
            <v>Aluminum 6082</v>
          </cell>
          <cell r="G369">
            <v>896</v>
          </cell>
          <cell r="H369">
            <v>2810</v>
          </cell>
          <cell r="I369">
            <v>170</v>
          </cell>
          <cell r="J369">
            <v>3.1633136640000007E-4</v>
          </cell>
          <cell r="K369">
            <v>1.6000000000000001E-3</v>
          </cell>
          <cell r="L369">
            <v>8.0409600000000003E-6</v>
          </cell>
          <cell r="M369">
            <v>1.4E-2</v>
          </cell>
        </row>
        <row r="370">
          <cell r="B370">
            <v>703</v>
          </cell>
          <cell r="C370" t="str">
            <v>Middle Stack Rod 4 Node 703</v>
          </cell>
          <cell r="D370">
            <v>20</v>
          </cell>
          <cell r="E370">
            <v>0.28343290429440005</v>
          </cell>
          <cell r="F370" t="str">
            <v>Aluminum 6082</v>
          </cell>
          <cell r="G370">
            <v>896</v>
          </cell>
          <cell r="H370">
            <v>2810</v>
          </cell>
          <cell r="I370">
            <v>170</v>
          </cell>
          <cell r="J370">
            <v>3.1633136640000007E-4</v>
          </cell>
          <cell r="K370">
            <v>1.6000000000000001E-3</v>
          </cell>
          <cell r="L370">
            <v>8.0409600000000003E-6</v>
          </cell>
          <cell r="M370">
            <v>1.4E-2</v>
          </cell>
        </row>
        <row r="371">
          <cell r="B371">
            <v>704</v>
          </cell>
          <cell r="C371" t="str">
            <v>Middle Stack Rod 4 Node 704</v>
          </cell>
          <cell r="D371">
            <v>20</v>
          </cell>
          <cell r="E371">
            <v>0.28343290429440005</v>
          </cell>
          <cell r="F371" t="str">
            <v>Aluminum 6082</v>
          </cell>
          <cell r="G371">
            <v>896</v>
          </cell>
          <cell r="H371">
            <v>2810</v>
          </cell>
          <cell r="I371">
            <v>170</v>
          </cell>
          <cell r="J371">
            <v>3.1633136640000007E-4</v>
          </cell>
          <cell r="K371">
            <v>1.6000000000000001E-3</v>
          </cell>
          <cell r="L371">
            <v>8.0409600000000003E-6</v>
          </cell>
          <cell r="M371">
            <v>1.4E-2</v>
          </cell>
        </row>
        <row r="372">
          <cell r="B372">
            <v>705</v>
          </cell>
          <cell r="C372" t="str">
            <v>Middle Stack Rod 4 Node 705</v>
          </cell>
          <cell r="D372">
            <v>20</v>
          </cell>
          <cell r="E372">
            <v>0.28343290429440005</v>
          </cell>
          <cell r="F372" t="str">
            <v>Aluminum 6082</v>
          </cell>
          <cell r="G372">
            <v>896</v>
          </cell>
          <cell r="H372">
            <v>2810</v>
          </cell>
          <cell r="I372">
            <v>170</v>
          </cell>
          <cell r="J372">
            <v>3.1633136640000007E-4</v>
          </cell>
          <cell r="K372">
            <v>1.6000000000000001E-3</v>
          </cell>
          <cell r="L372">
            <v>8.0409600000000003E-6</v>
          </cell>
          <cell r="M372">
            <v>1.4E-2</v>
          </cell>
        </row>
        <row r="374">
          <cell r="B374" t="str">
            <v>7xx</v>
          </cell>
          <cell r="C374" t="str">
            <v>Lower Stack Rod 1</v>
          </cell>
          <cell r="K374" t="str">
            <v>Radius</v>
          </cell>
          <cell r="L374" t="str">
            <v>Area</v>
          </cell>
          <cell r="M374" t="str">
            <v>Thickness</v>
          </cell>
        </row>
        <row r="375">
          <cell r="B375">
            <v>710</v>
          </cell>
          <cell r="C375" t="str">
            <v>Lower Stack Rod 1 Node 710</v>
          </cell>
          <cell r="D375">
            <v>20</v>
          </cell>
          <cell r="E375">
            <v>0.34416852664320008</v>
          </cell>
          <cell r="F375" t="str">
            <v>Aluminum 6082</v>
          </cell>
          <cell r="G375">
            <v>896</v>
          </cell>
          <cell r="H375">
            <v>2810</v>
          </cell>
          <cell r="I375">
            <v>170</v>
          </cell>
          <cell r="J375">
            <v>3.8411665920000008E-4</v>
          </cell>
          <cell r="K375">
            <v>1.6000000000000001E-3</v>
          </cell>
          <cell r="L375">
            <v>8.0409600000000003E-6</v>
          </cell>
          <cell r="M375">
            <v>1.7000000000000001E-2</v>
          </cell>
        </row>
        <row r="376">
          <cell r="B376">
            <v>711</v>
          </cell>
          <cell r="C376" t="str">
            <v>Lower Stack Rod 1 Node 711</v>
          </cell>
          <cell r="D376">
            <v>20</v>
          </cell>
          <cell r="E376">
            <v>0.34416852664320008</v>
          </cell>
          <cell r="F376" t="str">
            <v>Aluminum 6082</v>
          </cell>
          <cell r="G376">
            <v>896</v>
          </cell>
          <cell r="H376">
            <v>2810</v>
          </cell>
          <cell r="I376">
            <v>170</v>
          </cell>
          <cell r="J376">
            <v>3.8411665920000008E-4</v>
          </cell>
          <cell r="K376">
            <v>1.6000000000000001E-3</v>
          </cell>
          <cell r="L376">
            <v>8.0409600000000003E-6</v>
          </cell>
          <cell r="M376">
            <v>1.7000000000000001E-2</v>
          </cell>
        </row>
        <row r="378">
          <cell r="B378" t="str">
            <v>7xx</v>
          </cell>
          <cell r="C378" t="str">
            <v>Lower Stack Rod 2</v>
          </cell>
          <cell r="K378" t="str">
            <v>Radius</v>
          </cell>
          <cell r="L378" t="str">
            <v>Area</v>
          </cell>
          <cell r="M378" t="str">
            <v>Thickness</v>
          </cell>
        </row>
        <row r="379">
          <cell r="B379">
            <v>715</v>
          </cell>
          <cell r="C379" t="str">
            <v>Lower Stack Rod 2 Node 715</v>
          </cell>
          <cell r="D379">
            <v>20</v>
          </cell>
          <cell r="E379">
            <v>0.34416852664320008</v>
          </cell>
          <cell r="F379" t="str">
            <v>Aluminum 6082</v>
          </cell>
          <cell r="G379">
            <v>896</v>
          </cell>
          <cell r="H379">
            <v>2810</v>
          </cell>
          <cell r="I379">
            <v>170</v>
          </cell>
          <cell r="J379">
            <v>3.8411665920000008E-4</v>
          </cell>
          <cell r="K379">
            <v>1.6000000000000001E-3</v>
          </cell>
          <cell r="L379">
            <v>8.0409600000000003E-6</v>
          </cell>
          <cell r="M379">
            <v>1.7000000000000001E-2</v>
          </cell>
        </row>
        <row r="380">
          <cell r="B380">
            <v>716</v>
          </cell>
          <cell r="C380" t="str">
            <v>Lower Stack Rod 2 Node 716</v>
          </cell>
          <cell r="D380">
            <v>20</v>
          </cell>
          <cell r="E380">
            <v>0.34416852664320008</v>
          </cell>
          <cell r="F380" t="str">
            <v>Aluminum 6082</v>
          </cell>
          <cell r="G380">
            <v>896</v>
          </cell>
          <cell r="H380">
            <v>2810</v>
          </cell>
          <cell r="I380">
            <v>170</v>
          </cell>
          <cell r="J380">
            <v>3.8411665920000008E-4</v>
          </cell>
          <cell r="K380">
            <v>1.6000000000000001E-3</v>
          </cell>
          <cell r="L380">
            <v>8.0409600000000003E-6</v>
          </cell>
          <cell r="M380">
            <v>1.7000000000000001E-2</v>
          </cell>
        </row>
        <row r="382">
          <cell r="B382" t="str">
            <v>7xx</v>
          </cell>
          <cell r="C382" t="str">
            <v>Lower Stack Rod 3</v>
          </cell>
          <cell r="K382" t="str">
            <v>Radius</v>
          </cell>
          <cell r="L382" t="str">
            <v>Area</v>
          </cell>
          <cell r="M382" t="str">
            <v>Thickness</v>
          </cell>
        </row>
        <row r="383">
          <cell r="B383">
            <v>720</v>
          </cell>
          <cell r="C383" t="str">
            <v>Lower Stack Rod 3 Node 720</v>
          </cell>
          <cell r="D383">
            <v>20</v>
          </cell>
          <cell r="E383">
            <v>0.34416852664320008</v>
          </cell>
          <cell r="F383" t="str">
            <v>Aluminum 6082</v>
          </cell>
          <cell r="G383">
            <v>896</v>
          </cell>
          <cell r="H383">
            <v>2810</v>
          </cell>
          <cell r="I383">
            <v>170</v>
          </cell>
          <cell r="J383">
            <v>3.8411665920000008E-4</v>
          </cell>
          <cell r="K383">
            <v>1.6000000000000001E-3</v>
          </cell>
          <cell r="L383">
            <v>8.0409600000000003E-6</v>
          </cell>
          <cell r="M383">
            <v>1.7000000000000001E-2</v>
          </cell>
        </row>
        <row r="384">
          <cell r="B384">
            <v>721</v>
          </cell>
          <cell r="C384" t="str">
            <v>Lower Stack Rod 3 Node 721</v>
          </cell>
          <cell r="D384">
            <v>20</v>
          </cell>
          <cell r="E384">
            <v>0.34416852664320008</v>
          </cell>
          <cell r="F384" t="str">
            <v>Aluminum 6082</v>
          </cell>
          <cell r="G384">
            <v>896</v>
          </cell>
          <cell r="H384">
            <v>2810</v>
          </cell>
          <cell r="I384">
            <v>170</v>
          </cell>
          <cell r="J384">
            <v>3.8411665920000008E-4</v>
          </cell>
          <cell r="K384">
            <v>1.6000000000000001E-3</v>
          </cell>
          <cell r="L384">
            <v>8.0409600000000003E-6</v>
          </cell>
          <cell r="M384">
            <v>1.7000000000000001E-2</v>
          </cell>
        </row>
        <row r="386">
          <cell r="B386" t="str">
            <v>7xx</v>
          </cell>
          <cell r="C386" t="str">
            <v>Lower Stack Rod 4</v>
          </cell>
          <cell r="K386" t="str">
            <v>Radius</v>
          </cell>
          <cell r="L386" t="str">
            <v>Area</v>
          </cell>
          <cell r="M386" t="str">
            <v>Thickness</v>
          </cell>
        </row>
        <row r="387">
          <cell r="B387">
            <v>725</v>
          </cell>
          <cell r="C387" t="str">
            <v>Lower Stack Rod 4 Node 725</v>
          </cell>
          <cell r="D387">
            <v>20</v>
          </cell>
          <cell r="E387">
            <v>0.34416852664320008</v>
          </cell>
          <cell r="F387" t="str">
            <v>Aluminum 6082</v>
          </cell>
          <cell r="G387">
            <v>896</v>
          </cell>
          <cell r="H387">
            <v>2810</v>
          </cell>
          <cell r="I387">
            <v>170</v>
          </cell>
          <cell r="J387">
            <v>3.8411665920000008E-4</v>
          </cell>
          <cell r="K387">
            <v>1.6000000000000001E-3</v>
          </cell>
          <cell r="L387">
            <v>8.0409600000000003E-6</v>
          </cell>
          <cell r="M387">
            <v>1.7000000000000001E-2</v>
          </cell>
        </row>
        <row r="388">
          <cell r="B388">
            <v>726</v>
          </cell>
          <cell r="C388" t="str">
            <v>Lower Stack Rod 4 Node 726</v>
          </cell>
          <cell r="D388">
            <v>20</v>
          </cell>
          <cell r="E388">
            <v>0.34416852664320008</v>
          </cell>
          <cell r="F388" t="str">
            <v>Aluminum 6082</v>
          </cell>
          <cell r="G388">
            <v>896</v>
          </cell>
          <cell r="H388">
            <v>2810</v>
          </cell>
          <cell r="I388">
            <v>170</v>
          </cell>
          <cell r="J388">
            <v>3.8411665920000008E-4</v>
          </cell>
          <cell r="K388">
            <v>1.6000000000000001E-3</v>
          </cell>
          <cell r="L388">
            <v>8.0409600000000003E-6</v>
          </cell>
          <cell r="M388">
            <v>1.7000000000000001E-2</v>
          </cell>
        </row>
        <row r="397">
          <cell r="G397" t="str">
            <v>Subsystems -MIST Payloads</v>
          </cell>
        </row>
        <row r="398">
          <cell r="G398" t="str">
            <v>NANOSPACE - CubeProp</v>
          </cell>
        </row>
        <row r="399">
          <cell r="B399" t="str">
            <v>1xxx</v>
          </cell>
          <cell r="C399" t="str">
            <v>Cylinder</v>
          </cell>
          <cell r="K399" t="str">
            <v>Radius^2</v>
          </cell>
          <cell r="L399" t="str">
            <v>Area</v>
          </cell>
          <cell r="M399" t="str">
            <v>Thickness</v>
          </cell>
        </row>
        <row r="400">
          <cell r="B400">
            <v>1000</v>
          </cell>
          <cell r="C400" t="str">
            <v>Cylinder Node 1000</v>
          </cell>
          <cell r="D400">
            <v>20</v>
          </cell>
          <cell r="E400">
            <v>14.961010175999984</v>
          </cell>
          <cell r="F400" t="str">
            <v>Titanium Ti6Al4V</v>
          </cell>
          <cell r="G400">
            <v>560</v>
          </cell>
          <cell r="H400">
            <v>4430</v>
          </cell>
          <cell r="I400">
            <v>7.2</v>
          </cell>
          <cell r="J400">
            <v>2.6716089599999972E-2</v>
          </cell>
          <cell r="K400">
            <v>1.1999999999999988E-4</v>
          </cell>
          <cell r="L400">
            <v>3.7691999999999961E-4</v>
          </cell>
          <cell r="M400">
            <v>1.6E-2</v>
          </cell>
        </row>
        <row r="401">
          <cell r="B401">
            <v>1001</v>
          </cell>
          <cell r="C401" t="str">
            <v>Cylinder Node 1001</v>
          </cell>
          <cell r="D401">
            <v>20</v>
          </cell>
          <cell r="E401">
            <v>14.961010175999984</v>
          </cell>
          <cell r="F401" t="str">
            <v>Titanium Ti6Al4V</v>
          </cell>
          <cell r="G401">
            <v>560</v>
          </cell>
          <cell r="H401">
            <v>4430</v>
          </cell>
          <cell r="I401">
            <v>7.2</v>
          </cell>
          <cell r="J401">
            <v>2.6716089599999972E-2</v>
          </cell>
          <cell r="K401">
            <v>1.1999999999999988E-4</v>
          </cell>
          <cell r="L401">
            <v>3.7691999999999961E-4</v>
          </cell>
          <cell r="M401">
            <v>1.6E-2</v>
          </cell>
        </row>
        <row r="402">
          <cell r="B402">
            <v>1002</v>
          </cell>
          <cell r="C402" t="str">
            <v>Cylinder Node 1002</v>
          </cell>
          <cell r="D402">
            <v>20</v>
          </cell>
          <cell r="E402">
            <v>14.961010175999984</v>
          </cell>
          <cell r="F402" t="str">
            <v>Titanium Ti6Al4V</v>
          </cell>
          <cell r="G402">
            <v>560</v>
          </cell>
          <cell r="H402">
            <v>4430</v>
          </cell>
          <cell r="I402">
            <v>7.2</v>
          </cell>
          <cell r="J402">
            <v>2.6716089599999972E-2</v>
          </cell>
          <cell r="K402">
            <v>1.1999999999999988E-4</v>
          </cell>
          <cell r="L402">
            <v>3.7691999999999961E-4</v>
          </cell>
          <cell r="M402">
            <v>1.6E-2</v>
          </cell>
        </row>
        <row r="405">
          <cell r="B405" t="str">
            <v>1xxx</v>
          </cell>
          <cell r="C405" t="str">
            <v>Disc 1</v>
          </cell>
          <cell r="K405" t="str">
            <v>Radius</v>
          </cell>
          <cell r="L405" t="str">
            <v>Area</v>
          </cell>
          <cell r="M405" t="str">
            <v>Thickness</v>
          </cell>
        </row>
        <row r="406">
          <cell r="B406">
            <v>1010</v>
          </cell>
          <cell r="C406" t="str">
            <v>Disc 1 Node 1010</v>
          </cell>
          <cell r="D406">
            <v>20</v>
          </cell>
          <cell r="E406">
            <v>14.976594561599999</v>
          </cell>
          <cell r="F406" t="str">
            <v>Titanium Ti6Al4V</v>
          </cell>
          <cell r="G406">
            <v>560</v>
          </cell>
          <cell r="H406">
            <v>4430</v>
          </cell>
          <cell r="I406">
            <v>7.2</v>
          </cell>
          <cell r="J406">
            <v>2.6743918859999997E-2</v>
          </cell>
          <cell r="K406">
            <v>3.1E-2</v>
          </cell>
          <cell r="L406">
            <v>3.0185009999999998E-3</v>
          </cell>
          <cell r="M406">
            <v>2E-3</v>
          </cell>
        </row>
        <row r="408">
          <cell r="B408" t="str">
            <v>1xxx</v>
          </cell>
          <cell r="C408" t="str">
            <v>Disc 2</v>
          </cell>
          <cell r="K408" t="str">
            <v>Radius</v>
          </cell>
          <cell r="L408" t="str">
            <v>Area</v>
          </cell>
          <cell r="M408" t="str">
            <v>Thickness</v>
          </cell>
        </row>
        <row r="409">
          <cell r="B409">
            <v>1020</v>
          </cell>
          <cell r="C409" t="str">
            <v>Disc 2 Node 1020</v>
          </cell>
          <cell r="D409">
            <v>20</v>
          </cell>
          <cell r="E409">
            <v>14.976594561599999</v>
          </cell>
          <cell r="F409" t="str">
            <v>Titanium Ti6Al4V</v>
          </cell>
          <cell r="G409">
            <v>560</v>
          </cell>
          <cell r="H409">
            <v>4430</v>
          </cell>
          <cell r="I409">
            <v>7.2</v>
          </cell>
          <cell r="J409">
            <v>2.6743918859999997E-2</v>
          </cell>
          <cell r="K409">
            <v>3.1E-2</v>
          </cell>
          <cell r="L409">
            <v>3.0185009999999998E-3</v>
          </cell>
          <cell r="M409">
            <v>2E-3</v>
          </cell>
        </row>
        <row r="411">
          <cell r="B411" t="str">
            <v>11xx</v>
          </cell>
          <cell r="C411" t="str">
            <v>Main Electronic Board</v>
          </cell>
        </row>
        <row r="412">
          <cell r="B412">
            <v>1100</v>
          </cell>
          <cell r="C412" t="str">
            <v>Main Electronic Board Node 1100</v>
          </cell>
          <cell r="D412">
            <v>20</v>
          </cell>
          <cell r="E412">
            <v>1.5984</v>
          </cell>
          <cell r="F412" t="str">
            <v>FR-4/Copper PCB</v>
          </cell>
          <cell r="G412">
            <v>600</v>
          </cell>
          <cell r="H412">
            <v>1850</v>
          </cell>
          <cell r="I412">
            <v>20.5</v>
          </cell>
          <cell r="J412">
            <v>2.6640000000000001E-3</v>
          </cell>
          <cell r="K412">
            <v>0.03</v>
          </cell>
          <cell r="L412">
            <v>0.03</v>
          </cell>
          <cell r="M412">
            <v>1.6000000000000001E-3</v>
          </cell>
        </row>
        <row r="413">
          <cell r="B413">
            <v>1101</v>
          </cell>
          <cell r="C413" t="str">
            <v>Main Electronic Board Node 1101</v>
          </cell>
          <cell r="D413">
            <v>20</v>
          </cell>
          <cell r="E413">
            <v>1.5984</v>
          </cell>
          <cell r="F413" t="str">
            <v>FR-4/Copper PCB</v>
          </cell>
          <cell r="G413">
            <v>600</v>
          </cell>
          <cell r="H413">
            <v>1850</v>
          </cell>
          <cell r="I413">
            <v>20.5</v>
          </cell>
          <cell r="J413">
            <v>2.6640000000000001E-3</v>
          </cell>
          <cell r="K413">
            <v>0.03</v>
          </cell>
          <cell r="L413">
            <v>0.03</v>
          </cell>
          <cell r="M413">
            <v>1.6000000000000001E-3</v>
          </cell>
        </row>
        <row r="414">
          <cell r="B414">
            <v>1102</v>
          </cell>
          <cell r="C414" t="str">
            <v>Main Electronic Board Node 1102</v>
          </cell>
          <cell r="D414">
            <v>20</v>
          </cell>
          <cell r="E414">
            <v>1.5984</v>
          </cell>
          <cell r="F414" t="str">
            <v>FR-4/Copper PCB</v>
          </cell>
          <cell r="G414">
            <v>600</v>
          </cell>
          <cell r="H414">
            <v>1850</v>
          </cell>
          <cell r="I414">
            <v>20.5</v>
          </cell>
          <cell r="J414">
            <v>2.6640000000000001E-3</v>
          </cell>
          <cell r="K414">
            <v>0.03</v>
          </cell>
          <cell r="L414">
            <v>0.03</v>
          </cell>
          <cell r="M414">
            <v>1.6000000000000001E-3</v>
          </cell>
        </row>
        <row r="415">
          <cell r="B415">
            <v>1103</v>
          </cell>
          <cell r="C415" t="str">
            <v>Main Electronic Board Node 1103</v>
          </cell>
          <cell r="D415">
            <v>20</v>
          </cell>
          <cell r="E415">
            <v>1.5984</v>
          </cell>
          <cell r="F415" t="str">
            <v>FR-4/Copper PCB</v>
          </cell>
          <cell r="G415">
            <v>600</v>
          </cell>
          <cell r="H415">
            <v>1850</v>
          </cell>
          <cell r="I415">
            <v>20.5</v>
          </cell>
          <cell r="J415">
            <v>2.6640000000000001E-3</v>
          </cell>
          <cell r="K415">
            <v>0.03</v>
          </cell>
          <cell r="L415">
            <v>0.03</v>
          </cell>
          <cell r="M415">
            <v>1.6000000000000001E-3</v>
          </cell>
        </row>
        <row r="416">
          <cell r="B416">
            <v>1104</v>
          </cell>
          <cell r="C416" t="str">
            <v>Main Electronic Board Node 1104</v>
          </cell>
          <cell r="D416">
            <v>20</v>
          </cell>
          <cell r="E416">
            <v>1.5984</v>
          </cell>
          <cell r="F416" t="str">
            <v>FR-4/Copper PCB</v>
          </cell>
          <cell r="G416">
            <v>600</v>
          </cell>
          <cell r="H416">
            <v>1850</v>
          </cell>
          <cell r="I416">
            <v>20.5</v>
          </cell>
          <cell r="J416">
            <v>2.6640000000000001E-3</v>
          </cell>
          <cell r="K416">
            <v>0.03</v>
          </cell>
          <cell r="L416">
            <v>0.03</v>
          </cell>
          <cell r="M416">
            <v>1.6000000000000001E-3</v>
          </cell>
        </row>
        <row r="417">
          <cell r="B417">
            <v>1105</v>
          </cell>
          <cell r="C417" t="str">
            <v>Main Electronic Board Node 1105</v>
          </cell>
          <cell r="D417">
            <v>20</v>
          </cell>
          <cell r="E417">
            <v>1.5984</v>
          </cell>
          <cell r="F417" t="str">
            <v>FR-4/Copper PCB</v>
          </cell>
          <cell r="G417">
            <v>600</v>
          </cell>
          <cell r="H417">
            <v>1850</v>
          </cell>
          <cell r="I417">
            <v>20.5</v>
          </cell>
          <cell r="J417">
            <v>2.6640000000000001E-3</v>
          </cell>
          <cell r="K417">
            <v>0.03</v>
          </cell>
          <cell r="L417">
            <v>0.03</v>
          </cell>
          <cell r="M417">
            <v>1.6000000000000001E-3</v>
          </cell>
        </row>
        <row r="418">
          <cell r="B418">
            <v>1106</v>
          </cell>
          <cell r="C418" t="str">
            <v>Main Electronic Board Node 1106</v>
          </cell>
          <cell r="D418">
            <v>20</v>
          </cell>
          <cell r="E418">
            <v>1.5984</v>
          </cell>
          <cell r="F418" t="str">
            <v>FR-4/Copper PCB</v>
          </cell>
          <cell r="G418">
            <v>600</v>
          </cell>
          <cell r="H418">
            <v>1850</v>
          </cell>
          <cell r="I418">
            <v>20.5</v>
          </cell>
          <cell r="J418">
            <v>2.6640000000000001E-3</v>
          </cell>
          <cell r="K418">
            <v>0.03</v>
          </cell>
          <cell r="L418">
            <v>0.03</v>
          </cell>
          <cell r="M418">
            <v>1.6000000000000001E-3</v>
          </cell>
        </row>
        <row r="419">
          <cell r="B419">
            <v>1107</v>
          </cell>
          <cell r="C419" t="str">
            <v>Main Electronic Board Node 1107</v>
          </cell>
          <cell r="D419">
            <v>20</v>
          </cell>
          <cell r="E419">
            <v>1.5984</v>
          </cell>
          <cell r="F419" t="str">
            <v>FR-4/Copper PCB</v>
          </cell>
          <cell r="G419">
            <v>600</v>
          </cell>
          <cell r="H419">
            <v>1850</v>
          </cell>
          <cell r="I419">
            <v>20.5</v>
          </cell>
          <cell r="J419">
            <v>2.6640000000000001E-3</v>
          </cell>
          <cell r="K419">
            <v>0.03</v>
          </cell>
          <cell r="L419">
            <v>0.03</v>
          </cell>
          <cell r="M419">
            <v>1.6000000000000001E-3</v>
          </cell>
        </row>
        <row r="420">
          <cell r="B420">
            <v>1108</v>
          </cell>
          <cell r="C420" t="str">
            <v>Main Electronic Board Node 1108</v>
          </cell>
          <cell r="D420">
            <v>20</v>
          </cell>
          <cell r="E420">
            <v>1.5984</v>
          </cell>
          <cell r="F420" t="str">
            <v>FR-4/Copper PCB</v>
          </cell>
          <cell r="G420">
            <v>600</v>
          </cell>
          <cell r="H420">
            <v>1850</v>
          </cell>
          <cell r="I420">
            <v>20.5</v>
          </cell>
          <cell r="J420">
            <v>2.6640000000000001E-3</v>
          </cell>
          <cell r="K420">
            <v>0.03</v>
          </cell>
          <cell r="L420">
            <v>0.03</v>
          </cell>
          <cell r="M420">
            <v>1.6000000000000001E-3</v>
          </cell>
        </row>
        <row r="421">
          <cell r="B421" t="str">
            <v>12xx</v>
          </cell>
          <cell r="C421" t="str">
            <v>Mounting Board</v>
          </cell>
        </row>
        <row r="422">
          <cell r="B422">
            <v>1200</v>
          </cell>
          <cell r="C422" t="str">
            <v>Mounting Board Node 1200</v>
          </cell>
          <cell r="D422">
            <v>20</v>
          </cell>
          <cell r="E422">
            <v>8.7402239999999978</v>
          </cell>
          <cell r="F422" t="str">
            <v>Aluminum 7075-T6</v>
          </cell>
          <cell r="G422">
            <v>960</v>
          </cell>
          <cell r="H422">
            <v>2810</v>
          </cell>
          <cell r="I422">
            <v>130</v>
          </cell>
          <cell r="J422">
            <v>9.1043999999999986E-3</v>
          </cell>
          <cell r="K422">
            <v>0.03</v>
          </cell>
          <cell r="L422">
            <v>0.03</v>
          </cell>
          <cell r="M422">
            <v>3.5999999999999999E-3</v>
          </cell>
        </row>
        <row r="423">
          <cell r="B423">
            <v>1201</v>
          </cell>
          <cell r="C423" t="str">
            <v>Mounting Board Node 1201</v>
          </cell>
          <cell r="D423">
            <v>20</v>
          </cell>
          <cell r="E423">
            <v>5.826816</v>
          </cell>
          <cell r="F423" t="str">
            <v>Aluminum 7075-T6</v>
          </cell>
          <cell r="G423">
            <v>960</v>
          </cell>
          <cell r="H423">
            <v>2810</v>
          </cell>
          <cell r="I423">
            <v>130</v>
          </cell>
          <cell r="J423">
            <v>6.0695999999999996E-3</v>
          </cell>
          <cell r="K423">
            <v>0.02</v>
          </cell>
          <cell r="L423">
            <v>0.03</v>
          </cell>
          <cell r="M423">
            <v>3.5999999999999999E-3</v>
          </cell>
        </row>
        <row r="424">
          <cell r="B424">
            <v>1202</v>
          </cell>
          <cell r="C424" t="str">
            <v>Mounting Board Node 1202</v>
          </cell>
          <cell r="D424">
            <v>20</v>
          </cell>
          <cell r="E424">
            <v>8.7402239999999978</v>
          </cell>
          <cell r="F424" t="str">
            <v>Aluminum 7075-T6</v>
          </cell>
          <cell r="G424">
            <v>960</v>
          </cell>
          <cell r="H424">
            <v>2810</v>
          </cell>
          <cell r="I424">
            <v>130</v>
          </cell>
          <cell r="J424">
            <v>9.1043999999999986E-3</v>
          </cell>
          <cell r="K424">
            <v>0.03</v>
          </cell>
          <cell r="L424">
            <v>0.03</v>
          </cell>
          <cell r="M424">
            <v>3.5999999999999999E-3</v>
          </cell>
        </row>
        <row r="425">
          <cell r="B425">
            <v>1203</v>
          </cell>
          <cell r="C425" t="str">
            <v>Mounting Board Node 1203</v>
          </cell>
          <cell r="D425">
            <v>20</v>
          </cell>
          <cell r="E425">
            <v>5.826816</v>
          </cell>
          <cell r="F425" t="str">
            <v>Aluminum 7075-T6</v>
          </cell>
          <cell r="G425">
            <v>960</v>
          </cell>
          <cell r="H425">
            <v>2810</v>
          </cell>
          <cell r="I425">
            <v>130</v>
          </cell>
          <cell r="J425">
            <v>6.0695999999999996E-3</v>
          </cell>
          <cell r="K425">
            <v>0.03</v>
          </cell>
          <cell r="L425">
            <v>0.02</v>
          </cell>
          <cell r="M425">
            <v>3.5999999999999999E-3</v>
          </cell>
        </row>
        <row r="426">
          <cell r="B426">
            <v>1204</v>
          </cell>
          <cell r="C426" t="str">
            <v>Mounting Board Node 1204</v>
          </cell>
          <cell r="D426">
            <v>20</v>
          </cell>
          <cell r="E426">
            <v>8.7402239999999978</v>
          </cell>
          <cell r="F426" t="str">
            <v>Aluminum 7075-T6</v>
          </cell>
          <cell r="G426">
            <v>960</v>
          </cell>
          <cell r="H426">
            <v>2810</v>
          </cell>
          <cell r="I426">
            <v>130</v>
          </cell>
          <cell r="J426">
            <v>9.1043999999999986E-3</v>
          </cell>
          <cell r="K426">
            <v>0.03</v>
          </cell>
          <cell r="L426">
            <v>0.03</v>
          </cell>
          <cell r="M426">
            <v>3.5999999999999999E-3</v>
          </cell>
        </row>
        <row r="427">
          <cell r="B427">
            <v>1205</v>
          </cell>
          <cell r="C427" t="str">
            <v>Mounting Board Node 1205</v>
          </cell>
          <cell r="D427">
            <v>20</v>
          </cell>
          <cell r="E427">
            <v>5.826816</v>
          </cell>
          <cell r="F427" t="str">
            <v>Aluminum 7075-T6</v>
          </cell>
          <cell r="G427">
            <v>960</v>
          </cell>
          <cell r="H427">
            <v>2810</v>
          </cell>
          <cell r="I427">
            <v>130</v>
          </cell>
          <cell r="J427">
            <v>6.0695999999999996E-3</v>
          </cell>
          <cell r="K427">
            <v>0.03</v>
          </cell>
          <cell r="L427">
            <v>0.02</v>
          </cell>
          <cell r="M427">
            <v>3.5999999999999999E-3</v>
          </cell>
        </row>
        <row r="428">
          <cell r="B428">
            <v>1206</v>
          </cell>
          <cell r="C428" t="str">
            <v>Mounting Board Node 1206</v>
          </cell>
          <cell r="D428">
            <v>20</v>
          </cell>
          <cell r="E428">
            <v>8.7402239999999978</v>
          </cell>
          <cell r="F428" t="str">
            <v>Aluminum 7075-T6</v>
          </cell>
          <cell r="G428">
            <v>960</v>
          </cell>
          <cell r="H428">
            <v>2810</v>
          </cell>
          <cell r="I428">
            <v>130</v>
          </cell>
          <cell r="J428">
            <v>9.1043999999999986E-3</v>
          </cell>
          <cell r="K428">
            <v>0.03</v>
          </cell>
          <cell r="L428">
            <v>0.03</v>
          </cell>
          <cell r="M428">
            <v>3.5999999999999999E-3</v>
          </cell>
        </row>
        <row r="429">
          <cell r="B429">
            <v>1207</v>
          </cell>
          <cell r="C429" t="str">
            <v>Mounting Board Node 1207</v>
          </cell>
          <cell r="D429">
            <v>20</v>
          </cell>
          <cell r="E429">
            <v>5.826816</v>
          </cell>
          <cell r="F429" t="str">
            <v>Aluminum 7075-T6</v>
          </cell>
          <cell r="G429">
            <v>960</v>
          </cell>
          <cell r="H429">
            <v>2810</v>
          </cell>
          <cell r="I429">
            <v>130</v>
          </cell>
          <cell r="J429">
            <v>6.0695999999999996E-3</v>
          </cell>
          <cell r="K429">
            <v>0.02</v>
          </cell>
          <cell r="L429">
            <v>0.03</v>
          </cell>
          <cell r="M429">
            <v>3.5999999999999999E-3</v>
          </cell>
        </row>
        <row r="430">
          <cell r="B430">
            <v>1208</v>
          </cell>
          <cell r="C430" t="str">
            <v>Mounting Board Node 1208</v>
          </cell>
          <cell r="D430">
            <v>20</v>
          </cell>
          <cell r="E430">
            <v>8.7402239999999978</v>
          </cell>
          <cell r="F430" t="str">
            <v>Aluminum 7075-T6</v>
          </cell>
          <cell r="G430">
            <v>960</v>
          </cell>
          <cell r="H430">
            <v>2810</v>
          </cell>
          <cell r="I430">
            <v>130</v>
          </cell>
          <cell r="J430">
            <v>9.1043999999999986E-3</v>
          </cell>
          <cell r="K430">
            <v>0.03</v>
          </cell>
          <cell r="L430">
            <v>0.03</v>
          </cell>
          <cell r="M430">
            <v>3.5999999999999999E-3</v>
          </cell>
        </row>
        <row r="431">
          <cell r="B431" t="str">
            <v>13xx</v>
          </cell>
          <cell r="C431" t="str">
            <v>Interface Electronic Board 1</v>
          </cell>
        </row>
        <row r="432">
          <cell r="B432">
            <v>1300</v>
          </cell>
          <cell r="C432" t="str">
            <v>Interface Electronic Board 1 Node 1300</v>
          </cell>
          <cell r="D432">
            <v>20</v>
          </cell>
          <cell r="E432">
            <v>0.59939999999999993</v>
          </cell>
          <cell r="F432" t="str">
            <v>FR-4/Copper PCB</v>
          </cell>
          <cell r="G432">
            <v>600</v>
          </cell>
          <cell r="H432">
            <v>1850</v>
          </cell>
          <cell r="I432">
            <v>20.5</v>
          </cell>
          <cell r="J432">
            <v>9.9899999999999989E-4</v>
          </cell>
          <cell r="K432">
            <v>0.03</v>
          </cell>
          <cell r="L432">
            <v>2E-3</v>
          </cell>
          <cell r="M432">
            <v>8.9999999999999993E-3</v>
          </cell>
        </row>
        <row r="433">
          <cell r="B433">
            <v>1301</v>
          </cell>
          <cell r="C433" t="str">
            <v>Interface Electronic Board 1 Node 1301</v>
          </cell>
          <cell r="D433">
            <v>20</v>
          </cell>
          <cell r="E433">
            <v>0.59939999999999993</v>
          </cell>
          <cell r="F433" t="str">
            <v>FR-4/Copper PCB</v>
          </cell>
          <cell r="G433">
            <v>600</v>
          </cell>
          <cell r="H433">
            <v>1850</v>
          </cell>
          <cell r="I433">
            <v>20.5</v>
          </cell>
          <cell r="J433">
            <v>9.9899999999999989E-4</v>
          </cell>
          <cell r="K433">
            <v>0.03</v>
          </cell>
          <cell r="L433">
            <v>2E-3</v>
          </cell>
          <cell r="M433">
            <v>8.9999999999999993E-3</v>
          </cell>
        </row>
        <row r="434">
          <cell r="B434">
            <v>1302</v>
          </cell>
          <cell r="C434" t="str">
            <v>Interface Electronic Board 1 Node 1302</v>
          </cell>
          <cell r="D434">
            <v>20</v>
          </cell>
          <cell r="E434">
            <v>0.59939999999999993</v>
          </cell>
          <cell r="F434" t="str">
            <v>FR-4/Copper PCB</v>
          </cell>
          <cell r="G434">
            <v>600</v>
          </cell>
          <cell r="H434">
            <v>1850</v>
          </cell>
          <cell r="I434">
            <v>20.5</v>
          </cell>
          <cell r="J434">
            <v>9.9899999999999989E-4</v>
          </cell>
          <cell r="K434">
            <v>0.03</v>
          </cell>
          <cell r="L434">
            <v>2E-3</v>
          </cell>
          <cell r="M434">
            <v>8.9999999999999993E-3</v>
          </cell>
        </row>
        <row r="435">
          <cell r="B435">
            <v>1303</v>
          </cell>
          <cell r="C435" t="str">
            <v>Interface Electronic Board 1 Node 1303</v>
          </cell>
          <cell r="D435">
            <v>20</v>
          </cell>
          <cell r="E435">
            <v>0.59939999999999993</v>
          </cell>
          <cell r="F435" t="str">
            <v>FR-4/Copper PCB</v>
          </cell>
          <cell r="G435">
            <v>600</v>
          </cell>
          <cell r="H435">
            <v>1850</v>
          </cell>
          <cell r="I435">
            <v>20.5</v>
          </cell>
          <cell r="J435">
            <v>9.9899999999999989E-4</v>
          </cell>
          <cell r="K435">
            <v>0.03</v>
          </cell>
          <cell r="L435">
            <v>2E-3</v>
          </cell>
          <cell r="M435">
            <v>8.9999999999999993E-3</v>
          </cell>
        </row>
        <row r="436">
          <cell r="B436">
            <v>1304</v>
          </cell>
          <cell r="C436" t="str">
            <v>Interface Electronic Board 1 Node 1304</v>
          </cell>
          <cell r="D436">
            <v>20</v>
          </cell>
          <cell r="E436">
            <v>0.59939999999999993</v>
          </cell>
          <cell r="F436" t="str">
            <v>FR-4/Copper PCB</v>
          </cell>
          <cell r="G436">
            <v>600</v>
          </cell>
          <cell r="H436">
            <v>1850</v>
          </cell>
          <cell r="I436">
            <v>20.5</v>
          </cell>
          <cell r="J436">
            <v>9.9899999999999989E-4</v>
          </cell>
          <cell r="K436">
            <v>0.03</v>
          </cell>
          <cell r="L436">
            <v>2E-3</v>
          </cell>
          <cell r="M436">
            <v>8.9999999999999993E-3</v>
          </cell>
        </row>
        <row r="437">
          <cell r="B437">
            <v>1305</v>
          </cell>
          <cell r="C437" t="str">
            <v>Interface Electronic Board 1 Node 1305</v>
          </cell>
          <cell r="D437">
            <v>20</v>
          </cell>
          <cell r="E437">
            <v>0.59939999999999993</v>
          </cell>
          <cell r="F437" t="str">
            <v>FR-4/Copper PCB</v>
          </cell>
          <cell r="G437">
            <v>600</v>
          </cell>
          <cell r="H437">
            <v>1850</v>
          </cell>
          <cell r="I437">
            <v>20.5</v>
          </cell>
          <cell r="J437">
            <v>9.9899999999999989E-4</v>
          </cell>
          <cell r="K437">
            <v>0.03</v>
          </cell>
          <cell r="L437">
            <v>2E-3</v>
          </cell>
          <cell r="M437">
            <v>8.9999999999999993E-3</v>
          </cell>
        </row>
        <row r="438">
          <cell r="B438">
            <v>1306</v>
          </cell>
          <cell r="C438" t="str">
            <v>Interface Electronic Board 1 Node 1306</v>
          </cell>
          <cell r="D438">
            <v>20</v>
          </cell>
          <cell r="E438">
            <v>0.59939999999999993</v>
          </cell>
          <cell r="F438" t="str">
            <v>FR-4/Copper PCB</v>
          </cell>
          <cell r="G438">
            <v>600</v>
          </cell>
          <cell r="H438">
            <v>1850</v>
          </cell>
          <cell r="I438">
            <v>20.5</v>
          </cell>
          <cell r="J438">
            <v>9.9899999999999989E-4</v>
          </cell>
          <cell r="K438">
            <v>0.03</v>
          </cell>
          <cell r="L438">
            <v>2E-3</v>
          </cell>
          <cell r="M438">
            <v>8.9999999999999993E-3</v>
          </cell>
        </row>
        <row r="439">
          <cell r="B439">
            <v>1307</v>
          </cell>
          <cell r="C439" t="str">
            <v>Interface Electronic Board 1 Node 1307</v>
          </cell>
          <cell r="D439">
            <v>20</v>
          </cell>
          <cell r="E439">
            <v>0.59939999999999993</v>
          </cell>
          <cell r="F439" t="str">
            <v>FR-4/Copper PCB</v>
          </cell>
          <cell r="G439">
            <v>600</v>
          </cell>
          <cell r="H439">
            <v>1850</v>
          </cell>
          <cell r="I439">
            <v>20.5</v>
          </cell>
          <cell r="J439">
            <v>9.9899999999999989E-4</v>
          </cell>
          <cell r="K439">
            <v>0.03</v>
          </cell>
          <cell r="L439">
            <v>2E-3</v>
          </cell>
          <cell r="M439">
            <v>8.9999999999999993E-3</v>
          </cell>
        </row>
        <row r="440">
          <cell r="B440">
            <v>1308</v>
          </cell>
          <cell r="C440" t="str">
            <v>Interface Electronic Board 1 Node 1308</v>
          </cell>
          <cell r="D440">
            <v>20</v>
          </cell>
          <cell r="E440">
            <v>0.59939999999999993</v>
          </cell>
          <cell r="F440" t="str">
            <v>FR-4/Copper PCB</v>
          </cell>
          <cell r="G440">
            <v>600</v>
          </cell>
          <cell r="H440">
            <v>1850</v>
          </cell>
          <cell r="I440">
            <v>20.5</v>
          </cell>
          <cell r="J440">
            <v>9.9899999999999989E-4</v>
          </cell>
          <cell r="K440">
            <v>0.03</v>
          </cell>
          <cell r="L440">
            <v>2E-3</v>
          </cell>
          <cell r="M440">
            <v>8.9999999999999993E-3</v>
          </cell>
        </row>
        <row r="441">
          <cell r="B441" t="str">
            <v>14xx</v>
          </cell>
          <cell r="C441" t="str">
            <v>Interface Electronic Board 2</v>
          </cell>
        </row>
        <row r="442">
          <cell r="B442">
            <v>1400</v>
          </cell>
          <cell r="C442" t="str">
            <v>Interface Electronic Board 2 Node 1400</v>
          </cell>
          <cell r="D442">
            <v>20</v>
          </cell>
          <cell r="E442">
            <v>0.59939999999999993</v>
          </cell>
          <cell r="F442" t="str">
            <v>FR-4/Copper PCB</v>
          </cell>
          <cell r="G442">
            <v>600</v>
          </cell>
          <cell r="H442">
            <v>1850</v>
          </cell>
          <cell r="I442">
            <v>20.5</v>
          </cell>
          <cell r="J442">
            <v>9.9899999999999989E-4</v>
          </cell>
          <cell r="K442">
            <v>0.03</v>
          </cell>
          <cell r="L442">
            <v>2E-3</v>
          </cell>
          <cell r="M442">
            <v>8.9999999999999993E-3</v>
          </cell>
        </row>
        <row r="443">
          <cell r="B443">
            <v>1401</v>
          </cell>
          <cell r="C443" t="str">
            <v>Interface Electronic Board 2 Node 1401</v>
          </cell>
          <cell r="D443">
            <v>20</v>
          </cell>
          <cell r="E443">
            <v>0.59939999999999993</v>
          </cell>
          <cell r="F443" t="str">
            <v>FR-4/Copper PCB</v>
          </cell>
          <cell r="G443">
            <v>600</v>
          </cell>
          <cell r="H443">
            <v>1850</v>
          </cell>
          <cell r="I443">
            <v>20.5</v>
          </cell>
          <cell r="J443">
            <v>9.9899999999999989E-4</v>
          </cell>
          <cell r="K443">
            <v>0.03</v>
          </cell>
          <cell r="L443">
            <v>2E-3</v>
          </cell>
          <cell r="M443">
            <v>8.9999999999999993E-3</v>
          </cell>
        </row>
        <row r="444">
          <cell r="B444">
            <v>1402</v>
          </cell>
          <cell r="C444" t="str">
            <v>Interface Electronic Board 2 Node 1402</v>
          </cell>
          <cell r="D444">
            <v>20</v>
          </cell>
          <cell r="E444">
            <v>0.59939999999999993</v>
          </cell>
          <cell r="F444" t="str">
            <v>FR-4/Copper PCB</v>
          </cell>
          <cell r="G444">
            <v>600</v>
          </cell>
          <cell r="H444">
            <v>1850</v>
          </cell>
          <cell r="I444">
            <v>20.5</v>
          </cell>
          <cell r="J444">
            <v>9.9899999999999989E-4</v>
          </cell>
          <cell r="K444">
            <v>0.03</v>
          </cell>
          <cell r="L444">
            <v>2E-3</v>
          </cell>
          <cell r="M444">
            <v>8.9999999999999993E-3</v>
          </cell>
        </row>
        <row r="445">
          <cell r="B445">
            <v>1403</v>
          </cell>
          <cell r="C445" t="str">
            <v>Interface Electronic Board 2 Node 1403</v>
          </cell>
          <cell r="D445">
            <v>20</v>
          </cell>
          <cell r="E445">
            <v>0.59939999999999993</v>
          </cell>
          <cell r="F445" t="str">
            <v>FR-4/Copper PCB</v>
          </cell>
          <cell r="G445">
            <v>600</v>
          </cell>
          <cell r="H445">
            <v>1850</v>
          </cell>
          <cell r="I445">
            <v>20.5</v>
          </cell>
          <cell r="J445">
            <v>9.9899999999999989E-4</v>
          </cell>
          <cell r="K445">
            <v>0.03</v>
          </cell>
          <cell r="L445">
            <v>2E-3</v>
          </cell>
          <cell r="M445">
            <v>8.9999999999999993E-3</v>
          </cell>
        </row>
        <row r="446">
          <cell r="B446">
            <v>1404</v>
          </cell>
          <cell r="C446" t="str">
            <v>Interface Electronic Board 2 Node 1404</v>
          </cell>
          <cell r="D446">
            <v>20</v>
          </cell>
          <cell r="E446">
            <v>0.59939999999999993</v>
          </cell>
          <cell r="F446" t="str">
            <v>FR-4/Copper PCB</v>
          </cell>
          <cell r="G446">
            <v>600</v>
          </cell>
          <cell r="H446">
            <v>1850</v>
          </cell>
          <cell r="I446">
            <v>20.5</v>
          </cell>
          <cell r="J446">
            <v>9.9899999999999989E-4</v>
          </cell>
          <cell r="K446">
            <v>0.03</v>
          </cell>
          <cell r="L446">
            <v>2E-3</v>
          </cell>
          <cell r="M446">
            <v>8.9999999999999993E-3</v>
          </cell>
        </row>
        <row r="447">
          <cell r="B447">
            <v>1405</v>
          </cell>
          <cell r="C447" t="str">
            <v>Interface Electronic Board 2 Node 1405</v>
          </cell>
          <cell r="D447">
            <v>20</v>
          </cell>
          <cell r="E447">
            <v>0.59939999999999993</v>
          </cell>
          <cell r="F447" t="str">
            <v>FR-4/Copper PCB</v>
          </cell>
          <cell r="G447">
            <v>600</v>
          </cell>
          <cell r="H447">
            <v>1850</v>
          </cell>
          <cell r="I447">
            <v>20.5</v>
          </cell>
          <cell r="J447">
            <v>9.9899999999999989E-4</v>
          </cell>
          <cell r="K447">
            <v>0.03</v>
          </cell>
          <cell r="L447">
            <v>2E-3</v>
          </cell>
          <cell r="M447">
            <v>8.9999999999999993E-3</v>
          </cell>
        </row>
        <row r="448">
          <cell r="B448">
            <v>1406</v>
          </cell>
          <cell r="C448" t="str">
            <v>Interface Electronic Board 2 Node 1406</v>
          </cell>
          <cell r="D448">
            <v>20</v>
          </cell>
          <cell r="E448">
            <v>0.59939999999999993</v>
          </cell>
          <cell r="F448" t="str">
            <v>FR-4/Copper PCB</v>
          </cell>
          <cell r="G448">
            <v>600</v>
          </cell>
          <cell r="H448">
            <v>1850</v>
          </cell>
          <cell r="I448">
            <v>20.5</v>
          </cell>
          <cell r="J448">
            <v>9.9899999999999989E-4</v>
          </cell>
          <cell r="K448">
            <v>0.03</v>
          </cell>
          <cell r="L448">
            <v>2E-3</v>
          </cell>
          <cell r="M448">
            <v>8.9999999999999993E-3</v>
          </cell>
        </row>
        <row r="449">
          <cell r="B449">
            <v>1407</v>
          </cell>
          <cell r="C449" t="str">
            <v>Interface Electronic Board 2 Node 1407</v>
          </cell>
          <cell r="D449">
            <v>20</v>
          </cell>
          <cell r="E449">
            <v>0.59939999999999993</v>
          </cell>
          <cell r="F449" t="str">
            <v>FR-4/Copper PCB</v>
          </cell>
          <cell r="G449">
            <v>600</v>
          </cell>
          <cell r="H449">
            <v>1850</v>
          </cell>
          <cell r="I449">
            <v>20.5</v>
          </cell>
          <cell r="J449">
            <v>9.9899999999999989E-4</v>
          </cell>
          <cell r="K449">
            <v>0.03</v>
          </cell>
          <cell r="L449">
            <v>2E-3</v>
          </cell>
          <cell r="M449">
            <v>8.9999999999999993E-3</v>
          </cell>
        </row>
        <row r="450">
          <cell r="B450">
            <v>1408</v>
          </cell>
          <cell r="C450" t="str">
            <v>Interface Electronic Board 2 Node 1408</v>
          </cell>
          <cell r="D450">
            <v>20</v>
          </cell>
          <cell r="E450">
            <v>0.59939999999999993</v>
          </cell>
          <cell r="F450" t="str">
            <v>FR-4/Copper PCB</v>
          </cell>
          <cell r="G450">
            <v>600</v>
          </cell>
          <cell r="H450">
            <v>1850</v>
          </cell>
          <cell r="I450">
            <v>20.5</v>
          </cell>
          <cell r="J450">
            <v>9.9899999999999989E-4</v>
          </cell>
          <cell r="K450">
            <v>0.03</v>
          </cell>
          <cell r="L450">
            <v>2E-3</v>
          </cell>
          <cell r="M450">
            <v>8.9999999999999993E-3</v>
          </cell>
        </row>
        <row r="451">
          <cell r="B451" t="str">
            <v>15xx</v>
          </cell>
          <cell r="C451" t="str">
            <v>Cylinder Support 1</v>
          </cell>
          <cell r="K451" t="str">
            <v>Radius</v>
          </cell>
          <cell r="L451" t="str">
            <v>Area</v>
          </cell>
          <cell r="M451" t="str">
            <v>Thickness</v>
          </cell>
        </row>
        <row r="452">
          <cell r="B452">
            <v>1500</v>
          </cell>
          <cell r="C452" t="str">
            <v>Cylinder Support 1 Node 1500</v>
          </cell>
          <cell r="D452">
            <v>20</v>
          </cell>
          <cell r="E452">
            <v>0.47871855360000015</v>
          </cell>
          <cell r="F452" t="str">
            <v>Aluminum 6061</v>
          </cell>
          <cell r="G452">
            <v>896</v>
          </cell>
          <cell r="H452">
            <v>2700</v>
          </cell>
          <cell r="I452">
            <v>167</v>
          </cell>
          <cell r="J452">
            <v>5.3428410000000014E-4</v>
          </cell>
          <cell r="K452">
            <v>3.0000000000000001E-3</v>
          </cell>
          <cell r="L452">
            <v>2.8269000000000003E-5</v>
          </cell>
          <cell r="M452">
            <v>7.0000000000000001E-3</v>
          </cell>
        </row>
        <row r="453">
          <cell r="B453">
            <v>1501</v>
          </cell>
          <cell r="C453" t="str">
            <v>Cylinder Support 1 Node 1501</v>
          </cell>
          <cell r="D453">
            <v>20</v>
          </cell>
          <cell r="E453">
            <v>0.47871855360000015</v>
          </cell>
          <cell r="F453" t="str">
            <v>Aluminum 6061</v>
          </cell>
          <cell r="G453">
            <v>896</v>
          </cell>
          <cell r="H453">
            <v>2700</v>
          </cell>
          <cell r="I453">
            <v>167</v>
          </cell>
          <cell r="J453">
            <v>5.3428410000000014E-4</v>
          </cell>
          <cell r="K453">
            <v>3.0000000000000001E-3</v>
          </cell>
          <cell r="L453">
            <v>2.8269000000000003E-5</v>
          </cell>
          <cell r="M453">
            <v>7.0000000000000001E-3</v>
          </cell>
        </row>
        <row r="455">
          <cell r="B455" t="str">
            <v>15xx</v>
          </cell>
          <cell r="C455" t="str">
            <v>Cylinder Support 2</v>
          </cell>
          <cell r="K455" t="str">
            <v>Radius</v>
          </cell>
          <cell r="L455" t="str">
            <v>Area</v>
          </cell>
          <cell r="M455" t="str">
            <v>Thickness</v>
          </cell>
        </row>
        <row r="456">
          <cell r="B456">
            <v>1510</v>
          </cell>
          <cell r="C456" t="str">
            <v>Cylinder Support 2 Node 1510</v>
          </cell>
          <cell r="D456">
            <v>20</v>
          </cell>
          <cell r="E456">
            <v>0.47871855360000015</v>
          </cell>
          <cell r="F456" t="str">
            <v>Aluminum 6061</v>
          </cell>
          <cell r="G456">
            <v>896</v>
          </cell>
          <cell r="H456">
            <v>2700</v>
          </cell>
          <cell r="I456">
            <v>167</v>
          </cell>
          <cell r="J456">
            <v>5.3428410000000014E-4</v>
          </cell>
          <cell r="K456">
            <v>3.0000000000000001E-3</v>
          </cell>
          <cell r="L456">
            <v>2.8269000000000003E-5</v>
          </cell>
          <cell r="M456">
            <v>7.0000000000000001E-3</v>
          </cell>
        </row>
        <row r="457">
          <cell r="B457">
            <v>1511</v>
          </cell>
          <cell r="C457" t="str">
            <v>Cylinder Support 2 Node 1511</v>
          </cell>
          <cell r="D457">
            <v>20</v>
          </cell>
          <cell r="E457">
            <v>0.47871855360000015</v>
          </cell>
          <cell r="F457" t="str">
            <v>Aluminum 6061</v>
          </cell>
          <cell r="G457">
            <v>896</v>
          </cell>
          <cell r="H457">
            <v>2700</v>
          </cell>
          <cell r="I457">
            <v>167</v>
          </cell>
          <cell r="J457">
            <v>5.3428410000000014E-4</v>
          </cell>
          <cell r="K457">
            <v>3.0000000000000001E-3</v>
          </cell>
          <cell r="L457">
            <v>2.8269000000000003E-5</v>
          </cell>
          <cell r="M457">
            <v>7.0000000000000001E-3</v>
          </cell>
        </row>
        <row r="459">
          <cell r="B459" t="str">
            <v>15xx</v>
          </cell>
          <cell r="C459" t="str">
            <v>Cylinder Support 3</v>
          </cell>
          <cell r="K459" t="str">
            <v>Radius</v>
          </cell>
          <cell r="L459" t="str">
            <v>Area</v>
          </cell>
          <cell r="M459" t="str">
            <v>Thickness</v>
          </cell>
        </row>
        <row r="460">
          <cell r="B460">
            <v>1520</v>
          </cell>
          <cell r="C460" t="str">
            <v>Cylinder Support 3 Node 1520</v>
          </cell>
          <cell r="D460">
            <v>20</v>
          </cell>
          <cell r="E460">
            <v>0.47871855360000015</v>
          </cell>
          <cell r="F460" t="str">
            <v>Aluminum 6061</v>
          </cell>
          <cell r="G460">
            <v>896</v>
          </cell>
          <cell r="H460">
            <v>2700</v>
          </cell>
          <cell r="I460">
            <v>167</v>
          </cell>
          <cell r="J460">
            <v>5.3428410000000014E-4</v>
          </cell>
          <cell r="K460">
            <v>3.0000000000000001E-3</v>
          </cell>
          <cell r="L460">
            <v>2.8269000000000003E-5</v>
          </cell>
          <cell r="M460">
            <v>7.0000000000000001E-3</v>
          </cell>
        </row>
        <row r="461">
          <cell r="B461">
            <v>1521</v>
          </cell>
          <cell r="C461" t="str">
            <v>Cylinder Support 3 Node 1521</v>
          </cell>
          <cell r="D461">
            <v>20</v>
          </cell>
          <cell r="E461">
            <v>0.47871855360000015</v>
          </cell>
          <cell r="F461" t="str">
            <v>Aluminum 6061</v>
          </cell>
          <cell r="G461">
            <v>896</v>
          </cell>
          <cell r="H461">
            <v>2700</v>
          </cell>
          <cell r="I461">
            <v>167</v>
          </cell>
          <cell r="J461">
            <v>5.3428410000000014E-4</v>
          </cell>
          <cell r="K461">
            <v>3.0000000000000001E-3</v>
          </cell>
          <cell r="L461">
            <v>2.8269000000000003E-5</v>
          </cell>
          <cell r="M461">
            <v>7.0000000000000001E-3</v>
          </cell>
        </row>
        <row r="463">
          <cell r="B463" t="str">
            <v>15xx</v>
          </cell>
          <cell r="C463" t="str">
            <v>Cylinder Support 4</v>
          </cell>
          <cell r="K463" t="str">
            <v>Radius</v>
          </cell>
          <cell r="L463" t="str">
            <v>Area</v>
          </cell>
          <cell r="M463" t="str">
            <v>Thickness</v>
          </cell>
        </row>
        <row r="464">
          <cell r="B464">
            <v>1530</v>
          </cell>
          <cell r="C464" t="str">
            <v>Cylinder Support 4 Node 1530</v>
          </cell>
          <cell r="D464">
            <v>20</v>
          </cell>
          <cell r="E464">
            <v>0.47871855360000015</v>
          </cell>
          <cell r="F464" t="str">
            <v>Aluminum 6061</v>
          </cell>
          <cell r="G464">
            <v>896</v>
          </cell>
          <cell r="H464">
            <v>2700</v>
          </cell>
          <cell r="I464">
            <v>167</v>
          </cell>
          <cell r="J464">
            <v>5.3428410000000014E-4</v>
          </cell>
          <cell r="K464">
            <v>3.0000000000000001E-3</v>
          </cell>
          <cell r="L464">
            <v>2.8269000000000003E-5</v>
          </cell>
          <cell r="M464">
            <v>7.0000000000000001E-3</v>
          </cell>
        </row>
        <row r="465">
          <cell r="B465">
            <v>1531</v>
          </cell>
          <cell r="C465" t="str">
            <v>Cylinder Support 4 Node 1531</v>
          </cell>
          <cell r="D465">
            <v>20</v>
          </cell>
          <cell r="E465">
            <v>0.47871855360000015</v>
          </cell>
          <cell r="F465" t="str">
            <v>Aluminum 6061</v>
          </cell>
          <cell r="G465">
            <v>896</v>
          </cell>
          <cell r="H465">
            <v>2700</v>
          </cell>
          <cell r="I465">
            <v>167</v>
          </cell>
          <cell r="J465">
            <v>5.3428410000000014E-4</v>
          </cell>
          <cell r="K465">
            <v>3.0000000000000001E-3</v>
          </cell>
          <cell r="L465">
            <v>2.8269000000000003E-5</v>
          </cell>
          <cell r="M465">
            <v>7.0000000000000001E-3</v>
          </cell>
        </row>
        <row r="468">
          <cell r="B468" t="str">
            <v>16xx</v>
          </cell>
          <cell r="C468" t="str">
            <v>Mounting Supports</v>
          </cell>
        </row>
        <row r="469">
          <cell r="B469">
            <v>1600</v>
          </cell>
          <cell r="C469" t="str">
            <v>Mounting Supports Node 1600</v>
          </cell>
          <cell r="D469">
            <v>20</v>
          </cell>
          <cell r="E469">
            <v>5.8915584000000001</v>
          </cell>
          <cell r="F469" t="str">
            <v>Aluminum 7075-T6</v>
          </cell>
          <cell r="G469">
            <v>960</v>
          </cell>
          <cell r="H469">
            <v>2810</v>
          </cell>
          <cell r="I469">
            <v>130</v>
          </cell>
          <cell r="J469">
            <v>6.1370399999999999E-3</v>
          </cell>
          <cell r="K469">
            <v>1.2999999999999999E-2</v>
          </cell>
          <cell r="L469">
            <v>7.0000000000000001E-3</v>
          </cell>
          <cell r="M469">
            <v>2.4E-2</v>
          </cell>
        </row>
        <row r="470">
          <cell r="B470">
            <v>1601</v>
          </cell>
          <cell r="C470" t="str">
            <v>Mounting Supports Node 1601</v>
          </cell>
          <cell r="D470">
            <v>20</v>
          </cell>
          <cell r="E470">
            <v>5.8915584000000001</v>
          </cell>
          <cell r="F470" t="str">
            <v>Aluminum 7075-T6</v>
          </cell>
          <cell r="G470">
            <v>960</v>
          </cell>
          <cell r="H470">
            <v>2810</v>
          </cell>
          <cell r="I470">
            <v>130</v>
          </cell>
          <cell r="J470">
            <v>6.1370399999999999E-3</v>
          </cell>
          <cell r="K470">
            <v>1.2999999999999999E-2</v>
          </cell>
          <cell r="L470">
            <v>7.0000000000000001E-3</v>
          </cell>
          <cell r="M470">
            <v>2.4E-2</v>
          </cell>
        </row>
        <row r="471">
          <cell r="B471">
            <v>1602</v>
          </cell>
          <cell r="C471" t="str">
            <v>Mounting Supports Node 1602</v>
          </cell>
          <cell r="D471">
            <v>20</v>
          </cell>
          <cell r="E471">
            <v>5.8915584000000001</v>
          </cell>
          <cell r="F471" t="str">
            <v>Aluminum 7075-T6</v>
          </cell>
          <cell r="G471">
            <v>960</v>
          </cell>
          <cell r="H471">
            <v>2810</v>
          </cell>
          <cell r="I471">
            <v>130</v>
          </cell>
          <cell r="J471">
            <v>6.1370399999999999E-3</v>
          </cell>
          <cell r="K471">
            <v>1.2999999999999999E-2</v>
          </cell>
          <cell r="L471">
            <v>7.0000000000000001E-3</v>
          </cell>
          <cell r="M471">
            <v>2.4E-2</v>
          </cell>
        </row>
        <row r="472">
          <cell r="B472">
            <v>1603</v>
          </cell>
          <cell r="C472" t="str">
            <v>Mounting Supports Node 1603</v>
          </cell>
          <cell r="D472">
            <v>20</v>
          </cell>
          <cell r="E472">
            <v>5.8915584000000001</v>
          </cell>
          <cell r="F472" t="str">
            <v>Aluminum 7075-T6</v>
          </cell>
          <cell r="G472">
            <v>960</v>
          </cell>
          <cell r="H472">
            <v>2810</v>
          </cell>
          <cell r="I472">
            <v>130</v>
          </cell>
          <cell r="J472">
            <v>6.1370399999999999E-3</v>
          </cell>
          <cell r="K472">
            <v>1.2999999999999999E-2</v>
          </cell>
          <cell r="L472">
            <v>7.0000000000000001E-3</v>
          </cell>
          <cell r="M472">
            <v>2.4E-2</v>
          </cell>
        </row>
        <row r="476">
          <cell r="G476" t="str">
            <v>SEUD</v>
          </cell>
        </row>
        <row r="477">
          <cell r="B477" t="str">
            <v>2xxx</v>
          </cell>
          <cell r="C477" t="str">
            <v>SEU_Top</v>
          </cell>
        </row>
        <row r="478">
          <cell r="B478">
            <v>2000</v>
          </cell>
          <cell r="C478" t="str">
            <v>SEU_Top Node 2000</v>
          </cell>
          <cell r="D478">
            <v>20</v>
          </cell>
          <cell r="E478">
            <v>3.1424327999999999</v>
          </cell>
          <cell r="F478" t="str">
            <v>Copper</v>
          </cell>
          <cell r="G478">
            <v>589</v>
          </cell>
          <cell r="H478">
            <v>2223</v>
          </cell>
          <cell r="I478">
            <v>20.5</v>
          </cell>
          <cell r="J478">
            <v>5.3352E-3</v>
          </cell>
          <cell r="K478">
            <v>0.03</v>
          </cell>
          <cell r="L478">
            <v>0.02</v>
          </cell>
          <cell r="M478">
            <v>4.0000000000000001E-3</v>
          </cell>
        </row>
        <row r="479">
          <cell r="B479">
            <v>2001</v>
          </cell>
          <cell r="C479" t="str">
            <v>SEU_Top Node 2001</v>
          </cell>
          <cell r="D479">
            <v>20</v>
          </cell>
          <cell r="E479">
            <v>3.1424327999999999</v>
          </cell>
          <cell r="F479" t="str">
            <v>Copper</v>
          </cell>
          <cell r="G479">
            <v>589</v>
          </cell>
          <cell r="H479">
            <v>2223</v>
          </cell>
          <cell r="I479">
            <v>20.5</v>
          </cell>
          <cell r="J479">
            <v>5.3352E-3</v>
          </cell>
          <cell r="K479">
            <v>0.03</v>
          </cell>
          <cell r="L479">
            <v>0.02</v>
          </cell>
          <cell r="M479">
            <v>4.0000000000000001E-3</v>
          </cell>
        </row>
        <row r="480">
          <cell r="B480">
            <v>2002</v>
          </cell>
          <cell r="C480" t="str">
            <v>SEU_Top Node 2002</v>
          </cell>
          <cell r="D480">
            <v>20</v>
          </cell>
          <cell r="E480">
            <v>3.1424327999999999</v>
          </cell>
          <cell r="F480" t="str">
            <v>Copper</v>
          </cell>
          <cell r="G480">
            <v>589</v>
          </cell>
          <cell r="H480">
            <v>2223</v>
          </cell>
          <cell r="I480">
            <v>20.5</v>
          </cell>
          <cell r="J480">
            <v>5.3352E-3</v>
          </cell>
          <cell r="K480">
            <v>0.03</v>
          </cell>
          <cell r="L480">
            <v>0.02</v>
          </cell>
          <cell r="M480">
            <v>4.0000000000000001E-3</v>
          </cell>
        </row>
        <row r="481">
          <cell r="B481">
            <v>2003</v>
          </cell>
          <cell r="C481" t="str">
            <v>SEU_Top Node 2003</v>
          </cell>
          <cell r="D481">
            <v>20</v>
          </cell>
          <cell r="E481">
            <v>3.1424327999999999</v>
          </cell>
          <cell r="F481" t="str">
            <v>Copper</v>
          </cell>
          <cell r="G481">
            <v>589</v>
          </cell>
          <cell r="H481">
            <v>2223</v>
          </cell>
          <cell r="I481">
            <v>20.5</v>
          </cell>
          <cell r="J481">
            <v>5.3352E-3</v>
          </cell>
          <cell r="K481">
            <v>0.03</v>
          </cell>
          <cell r="L481">
            <v>0.02</v>
          </cell>
          <cell r="M481">
            <v>4.0000000000000001E-3</v>
          </cell>
        </row>
        <row r="482">
          <cell r="B482">
            <v>2004</v>
          </cell>
          <cell r="C482" t="str">
            <v>SEU_Top Node 2004</v>
          </cell>
          <cell r="D482">
            <v>20</v>
          </cell>
          <cell r="E482">
            <v>3.1424327999999999</v>
          </cell>
          <cell r="F482" t="str">
            <v>Copper</v>
          </cell>
          <cell r="G482">
            <v>589</v>
          </cell>
          <cell r="H482">
            <v>2223</v>
          </cell>
          <cell r="I482">
            <v>20.5</v>
          </cell>
          <cell r="J482">
            <v>5.3352E-3</v>
          </cell>
          <cell r="K482">
            <v>0.03</v>
          </cell>
          <cell r="L482">
            <v>0.02</v>
          </cell>
          <cell r="M482">
            <v>4.0000000000000001E-3</v>
          </cell>
        </row>
        <row r="483">
          <cell r="B483">
            <v>2005</v>
          </cell>
          <cell r="C483" t="str">
            <v>SEU_Top Node 2005</v>
          </cell>
          <cell r="D483">
            <v>20</v>
          </cell>
          <cell r="E483">
            <v>3.1424327999999999</v>
          </cell>
          <cell r="F483" t="str">
            <v>Copper</v>
          </cell>
          <cell r="G483">
            <v>589</v>
          </cell>
          <cell r="H483">
            <v>2223</v>
          </cell>
          <cell r="I483">
            <v>20.5</v>
          </cell>
          <cell r="J483">
            <v>5.3352E-3</v>
          </cell>
          <cell r="K483">
            <v>0.03</v>
          </cell>
          <cell r="L483">
            <v>0.02</v>
          </cell>
          <cell r="M483">
            <v>4.0000000000000001E-3</v>
          </cell>
        </row>
        <row r="484">
          <cell r="B484">
            <v>2006</v>
          </cell>
          <cell r="C484" t="str">
            <v>SEU_Top Node 2006</v>
          </cell>
          <cell r="D484">
            <v>20</v>
          </cell>
          <cell r="E484">
            <v>3.1424327999999999</v>
          </cell>
          <cell r="F484" t="str">
            <v>Copper</v>
          </cell>
          <cell r="G484">
            <v>589</v>
          </cell>
          <cell r="H484">
            <v>2223</v>
          </cell>
          <cell r="I484">
            <v>20.5</v>
          </cell>
          <cell r="J484">
            <v>5.3352E-3</v>
          </cell>
          <cell r="K484">
            <v>0.03</v>
          </cell>
          <cell r="L484">
            <v>0.02</v>
          </cell>
          <cell r="M484">
            <v>4.0000000000000001E-3</v>
          </cell>
        </row>
        <row r="485">
          <cell r="B485">
            <v>2007</v>
          </cell>
          <cell r="C485" t="str">
            <v>SEU_Top Node 2007</v>
          </cell>
          <cell r="D485">
            <v>20</v>
          </cell>
          <cell r="E485">
            <v>3.1424327999999999</v>
          </cell>
          <cell r="F485" t="str">
            <v>Copper</v>
          </cell>
          <cell r="G485">
            <v>589</v>
          </cell>
          <cell r="H485">
            <v>2223</v>
          </cell>
          <cell r="I485">
            <v>20.5</v>
          </cell>
          <cell r="J485">
            <v>5.3352E-3</v>
          </cell>
          <cell r="K485">
            <v>0.03</v>
          </cell>
          <cell r="L485">
            <v>0.02</v>
          </cell>
          <cell r="M485">
            <v>4.0000000000000001E-3</v>
          </cell>
        </row>
        <row r="486">
          <cell r="B486">
            <v>2008</v>
          </cell>
          <cell r="C486" t="str">
            <v>SEU_Top Node 2008</v>
          </cell>
          <cell r="D486">
            <v>20</v>
          </cell>
          <cell r="E486">
            <v>3.1424327999999999</v>
          </cell>
          <cell r="F486" t="str">
            <v>Copper</v>
          </cell>
          <cell r="G486">
            <v>589</v>
          </cell>
          <cell r="H486">
            <v>2223</v>
          </cell>
          <cell r="I486">
            <v>20.5</v>
          </cell>
          <cell r="J486">
            <v>5.3352E-3</v>
          </cell>
          <cell r="K486">
            <v>0.03</v>
          </cell>
          <cell r="L486">
            <v>0.02</v>
          </cell>
          <cell r="M486">
            <v>4.0000000000000001E-3</v>
          </cell>
        </row>
        <row r="487">
          <cell r="B487" t="str">
            <v>21xx</v>
          </cell>
          <cell r="C487" t="str">
            <v>SEU_Board</v>
          </cell>
        </row>
        <row r="488">
          <cell r="B488">
            <v>2100</v>
          </cell>
          <cell r="C488" t="str">
            <v>SEU_Board Node 2100</v>
          </cell>
          <cell r="D488">
            <v>20</v>
          </cell>
          <cell r="E488">
            <v>1.5984</v>
          </cell>
          <cell r="F488" t="str">
            <v>FR-4/Copper PCB</v>
          </cell>
          <cell r="G488">
            <v>600</v>
          </cell>
          <cell r="H488">
            <v>1850</v>
          </cell>
          <cell r="I488">
            <v>20.5</v>
          </cell>
          <cell r="J488">
            <v>2.6640000000000001E-3</v>
          </cell>
          <cell r="K488">
            <v>0.03</v>
          </cell>
          <cell r="L488">
            <v>0.03</v>
          </cell>
          <cell r="M488">
            <v>1.6000000000000001E-3</v>
          </cell>
        </row>
        <row r="489">
          <cell r="B489">
            <v>2101</v>
          </cell>
          <cell r="C489" t="str">
            <v>SEU_Board Node 2101</v>
          </cell>
          <cell r="D489">
            <v>20</v>
          </cell>
          <cell r="E489">
            <v>1.5984</v>
          </cell>
          <cell r="F489" t="str">
            <v>FR-4/Copper PCB</v>
          </cell>
          <cell r="G489">
            <v>600</v>
          </cell>
          <cell r="H489">
            <v>1850</v>
          </cell>
          <cell r="I489">
            <v>20.5</v>
          </cell>
          <cell r="J489">
            <v>2.6640000000000001E-3</v>
          </cell>
          <cell r="K489">
            <v>0.03</v>
          </cell>
          <cell r="L489">
            <v>0.03</v>
          </cell>
          <cell r="M489">
            <v>1.6000000000000001E-3</v>
          </cell>
        </row>
        <row r="490">
          <cell r="B490">
            <v>2102</v>
          </cell>
          <cell r="C490" t="str">
            <v>SEU_Board Node 2102</v>
          </cell>
          <cell r="D490">
            <v>20</v>
          </cell>
          <cell r="E490">
            <v>1.5984</v>
          </cell>
          <cell r="F490" t="str">
            <v>FR-4/Copper PCB</v>
          </cell>
          <cell r="G490">
            <v>600</v>
          </cell>
          <cell r="H490">
            <v>1850</v>
          </cell>
          <cell r="I490">
            <v>20.5</v>
          </cell>
          <cell r="J490">
            <v>2.6640000000000001E-3</v>
          </cell>
          <cell r="K490">
            <v>0.03</v>
          </cell>
          <cell r="L490">
            <v>0.03</v>
          </cell>
          <cell r="M490">
            <v>1.6000000000000001E-3</v>
          </cell>
        </row>
        <row r="491">
          <cell r="B491">
            <v>2103</v>
          </cell>
          <cell r="C491" t="str">
            <v>SEU_Board Node 2103</v>
          </cell>
          <cell r="D491">
            <v>20</v>
          </cell>
          <cell r="E491">
            <v>1.5984</v>
          </cell>
          <cell r="F491" t="str">
            <v>FR-4/Copper PCB</v>
          </cell>
          <cell r="G491">
            <v>600</v>
          </cell>
          <cell r="H491">
            <v>1850</v>
          </cell>
          <cell r="I491">
            <v>20.5</v>
          </cell>
          <cell r="J491">
            <v>2.6640000000000001E-3</v>
          </cell>
          <cell r="K491">
            <v>0.03</v>
          </cell>
          <cell r="L491">
            <v>0.03</v>
          </cell>
          <cell r="M491">
            <v>1.6000000000000001E-3</v>
          </cell>
        </row>
        <row r="492">
          <cell r="B492">
            <v>2104</v>
          </cell>
          <cell r="C492" t="str">
            <v>SEU_Board Node 2104</v>
          </cell>
          <cell r="D492">
            <v>20</v>
          </cell>
          <cell r="E492">
            <v>1.5984</v>
          </cell>
          <cell r="F492" t="str">
            <v>FR-4/Copper PCB</v>
          </cell>
          <cell r="G492">
            <v>600</v>
          </cell>
          <cell r="H492">
            <v>1850</v>
          </cell>
          <cell r="I492">
            <v>20.5</v>
          </cell>
          <cell r="J492">
            <v>2.6640000000000001E-3</v>
          </cell>
          <cell r="K492">
            <v>0.03</v>
          </cell>
          <cell r="L492">
            <v>0.03</v>
          </cell>
          <cell r="M492">
            <v>1.6000000000000001E-3</v>
          </cell>
        </row>
        <row r="493">
          <cell r="B493">
            <v>2105</v>
          </cell>
          <cell r="C493" t="str">
            <v>SEU_Board Node 2105</v>
          </cell>
          <cell r="D493">
            <v>20</v>
          </cell>
          <cell r="E493">
            <v>1.5984</v>
          </cell>
          <cell r="F493" t="str">
            <v>FR-4/Copper PCB</v>
          </cell>
          <cell r="G493">
            <v>600</v>
          </cell>
          <cell r="H493">
            <v>1850</v>
          </cell>
          <cell r="I493">
            <v>20.5</v>
          </cell>
          <cell r="J493">
            <v>2.6640000000000001E-3</v>
          </cell>
          <cell r="K493">
            <v>0.03</v>
          </cell>
          <cell r="L493">
            <v>0.03</v>
          </cell>
          <cell r="M493">
            <v>1.6000000000000001E-3</v>
          </cell>
        </row>
        <row r="494">
          <cell r="B494">
            <v>2106</v>
          </cell>
          <cell r="C494" t="str">
            <v>SEU_Board Node 2106</v>
          </cell>
          <cell r="D494">
            <v>20</v>
          </cell>
          <cell r="E494">
            <v>1.5984</v>
          </cell>
          <cell r="F494" t="str">
            <v>FR-4/Copper PCB</v>
          </cell>
          <cell r="G494">
            <v>600</v>
          </cell>
          <cell r="H494">
            <v>1850</v>
          </cell>
          <cell r="I494">
            <v>20.5</v>
          </cell>
          <cell r="J494">
            <v>2.6640000000000001E-3</v>
          </cell>
          <cell r="K494">
            <v>0.03</v>
          </cell>
          <cell r="L494">
            <v>0.03</v>
          </cell>
          <cell r="M494">
            <v>1.6000000000000001E-3</v>
          </cell>
        </row>
        <row r="495">
          <cell r="B495">
            <v>2107</v>
          </cell>
          <cell r="C495" t="str">
            <v>SEU_Board Node 2107</v>
          </cell>
          <cell r="D495">
            <v>20</v>
          </cell>
          <cell r="E495">
            <v>1.5984</v>
          </cell>
          <cell r="F495" t="str">
            <v>FR-4/Copper PCB</v>
          </cell>
          <cell r="G495">
            <v>600</v>
          </cell>
          <cell r="H495">
            <v>1850</v>
          </cell>
          <cell r="I495">
            <v>20.5</v>
          </cell>
          <cell r="J495">
            <v>2.6640000000000001E-3</v>
          </cell>
          <cell r="K495">
            <v>0.03</v>
          </cell>
          <cell r="L495">
            <v>0.03</v>
          </cell>
          <cell r="M495">
            <v>1.6000000000000001E-3</v>
          </cell>
        </row>
        <row r="496">
          <cell r="B496">
            <v>2108</v>
          </cell>
          <cell r="C496" t="str">
            <v>SEU_Board Node 2108</v>
          </cell>
          <cell r="D496">
            <v>20</v>
          </cell>
          <cell r="E496">
            <v>1.5984</v>
          </cell>
          <cell r="F496" t="str">
            <v>FR-4/Copper PCB</v>
          </cell>
          <cell r="G496">
            <v>600</v>
          </cell>
          <cell r="H496">
            <v>1850</v>
          </cell>
          <cell r="I496">
            <v>20.5</v>
          </cell>
          <cell r="J496">
            <v>2.6640000000000001E-3</v>
          </cell>
          <cell r="K496">
            <v>0.03</v>
          </cell>
          <cell r="L496">
            <v>0.03</v>
          </cell>
          <cell r="M496">
            <v>1.6000000000000001E-3</v>
          </cell>
        </row>
        <row r="497">
          <cell r="B497" t="str">
            <v>22xx</v>
          </cell>
          <cell r="C497" t="str">
            <v>SEU_Connector_Board</v>
          </cell>
        </row>
        <row r="498">
          <cell r="B498">
            <v>2200</v>
          </cell>
          <cell r="C498" t="str">
            <v>SEU_Connector_Board Node 2200</v>
          </cell>
          <cell r="D498">
            <v>20</v>
          </cell>
          <cell r="E498">
            <v>2.3568245999999999</v>
          </cell>
          <cell r="F498" t="str">
            <v>Copper</v>
          </cell>
          <cell r="G498">
            <v>589</v>
          </cell>
          <cell r="H498">
            <v>2223</v>
          </cell>
          <cell r="I498">
            <v>20.5</v>
          </cell>
          <cell r="J498">
            <v>4.0013999999999996E-3</v>
          </cell>
          <cell r="K498">
            <v>0.02</v>
          </cell>
          <cell r="L498">
            <v>0.01</v>
          </cell>
          <cell r="M498">
            <v>8.9999999999999993E-3</v>
          </cell>
        </row>
        <row r="499">
          <cell r="B499">
            <v>2201</v>
          </cell>
          <cell r="C499" t="str">
            <v>SEU_Connector_Board Node 2201</v>
          </cell>
          <cell r="D499">
            <v>20</v>
          </cell>
          <cell r="E499">
            <v>2.3568245999999999</v>
          </cell>
          <cell r="F499" t="str">
            <v>Copper</v>
          </cell>
          <cell r="G499">
            <v>589</v>
          </cell>
          <cell r="H499">
            <v>2223</v>
          </cell>
          <cell r="I499">
            <v>20.5</v>
          </cell>
          <cell r="J499">
            <v>4.0013999999999996E-3</v>
          </cell>
          <cell r="K499">
            <v>0.02</v>
          </cell>
          <cell r="L499">
            <v>0.01</v>
          </cell>
          <cell r="M499">
            <v>8.9999999999999993E-3</v>
          </cell>
        </row>
        <row r="500">
          <cell r="B500">
            <v>2202</v>
          </cell>
          <cell r="C500" t="str">
            <v>SEU_Connector_Board Node 2202</v>
          </cell>
          <cell r="D500">
            <v>20</v>
          </cell>
          <cell r="E500">
            <v>2.3568245999999999</v>
          </cell>
          <cell r="F500" t="str">
            <v>Copper</v>
          </cell>
          <cell r="G500">
            <v>589</v>
          </cell>
          <cell r="H500">
            <v>2223</v>
          </cell>
          <cell r="I500">
            <v>20.5</v>
          </cell>
          <cell r="J500">
            <v>4.0013999999999996E-3</v>
          </cell>
          <cell r="K500">
            <v>0.02</v>
          </cell>
          <cell r="L500">
            <v>0.01</v>
          </cell>
          <cell r="M500">
            <v>8.9999999999999993E-3</v>
          </cell>
        </row>
        <row r="501">
          <cell r="B501" t="str">
            <v>23xx</v>
          </cell>
          <cell r="C501" t="str">
            <v>SEU_Bottom</v>
          </cell>
        </row>
        <row r="502">
          <cell r="B502">
            <v>2300</v>
          </cell>
          <cell r="C502" t="str">
            <v>SEU_Bottom Node 2300</v>
          </cell>
          <cell r="D502">
            <v>20</v>
          </cell>
          <cell r="E502">
            <v>3.9280409999999999</v>
          </cell>
          <cell r="F502" t="str">
            <v>Copper</v>
          </cell>
          <cell r="G502">
            <v>589</v>
          </cell>
          <cell r="H502">
            <v>2223</v>
          </cell>
          <cell r="I502">
            <v>20.5</v>
          </cell>
          <cell r="J502">
            <v>6.6689999999999996E-3</v>
          </cell>
          <cell r="K502">
            <v>0.03</v>
          </cell>
          <cell r="L502">
            <v>0.02</v>
          </cell>
          <cell r="M502">
            <v>5.0000000000000001E-3</v>
          </cell>
        </row>
        <row r="503">
          <cell r="B503">
            <v>2301</v>
          </cell>
          <cell r="C503" t="str">
            <v>SEU_Bottom Node 2301</v>
          </cell>
          <cell r="D503">
            <v>20</v>
          </cell>
          <cell r="E503">
            <v>3.9280409999999999</v>
          </cell>
          <cell r="F503" t="str">
            <v>Copper</v>
          </cell>
          <cell r="G503">
            <v>589</v>
          </cell>
          <cell r="H503">
            <v>2223</v>
          </cell>
          <cell r="I503">
            <v>20.5</v>
          </cell>
          <cell r="J503">
            <v>6.6689999999999996E-3</v>
          </cell>
          <cell r="K503">
            <v>0.03</v>
          </cell>
          <cell r="L503">
            <v>0.02</v>
          </cell>
          <cell r="M503">
            <v>5.0000000000000001E-3</v>
          </cell>
        </row>
        <row r="504">
          <cell r="B504">
            <v>2302</v>
          </cell>
          <cell r="C504" t="str">
            <v>SEU_Bottom Node 2302</v>
          </cell>
          <cell r="D504">
            <v>20</v>
          </cell>
          <cell r="E504">
            <v>3.9280409999999999</v>
          </cell>
          <cell r="F504" t="str">
            <v>Copper</v>
          </cell>
          <cell r="G504">
            <v>589</v>
          </cell>
          <cell r="H504">
            <v>2223</v>
          </cell>
          <cell r="I504">
            <v>20.5</v>
          </cell>
          <cell r="J504">
            <v>6.6689999999999996E-3</v>
          </cell>
          <cell r="K504">
            <v>0.03</v>
          </cell>
          <cell r="L504">
            <v>0.02</v>
          </cell>
          <cell r="M504">
            <v>5.0000000000000001E-3</v>
          </cell>
        </row>
        <row r="505">
          <cell r="B505">
            <v>2303</v>
          </cell>
          <cell r="C505" t="str">
            <v>SEU_Bottom Node 2303</v>
          </cell>
          <cell r="D505">
            <v>20</v>
          </cell>
          <cell r="E505">
            <v>3.9280409999999999</v>
          </cell>
          <cell r="F505" t="str">
            <v>Copper</v>
          </cell>
          <cell r="G505">
            <v>589</v>
          </cell>
          <cell r="H505">
            <v>2223</v>
          </cell>
          <cell r="I505">
            <v>20.5</v>
          </cell>
          <cell r="J505">
            <v>6.6689999999999996E-3</v>
          </cell>
          <cell r="K505">
            <v>0.03</v>
          </cell>
          <cell r="L505">
            <v>0.02</v>
          </cell>
          <cell r="M505">
            <v>5.0000000000000001E-3</v>
          </cell>
        </row>
        <row r="506">
          <cell r="B506">
            <v>2304</v>
          </cell>
          <cell r="C506" t="str">
            <v>SEU_Bottom Node 2304</v>
          </cell>
          <cell r="D506">
            <v>20</v>
          </cell>
          <cell r="E506">
            <v>3.9280409999999999</v>
          </cell>
          <cell r="F506" t="str">
            <v>Copper</v>
          </cell>
          <cell r="G506">
            <v>589</v>
          </cell>
          <cell r="H506">
            <v>2223</v>
          </cell>
          <cell r="I506">
            <v>20.5</v>
          </cell>
          <cell r="J506">
            <v>6.6689999999999996E-3</v>
          </cell>
          <cell r="K506">
            <v>0.03</v>
          </cell>
          <cell r="L506">
            <v>0.02</v>
          </cell>
          <cell r="M506">
            <v>5.0000000000000001E-3</v>
          </cell>
        </row>
        <row r="507">
          <cell r="B507">
            <v>2305</v>
          </cell>
          <cell r="C507" t="str">
            <v>SEU_Bottom Node 2305</v>
          </cell>
          <cell r="D507">
            <v>20</v>
          </cell>
          <cell r="E507">
            <v>3.9280409999999999</v>
          </cell>
          <cell r="F507" t="str">
            <v>Copper</v>
          </cell>
          <cell r="G507">
            <v>589</v>
          </cell>
          <cell r="H507">
            <v>2223</v>
          </cell>
          <cell r="I507">
            <v>20.5</v>
          </cell>
          <cell r="J507">
            <v>6.6689999999999996E-3</v>
          </cell>
          <cell r="K507">
            <v>0.03</v>
          </cell>
          <cell r="L507">
            <v>0.02</v>
          </cell>
          <cell r="M507">
            <v>5.0000000000000001E-3</v>
          </cell>
        </row>
        <row r="508">
          <cell r="B508">
            <v>2306</v>
          </cell>
          <cell r="C508" t="str">
            <v>SEU_Bottom Node 2306</v>
          </cell>
          <cell r="D508">
            <v>20</v>
          </cell>
          <cell r="E508">
            <v>3.9280409999999999</v>
          </cell>
          <cell r="F508" t="str">
            <v>Copper</v>
          </cell>
          <cell r="G508">
            <v>589</v>
          </cell>
          <cell r="H508">
            <v>2223</v>
          </cell>
          <cell r="I508">
            <v>20.5</v>
          </cell>
          <cell r="J508">
            <v>6.6689999999999996E-3</v>
          </cell>
          <cell r="K508">
            <v>0.03</v>
          </cell>
          <cell r="L508">
            <v>0.02</v>
          </cell>
          <cell r="M508">
            <v>5.0000000000000001E-3</v>
          </cell>
        </row>
        <row r="509">
          <cell r="B509">
            <v>2307</v>
          </cell>
          <cell r="C509" t="str">
            <v>SEU_Bottom Node 2307</v>
          </cell>
          <cell r="D509">
            <v>20</v>
          </cell>
          <cell r="E509">
            <v>3.9280409999999999</v>
          </cell>
          <cell r="F509" t="str">
            <v>Copper</v>
          </cell>
          <cell r="G509">
            <v>589</v>
          </cell>
          <cell r="H509">
            <v>2223</v>
          </cell>
          <cell r="I509">
            <v>20.5</v>
          </cell>
          <cell r="J509">
            <v>6.6689999999999996E-3</v>
          </cell>
          <cell r="K509">
            <v>0.03</v>
          </cell>
          <cell r="L509">
            <v>0.02</v>
          </cell>
          <cell r="M509">
            <v>5.0000000000000001E-3</v>
          </cell>
        </row>
        <row r="510">
          <cell r="B510">
            <v>2308</v>
          </cell>
          <cell r="C510" t="str">
            <v>SEU_Bottom Node 2308</v>
          </cell>
          <cell r="D510">
            <v>20</v>
          </cell>
          <cell r="E510">
            <v>3.9280409999999999</v>
          </cell>
          <cell r="F510" t="str">
            <v>Copper</v>
          </cell>
          <cell r="G510">
            <v>589</v>
          </cell>
          <cell r="H510">
            <v>2223</v>
          </cell>
          <cell r="I510">
            <v>20.5</v>
          </cell>
          <cell r="J510">
            <v>6.6689999999999996E-3</v>
          </cell>
          <cell r="K510">
            <v>0.03</v>
          </cell>
          <cell r="L510">
            <v>0.02</v>
          </cell>
          <cell r="M510">
            <v>5.0000000000000001E-3</v>
          </cell>
        </row>
        <row r="512">
          <cell r="G512" t="str">
            <v>MOREBAC</v>
          </cell>
        </row>
        <row r="513">
          <cell r="B513" t="str">
            <v>3xxx</v>
          </cell>
          <cell r="C513" t="str">
            <v>Part 1</v>
          </cell>
        </row>
        <row r="514">
          <cell r="B514">
            <v>3000</v>
          </cell>
          <cell r="C514" t="str">
            <v>Part 1 Node 3000</v>
          </cell>
          <cell r="D514">
            <v>20</v>
          </cell>
          <cell r="E514">
            <v>23.568245999999995</v>
          </cell>
          <cell r="F514" t="str">
            <v>Copper</v>
          </cell>
          <cell r="G514">
            <v>589</v>
          </cell>
          <cell r="H514">
            <v>2223</v>
          </cell>
          <cell r="I514">
            <v>20.5</v>
          </cell>
          <cell r="J514">
            <v>4.0013999999999994E-2</v>
          </cell>
          <cell r="K514">
            <v>0.03</v>
          </cell>
          <cell r="L514">
            <v>0.03</v>
          </cell>
          <cell r="M514">
            <v>0.02</v>
          </cell>
        </row>
        <row r="515">
          <cell r="B515">
            <v>3001</v>
          </cell>
          <cell r="C515" t="str">
            <v>Part 1 Node 3001</v>
          </cell>
          <cell r="D515">
            <v>20</v>
          </cell>
          <cell r="E515">
            <v>23.568245999999995</v>
          </cell>
          <cell r="F515" t="str">
            <v>Copper</v>
          </cell>
          <cell r="G515">
            <v>589</v>
          </cell>
          <cell r="H515">
            <v>2223</v>
          </cell>
          <cell r="I515">
            <v>20.5</v>
          </cell>
          <cell r="J515">
            <v>4.0013999999999994E-2</v>
          </cell>
          <cell r="K515">
            <v>0.03</v>
          </cell>
          <cell r="L515">
            <v>0.03</v>
          </cell>
          <cell r="M515">
            <v>0.02</v>
          </cell>
        </row>
        <row r="516">
          <cell r="B516">
            <v>3002</v>
          </cell>
          <cell r="C516" t="str">
            <v>Part 1 Node 3002</v>
          </cell>
          <cell r="D516">
            <v>20</v>
          </cell>
          <cell r="E516">
            <v>23.568245999999995</v>
          </cell>
          <cell r="F516" t="str">
            <v>Copper</v>
          </cell>
          <cell r="G516">
            <v>589</v>
          </cell>
          <cell r="H516">
            <v>2223</v>
          </cell>
          <cell r="I516">
            <v>20.5</v>
          </cell>
          <cell r="J516">
            <v>4.0013999999999994E-2</v>
          </cell>
          <cell r="K516">
            <v>0.03</v>
          </cell>
          <cell r="L516">
            <v>0.03</v>
          </cell>
          <cell r="M516">
            <v>0.02</v>
          </cell>
        </row>
        <row r="517">
          <cell r="B517">
            <v>3003</v>
          </cell>
          <cell r="C517" t="str">
            <v>Part 1 Node 3003</v>
          </cell>
          <cell r="D517">
            <v>20</v>
          </cell>
          <cell r="E517">
            <v>23.568245999999995</v>
          </cell>
          <cell r="F517" t="str">
            <v>Copper</v>
          </cell>
          <cell r="G517">
            <v>589</v>
          </cell>
          <cell r="H517">
            <v>2223</v>
          </cell>
          <cell r="I517">
            <v>20.5</v>
          </cell>
          <cell r="J517">
            <v>4.0013999999999994E-2</v>
          </cell>
          <cell r="K517">
            <v>0.03</v>
          </cell>
          <cell r="L517">
            <v>0.03</v>
          </cell>
          <cell r="M517">
            <v>0.02</v>
          </cell>
        </row>
        <row r="518">
          <cell r="B518">
            <v>3004</v>
          </cell>
          <cell r="C518" t="str">
            <v>Part 1 Node 3004</v>
          </cell>
          <cell r="D518">
            <v>20</v>
          </cell>
          <cell r="E518">
            <v>23.568245999999995</v>
          </cell>
          <cell r="F518" t="str">
            <v>Copper</v>
          </cell>
          <cell r="G518">
            <v>589</v>
          </cell>
          <cell r="H518">
            <v>2223</v>
          </cell>
          <cell r="I518">
            <v>20.5</v>
          </cell>
          <cell r="J518">
            <v>4.0013999999999994E-2</v>
          </cell>
          <cell r="K518">
            <v>0.03</v>
          </cell>
          <cell r="L518">
            <v>0.03</v>
          </cell>
          <cell r="M518">
            <v>0.02</v>
          </cell>
        </row>
        <row r="519">
          <cell r="B519">
            <v>3005</v>
          </cell>
          <cell r="C519" t="str">
            <v>Part 1 Node 3005</v>
          </cell>
          <cell r="D519">
            <v>20</v>
          </cell>
          <cell r="E519">
            <v>23.568245999999995</v>
          </cell>
          <cell r="F519" t="str">
            <v>Copper</v>
          </cell>
          <cell r="G519">
            <v>589</v>
          </cell>
          <cell r="H519">
            <v>2223</v>
          </cell>
          <cell r="I519">
            <v>20.5</v>
          </cell>
          <cell r="J519">
            <v>4.0013999999999994E-2</v>
          </cell>
          <cell r="K519">
            <v>0.03</v>
          </cell>
          <cell r="L519">
            <v>0.03</v>
          </cell>
          <cell r="M519">
            <v>0.02</v>
          </cell>
        </row>
        <row r="520">
          <cell r="B520">
            <v>3006</v>
          </cell>
          <cell r="C520" t="str">
            <v>Part 1 Node 3006</v>
          </cell>
          <cell r="D520">
            <v>20</v>
          </cell>
          <cell r="E520">
            <v>23.568245999999995</v>
          </cell>
          <cell r="F520" t="str">
            <v>Copper</v>
          </cell>
          <cell r="G520">
            <v>589</v>
          </cell>
          <cell r="H520">
            <v>2223</v>
          </cell>
          <cell r="I520">
            <v>20.5</v>
          </cell>
          <cell r="J520">
            <v>4.0013999999999994E-2</v>
          </cell>
          <cell r="K520">
            <v>0.03</v>
          </cell>
          <cell r="L520">
            <v>0.03</v>
          </cell>
          <cell r="M520">
            <v>0.02</v>
          </cell>
        </row>
        <row r="521">
          <cell r="B521">
            <v>3007</v>
          </cell>
          <cell r="C521" t="str">
            <v>Part 1 Node 3007</v>
          </cell>
          <cell r="D521">
            <v>20</v>
          </cell>
          <cell r="E521">
            <v>23.568245999999995</v>
          </cell>
          <cell r="F521" t="str">
            <v>Copper</v>
          </cell>
          <cell r="G521">
            <v>589</v>
          </cell>
          <cell r="H521">
            <v>2223</v>
          </cell>
          <cell r="I521">
            <v>20.5</v>
          </cell>
          <cell r="J521">
            <v>4.0013999999999994E-2</v>
          </cell>
          <cell r="K521">
            <v>0.03</v>
          </cell>
          <cell r="L521">
            <v>0.03</v>
          </cell>
          <cell r="M521">
            <v>0.02</v>
          </cell>
        </row>
        <row r="522">
          <cell r="B522">
            <v>3008</v>
          </cell>
          <cell r="C522" t="str">
            <v>Part 1 Node 3008</v>
          </cell>
          <cell r="D522">
            <v>20</v>
          </cell>
          <cell r="E522">
            <v>23.568245999999995</v>
          </cell>
          <cell r="F522" t="str">
            <v>Copper</v>
          </cell>
          <cell r="G522">
            <v>589</v>
          </cell>
          <cell r="H522">
            <v>2223</v>
          </cell>
          <cell r="I522">
            <v>20.5</v>
          </cell>
          <cell r="J522">
            <v>4.0013999999999994E-2</v>
          </cell>
          <cell r="K522">
            <v>0.03</v>
          </cell>
          <cell r="L522">
            <v>0.03</v>
          </cell>
          <cell r="M522">
            <v>0.02</v>
          </cell>
        </row>
        <row r="523">
          <cell r="B523" t="str">
            <v>31xx</v>
          </cell>
          <cell r="C523" t="str">
            <v>Part 2</v>
          </cell>
        </row>
        <row r="524">
          <cell r="B524">
            <v>3100</v>
          </cell>
          <cell r="C524" t="str">
            <v>Part 2 Node 3100</v>
          </cell>
          <cell r="D524">
            <v>20</v>
          </cell>
          <cell r="E524">
            <v>15.10656</v>
          </cell>
          <cell r="F524" t="str">
            <v>Aluminum 6082</v>
          </cell>
          <cell r="G524">
            <v>896</v>
          </cell>
          <cell r="H524">
            <v>2810</v>
          </cell>
          <cell r="I524">
            <v>170</v>
          </cell>
          <cell r="J524">
            <v>1.686E-2</v>
          </cell>
          <cell r="K524">
            <v>0.03</v>
          </cell>
          <cell r="L524">
            <v>0.02</v>
          </cell>
          <cell r="M524">
            <v>0.01</v>
          </cell>
        </row>
        <row r="525">
          <cell r="B525">
            <v>3101</v>
          </cell>
          <cell r="C525" t="str">
            <v>Part 2 Node 3101</v>
          </cell>
          <cell r="D525">
            <v>20</v>
          </cell>
          <cell r="E525">
            <v>15.10656</v>
          </cell>
          <cell r="F525" t="str">
            <v>Aluminum 6082</v>
          </cell>
          <cell r="G525">
            <v>896</v>
          </cell>
          <cell r="H525">
            <v>2810</v>
          </cell>
          <cell r="I525">
            <v>170</v>
          </cell>
          <cell r="J525">
            <v>1.686E-2</v>
          </cell>
          <cell r="K525">
            <v>0.03</v>
          </cell>
          <cell r="L525">
            <v>0.02</v>
          </cell>
          <cell r="M525">
            <v>0.01</v>
          </cell>
        </row>
        <row r="526">
          <cell r="B526">
            <v>3102</v>
          </cell>
          <cell r="C526" t="str">
            <v>Part 2 Node 3102</v>
          </cell>
          <cell r="D526">
            <v>20</v>
          </cell>
          <cell r="E526">
            <v>15.10656</v>
          </cell>
          <cell r="F526" t="str">
            <v>Aluminum 6082</v>
          </cell>
          <cell r="G526">
            <v>896</v>
          </cell>
          <cell r="H526">
            <v>2810</v>
          </cell>
          <cell r="I526">
            <v>170</v>
          </cell>
          <cell r="J526">
            <v>1.686E-2</v>
          </cell>
          <cell r="K526">
            <v>0.03</v>
          </cell>
          <cell r="L526">
            <v>0.02</v>
          </cell>
          <cell r="M526">
            <v>0.01</v>
          </cell>
        </row>
        <row r="527">
          <cell r="B527">
            <v>3103</v>
          </cell>
          <cell r="C527" t="str">
            <v>Part 2 Node 3103</v>
          </cell>
          <cell r="D527">
            <v>20</v>
          </cell>
          <cell r="E527">
            <v>15.10656</v>
          </cell>
          <cell r="F527" t="str">
            <v>Aluminum 6082</v>
          </cell>
          <cell r="G527">
            <v>896</v>
          </cell>
          <cell r="H527">
            <v>2810</v>
          </cell>
          <cell r="I527">
            <v>170</v>
          </cell>
          <cell r="J527">
            <v>1.686E-2</v>
          </cell>
          <cell r="K527">
            <v>0.03</v>
          </cell>
          <cell r="L527">
            <v>0.02</v>
          </cell>
          <cell r="M527">
            <v>0.01</v>
          </cell>
        </row>
        <row r="528">
          <cell r="B528">
            <v>3104</v>
          </cell>
          <cell r="C528" t="str">
            <v>Part 2 Node 3104</v>
          </cell>
          <cell r="D528">
            <v>20</v>
          </cell>
          <cell r="E528">
            <v>15.10656</v>
          </cell>
          <cell r="F528" t="str">
            <v>Aluminum 6082</v>
          </cell>
          <cell r="G528">
            <v>896</v>
          </cell>
          <cell r="H528">
            <v>2810</v>
          </cell>
          <cell r="I528">
            <v>170</v>
          </cell>
          <cell r="J528">
            <v>1.686E-2</v>
          </cell>
          <cell r="K528">
            <v>0.03</v>
          </cell>
          <cell r="L528">
            <v>0.02</v>
          </cell>
          <cell r="M528">
            <v>0.01</v>
          </cell>
        </row>
        <row r="529">
          <cell r="B529">
            <v>3105</v>
          </cell>
          <cell r="C529" t="str">
            <v>Part 2 Node 3105</v>
          </cell>
          <cell r="D529">
            <v>20</v>
          </cell>
          <cell r="E529">
            <v>15.10656</v>
          </cell>
          <cell r="F529" t="str">
            <v>Aluminum 6082</v>
          </cell>
          <cell r="G529">
            <v>896</v>
          </cell>
          <cell r="H529">
            <v>2810</v>
          </cell>
          <cell r="I529">
            <v>170</v>
          </cell>
          <cell r="J529">
            <v>1.686E-2</v>
          </cell>
          <cell r="K529">
            <v>0.03</v>
          </cell>
          <cell r="L529">
            <v>0.02</v>
          </cell>
          <cell r="M529">
            <v>0.01</v>
          </cell>
        </row>
        <row r="530">
          <cell r="B530">
            <v>3106</v>
          </cell>
          <cell r="C530" t="str">
            <v>Part 2 Node 3106</v>
          </cell>
          <cell r="D530">
            <v>20</v>
          </cell>
          <cell r="E530">
            <v>15.10656</v>
          </cell>
          <cell r="F530" t="str">
            <v>Aluminum 6082</v>
          </cell>
          <cell r="G530">
            <v>896</v>
          </cell>
          <cell r="H530">
            <v>2810</v>
          </cell>
          <cell r="I530">
            <v>170</v>
          </cell>
          <cell r="J530">
            <v>1.686E-2</v>
          </cell>
          <cell r="K530">
            <v>0.03</v>
          </cell>
          <cell r="L530">
            <v>0.02</v>
          </cell>
          <cell r="M530">
            <v>0.01</v>
          </cell>
        </row>
        <row r="531">
          <cell r="B531">
            <v>3107</v>
          </cell>
          <cell r="C531" t="str">
            <v>Part 2 Node 3107</v>
          </cell>
          <cell r="D531">
            <v>20</v>
          </cell>
          <cell r="E531">
            <v>15.10656</v>
          </cell>
          <cell r="F531" t="str">
            <v>Aluminum 6082</v>
          </cell>
          <cell r="G531">
            <v>896</v>
          </cell>
          <cell r="H531">
            <v>2810</v>
          </cell>
          <cell r="I531">
            <v>170</v>
          </cell>
          <cell r="J531">
            <v>1.686E-2</v>
          </cell>
          <cell r="K531">
            <v>0.03</v>
          </cell>
          <cell r="L531">
            <v>0.02</v>
          </cell>
          <cell r="M531">
            <v>0.01</v>
          </cell>
        </row>
        <row r="532">
          <cell r="B532">
            <v>3108</v>
          </cell>
          <cell r="C532" t="str">
            <v>Part 2 Node 3108</v>
          </cell>
          <cell r="D532">
            <v>20</v>
          </cell>
          <cell r="E532">
            <v>15.10656</v>
          </cell>
          <cell r="F532" t="str">
            <v>Aluminum 6082</v>
          </cell>
          <cell r="G532">
            <v>896</v>
          </cell>
          <cell r="H532">
            <v>2810</v>
          </cell>
          <cell r="I532">
            <v>170</v>
          </cell>
          <cell r="J532">
            <v>1.686E-2</v>
          </cell>
          <cell r="K532">
            <v>0.03</v>
          </cell>
          <cell r="L532">
            <v>0.02</v>
          </cell>
          <cell r="M532">
            <v>0.01</v>
          </cell>
        </row>
        <row r="534">
          <cell r="G534" t="str">
            <v>Ratex-J</v>
          </cell>
        </row>
        <row r="535">
          <cell r="B535" t="str">
            <v>4xxx</v>
          </cell>
          <cell r="C535" t="str">
            <v>Stack dummy 1-Cylinder</v>
          </cell>
          <cell r="K535" t="str">
            <v>Radius</v>
          </cell>
          <cell r="L535" t="str">
            <v>Area</v>
          </cell>
          <cell r="M535" t="str">
            <v>Thickness</v>
          </cell>
        </row>
        <row r="536">
          <cell r="B536">
            <v>4000</v>
          </cell>
          <cell r="C536" t="str">
            <v>Stack dummy 1-Cylinder Node 4000</v>
          </cell>
          <cell r="D536">
            <v>20</v>
          </cell>
          <cell r="E536">
            <v>9.8853552000000011</v>
          </cell>
          <cell r="F536" t="str">
            <v>Aluminum 6082</v>
          </cell>
          <cell r="G536">
            <v>896</v>
          </cell>
          <cell r="H536">
            <v>2810</v>
          </cell>
          <cell r="I536">
            <v>170</v>
          </cell>
          <cell r="J536">
            <v>1.1032762500000001E-2</v>
          </cell>
          <cell r="K536">
            <v>0.01</v>
          </cell>
          <cell r="L536">
            <v>3.1409999999999999E-4</v>
          </cell>
          <cell r="M536">
            <v>1.2500000000000001E-2</v>
          </cell>
        </row>
        <row r="537">
          <cell r="B537">
            <v>4001</v>
          </cell>
          <cell r="C537" t="str">
            <v>Stack dummy 1-Cylinder Node 4001</v>
          </cell>
          <cell r="D537">
            <v>20</v>
          </cell>
          <cell r="E537">
            <v>9.8853552000000011</v>
          </cell>
          <cell r="F537" t="str">
            <v>Aluminum 6082</v>
          </cell>
          <cell r="G537">
            <v>896</v>
          </cell>
          <cell r="H537">
            <v>2810</v>
          </cell>
          <cell r="I537">
            <v>170</v>
          </cell>
          <cell r="J537">
            <v>1.1032762500000001E-2</v>
          </cell>
          <cell r="K537">
            <v>0.01</v>
          </cell>
          <cell r="L537">
            <v>3.1409999999999999E-4</v>
          </cell>
          <cell r="M537">
            <v>1.2500000000000001E-2</v>
          </cell>
        </row>
        <row r="540">
          <cell r="B540" t="str">
            <v>41xx</v>
          </cell>
          <cell r="C540" t="str">
            <v>Stack dummy 2-Cylinder</v>
          </cell>
          <cell r="K540" t="str">
            <v>Radius</v>
          </cell>
          <cell r="L540" t="str">
            <v>Area</v>
          </cell>
          <cell r="M540" t="str">
            <v>Thickness</v>
          </cell>
        </row>
        <row r="541">
          <cell r="B541">
            <v>4100</v>
          </cell>
          <cell r="C541" t="str">
            <v>Stack dummy 2-Cylinder Node 4100</v>
          </cell>
          <cell r="D541">
            <v>20</v>
          </cell>
          <cell r="E541">
            <v>9.8853552000000011</v>
          </cell>
          <cell r="F541" t="str">
            <v>Aluminum 6082</v>
          </cell>
          <cell r="G541">
            <v>896</v>
          </cell>
          <cell r="H541">
            <v>2810</v>
          </cell>
          <cell r="I541">
            <v>170</v>
          </cell>
          <cell r="J541">
            <v>1.1032762500000001E-2</v>
          </cell>
          <cell r="K541">
            <v>0.01</v>
          </cell>
          <cell r="L541">
            <v>3.1409999999999999E-4</v>
          </cell>
          <cell r="M541">
            <v>1.2500000000000001E-2</v>
          </cell>
        </row>
        <row r="542">
          <cell r="B542">
            <v>4101</v>
          </cell>
          <cell r="C542" t="str">
            <v>Stack dummy 2-Cylinder Node 4101</v>
          </cell>
          <cell r="D542">
            <v>20</v>
          </cell>
          <cell r="E542">
            <v>9.8853552000000011</v>
          </cell>
          <cell r="F542" t="str">
            <v>Aluminum 6082</v>
          </cell>
          <cell r="G542">
            <v>896</v>
          </cell>
          <cell r="H542">
            <v>2810</v>
          </cell>
          <cell r="I542">
            <v>170</v>
          </cell>
          <cell r="J542">
            <v>1.1032762500000001E-2</v>
          </cell>
          <cell r="K542">
            <v>0.01</v>
          </cell>
          <cell r="L542">
            <v>3.1409999999999999E-4</v>
          </cell>
          <cell r="M542">
            <v>1.2500000000000001E-2</v>
          </cell>
        </row>
        <row r="545">
          <cell r="B545" t="str">
            <v>42xx</v>
          </cell>
          <cell r="C545" t="str">
            <v>MCP CEM Board</v>
          </cell>
        </row>
        <row r="546">
          <cell r="B546">
            <v>4200</v>
          </cell>
          <cell r="C546" t="str">
            <v>MCP CEM Board Node 4200</v>
          </cell>
          <cell r="D546">
            <v>20</v>
          </cell>
          <cell r="E546">
            <v>0.39280409999999999</v>
          </cell>
          <cell r="F546" t="str">
            <v>Copper</v>
          </cell>
          <cell r="G546">
            <v>589</v>
          </cell>
          <cell r="H546">
            <v>2223</v>
          </cell>
          <cell r="I546">
            <v>20.5</v>
          </cell>
          <cell r="J546">
            <v>6.669E-4</v>
          </cell>
          <cell r="K546">
            <v>1E-3</v>
          </cell>
          <cell r="L546">
            <v>0.03</v>
          </cell>
          <cell r="M546">
            <v>0.01</v>
          </cell>
        </row>
        <row r="547">
          <cell r="B547">
            <v>4201</v>
          </cell>
          <cell r="C547" t="str">
            <v>MCP CEM Board Node 4201</v>
          </cell>
          <cell r="D547">
            <v>20</v>
          </cell>
          <cell r="E547">
            <v>0.39280409999999999</v>
          </cell>
          <cell r="F547" t="str">
            <v>Copper</v>
          </cell>
          <cell r="G547">
            <v>589</v>
          </cell>
          <cell r="H547">
            <v>2223</v>
          </cell>
          <cell r="I547">
            <v>20.5</v>
          </cell>
          <cell r="J547">
            <v>6.669E-4</v>
          </cell>
          <cell r="K547">
            <v>1E-3</v>
          </cell>
          <cell r="L547">
            <v>0.03</v>
          </cell>
          <cell r="M547">
            <v>0.01</v>
          </cell>
        </row>
        <row r="548">
          <cell r="B548">
            <v>4202</v>
          </cell>
          <cell r="C548" t="str">
            <v>MCP CEM Board Node 4202</v>
          </cell>
          <cell r="D548">
            <v>20</v>
          </cell>
          <cell r="E548">
            <v>0.39280409999999999</v>
          </cell>
          <cell r="F548" t="str">
            <v>Copper</v>
          </cell>
          <cell r="G548">
            <v>589</v>
          </cell>
          <cell r="H548">
            <v>2223</v>
          </cell>
          <cell r="I548">
            <v>20.5</v>
          </cell>
          <cell r="J548">
            <v>6.669E-4</v>
          </cell>
          <cell r="K548">
            <v>1E-3</v>
          </cell>
          <cell r="L548">
            <v>0.03</v>
          </cell>
          <cell r="M548">
            <v>0.01</v>
          </cell>
        </row>
        <row r="549">
          <cell r="B549">
            <v>4203</v>
          </cell>
          <cell r="C549" t="str">
            <v>MCP CEM Board Node 4203</v>
          </cell>
          <cell r="D549">
            <v>20</v>
          </cell>
          <cell r="E549">
            <v>0.39280409999999999</v>
          </cell>
          <cell r="F549" t="str">
            <v>Copper</v>
          </cell>
          <cell r="G549">
            <v>589</v>
          </cell>
          <cell r="H549">
            <v>2223</v>
          </cell>
          <cell r="I549">
            <v>20.5</v>
          </cell>
          <cell r="J549">
            <v>6.669E-4</v>
          </cell>
          <cell r="K549">
            <v>1E-3</v>
          </cell>
          <cell r="L549">
            <v>0.03</v>
          </cell>
          <cell r="M549">
            <v>0.01</v>
          </cell>
        </row>
        <row r="550">
          <cell r="B550">
            <v>4204</v>
          </cell>
          <cell r="C550" t="str">
            <v>MCP CEM Board Node 4204</v>
          </cell>
          <cell r="D550">
            <v>20</v>
          </cell>
          <cell r="E550">
            <v>0.39280409999999999</v>
          </cell>
          <cell r="F550" t="str">
            <v>Copper</v>
          </cell>
          <cell r="G550">
            <v>589</v>
          </cell>
          <cell r="H550">
            <v>2223</v>
          </cell>
          <cell r="I550">
            <v>20.5</v>
          </cell>
          <cell r="J550">
            <v>6.669E-4</v>
          </cell>
          <cell r="K550">
            <v>1E-3</v>
          </cell>
          <cell r="L550">
            <v>0.03</v>
          </cell>
          <cell r="M550">
            <v>0.01</v>
          </cell>
        </row>
        <row r="551">
          <cell r="B551">
            <v>4205</v>
          </cell>
          <cell r="C551" t="str">
            <v>MCP CEM Board Node 4205</v>
          </cell>
          <cell r="D551">
            <v>20</v>
          </cell>
          <cell r="E551">
            <v>0.39280409999999999</v>
          </cell>
          <cell r="F551" t="str">
            <v>Copper</v>
          </cell>
          <cell r="G551">
            <v>589</v>
          </cell>
          <cell r="H551">
            <v>2223</v>
          </cell>
          <cell r="I551">
            <v>20.5</v>
          </cell>
          <cell r="J551">
            <v>6.669E-4</v>
          </cell>
          <cell r="K551">
            <v>1E-3</v>
          </cell>
          <cell r="L551">
            <v>0.03</v>
          </cell>
          <cell r="M551">
            <v>0.01</v>
          </cell>
        </row>
        <row r="552">
          <cell r="B552">
            <v>4206</v>
          </cell>
          <cell r="C552" t="str">
            <v>MCP CEM Board Node 4206</v>
          </cell>
          <cell r="D552">
            <v>20</v>
          </cell>
          <cell r="E552">
            <v>0.39280409999999999</v>
          </cell>
          <cell r="F552" t="str">
            <v>Copper</v>
          </cell>
          <cell r="G552">
            <v>589</v>
          </cell>
          <cell r="H552">
            <v>2223</v>
          </cell>
          <cell r="I552">
            <v>20.5</v>
          </cell>
          <cell r="J552">
            <v>6.669E-4</v>
          </cell>
          <cell r="K552">
            <v>1E-3</v>
          </cell>
          <cell r="L552">
            <v>0.03</v>
          </cell>
          <cell r="M552">
            <v>0.01</v>
          </cell>
        </row>
        <row r="553">
          <cell r="B553">
            <v>4207</v>
          </cell>
          <cell r="C553" t="str">
            <v>MCP CEM Board Node 4207</v>
          </cell>
          <cell r="D553">
            <v>20</v>
          </cell>
          <cell r="E553">
            <v>0.39280409999999999</v>
          </cell>
          <cell r="F553" t="str">
            <v>Copper</v>
          </cell>
          <cell r="G553">
            <v>589</v>
          </cell>
          <cell r="H553">
            <v>2223</v>
          </cell>
          <cell r="I553">
            <v>20.5</v>
          </cell>
          <cell r="J553">
            <v>6.669E-4</v>
          </cell>
          <cell r="K553">
            <v>1E-3</v>
          </cell>
          <cell r="L553">
            <v>0.03</v>
          </cell>
          <cell r="M553">
            <v>0.01</v>
          </cell>
        </row>
        <row r="554">
          <cell r="B554">
            <v>4208</v>
          </cell>
          <cell r="C554" t="str">
            <v>MCP CEM Board Node 4208</v>
          </cell>
          <cell r="D554">
            <v>20</v>
          </cell>
          <cell r="E554">
            <v>0.39280409999999999</v>
          </cell>
          <cell r="F554" t="str">
            <v>Copper</v>
          </cell>
          <cell r="G554">
            <v>589</v>
          </cell>
          <cell r="H554">
            <v>2223</v>
          </cell>
          <cell r="I554">
            <v>20.5</v>
          </cell>
          <cell r="J554">
            <v>6.669E-4</v>
          </cell>
          <cell r="K554">
            <v>1E-3</v>
          </cell>
          <cell r="L554">
            <v>0.03</v>
          </cell>
          <cell r="M554">
            <v>0.01</v>
          </cell>
        </row>
        <row r="555">
          <cell r="B555" t="str">
            <v>43xx</v>
          </cell>
          <cell r="C555" t="str">
            <v>Sub Board</v>
          </cell>
        </row>
        <row r="556">
          <cell r="B556">
            <v>4300</v>
          </cell>
          <cell r="C556" t="str">
            <v>Sub Board Node 4300</v>
          </cell>
          <cell r="D556">
            <v>20</v>
          </cell>
          <cell r="E556">
            <v>0.26186940000000003</v>
          </cell>
          <cell r="F556" t="str">
            <v>Copper</v>
          </cell>
          <cell r="G556">
            <v>589</v>
          </cell>
          <cell r="H556">
            <v>2223</v>
          </cell>
          <cell r="I556">
            <v>20.5</v>
          </cell>
          <cell r="J556">
            <v>4.4460000000000002E-4</v>
          </cell>
          <cell r="K556">
            <v>1E-3</v>
          </cell>
          <cell r="L556">
            <v>0.02</v>
          </cell>
          <cell r="M556">
            <v>0.01</v>
          </cell>
        </row>
        <row r="557">
          <cell r="B557">
            <v>4301</v>
          </cell>
          <cell r="C557" t="str">
            <v>Sub Board Node 4301</v>
          </cell>
          <cell r="D557">
            <v>20</v>
          </cell>
          <cell r="E557">
            <v>0.26186940000000003</v>
          </cell>
          <cell r="F557" t="str">
            <v>Copper</v>
          </cell>
          <cell r="G557">
            <v>589</v>
          </cell>
          <cell r="H557">
            <v>2223</v>
          </cell>
          <cell r="I557">
            <v>20.5</v>
          </cell>
          <cell r="J557">
            <v>4.4460000000000002E-4</v>
          </cell>
          <cell r="K557">
            <v>1E-3</v>
          </cell>
          <cell r="L557">
            <v>0.02</v>
          </cell>
          <cell r="M557">
            <v>0.01</v>
          </cell>
        </row>
        <row r="558">
          <cell r="B558">
            <v>4302</v>
          </cell>
          <cell r="C558" t="str">
            <v>Sub Board Node 4302</v>
          </cell>
          <cell r="D558">
            <v>20</v>
          </cell>
          <cell r="E558">
            <v>0.26186940000000003</v>
          </cell>
          <cell r="F558" t="str">
            <v>Copper</v>
          </cell>
          <cell r="G558">
            <v>589</v>
          </cell>
          <cell r="H558">
            <v>2223</v>
          </cell>
          <cell r="I558">
            <v>20.5</v>
          </cell>
          <cell r="J558">
            <v>4.4460000000000002E-4</v>
          </cell>
          <cell r="K558">
            <v>1E-3</v>
          </cell>
          <cell r="L558">
            <v>0.02</v>
          </cell>
          <cell r="M558">
            <v>0.01</v>
          </cell>
        </row>
        <row r="559">
          <cell r="B559">
            <v>4303</v>
          </cell>
          <cell r="C559" t="str">
            <v>Sub Board Node 4303</v>
          </cell>
          <cell r="D559">
            <v>20</v>
          </cell>
          <cell r="E559">
            <v>6.5467350000000007E-2</v>
          </cell>
          <cell r="F559" t="str">
            <v>Copper</v>
          </cell>
          <cell r="G559">
            <v>589</v>
          </cell>
          <cell r="H559">
            <v>2223</v>
          </cell>
          <cell r="I559">
            <v>20.5</v>
          </cell>
          <cell r="J559">
            <v>1.1115E-4</v>
          </cell>
          <cell r="K559">
            <v>1E-3</v>
          </cell>
          <cell r="L559">
            <v>0.01</v>
          </cell>
          <cell r="M559">
            <v>5.0000000000000001E-3</v>
          </cell>
        </row>
        <row r="560">
          <cell r="B560">
            <v>4304</v>
          </cell>
          <cell r="C560" t="str">
            <v>Sub Board Node 4304</v>
          </cell>
          <cell r="D560">
            <v>20</v>
          </cell>
          <cell r="E560">
            <v>0.39280409999999999</v>
          </cell>
          <cell r="F560" t="str">
            <v>Copper</v>
          </cell>
          <cell r="G560">
            <v>589</v>
          </cell>
          <cell r="H560">
            <v>2223</v>
          </cell>
          <cell r="I560">
            <v>20.5</v>
          </cell>
          <cell r="J560">
            <v>6.669E-4</v>
          </cell>
          <cell r="K560">
            <v>1E-3</v>
          </cell>
          <cell r="L560">
            <v>0.03</v>
          </cell>
          <cell r="M560">
            <v>0.01</v>
          </cell>
        </row>
        <row r="561">
          <cell r="B561">
            <v>4305</v>
          </cell>
          <cell r="C561" t="str">
            <v>Sub Board Node 4305</v>
          </cell>
          <cell r="D561">
            <v>20</v>
          </cell>
          <cell r="E561">
            <v>6.5467350000000007E-2</v>
          </cell>
          <cell r="F561" t="str">
            <v>Copper</v>
          </cell>
          <cell r="G561">
            <v>589</v>
          </cell>
          <cell r="H561">
            <v>2223</v>
          </cell>
          <cell r="I561">
            <v>20.5</v>
          </cell>
          <cell r="J561">
            <v>1.1115E-4</v>
          </cell>
          <cell r="K561">
            <v>1E-3</v>
          </cell>
          <cell r="L561">
            <v>0.01</v>
          </cell>
          <cell r="M561">
            <v>5.0000000000000001E-3</v>
          </cell>
        </row>
        <row r="562">
          <cell r="B562">
            <v>4306</v>
          </cell>
          <cell r="C562" t="str">
            <v>Sub Board Node 4306</v>
          </cell>
          <cell r="D562">
            <v>20</v>
          </cell>
          <cell r="E562">
            <v>0.16759641599999997</v>
          </cell>
          <cell r="F562" t="str">
            <v>Copper</v>
          </cell>
          <cell r="G562">
            <v>589</v>
          </cell>
          <cell r="H562">
            <v>2223</v>
          </cell>
          <cell r="I562">
            <v>20.5</v>
          </cell>
          <cell r="J562">
            <v>2.8454399999999996E-4</v>
          </cell>
          <cell r="K562">
            <v>1E-3</v>
          </cell>
          <cell r="L562">
            <v>1.6E-2</v>
          </cell>
          <cell r="M562">
            <v>8.0000000000000002E-3</v>
          </cell>
        </row>
        <row r="563">
          <cell r="B563">
            <v>4307</v>
          </cell>
          <cell r="C563" t="str">
            <v>Sub Board Node 4307</v>
          </cell>
          <cell r="D563">
            <v>20</v>
          </cell>
          <cell r="E563">
            <v>6.5467350000000007E-2</v>
          </cell>
          <cell r="F563" t="str">
            <v>Copper</v>
          </cell>
          <cell r="G563">
            <v>589</v>
          </cell>
          <cell r="H563">
            <v>2223</v>
          </cell>
          <cell r="I563">
            <v>20.5</v>
          </cell>
          <cell r="J563">
            <v>1.1115E-4</v>
          </cell>
          <cell r="K563">
            <v>1E-3</v>
          </cell>
          <cell r="L563">
            <v>0.01</v>
          </cell>
          <cell r="M563">
            <v>5.0000000000000001E-3</v>
          </cell>
        </row>
        <row r="564">
          <cell r="B564">
            <v>4308</v>
          </cell>
          <cell r="C564" t="str">
            <v>Sub Board Node 4308</v>
          </cell>
          <cell r="D564">
            <v>20</v>
          </cell>
          <cell r="E564">
            <v>0.16759641599999997</v>
          </cell>
          <cell r="F564" t="str">
            <v>Copper</v>
          </cell>
          <cell r="G564">
            <v>589</v>
          </cell>
          <cell r="H564">
            <v>2223</v>
          </cell>
          <cell r="I564">
            <v>20.5</v>
          </cell>
          <cell r="J564">
            <v>2.8454399999999996E-4</v>
          </cell>
          <cell r="K564">
            <v>1E-3</v>
          </cell>
          <cell r="L564">
            <v>1.6E-2</v>
          </cell>
          <cell r="M564">
            <v>8.0000000000000002E-3</v>
          </cell>
        </row>
        <row r="565">
          <cell r="B565" t="str">
            <v>44xx</v>
          </cell>
          <cell r="C565" t="str">
            <v>Stack dummy 2-Flange 1</v>
          </cell>
          <cell r="K565" t="str">
            <v>Radius</v>
          </cell>
          <cell r="L565" t="str">
            <v>Circum</v>
          </cell>
          <cell r="M565" t="str">
            <v>R2-R1</v>
          </cell>
        </row>
        <row r="566">
          <cell r="B566">
            <v>4400</v>
          </cell>
          <cell r="C566" t="str">
            <v>Stack dummy 2-Flange 1 Node 4400</v>
          </cell>
          <cell r="D566">
            <v>20</v>
          </cell>
          <cell r="E566">
            <v>1.9134976000000001</v>
          </cell>
          <cell r="F566" t="str">
            <v>Aluminum 6082</v>
          </cell>
          <cell r="G566">
            <v>896</v>
          </cell>
          <cell r="H566">
            <v>2810</v>
          </cell>
          <cell r="I566">
            <v>170</v>
          </cell>
          <cell r="J566">
            <v>2.1356000000000001E-3</v>
          </cell>
          <cell r="K566">
            <v>1.7000000000000001E-2</v>
          </cell>
          <cell r="L566">
            <v>0.10676000000000001</v>
          </cell>
          <cell r="M566">
            <v>4.0000000000000001E-3</v>
          </cell>
        </row>
        <row r="567">
          <cell r="B567" t="str">
            <v>441x</v>
          </cell>
          <cell r="C567" t="str">
            <v>Stack dummy 1-Flange 2</v>
          </cell>
          <cell r="K567" t="str">
            <v>Radius</v>
          </cell>
          <cell r="L567" t="str">
            <v>Circum</v>
          </cell>
          <cell r="M567" t="str">
            <v>R2-R1</v>
          </cell>
        </row>
        <row r="568">
          <cell r="B568">
            <v>4410</v>
          </cell>
          <cell r="C568" t="str">
            <v>Stack dummy 1-Flange 2 Node 4410</v>
          </cell>
          <cell r="D568">
            <v>20</v>
          </cell>
          <cell r="E568">
            <v>1.9134976000000001</v>
          </cell>
          <cell r="F568" t="str">
            <v>Aluminum 6082</v>
          </cell>
          <cell r="G568">
            <v>896</v>
          </cell>
          <cell r="H568">
            <v>2810</v>
          </cell>
          <cell r="I568">
            <v>170</v>
          </cell>
          <cell r="J568">
            <v>2.1356000000000001E-3</v>
          </cell>
          <cell r="K568">
            <v>1.7000000000000001E-2</v>
          </cell>
          <cell r="L568">
            <v>0.10676000000000001</v>
          </cell>
          <cell r="M568">
            <v>4.0000000000000001E-3</v>
          </cell>
        </row>
        <row r="569">
          <cell r="B569" t="str">
            <v>45xx</v>
          </cell>
          <cell r="C569" t="str">
            <v>SSD Box</v>
          </cell>
        </row>
        <row r="570">
          <cell r="B570">
            <v>4500</v>
          </cell>
          <cell r="C570" t="str">
            <v>SSD Box Node 4500</v>
          </cell>
          <cell r="D570">
            <v>20</v>
          </cell>
          <cell r="E570">
            <v>5.0355200000000009</v>
          </cell>
          <cell r="F570" t="str">
            <v>Aluminum 6082</v>
          </cell>
          <cell r="G570">
            <v>896</v>
          </cell>
          <cell r="H570">
            <v>2810</v>
          </cell>
          <cell r="I570">
            <v>170</v>
          </cell>
          <cell r="J570">
            <v>5.6200000000000009E-3</v>
          </cell>
          <cell r="K570">
            <v>0.02</v>
          </cell>
          <cell r="L570">
            <v>0.01</v>
          </cell>
          <cell r="M570">
            <v>0.01</v>
          </cell>
        </row>
        <row r="571">
          <cell r="B571">
            <v>4501</v>
          </cell>
          <cell r="C571" t="str">
            <v>SSD Box Node 4501</v>
          </cell>
          <cell r="D571">
            <v>20</v>
          </cell>
          <cell r="E571">
            <v>5.0355200000000009</v>
          </cell>
          <cell r="F571" t="str">
            <v>Aluminum 6082</v>
          </cell>
          <cell r="G571">
            <v>896</v>
          </cell>
          <cell r="H571">
            <v>2810</v>
          </cell>
          <cell r="I571">
            <v>170</v>
          </cell>
          <cell r="J571">
            <v>5.6200000000000009E-3</v>
          </cell>
          <cell r="K571">
            <v>0.02</v>
          </cell>
          <cell r="L571">
            <v>0.01</v>
          </cell>
          <cell r="M571">
            <v>0.01</v>
          </cell>
        </row>
        <row r="572">
          <cell r="B572">
            <v>4502</v>
          </cell>
          <cell r="C572" t="str">
            <v>SSD Box Node 4502</v>
          </cell>
          <cell r="D572">
            <v>20</v>
          </cell>
          <cell r="E572">
            <v>5.0355200000000009</v>
          </cell>
          <cell r="F572" t="str">
            <v>Aluminum 6082</v>
          </cell>
          <cell r="G572">
            <v>896</v>
          </cell>
          <cell r="H572">
            <v>2810</v>
          </cell>
          <cell r="I572">
            <v>170</v>
          </cell>
          <cell r="J572">
            <v>5.6200000000000009E-3</v>
          </cell>
          <cell r="K572">
            <v>0.02</v>
          </cell>
          <cell r="L572">
            <v>0.01</v>
          </cell>
          <cell r="M572">
            <v>0.01</v>
          </cell>
        </row>
        <row r="573">
          <cell r="B573">
            <v>4503</v>
          </cell>
          <cell r="C573" t="str">
            <v>SSD Box Node 4503</v>
          </cell>
          <cell r="D573">
            <v>20</v>
          </cell>
          <cell r="E573">
            <v>5.0355200000000009</v>
          </cell>
          <cell r="F573" t="str">
            <v>Aluminum 6082</v>
          </cell>
          <cell r="G573">
            <v>896</v>
          </cell>
          <cell r="H573">
            <v>2810</v>
          </cell>
          <cell r="I573">
            <v>170</v>
          </cell>
          <cell r="J573">
            <v>5.6200000000000009E-3</v>
          </cell>
          <cell r="K573">
            <v>0.02</v>
          </cell>
          <cell r="L573">
            <v>0.01</v>
          </cell>
          <cell r="M573">
            <v>0.01</v>
          </cell>
        </row>
        <row r="574">
          <cell r="C574" t="str">
            <v>SSD Electronic Board</v>
          </cell>
        </row>
        <row r="575">
          <cell r="B575" t="str">
            <v>46xx</v>
          </cell>
          <cell r="C575" t="str">
            <v xml:space="preserve">SSD Electronic Board-New Object </v>
          </cell>
        </row>
        <row r="576">
          <cell r="B576">
            <v>4600</v>
          </cell>
          <cell r="C576" t="str">
            <v>SSD Electronic Board-New Object  Node 4600</v>
          </cell>
          <cell r="D576">
            <v>20</v>
          </cell>
          <cell r="E576">
            <v>0.1173174912</v>
          </cell>
          <cell r="F576" t="str">
            <v>Copper</v>
          </cell>
          <cell r="G576">
            <v>589</v>
          </cell>
          <cell r="H576">
            <v>2223</v>
          </cell>
          <cell r="I576">
            <v>20.5</v>
          </cell>
          <cell r="J576">
            <v>1.991808E-4</v>
          </cell>
          <cell r="K576">
            <v>4.0000000000000001E-3</v>
          </cell>
          <cell r="L576">
            <v>1.4E-2</v>
          </cell>
          <cell r="M576">
            <v>1.6000000000000001E-3</v>
          </cell>
        </row>
        <row r="577">
          <cell r="B577">
            <v>4601</v>
          </cell>
          <cell r="C577" t="str">
            <v>SSD Electronic Board-New Object  Node 4601</v>
          </cell>
          <cell r="D577">
            <v>20</v>
          </cell>
          <cell r="E577">
            <v>0.1173174912</v>
          </cell>
          <cell r="F577" t="str">
            <v>Copper</v>
          </cell>
          <cell r="G577">
            <v>589</v>
          </cell>
          <cell r="H577">
            <v>2223</v>
          </cell>
          <cell r="I577">
            <v>20.5</v>
          </cell>
          <cell r="J577">
            <v>1.991808E-4</v>
          </cell>
          <cell r="K577">
            <v>4.0000000000000001E-3</v>
          </cell>
          <cell r="L577">
            <v>1.4E-2</v>
          </cell>
          <cell r="M577">
            <v>1.6000000000000001E-3</v>
          </cell>
        </row>
        <row r="579">
          <cell r="B579" t="str">
            <v>461x</v>
          </cell>
          <cell r="C579" t="str">
            <v>SSD Electronic Board-New Object 1</v>
          </cell>
        </row>
        <row r="580">
          <cell r="B580">
            <v>4610</v>
          </cell>
          <cell r="C580" t="str">
            <v>SSD Electronic Board-New Object 1 Node 4610</v>
          </cell>
          <cell r="D580">
            <v>20</v>
          </cell>
          <cell r="E580">
            <v>0.167596416</v>
          </cell>
          <cell r="F580" t="str">
            <v>Copper</v>
          </cell>
          <cell r="G580">
            <v>589</v>
          </cell>
          <cell r="H580">
            <v>2223</v>
          </cell>
          <cell r="I580">
            <v>20.5</v>
          </cell>
          <cell r="J580">
            <v>2.8454400000000002E-4</v>
          </cell>
          <cell r="K580">
            <v>0.02</v>
          </cell>
          <cell r="L580">
            <v>4.0000000000000001E-3</v>
          </cell>
          <cell r="M580">
            <v>1.6000000000000001E-3</v>
          </cell>
        </row>
        <row r="581">
          <cell r="B581">
            <v>4611</v>
          </cell>
          <cell r="C581" t="str">
            <v>SSD Electronic Board-New Object 1 Node 4611</v>
          </cell>
          <cell r="D581">
            <v>20</v>
          </cell>
          <cell r="E581">
            <v>0.167596416</v>
          </cell>
          <cell r="F581" t="str">
            <v>Copper</v>
          </cell>
          <cell r="G581">
            <v>589</v>
          </cell>
          <cell r="H581">
            <v>2223</v>
          </cell>
          <cell r="I581">
            <v>20.5</v>
          </cell>
          <cell r="J581">
            <v>2.8454400000000002E-4</v>
          </cell>
          <cell r="K581">
            <v>0.02</v>
          </cell>
          <cell r="L581">
            <v>4.0000000000000001E-3</v>
          </cell>
          <cell r="M581">
            <v>1.6000000000000001E-3</v>
          </cell>
        </row>
        <row r="583">
          <cell r="B583" t="str">
            <v>462x</v>
          </cell>
          <cell r="C583" t="str">
            <v>SSD Electronic Board-New Object 2</v>
          </cell>
        </row>
        <row r="584">
          <cell r="B584">
            <v>4620</v>
          </cell>
          <cell r="C584" t="str">
            <v>SSD Electronic Board-New Object 2 Node 4620</v>
          </cell>
          <cell r="D584">
            <v>20</v>
          </cell>
          <cell r="E584">
            <v>0.1005578496</v>
          </cell>
          <cell r="F584" t="str">
            <v>Copper</v>
          </cell>
          <cell r="G584">
            <v>589</v>
          </cell>
          <cell r="H584">
            <v>2223</v>
          </cell>
          <cell r="I584">
            <v>20.5</v>
          </cell>
          <cell r="J584">
            <v>1.7072640000000001E-4</v>
          </cell>
          <cell r="K584">
            <v>4.0000000000000001E-3</v>
          </cell>
          <cell r="L584">
            <v>1.2E-2</v>
          </cell>
          <cell r="M584">
            <v>1.6000000000000001E-3</v>
          </cell>
        </row>
        <row r="585">
          <cell r="B585">
            <v>4621</v>
          </cell>
          <cell r="C585" t="str">
            <v>SSD Electronic Board-New Object 2 Node 4621</v>
          </cell>
          <cell r="D585">
            <v>20</v>
          </cell>
          <cell r="E585">
            <v>0.1005578496</v>
          </cell>
          <cell r="F585" t="str">
            <v>Copper</v>
          </cell>
          <cell r="G585">
            <v>589</v>
          </cell>
          <cell r="H585">
            <v>2223</v>
          </cell>
          <cell r="I585">
            <v>20.5</v>
          </cell>
          <cell r="J585">
            <v>1.7072640000000001E-4</v>
          </cell>
          <cell r="K585">
            <v>4.0000000000000001E-3</v>
          </cell>
          <cell r="L585">
            <v>1.2E-2</v>
          </cell>
          <cell r="M585">
            <v>1.6000000000000001E-3</v>
          </cell>
        </row>
        <row r="587">
          <cell r="B587" t="str">
            <v>463x</v>
          </cell>
          <cell r="C587" t="str">
            <v>SSD Electronic Board-New Object 3</v>
          </cell>
        </row>
        <row r="588">
          <cell r="B588">
            <v>4630</v>
          </cell>
          <cell r="C588" t="str">
            <v>SSD Electronic Board-New Object 3 Node 4630</v>
          </cell>
          <cell r="D588">
            <v>20</v>
          </cell>
          <cell r="E588">
            <v>0.167596416</v>
          </cell>
          <cell r="F588" t="str">
            <v>Copper</v>
          </cell>
          <cell r="G588">
            <v>589</v>
          </cell>
          <cell r="H588">
            <v>2223</v>
          </cell>
          <cell r="I588">
            <v>20.5</v>
          </cell>
          <cell r="J588">
            <v>2.8454400000000002E-4</v>
          </cell>
          <cell r="K588">
            <v>0.02</v>
          </cell>
          <cell r="L588">
            <v>4.0000000000000001E-3</v>
          </cell>
          <cell r="M588">
            <v>1.6000000000000001E-3</v>
          </cell>
        </row>
        <row r="589">
          <cell r="B589">
            <v>4631</v>
          </cell>
          <cell r="C589" t="str">
            <v>SSD Electronic Board-New Object 3 Node 4631</v>
          </cell>
          <cell r="D589">
            <v>20</v>
          </cell>
          <cell r="E589">
            <v>0.167596416</v>
          </cell>
          <cell r="F589" t="str">
            <v>Copper</v>
          </cell>
          <cell r="G589">
            <v>589</v>
          </cell>
          <cell r="H589">
            <v>2223</v>
          </cell>
          <cell r="I589">
            <v>20.5</v>
          </cell>
          <cell r="J589">
            <v>2.8454400000000002E-4</v>
          </cell>
          <cell r="K589">
            <v>0.02</v>
          </cell>
          <cell r="L589">
            <v>4.0000000000000001E-3</v>
          </cell>
          <cell r="M589">
            <v>1.6000000000000001E-3</v>
          </cell>
        </row>
        <row r="591">
          <cell r="B591" t="str">
            <v>47xx</v>
          </cell>
          <cell r="C591" t="str">
            <v>HV Box</v>
          </cell>
        </row>
        <row r="592">
          <cell r="B592">
            <v>4700</v>
          </cell>
          <cell r="C592" t="str">
            <v>HV Box Node 4700</v>
          </cell>
          <cell r="D592">
            <v>20</v>
          </cell>
          <cell r="E592">
            <v>21.149184000000002</v>
          </cell>
          <cell r="F592" t="str">
            <v>Aluminum 6082</v>
          </cell>
          <cell r="G592">
            <v>896</v>
          </cell>
          <cell r="H592">
            <v>2810</v>
          </cell>
          <cell r="I592">
            <v>170</v>
          </cell>
          <cell r="J592">
            <v>2.3604000000000003E-2</v>
          </cell>
          <cell r="K592">
            <v>1.4E-2</v>
          </cell>
          <cell r="L592">
            <v>0.03</v>
          </cell>
          <cell r="M592">
            <v>0.02</v>
          </cell>
        </row>
        <row r="593">
          <cell r="B593">
            <v>4701</v>
          </cell>
          <cell r="C593" t="str">
            <v>HV Box Node 4701</v>
          </cell>
          <cell r="D593">
            <v>20</v>
          </cell>
          <cell r="E593">
            <v>21.149184000000002</v>
          </cell>
          <cell r="F593" t="str">
            <v>Aluminum 6082</v>
          </cell>
          <cell r="G593">
            <v>896</v>
          </cell>
          <cell r="H593">
            <v>2810</v>
          </cell>
          <cell r="I593">
            <v>170</v>
          </cell>
          <cell r="J593">
            <v>2.3604000000000003E-2</v>
          </cell>
          <cell r="K593">
            <v>1.4E-2</v>
          </cell>
          <cell r="L593">
            <v>0.03</v>
          </cell>
          <cell r="M593">
            <v>0.02</v>
          </cell>
        </row>
        <row r="594">
          <cell r="B594">
            <v>4702</v>
          </cell>
          <cell r="C594" t="str">
            <v>HV Box Node 4702</v>
          </cell>
          <cell r="D594">
            <v>20</v>
          </cell>
          <cell r="E594">
            <v>21.149184000000002</v>
          </cell>
          <cell r="F594" t="str">
            <v>Aluminum 6082</v>
          </cell>
          <cell r="G594">
            <v>896</v>
          </cell>
          <cell r="H594">
            <v>2810</v>
          </cell>
          <cell r="I594">
            <v>170</v>
          </cell>
          <cell r="J594">
            <v>2.3604000000000003E-2</v>
          </cell>
          <cell r="K594">
            <v>1.4E-2</v>
          </cell>
          <cell r="L594">
            <v>0.03</v>
          </cell>
          <cell r="M594">
            <v>0.02</v>
          </cell>
        </row>
        <row r="595">
          <cell r="B595">
            <v>4703</v>
          </cell>
          <cell r="C595" t="str">
            <v>HV Box Node 4703</v>
          </cell>
          <cell r="D595">
            <v>20</v>
          </cell>
          <cell r="E595">
            <v>21.149184000000002</v>
          </cell>
          <cell r="F595" t="str">
            <v>Aluminum 6082</v>
          </cell>
          <cell r="G595">
            <v>896</v>
          </cell>
          <cell r="H595">
            <v>2810</v>
          </cell>
          <cell r="I595">
            <v>170</v>
          </cell>
          <cell r="J595">
            <v>2.3604000000000003E-2</v>
          </cell>
          <cell r="K595">
            <v>1.4E-2</v>
          </cell>
          <cell r="L595">
            <v>0.03</v>
          </cell>
          <cell r="M595">
            <v>0.02</v>
          </cell>
        </row>
        <row r="596">
          <cell r="B596">
            <v>4704</v>
          </cell>
          <cell r="C596" t="str">
            <v>HV Box Node 4704</v>
          </cell>
          <cell r="D596">
            <v>20</v>
          </cell>
          <cell r="E596">
            <v>21.149184000000002</v>
          </cell>
          <cell r="F596" t="str">
            <v>Aluminum 6082</v>
          </cell>
          <cell r="G596">
            <v>896</v>
          </cell>
          <cell r="H596">
            <v>2810</v>
          </cell>
          <cell r="I596">
            <v>170</v>
          </cell>
          <cell r="J596">
            <v>2.3604000000000003E-2</v>
          </cell>
          <cell r="K596">
            <v>1.4E-2</v>
          </cell>
          <cell r="L596">
            <v>0.03</v>
          </cell>
          <cell r="M596">
            <v>0.02</v>
          </cell>
        </row>
        <row r="597">
          <cell r="B597">
            <v>4705</v>
          </cell>
          <cell r="C597" t="str">
            <v>HV Box Node 4705</v>
          </cell>
          <cell r="D597">
            <v>20</v>
          </cell>
          <cell r="E597">
            <v>21.149184000000002</v>
          </cell>
          <cell r="F597" t="str">
            <v>Aluminum 6082</v>
          </cell>
          <cell r="G597">
            <v>896</v>
          </cell>
          <cell r="H597">
            <v>2810</v>
          </cell>
          <cell r="I597">
            <v>170</v>
          </cell>
          <cell r="J597">
            <v>2.3604000000000003E-2</v>
          </cell>
          <cell r="K597">
            <v>1.4E-2</v>
          </cell>
          <cell r="L597">
            <v>0.03</v>
          </cell>
          <cell r="M597">
            <v>0.02</v>
          </cell>
        </row>
        <row r="598">
          <cell r="B598">
            <v>4706</v>
          </cell>
          <cell r="C598" t="str">
            <v>HV Box Node 4706</v>
          </cell>
          <cell r="D598">
            <v>20</v>
          </cell>
          <cell r="E598">
            <v>21.149184000000002</v>
          </cell>
          <cell r="F598" t="str">
            <v>Aluminum 6082</v>
          </cell>
          <cell r="G598">
            <v>896</v>
          </cell>
          <cell r="H598">
            <v>2810</v>
          </cell>
          <cell r="I598">
            <v>170</v>
          </cell>
          <cell r="J598">
            <v>2.3604000000000003E-2</v>
          </cell>
          <cell r="K598">
            <v>1.4E-2</v>
          </cell>
          <cell r="L598">
            <v>0.03</v>
          </cell>
          <cell r="M598">
            <v>0.02</v>
          </cell>
        </row>
        <row r="599">
          <cell r="B599">
            <v>4707</v>
          </cell>
          <cell r="C599" t="str">
            <v>HV Box Node 4707</v>
          </cell>
          <cell r="D599">
            <v>20</v>
          </cell>
          <cell r="E599">
            <v>21.149184000000002</v>
          </cell>
          <cell r="F599" t="str">
            <v>Aluminum 6082</v>
          </cell>
          <cell r="G599">
            <v>896</v>
          </cell>
          <cell r="H599">
            <v>2810</v>
          </cell>
          <cell r="I599">
            <v>170</v>
          </cell>
          <cell r="J599">
            <v>2.3604000000000003E-2</v>
          </cell>
          <cell r="K599">
            <v>1.4E-2</v>
          </cell>
          <cell r="L599">
            <v>0.03</v>
          </cell>
          <cell r="M599">
            <v>0.02</v>
          </cell>
        </row>
        <row r="600">
          <cell r="B600">
            <v>4708</v>
          </cell>
          <cell r="C600" t="str">
            <v>HV Box Node 4708</v>
          </cell>
          <cell r="D600">
            <v>20</v>
          </cell>
          <cell r="E600">
            <v>21.149184000000002</v>
          </cell>
          <cell r="F600" t="str">
            <v>Aluminum 6082</v>
          </cell>
          <cell r="G600">
            <v>896</v>
          </cell>
          <cell r="H600">
            <v>2810</v>
          </cell>
          <cell r="I600">
            <v>170</v>
          </cell>
          <cell r="J600">
            <v>2.3604000000000003E-2</v>
          </cell>
          <cell r="K600">
            <v>1.4E-2</v>
          </cell>
          <cell r="L600">
            <v>0.03</v>
          </cell>
          <cell r="M600">
            <v>0.02</v>
          </cell>
        </row>
        <row r="601">
          <cell r="C601" t="str">
            <v>HV Electronic Board</v>
          </cell>
        </row>
        <row r="602">
          <cell r="B602" t="str">
            <v>48xx</v>
          </cell>
          <cell r="C602" t="str">
            <v xml:space="preserve">HV Electronic Board-New Object </v>
          </cell>
        </row>
        <row r="603">
          <cell r="B603">
            <v>4800</v>
          </cell>
          <cell r="C603" t="str">
            <v>HV Electronic Board-New Object  Node 4800</v>
          </cell>
          <cell r="D603">
            <v>20</v>
          </cell>
          <cell r="E603">
            <v>0.25139462400000001</v>
          </cell>
          <cell r="F603" t="str">
            <v>Copper</v>
          </cell>
          <cell r="G603">
            <v>589</v>
          </cell>
          <cell r="H603">
            <v>2223</v>
          </cell>
          <cell r="I603">
            <v>20.5</v>
          </cell>
          <cell r="J603">
            <v>4.26816E-4</v>
          </cell>
          <cell r="K603">
            <v>4.0000000000000001E-3</v>
          </cell>
          <cell r="L603">
            <v>0.03</v>
          </cell>
          <cell r="M603">
            <v>1.6000000000000001E-3</v>
          </cell>
        </row>
        <row r="604">
          <cell r="B604">
            <v>4801</v>
          </cell>
          <cell r="C604" t="str">
            <v>HV Electronic Board-New Object  Node 4801</v>
          </cell>
          <cell r="D604">
            <v>20</v>
          </cell>
          <cell r="E604">
            <v>0.25139462400000001</v>
          </cell>
          <cell r="F604" t="str">
            <v>Copper</v>
          </cell>
          <cell r="G604">
            <v>589</v>
          </cell>
          <cell r="H604">
            <v>2223</v>
          </cell>
          <cell r="I604">
            <v>20.5</v>
          </cell>
          <cell r="J604">
            <v>4.26816E-4</v>
          </cell>
          <cell r="K604">
            <v>4.0000000000000001E-3</v>
          </cell>
          <cell r="L604">
            <v>0.03</v>
          </cell>
          <cell r="M604">
            <v>1.6000000000000001E-3</v>
          </cell>
        </row>
        <row r="605">
          <cell r="B605">
            <v>4802</v>
          </cell>
          <cell r="C605" t="str">
            <v>HV Electronic Board-New Object  Node 4802</v>
          </cell>
          <cell r="D605">
            <v>20</v>
          </cell>
          <cell r="E605">
            <v>0.25139462400000001</v>
          </cell>
          <cell r="F605" t="str">
            <v>Copper</v>
          </cell>
          <cell r="G605">
            <v>589</v>
          </cell>
          <cell r="H605">
            <v>2223</v>
          </cell>
          <cell r="I605">
            <v>20.5</v>
          </cell>
          <cell r="J605">
            <v>4.26816E-4</v>
          </cell>
          <cell r="K605">
            <v>4.0000000000000001E-3</v>
          </cell>
          <cell r="L605">
            <v>0.03</v>
          </cell>
          <cell r="M605">
            <v>1.6000000000000001E-3</v>
          </cell>
        </row>
        <row r="606">
          <cell r="B606" t="str">
            <v>481x</v>
          </cell>
          <cell r="C606" t="str">
            <v>HV Electronic Board-New Object 1</v>
          </cell>
        </row>
        <row r="607">
          <cell r="B607">
            <v>4810</v>
          </cell>
          <cell r="C607" t="str">
            <v>HV Electronic Board-New Object 1 Node 4810</v>
          </cell>
          <cell r="D607">
            <v>20</v>
          </cell>
          <cell r="E607">
            <v>0.1173174912</v>
          </cell>
          <cell r="F607" t="str">
            <v>Copper</v>
          </cell>
          <cell r="G607">
            <v>589</v>
          </cell>
          <cell r="H607">
            <v>2223</v>
          </cell>
          <cell r="I607">
            <v>20.5</v>
          </cell>
          <cell r="J607">
            <v>1.991808E-4</v>
          </cell>
          <cell r="K607">
            <v>1.4E-2</v>
          </cell>
          <cell r="L607">
            <v>4.0000000000000001E-3</v>
          </cell>
          <cell r="M607">
            <v>1.6000000000000001E-3</v>
          </cell>
        </row>
        <row r="608">
          <cell r="B608">
            <v>4811</v>
          </cell>
          <cell r="C608" t="str">
            <v>HV Electronic Board-New Object 1 Node 4811</v>
          </cell>
          <cell r="D608">
            <v>20</v>
          </cell>
          <cell r="E608">
            <v>0.1173174912</v>
          </cell>
          <cell r="F608" t="str">
            <v>Copper</v>
          </cell>
          <cell r="G608">
            <v>589</v>
          </cell>
          <cell r="H608">
            <v>2223</v>
          </cell>
          <cell r="I608">
            <v>20.5</v>
          </cell>
          <cell r="J608">
            <v>1.991808E-4</v>
          </cell>
          <cell r="K608">
            <v>1.4E-2</v>
          </cell>
          <cell r="L608">
            <v>4.0000000000000001E-3</v>
          </cell>
          <cell r="M608">
            <v>1.6000000000000001E-3</v>
          </cell>
        </row>
        <row r="609">
          <cell r="B609">
            <v>4812</v>
          </cell>
          <cell r="C609" t="str">
            <v>HV Electronic Board-New Object 1 Node 4812</v>
          </cell>
          <cell r="D609">
            <v>20</v>
          </cell>
          <cell r="E609">
            <v>0.1173174912</v>
          </cell>
          <cell r="F609" t="str">
            <v>Copper</v>
          </cell>
          <cell r="G609">
            <v>589</v>
          </cell>
          <cell r="H609">
            <v>2223</v>
          </cell>
          <cell r="I609">
            <v>20.5</v>
          </cell>
          <cell r="J609">
            <v>1.991808E-4</v>
          </cell>
          <cell r="K609">
            <v>1.4E-2</v>
          </cell>
          <cell r="L609">
            <v>4.0000000000000001E-3</v>
          </cell>
          <cell r="M609">
            <v>1.6000000000000001E-3</v>
          </cell>
        </row>
        <row r="610">
          <cell r="B610" t="str">
            <v>482x</v>
          </cell>
          <cell r="C610" t="str">
            <v>HV Electronic Board-New Object 2</v>
          </cell>
        </row>
        <row r="611">
          <cell r="B611">
            <v>4820</v>
          </cell>
          <cell r="C611" t="str">
            <v>HV Electronic Board-New Object 2 Node 4820</v>
          </cell>
          <cell r="D611">
            <v>20</v>
          </cell>
          <cell r="E611">
            <v>0.25139462400000001</v>
          </cell>
          <cell r="F611" t="str">
            <v>Copper</v>
          </cell>
          <cell r="G611">
            <v>589</v>
          </cell>
          <cell r="H611">
            <v>2223</v>
          </cell>
          <cell r="I611">
            <v>20.5</v>
          </cell>
          <cell r="J611">
            <v>4.26816E-4</v>
          </cell>
          <cell r="K611">
            <v>4.0000000000000001E-3</v>
          </cell>
          <cell r="L611">
            <v>0.03</v>
          </cell>
          <cell r="M611">
            <v>1.6000000000000001E-3</v>
          </cell>
        </row>
        <row r="612">
          <cell r="B612">
            <v>4821</v>
          </cell>
          <cell r="C612" t="str">
            <v>HV Electronic Board-New Object 2 Node 4821</v>
          </cell>
          <cell r="D612">
            <v>20</v>
          </cell>
          <cell r="E612">
            <v>0.25139462400000001</v>
          </cell>
          <cell r="F612" t="str">
            <v>Copper</v>
          </cell>
          <cell r="G612">
            <v>589</v>
          </cell>
          <cell r="H612">
            <v>2223</v>
          </cell>
          <cell r="I612">
            <v>20.5</v>
          </cell>
          <cell r="J612">
            <v>4.26816E-4</v>
          </cell>
          <cell r="K612">
            <v>4.0000000000000001E-3</v>
          </cell>
          <cell r="L612">
            <v>0.03</v>
          </cell>
          <cell r="M612">
            <v>1.6000000000000001E-3</v>
          </cell>
        </row>
        <row r="613">
          <cell r="B613">
            <v>4822</v>
          </cell>
          <cell r="C613" t="str">
            <v>HV Electronic Board-New Object 2 Node 4822</v>
          </cell>
          <cell r="D613">
            <v>20</v>
          </cell>
          <cell r="E613">
            <v>0.25139462400000001</v>
          </cell>
          <cell r="F613" t="str">
            <v>Copper</v>
          </cell>
          <cell r="G613">
            <v>589</v>
          </cell>
          <cell r="H613">
            <v>2223</v>
          </cell>
          <cell r="I613">
            <v>20.5</v>
          </cell>
          <cell r="J613">
            <v>4.26816E-4</v>
          </cell>
          <cell r="K613">
            <v>4.0000000000000001E-3</v>
          </cell>
          <cell r="L613">
            <v>0.03</v>
          </cell>
          <cell r="M613">
            <v>1.6000000000000001E-3</v>
          </cell>
        </row>
        <row r="614">
          <cell r="B614" t="str">
            <v>483x</v>
          </cell>
          <cell r="C614" t="str">
            <v>HV Electronic Board-New Object 3</v>
          </cell>
        </row>
        <row r="615">
          <cell r="B615">
            <v>4830</v>
          </cell>
          <cell r="C615" t="str">
            <v>HV Electronic Board-New Object 3 Node 4830</v>
          </cell>
          <cell r="D615">
            <v>20</v>
          </cell>
          <cell r="E615">
            <v>0.1173174912</v>
          </cell>
          <cell r="F615" t="str">
            <v>Copper</v>
          </cell>
          <cell r="G615">
            <v>589</v>
          </cell>
          <cell r="H615">
            <v>2223</v>
          </cell>
          <cell r="I615">
            <v>20.5</v>
          </cell>
          <cell r="J615">
            <v>1.991808E-4</v>
          </cell>
          <cell r="K615">
            <v>1.4E-2</v>
          </cell>
          <cell r="L615">
            <v>4.0000000000000001E-3</v>
          </cell>
          <cell r="M615">
            <v>1.6000000000000001E-3</v>
          </cell>
        </row>
        <row r="616">
          <cell r="B616">
            <v>4831</v>
          </cell>
          <cell r="C616" t="str">
            <v>HV Electronic Board-New Object 3 Node 4831</v>
          </cell>
          <cell r="D616">
            <v>20</v>
          </cell>
          <cell r="E616">
            <v>0.1173174912</v>
          </cell>
          <cell r="F616" t="str">
            <v>Copper</v>
          </cell>
          <cell r="G616">
            <v>589</v>
          </cell>
          <cell r="H616">
            <v>2223</v>
          </cell>
          <cell r="I616">
            <v>20.5</v>
          </cell>
          <cell r="J616">
            <v>1.991808E-4</v>
          </cell>
          <cell r="K616">
            <v>1.4E-2</v>
          </cell>
          <cell r="L616">
            <v>4.0000000000000001E-3</v>
          </cell>
          <cell r="M616">
            <v>1.6000000000000001E-3</v>
          </cell>
        </row>
        <row r="617">
          <cell r="B617">
            <v>4832</v>
          </cell>
          <cell r="C617" t="str">
            <v>HV Electronic Board-New Object 3 Node 4832</v>
          </cell>
          <cell r="D617">
            <v>20</v>
          </cell>
          <cell r="E617">
            <v>0.1173174912</v>
          </cell>
          <cell r="F617" t="str">
            <v>Copper</v>
          </cell>
          <cell r="G617">
            <v>589</v>
          </cell>
          <cell r="H617">
            <v>2223</v>
          </cell>
          <cell r="I617">
            <v>20.5</v>
          </cell>
          <cell r="J617">
            <v>1.991808E-4</v>
          </cell>
          <cell r="K617">
            <v>1.4E-2</v>
          </cell>
          <cell r="L617">
            <v>4.0000000000000001E-3</v>
          </cell>
          <cell r="M617">
            <v>1.6000000000000001E-3</v>
          </cell>
        </row>
        <row r="618">
          <cell r="B618" t="str">
            <v>49xx</v>
          </cell>
          <cell r="C618" t="str">
            <v>DPU Box</v>
          </cell>
        </row>
        <row r="619">
          <cell r="B619">
            <v>4900</v>
          </cell>
          <cell r="C619" t="str">
            <v>DPU Box Node 4900</v>
          </cell>
          <cell r="D619">
            <v>20</v>
          </cell>
          <cell r="E619">
            <v>19.638528000000001</v>
          </cell>
          <cell r="F619" t="str">
            <v>Aluminum 6082</v>
          </cell>
          <cell r="G619">
            <v>896</v>
          </cell>
          <cell r="H619">
            <v>2810</v>
          </cell>
          <cell r="I619">
            <v>170</v>
          </cell>
          <cell r="J619">
            <v>2.1918E-2</v>
          </cell>
          <cell r="K619">
            <v>0.02</v>
          </cell>
          <cell r="L619">
            <v>0.03</v>
          </cell>
          <cell r="M619">
            <v>1.2999999999999999E-2</v>
          </cell>
        </row>
        <row r="620">
          <cell r="B620">
            <v>4901</v>
          </cell>
          <cell r="C620" t="str">
            <v>DPU Box Node 4901</v>
          </cell>
          <cell r="D620">
            <v>20</v>
          </cell>
          <cell r="E620">
            <v>19.638528000000001</v>
          </cell>
          <cell r="F620" t="str">
            <v>Aluminum 6082</v>
          </cell>
          <cell r="G620">
            <v>896</v>
          </cell>
          <cell r="H620">
            <v>2810</v>
          </cell>
          <cell r="I620">
            <v>170</v>
          </cell>
          <cell r="J620">
            <v>2.1918E-2</v>
          </cell>
          <cell r="K620">
            <v>0.02</v>
          </cell>
          <cell r="L620">
            <v>0.03</v>
          </cell>
          <cell r="M620">
            <v>1.2999999999999999E-2</v>
          </cell>
        </row>
        <row r="621">
          <cell r="B621">
            <v>4902</v>
          </cell>
          <cell r="C621" t="str">
            <v>DPU Box Node 4902</v>
          </cell>
          <cell r="D621">
            <v>20</v>
          </cell>
          <cell r="E621">
            <v>19.638528000000001</v>
          </cell>
          <cell r="F621" t="str">
            <v>Aluminum 6082</v>
          </cell>
          <cell r="G621">
            <v>896</v>
          </cell>
          <cell r="H621">
            <v>2810</v>
          </cell>
          <cell r="I621">
            <v>170</v>
          </cell>
          <cell r="J621">
            <v>2.1918E-2</v>
          </cell>
          <cell r="K621">
            <v>0.02</v>
          </cell>
          <cell r="L621">
            <v>0.03</v>
          </cell>
          <cell r="M621">
            <v>1.2999999999999999E-2</v>
          </cell>
        </row>
        <row r="622">
          <cell r="B622">
            <v>4903</v>
          </cell>
          <cell r="C622" t="str">
            <v>DPU Box Node 4903</v>
          </cell>
          <cell r="D622">
            <v>20</v>
          </cell>
          <cell r="E622">
            <v>19.638528000000001</v>
          </cell>
          <cell r="F622" t="str">
            <v>Aluminum 6082</v>
          </cell>
          <cell r="G622">
            <v>896</v>
          </cell>
          <cell r="H622">
            <v>2810</v>
          </cell>
          <cell r="I622">
            <v>170</v>
          </cell>
          <cell r="J622">
            <v>2.1918E-2</v>
          </cell>
          <cell r="K622">
            <v>0.02</v>
          </cell>
          <cell r="L622">
            <v>0.03</v>
          </cell>
          <cell r="M622">
            <v>1.2999999999999999E-2</v>
          </cell>
        </row>
        <row r="623">
          <cell r="C623" t="str">
            <v>DPU Electronic Board</v>
          </cell>
        </row>
        <row r="624">
          <cell r="B624" t="str">
            <v>5xxx</v>
          </cell>
          <cell r="C624" t="str">
            <v xml:space="preserve">DPU Electronic Board-New Object </v>
          </cell>
        </row>
        <row r="625">
          <cell r="B625">
            <v>5000</v>
          </cell>
          <cell r="C625" t="str">
            <v>DPU Electronic Board-New Object  Node 5000</v>
          </cell>
          <cell r="D625">
            <v>20</v>
          </cell>
          <cell r="E625">
            <v>0.25139462400000001</v>
          </cell>
          <cell r="F625" t="str">
            <v>Copper</v>
          </cell>
          <cell r="G625">
            <v>589</v>
          </cell>
          <cell r="H625">
            <v>2223</v>
          </cell>
          <cell r="I625">
            <v>20.5</v>
          </cell>
          <cell r="J625">
            <v>4.26816E-4</v>
          </cell>
          <cell r="K625">
            <v>4.0000000000000001E-3</v>
          </cell>
          <cell r="L625">
            <v>0.03</v>
          </cell>
          <cell r="M625">
            <v>1.6000000000000001E-3</v>
          </cell>
        </row>
        <row r="626">
          <cell r="B626">
            <v>5001</v>
          </cell>
          <cell r="C626" t="str">
            <v>DPU Electronic Board-New Object  Node 5001</v>
          </cell>
          <cell r="D626">
            <v>20</v>
          </cell>
          <cell r="E626">
            <v>0.25139462400000001</v>
          </cell>
          <cell r="F626" t="str">
            <v>Copper</v>
          </cell>
          <cell r="G626">
            <v>589</v>
          </cell>
          <cell r="H626">
            <v>2223</v>
          </cell>
          <cell r="I626">
            <v>20.5</v>
          </cell>
          <cell r="J626">
            <v>4.26816E-4</v>
          </cell>
          <cell r="K626">
            <v>4.0000000000000001E-3</v>
          </cell>
          <cell r="L626">
            <v>0.03</v>
          </cell>
          <cell r="M626">
            <v>1.6000000000000001E-3</v>
          </cell>
        </row>
        <row r="628">
          <cell r="B628" t="str">
            <v>501x</v>
          </cell>
          <cell r="C628" t="str">
            <v>DPU Electronic Board-New Object 1</v>
          </cell>
        </row>
        <row r="629">
          <cell r="B629">
            <v>5010</v>
          </cell>
          <cell r="C629" t="str">
            <v>DPU Electronic Board-New Object 1 Node 5010</v>
          </cell>
          <cell r="D629">
            <v>20</v>
          </cell>
          <cell r="E629">
            <v>0.25139462400000001</v>
          </cell>
          <cell r="F629" t="str">
            <v>Copper</v>
          </cell>
          <cell r="G629">
            <v>589</v>
          </cell>
          <cell r="H629">
            <v>2223</v>
          </cell>
          <cell r="I629">
            <v>20.5</v>
          </cell>
          <cell r="J629">
            <v>4.26816E-4</v>
          </cell>
          <cell r="K629">
            <v>4.0000000000000001E-3</v>
          </cell>
          <cell r="L629">
            <v>0.03</v>
          </cell>
          <cell r="M629">
            <v>1.6000000000000001E-3</v>
          </cell>
        </row>
        <row r="630">
          <cell r="B630">
            <v>5011</v>
          </cell>
          <cell r="C630" t="str">
            <v>DPU Electronic Board-New Object 1 Node 5011</v>
          </cell>
          <cell r="D630">
            <v>20</v>
          </cell>
          <cell r="E630">
            <v>0.25139462400000001</v>
          </cell>
          <cell r="F630" t="str">
            <v>Copper</v>
          </cell>
          <cell r="G630">
            <v>589</v>
          </cell>
          <cell r="H630">
            <v>2223</v>
          </cell>
          <cell r="I630">
            <v>20.5</v>
          </cell>
          <cell r="J630">
            <v>4.26816E-4</v>
          </cell>
          <cell r="K630">
            <v>4.0000000000000001E-3</v>
          </cell>
          <cell r="L630">
            <v>0.03</v>
          </cell>
          <cell r="M630">
            <v>1.6000000000000001E-3</v>
          </cell>
        </row>
        <row r="632">
          <cell r="B632" t="str">
            <v>502x</v>
          </cell>
          <cell r="C632" t="str">
            <v>DPU Electronic Board-New Object 2</v>
          </cell>
        </row>
        <row r="633">
          <cell r="B633">
            <v>5020</v>
          </cell>
          <cell r="C633" t="str">
            <v>DPU Electronic Board-New Object 2 Node 5020</v>
          </cell>
          <cell r="D633">
            <v>20</v>
          </cell>
          <cell r="E633">
            <v>0.167596416</v>
          </cell>
          <cell r="F633" t="str">
            <v>Copper</v>
          </cell>
          <cell r="G633">
            <v>589</v>
          </cell>
          <cell r="H633">
            <v>2223</v>
          </cell>
          <cell r="I633">
            <v>20.5</v>
          </cell>
          <cell r="J633">
            <v>2.8454400000000002E-4</v>
          </cell>
          <cell r="K633">
            <v>0.02</v>
          </cell>
          <cell r="L633">
            <v>4.0000000000000001E-3</v>
          </cell>
          <cell r="M633">
            <v>1.6000000000000001E-3</v>
          </cell>
        </row>
        <row r="634">
          <cell r="B634">
            <v>5021</v>
          </cell>
          <cell r="C634" t="str">
            <v>DPU Electronic Board-New Object 2 Node 5021</v>
          </cell>
          <cell r="D634">
            <v>20</v>
          </cell>
          <cell r="E634">
            <v>0.167596416</v>
          </cell>
          <cell r="F634" t="str">
            <v>Copper</v>
          </cell>
          <cell r="G634">
            <v>589</v>
          </cell>
          <cell r="H634">
            <v>2223</v>
          </cell>
          <cell r="I634">
            <v>20.5</v>
          </cell>
          <cell r="J634">
            <v>2.8454400000000002E-4</v>
          </cell>
          <cell r="K634">
            <v>0.02</v>
          </cell>
          <cell r="L634">
            <v>4.0000000000000001E-3</v>
          </cell>
          <cell r="M634">
            <v>1.6000000000000001E-3</v>
          </cell>
        </row>
        <row r="636">
          <cell r="B636" t="str">
            <v>503x</v>
          </cell>
          <cell r="C636" t="str">
            <v>DPU Electronic Board-New Object 3</v>
          </cell>
        </row>
        <row r="637">
          <cell r="B637">
            <v>5030</v>
          </cell>
          <cell r="C637" t="str">
            <v>DPU Electronic Board-New Object 3 Node 5030</v>
          </cell>
          <cell r="D637">
            <v>20</v>
          </cell>
          <cell r="E637">
            <v>0.167596416</v>
          </cell>
          <cell r="F637" t="str">
            <v>Copper</v>
          </cell>
          <cell r="G637">
            <v>589</v>
          </cell>
          <cell r="H637">
            <v>2223</v>
          </cell>
          <cell r="I637">
            <v>20.5</v>
          </cell>
          <cell r="J637">
            <v>2.8454400000000002E-4</v>
          </cell>
          <cell r="K637">
            <v>0.02</v>
          </cell>
          <cell r="L637">
            <v>4.0000000000000001E-3</v>
          </cell>
          <cell r="M637">
            <v>1.6000000000000001E-3</v>
          </cell>
        </row>
        <row r="638">
          <cell r="B638">
            <v>5031</v>
          </cell>
          <cell r="C638" t="str">
            <v>DPU Electronic Board-New Object 3 Node 5031</v>
          </cell>
          <cell r="D638">
            <v>20</v>
          </cell>
          <cell r="E638">
            <v>0.167596416</v>
          </cell>
          <cell r="F638" t="str">
            <v>Copper</v>
          </cell>
          <cell r="G638">
            <v>589</v>
          </cell>
          <cell r="H638">
            <v>2223</v>
          </cell>
          <cell r="I638">
            <v>20.5</v>
          </cell>
          <cell r="J638">
            <v>2.8454400000000002E-4</v>
          </cell>
          <cell r="K638">
            <v>0.02</v>
          </cell>
          <cell r="L638">
            <v>4.0000000000000001E-3</v>
          </cell>
          <cell r="M638">
            <v>1.6000000000000001E-3</v>
          </cell>
        </row>
        <row r="640">
          <cell r="B640" t="str">
            <v>51xx</v>
          </cell>
          <cell r="C640" t="str">
            <v>Side Panel 1</v>
          </cell>
        </row>
        <row r="641">
          <cell r="B641">
            <v>5100</v>
          </cell>
          <cell r="C641" t="str">
            <v>Side Panel 1 Node 5100</v>
          </cell>
          <cell r="D641">
            <v>20</v>
          </cell>
          <cell r="E641">
            <v>1.9638527999999997</v>
          </cell>
          <cell r="F641" t="str">
            <v>Aluminum 6082</v>
          </cell>
          <cell r="G641">
            <v>896</v>
          </cell>
          <cell r="H641">
            <v>2810</v>
          </cell>
          <cell r="I641">
            <v>170</v>
          </cell>
          <cell r="J641">
            <v>2.1917999999999998E-3</v>
          </cell>
          <cell r="K641">
            <v>0.03</v>
          </cell>
          <cell r="L641">
            <v>2E-3</v>
          </cell>
          <cell r="M641">
            <v>1.2999999999999999E-2</v>
          </cell>
        </row>
        <row r="642">
          <cell r="B642">
            <v>5101</v>
          </cell>
          <cell r="C642" t="str">
            <v>Side Panel 1 Node 5101</v>
          </cell>
          <cell r="D642">
            <v>20</v>
          </cell>
          <cell r="E642">
            <v>1.9638527999999997</v>
          </cell>
          <cell r="F642" t="str">
            <v>Aluminum 6082</v>
          </cell>
          <cell r="G642">
            <v>896</v>
          </cell>
          <cell r="H642">
            <v>2810</v>
          </cell>
          <cell r="I642">
            <v>170</v>
          </cell>
          <cell r="J642">
            <v>2.1917999999999998E-3</v>
          </cell>
          <cell r="K642">
            <v>0.03</v>
          </cell>
          <cell r="L642">
            <v>2E-3</v>
          </cell>
          <cell r="M642">
            <v>1.2999999999999999E-2</v>
          </cell>
        </row>
        <row r="643">
          <cell r="B643">
            <v>5102</v>
          </cell>
          <cell r="C643" t="str">
            <v>Side Panel 1 Node 5102</v>
          </cell>
          <cell r="D643">
            <v>20</v>
          </cell>
          <cell r="E643">
            <v>1.9638527999999997</v>
          </cell>
          <cell r="F643" t="str">
            <v>Aluminum 6082</v>
          </cell>
          <cell r="G643">
            <v>896</v>
          </cell>
          <cell r="H643">
            <v>2810</v>
          </cell>
          <cell r="I643">
            <v>170</v>
          </cell>
          <cell r="J643">
            <v>2.1917999999999998E-3</v>
          </cell>
          <cell r="K643">
            <v>0.03</v>
          </cell>
          <cell r="L643">
            <v>2E-3</v>
          </cell>
          <cell r="M643">
            <v>1.2999999999999999E-2</v>
          </cell>
        </row>
        <row r="644">
          <cell r="B644">
            <v>5103</v>
          </cell>
          <cell r="C644" t="str">
            <v>Side Panel 1 Node 5103</v>
          </cell>
          <cell r="D644">
            <v>20</v>
          </cell>
          <cell r="E644">
            <v>1.9638527999999997</v>
          </cell>
          <cell r="F644" t="str">
            <v>Aluminum 6082</v>
          </cell>
          <cell r="G644">
            <v>896</v>
          </cell>
          <cell r="H644">
            <v>2810</v>
          </cell>
          <cell r="I644">
            <v>170</v>
          </cell>
          <cell r="J644">
            <v>2.1917999999999998E-3</v>
          </cell>
          <cell r="K644">
            <v>0.03</v>
          </cell>
          <cell r="L644">
            <v>2E-3</v>
          </cell>
          <cell r="M644">
            <v>1.2999999999999999E-2</v>
          </cell>
        </row>
        <row r="645">
          <cell r="B645">
            <v>5104</v>
          </cell>
          <cell r="C645" t="str">
            <v>Side Panel 1 Node 5104</v>
          </cell>
          <cell r="D645">
            <v>20</v>
          </cell>
          <cell r="E645">
            <v>1.9638527999999997</v>
          </cell>
          <cell r="F645" t="str">
            <v>Aluminum 6082</v>
          </cell>
          <cell r="G645">
            <v>896</v>
          </cell>
          <cell r="H645">
            <v>2810</v>
          </cell>
          <cell r="I645">
            <v>170</v>
          </cell>
          <cell r="J645">
            <v>2.1917999999999998E-3</v>
          </cell>
          <cell r="K645">
            <v>0.03</v>
          </cell>
          <cell r="L645">
            <v>2E-3</v>
          </cell>
          <cell r="M645">
            <v>1.2999999999999999E-2</v>
          </cell>
        </row>
        <row r="646">
          <cell r="B646">
            <v>5105</v>
          </cell>
          <cell r="C646" t="str">
            <v>Side Panel 1 Node 5105</v>
          </cell>
          <cell r="D646">
            <v>20</v>
          </cell>
          <cell r="E646">
            <v>1.9638527999999997</v>
          </cell>
          <cell r="F646" t="str">
            <v>Aluminum 6082</v>
          </cell>
          <cell r="G646">
            <v>896</v>
          </cell>
          <cell r="H646">
            <v>2810</v>
          </cell>
          <cell r="I646">
            <v>170</v>
          </cell>
          <cell r="J646">
            <v>2.1917999999999998E-3</v>
          </cell>
          <cell r="K646">
            <v>0.03</v>
          </cell>
          <cell r="L646">
            <v>2E-3</v>
          </cell>
          <cell r="M646">
            <v>1.2999999999999999E-2</v>
          </cell>
        </row>
        <row r="647">
          <cell r="B647">
            <v>5106</v>
          </cell>
          <cell r="C647" t="str">
            <v>Side Panel 1 Node 5106</v>
          </cell>
          <cell r="D647">
            <v>20</v>
          </cell>
          <cell r="E647">
            <v>1.9638527999999997</v>
          </cell>
          <cell r="F647" t="str">
            <v>Aluminum 6082</v>
          </cell>
          <cell r="G647">
            <v>896</v>
          </cell>
          <cell r="H647">
            <v>2810</v>
          </cell>
          <cell r="I647">
            <v>170</v>
          </cell>
          <cell r="J647">
            <v>2.1917999999999998E-3</v>
          </cell>
          <cell r="K647">
            <v>0.03</v>
          </cell>
          <cell r="L647">
            <v>2E-3</v>
          </cell>
          <cell r="M647">
            <v>1.2999999999999999E-2</v>
          </cell>
        </row>
        <row r="648">
          <cell r="B648">
            <v>5107</v>
          </cell>
          <cell r="C648" t="str">
            <v>Side Panel 1 Node 5107</v>
          </cell>
          <cell r="D648">
            <v>20</v>
          </cell>
          <cell r="E648">
            <v>1.9638527999999997</v>
          </cell>
          <cell r="F648" t="str">
            <v>Aluminum 6082</v>
          </cell>
          <cell r="G648">
            <v>896</v>
          </cell>
          <cell r="H648">
            <v>2810</v>
          </cell>
          <cell r="I648">
            <v>170</v>
          </cell>
          <cell r="J648">
            <v>2.1917999999999998E-3</v>
          </cell>
          <cell r="K648">
            <v>0.03</v>
          </cell>
          <cell r="L648">
            <v>2E-3</v>
          </cell>
          <cell r="M648">
            <v>1.2999999999999999E-2</v>
          </cell>
        </row>
        <row r="649">
          <cell r="B649">
            <v>5108</v>
          </cell>
          <cell r="C649" t="str">
            <v>Side Panel 1 Node 5108</v>
          </cell>
          <cell r="D649">
            <v>20</v>
          </cell>
          <cell r="E649">
            <v>1.9638527999999997</v>
          </cell>
          <cell r="F649" t="str">
            <v>Aluminum 6082</v>
          </cell>
          <cell r="G649">
            <v>896</v>
          </cell>
          <cell r="H649">
            <v>2810</v>
          </cell>
          <cell r="I649">
            <v>170</v>
          </cell>
          <cell r="J649">
            <v>2.1917999999999998E-3</v>
          </cell>
          <cell r="K649">
            <v>0.03</v>
          </cell>
          <cell r="L649">
            <v>2E-3</v>
          </cell>
          <cell r="M649">
            <v>1.2999999999999999E-2</v>
          </cell>
        </row>
        <row r="650">
          <cell r="B650" t="str">
            <v>52xx</v>
          </cell>
          <cell r="C650" t="str">
            <v>Bottom Panel</v>
          </cell>
        </row>
        <row r="651">
          <cell r="B651">
            <v>5200</v>
          </cell>
          <cell r="C651" t="str">
            <v>Bottom Panel Node 5200</v>
          </cell>
          <cell r="D651">
            <v>20</v>
          </cell>
          <cell r="E651">
            <v>4.531968</v>
          </cell>
          <cell r="F651" t="str">
            <v>Aluminum 6082</v>
          </cell>
          <cell r="G651">
            <v>896</v>
          </cell>
          <cell r="H651">
            <v>2810</v>
          </cell>
          <cell r="I651">
            <v>170</v>
          </cell>
          <cell r="J651">
            <v>5.058E-3</v>
          </cell>
          <cell r="K651">
            <v>0.03</v>
          </cell>
          <cell r="L651">
            <v>0.03</v>
          </cell>
          <cell r="M651">
            <v>2E-3</v>
          </cell>
        </row>
        <row r="652">
          <cell r="B652">
            <v>5201</v>
          </cell>
          <cell r="C652" t="str">
            <v>Bottom Panel Node 5201</v>
          </cell>
          <cell r="D652">
            <v>20</v>
          </cell>
          <cell r="E652">
            <v>4.531968</v>
          </cell>
          <cell r="F652" t="str">
            <v>Aluminum 6082</v>
          </cell>
          <cell r="G652">
            <v>896</v>
          </cell>
          <cell r="H652">
            <v>2810</v>
          </cell>
          <cell r="I652">
            <v>170</v>
          </cell>
          <cell r="J652">
            <v>5.058E-3</v>
          </cell>
          <cell r="K652">
            <v>0.03</v>
          </cell>
          <cell r="L652">
            <v>0.03</v>
          </cell>
          <cell r="M652">
            <v>2E-3</v>
          </cell>
        </row>
        <row r="653">
          <cell r="B653">
            <v>5202</v>
          </cell>
          <cell r="C653" t="str">
            <v>Bottom Panel Node 5202</v>
          </cell>
          <cell r="D653">
            <v>20</v>
          </cell>
          <cell r="E653">
            <v>4.531968</v>
          </cell>
          <cell r="F653" t="str">
            <v>Aluminum 6082</v>
          </cell>
          <cell r="G653">
            <v>896</v>
          </cell>
          <cell r="H653">
            <v>2810</v>
          </cell>
          <cell r="I653">
            <v>170</v>
          </cell>
          <cell r="J653">
            <v>5.058E-3</v>
          </cell>
          <cell r="K653">
            <v>0.03</v>
          </cell>
          <cell r="L653">
            <v>0.03</v>
          </cell>
          <cell r="M653">
            <v>2E-3</v>
          </cell>
        </row>
        <row r="654">
          <cell r="B654">
            <v>5203</v>
          </cell>
          <cell r="C654" t="str">
            <v>Bottom Panel Node 5203</v>
          </cell>
          <cell r="D654">
            <v>20</v>
          </cell>
          <cell r="E654">
            <v>4.531968</v>
          </cell>
          <cell r="F654" t="str">
            <v>Aluminum 6082</v>
          </cell>
          <cell r="G654">
            <v>896</v>
          </cell>
          <cell r="H654">
            <v>2810</v>
          </cell>
          <cell r="I654">
            <v>170</v>
          </cell>
          <cell r="J654">
            <v>5.058E-3</v>
          </cell>
          <cell r="K654">
            <v>0.03</v>
          </cell>
          <cell r="L654">
            <v>0.03</v>
          </cell>
          <cell r="M654">
            <v>2E-3</v>
          </cell>
        </row>
        <row r="655">
          <cell r="B655">
            <v>5204</v>
          </cell>
          <cell r="C655" t="str">
            <v>Bottom Panel Node 5204</v>
          </cell>
          <cell r="D655">
            <v>20</v>
          </cell>
          <cell r="E655">
            <v>4.531968</v>
          </cell>
          <cell r="F655" t="str">
            <v>Aluminum 6082</v>
          </cell>
          <cell r="G655">
            <v>896</v>
          </cell>
          <cell r="H655">
            <v>2810</v>
          </cell>
          <cell r="I655">
            <v>170</v>
          </cell>
          <cell r="J655">
            <v>5.058E-3</v>
          </cell>
          <cell r="K655">
            <v>0.03</v>
          </cell>
          <cell r="L655">
            <v>0.03</v>
          </cell>
          <cell r="M655">
            <v>2E-3</v>
          </cell>
        </row>
        <row r="656">
          <cell r="B656">
            <v>5205</v>
          </cell>
          <cell r="C656" t="str">
            <v>Bottom Panel Node 5205</v>
          </cell>
          <cell r="D656">
            <v>20</v>
          </cell>
          <cell r="E656">
            <v>4.531968</v>
          </cell>
          <cell r="F656" t="str">
            <v>Aluminum 6082</v>
          </cell>
          <cell r="G656">
            <v>896</v>
          </cell>
          <cell r="H656">
            <v>2810</v>
          </cell>
          <cell r="I656">
            <v>170</v>
          </cell>
          <cell r="J656">
            <v>5.058E-3</v>
          </cell>
          <cell r="K656">
            <v>0.03</v>
          </cell>
          <cell r="L656">
            <v>0.03</v>
          </cell>
          <cell r="M656">
            <v>2E-3</v>
          </cell>
        </row>
        <row r="657">
          <cell r="B657">
            <v>5206</v>
          </cell>
          <cell r="C657" t="str">
            <v>Bottom Panel Node 5206</v>
          </cell>
          <cell r="D657">
            <v>20</v>
          </cell>
          <cell r="E657">
            <v>4.531968</v>
          </cell>
          <cell r="F657" t="str">
            <v>Aluminum 6082</v>
          </cell>
          <cell r="G657">
            <v>896</v>
          </cell>
          <cell r="H657">
            <v>2810</v>
          </cell>
          <cell r="I657">
            <v>170</v>
          </cell>
          <cell r="J657">
            <v>5.058E-3</v>
          </cell>
          <cell r="K657">
            <v>0.03</v>
          </cell>
          <cell r="L657">
            <v>0.03</v>
          </cell>
          <cell r="M657">
            <v>2E-3</v>
          </cell>
        </row>
        <row r="658">
          <cell r="B658">
            <v>5207</v>
          </cell>
          <cell r="C658" t="str">
            <v>Bottom Panel Node 5207</v>
          </cell>
          <cell r="D658">
            <v>20</v>
          </cell>
          <cell r="E658">
            <v>4.531968</v>
          </cell>
          <cell r="F658" t="str">
            <v>Aluminum 6082</v>
          </cell>
          <cell r="G658">
            <v>896</v>
          </cell>
          <cell r="H658">
            <v>2810</v>
          </cell>
          <cell r="I658">
            <v>170</v>
          </cell>
          <cell r="J658">
            <v>5.058E-3</v>
          </cell>
          <cell r="K658">
            <v>0.03</v>
          </cell>
          <cell r="L658">
            <v>0.03</v>
          </cell>
          <cell r="M658">
            <v>2E-3</v>
          </cell>
        </row>
        <row r="659">
          <cell r="B659">
            <v>5208</v>
          </cell>
          <cell r="C659" t="str">
            <v>Bottom Panel Node 5208</v>
          </cell>
          <cell r="D659">
            <v>20</v>
          </cell>
          <cell r="E659">
            <v>4.531968</v>
          </cell>
          <cell r="F659" t="str">
            <v>Aluminum 6082</v>
          </cell>
          <cell r="G659">
            <v>896</v>
          </cell>
          <cell r="H659">
            <v>2810</v>
          </cell>
          <cell r="I659">
            <v>170</v>
          </cell>
          <cell r="J659">
            <v>5.058E-3</v>
          </cell>
          <cell r="K659">
            <v>0.03</v>
          </cell>
          <cell r="L659">
            <v>0.03</v>
          </cell>
          <cell r="M659">
            <v>2E-3</v>
          </cell>
        </row>
        <row r="660">
          <cell r="B660" t="str">
            <v>53xx</v>
          </cell>
          <cell r="C660" t="str">
            <v xml:space="preserve">Top Panel </v>
          </cell>
        </row>
        <row r="661">
          <cell r="B661">
            <v>5300</v>
          </cell>
          <cell r="C661" t="str">
            <v>Top Panel  Node 5300</v>
          </cell>
          <cell r="D661">
            <v>20</v>
          </cell>
          <cell r="E661">
            <v>4.531968</v>
          </cell>
          <cell r="F661" t="str">
            <v>Aluminum 6082</v>
          </cell>
          <cell r="G661">
            <v>896</v>
          </cell>
          <cell r="H661">
            <v>2810</v>
          </cell>
          <cell r="I661">
            <v>170</v>
          </cell>
          <cell r="J661">
            <v>5.058E-3</v>
          </cell>
          <cell r="K661">
            <v>0.03</v>
          </cell>
          <cell r="L661">
            <v>0.03</v>
          </cell>
          <cell r="M661">
            <v>2E-3</v>
          </cell>
        </row>
        <row r="662">
          <cell r="B662">
            <v>5301</v>
          </cell>
          <cell r="C662" t="str">
            <v>Top Panel  Node 5301</v>
          </cell>
          <cell r="D662">
            <v>20</v>
          </cell>
          <cell r="E662">
            <v>4.531968</v>
          </cell>
          <cell r="F662" t="str">
            <v>Aluminum 6082</v>
          </cell>
          <cell r="G662">
            <v>896</v>
          </cell>
          <cell r="H662">
            <v>2810</v>
          </cell>
          <cell r="I662">
            <v>170</v>
          </cell>
          <cell r="J662">
            <v>5.058E-3</v>
          </cell>
          <cell r="K662">
            <v>0.03</v>
          </cell>
          <cell r="L662">
            <v>0.03</v>
          </cell>
          <cell r="M662">
            <v>2E-3</v>
          </cell>
        </row>
        <row r="663">
          <cell r="B663">
            <v>5302</v>
          </cell>
          <cell r="C663" t="str">
            <v>Top Panel  Node 5302</v>
          </cell>
          <cell r="D663">
            <v>20</v>
          </cell>
          <cell r="E663">
            <v>4.531968</v>
          </cell>
          <cell r="F663" t="str">
            <v>Aluminum 6082</v>
          </cell>
          <cell r="G663">
            <v>896</v>
          </cell>
          <cell r="H663">
            <v>2810</v>
          </cell>
          <cell r="I663">
            <v>170</v>
          </cell>
          <cell r="J663">
            <v>5.058E-3</v>
          </cell>
          <cell r="K663">
            <v>0.03</v>
          </cell>
          <cell r="L663">
            <v>0.03</v>
          </cell>
          <cell r="M663">
            <v>2E-3</v>
          </cell>
        </row>
        <row r="664">
          <cell r="B664">
            <v>5303</v>
          </cell>
          <cell r="C664" t="str">
            <v>Top Panel  Node 5303</v>
          </cell>
          <cell r="D664">
            <v>20</v>
          </cell>
          <cell r="E664">
            <v>4.531968</v>
          </cell>
          <cell r="F664" t="str">
            <v>Aluminum 6082</v>
          </cell>
          <cell r="G664">
            <v>896</v>
          </cell>
          <cell r="H664">
            <v>2810</v>
          </cell>
          <cell r="I664">
            <v>170</v>
          </cell>
          <cell r="J664">
            <v>5.058E-3</v>
          </cell>
          <cell r="K664">
            <v>0.03</v>
          </cell>
          <cell r="L664">
            <v>0.03</v>
          </cell>
          <cell r="M664">
            <v>2E-3</v>
          </cell>
        </row>
        <row r="665">
          <cell r="B665">
            <v>5304</v>
          </cell>
          <cell r="C665" t="str">
            <v>Top Panel  Node 5304</v>
          </cell>
          <cell r="D665">
            <v>20</v>
          </cell>
          <cell r="E665">
            <v>4.531968</v>
          </cell>
          <cell r="F665" t="str">
            <v>Aluminum 6082</v>
          </cell>
          <cell r="G665">
            <v>896</v>
          </cell>
          <cell r="H665">
            <v>2810</v>
          </cell>
          <cell r="I665">
            <v>170</v>
          </cell>
          <cell r="J665">
            <v>5.058E-3</v>
          </cell>
          <cell r="K665">
            <v>0.03</v>
          </cell>
          <cell r="L665">
            <v>0.03</v>
          </cell>
          <cell r="M665">
            <v>2E-3</v>
          </cell>
        </row>
        <row r="666">
          <cell r="B666">
            <v>5305</v>
          </cell>
          <cell r="C666" t="str">
            <v>Top Panel  Node 5305</v>
          </cell>
          <cell r="D666">
            <v>20</v>
          </cell>
          <cell r="E666">
            <v>4.531968</v>
          </cell>
          <cell r="F666" t="str">
            <v>Aluminum 6082</v>
          </cell>
          <cell r="G666">
            <v>896</v>
          </cell>
          <cell r="H666">
            <v>2810</v>
          </cell>
          <cell r="I666">
            <v>170</v>
          </cell>
          <cell r="J666">
            <v>5.058E-3</v>
          </cell>
          <cell r="K666">
            <v>0.03</v>
          </cell>
          <cell r="L666">
            <v>0.03</v>
          </cell>
          <cell r="M666">
            <v>2E-3</v>
          </cell>
        </row>
        <row r="667">
          <cell r="B667">
            <v>5306</v>
          </cell>
          <cell r="C667" t="str">
            <v>Top Panel  Node 5306</v>
          </cell>
          <cell r="D667">
            <v>20</v>
          </cell>
          <cell r="E667">
            <v>4.531968</v>
          </cell>
          <cell r="F667" t="str">
            <v>Aluminum 6082</v>
          </cell>
          <cell r="G667">
            <v>896</v>
          </cell>
          <cell r="H667">
            <v>2810</v>
          </cell>
          <cell r="I667">
            <v>170</v>
          </cell>
          <cell r="J667">
            <v>5.058E-3</v>
          </cell>
          <cell r="K667">
            <v>0.03</v>
          </cell>
          <cell r="L667">
            <v>0.03</v>
          </cell>
          <cell r="M667">
            <v>2E-3</v>
          </cell>
        </row>
        <row r="668">
          <cell r="B668">
            <v>5307</v>
          </cell>
          <cell r="C668" t="str">
            <v>Top Panel  Node 5307</v>
          </cell>
          <cell r="D668">
            <v>20</v>
          </cell>
          <cell r="E668">
            <v>4.531968</v>
          </cell>
          <cell r="F668" t="str">
            <v>Aluminum 6082</v>
          </cell>
          <cell r="G668">
            <v>896</v>
          </cell>
          <cell r="H668">
            <v>2810</v>
          </cell>
          <cell r="I668">
            <v>170</v>
          </cell>
          <cell r="J668">
            <v>5.058E-3</v>
          </cell>
          <cell r="K668">
            <v>0.03</v>
          </cell>
          <cell r="L668">
            <v>0.03</v>
          </cell>
          <cell r="M668">
            <v>2E-3</v>
          </cell>
        </row>
        <row r="669">
          <cell r="B669">
            <v>5308</v>
          </cell>
          <cell r="C669" t="str">
            <v>Top Panel  Node 5308</v>
          </cell>
          <cell r="D669">
            <v>20</v>
          </cell>
          <cell r="E669">
            <v>4.531968</v>
          </cell>
          <cell r="F669" t="str">
            <v>Aluminum 6082</v>
          </cell>
          <cell r="G669">
            <v>896</v>
          </cell>
          <cell r="H669">
            <v>2810</v>
          </cell>
          <cell r="I669">
            <v>170</v>
          </cell>
          <cell r="J669">
            <v>5.058E-3</v>
          </cell>
          <cell r="K669">
            <v>0.03</v>
          </cell>
          <cell r="L669">
            <v>0.03</v>
          </cell>
          <cell r="M669">
            <v>2E-3</v>
          </cell>
        </row>
        <row r="671">
          <cell r="B671" t="str">
            <v>54xx</v>
          </cell>
          <cell r="C671" t="str">
            <v>Side Panel 2</v>
          </cell>
        </row>
        <row r="672">
          <cell r="B672">
            <v>5400</v>
          </cell>
          <cell r="C672" t="str">
            <v>Side Panel 2 Node 5400</v>
          </cell>
          <cell r="D672">
            <v>20</v>
          </cell>
          <cell r="E672">
            <v>1.9638527999999997</v>
          </cell>
          <cell r="F672" t="str">
            <v>Aluminum 6082</v>
          </cell>
          <cell r="G672">
            <v>896</v>
          </cell>
          <cell r="H672">
            <v>2810</v>
          </cell>
          <cell r="I672">
            <v>170</v>
          </cell>
          <cell r="J672">
            <v>2.1917999999999998E-3</v>
          </cell>
          <cell r="K672">
            <v>0.03</v>
          </cell>
          <cell r="L672">
            <v>2E-3</v>
          </cell>
          <cell r="M672">
            <v>1.2999999999999999E-2</v>
          </cell>
        </row>
        <row r="673">
          <cell r="B673">
            <v>5401</v>
          </cell>
          <cell r="C673" t="str">
            <v>Side Panel 2 Node 5401</v>
          </cell>
          <cell r="D673">
            <v>20</v>
          </cell>
          <cell r="E673">
            <v>1.9638527999999997</v>
          </cell>
          <cell r="F673" t="str">
            <v>Aluminum 6082</v>
          </cell>
          <cell r="G673">
            <v>896</v>
          </cell>
          <cell r="H673">
            <v>2810</v>
          </cell>
          <cell r="I673">
            <v>170</v>
          </cell>
          <cell r="J673">
            <v>2.1917999999999998E-3</v>
          </cell>
          <cell r="K673">
            <v>0.03</v>
          </cell>
          <cell r="L673">
            <v>2E-3</v>
          </cell>
          <cell r="M673">
            <v>1.2999999999999999E-2</v>
          </cell>
        </row>
        <row r="674">
          <cell r="B674">
            <v>5402</v>
          </cell>
          <cell r="C674" t="str">
            <v>Side Panel 2 Node 5402</v>
          </cell>
          <cell r="D674">
            <v>20</v>
          </cell>
          <cell r="E674">
            <v>1.9638527999999997</v>
          </cell>
          <cell r="F674" t="str">
            <v>Aluminum 6082</v>
          </cell>
          <cell r="G674">
            <v>896</v>
          </cell>
          <cell r="H674">
            <v>2810</v>
          </cell>
          <cell r="I674">
            <v>170</v>
          </cell>
          <cell r="J674">
            <v>2.1917999999999998E-3</v>
          </cell>
          <cell r="K674">
            <v>0.03</v>
          </cell>
          <cell r="L674">
            <v>2E-3</v>
          </cell>
          <cell r="M674">
            <v>1.2999999999999999E-2</v>
          </cell>
        </row>
        <row r="675">
          <cell r="B675">
            <v>5403</v>
          </cell>
          <cell r="C675" t="str">
            <v>Side Panel 2 Node 5403</v>
          </cell>
          <cell r="D675">
            <v>20</v>
          </cell>
          <cell r="E675">
            <v>1.9638527999999997</v>
          </cell>
          <cell r="F675" t="str">
            <v>Aluminum 6082</v>
          </cell>
          <cell r="G675">
            <v>896</v>
          </cell>
          <cell r="H675">
            <v>2810</v>
          </cell>
          <cell r="I675">
            <v>170</v>
          </cell>
          <cell r="J675">
            <v>2.1917999999999998E-3</v>
          </cell>
          <cell r="K675">
            <v>0.03</v>
          </cell>
          <cell r="L675">
            <v>2E-3</v>
          </cell>
          <cell r="M675">
            <v>1.2999999999999999E-2</v>
          </cell>
        </row>
        <row r="676">
          <cell r="B676">
            <v>5404</v>
          </cell>
          <cell r="C676" t="str">
            <v>Side Panel 2 Node 5404</v>
          </cell>
          <cell r="D676">
            <v>20</v>
          </cell>
          <cell r="E676">
            <v>1.9638527999999997</v>
          </cell>
          <cell r="F676" t="str">
            <v>Aluminum 6082</v>
          </cell>
          <cell r="G676">
            <v>896</v>
          </cell>
          <cell r="H676">
            <v>2810</v>
          </cell>
          <cell r="I676">
            <v>170</v>
          </cell>
          <cell r="J676">
            <v>2.1917999999999998E-3</v>
          </cell>
          <cell r="K676">
            <v>0.03</v>
          </cell>
          <cell r="L676">
            <v>2E-3</v>
          </cell>
          <cell r="M676">
            <v>1.2999999999999999E-2</v>
          </cell>
        </row>
        <row r="677">
          <cell r="B677">
            <v>5405</v>
          </cell>
          <cell r="C677" t="str">
            <v>Side Panel 2 Node 5405</v>
          </cell>
          <cell r="D677">
            <v>20</v>
          </cell>
          <cell r="E677">
            <v>1.9638527999999997</v>
          </cell>
          <cell r="F677" t="str">
            <v>Aluminum 6082</v>
          </cell>
          <cell r="G677">
            <v>896</v>
          </cell>
          <cell r="H677">
            <v>2810</v>
          </cell>
          <cell r="I677">
            <v>170</v>
          </cell>
          <cell r="J677">
            <v>2.1917999999999998E-3</v>
          </cell>
          <cell r="K677">
            <v>0.03</v>
          </cell>
          <cell r="L677">
            <v>2E-3</v>
          </cell>
          <cell r="M677">
            <v>1.2999999999999999E-2</v>
          </cell>
        </row>
        <row r="678">
          <cell r="B678">
            <v>5406</v>
          </cell>
          <cell r="C678" t="str">
            <v>Side Panel 2 Node 5406</v>
          </cell>
          <cell r="D678">
            <v>20</v>
          </cell>
          <cell r="E678">
            <v>1.9638527999999997</v>
          </cell>
          <cell r="F678" t="str">
            <v>Aluminum 6082</v>
          </cell>
          <cell r="G678">
            <v>896</v>
          </cell>
          <cell r="H678">
            <v>2810</v>
          </cell>
          <cell r="I678">
            <v>170</v>
          </cell>
          <cell r="J678">
            <v>2.1917999999999998E-3</v>
          </cell>
          <cell r="K678">
            <v>0.03</v>
          </cell>
          <cell r="L678">
            <v>2E-3</v>
          </cell>
          <cell r="M678">
            <v>1.2999999999999999E-2</v>
          </cell>
        </row>
        <row r="679">
          <cell r="B679">
            <v>5407</v>
          </cell>
          <cell r="C679" t="str">
            <v>Side Panel 2 Node 5407</v>
          </cell>
          <cell r="D679">
            <v>20</v>
          </cell>
          <cell r="E679">
            <v>1.9638527999999997</v>
          </cell>
          <cell r="F679" t="str">
            <v>Aluminum 6082</v>
          </cell>
          <cell r="G679">
            <v>896</v>
          </cell>
          <cell r="H679">
            <v>2810</v>
          </cell>
          <cell r="I679">
            <v>170</v>
          </cell>
          <cell r="J679">
            <v>2.1917999999999998E-3</v>
          </cell>
          <cell r="K679">
            <v>0.03</v>
          </cell>
          <cell r="L679">
            <v>2E-3</v>
          </cell>
          <cell r="M679">
            <v>1.2999999999999999E-2</v>
          </cell>
        </row>
        <row r="680">
          <cell r="B680">
            <v>5408</v>
          </cell>
          <cell r="C680" t="str">
            <v>Side Panel 2 Node 5408</v>
          </cell>
          <cell r="D680">
            <v>20</v>
          </cell>
          <cell r="E680">
            <v>1.9638527999999997</v>
          </cell>
          <cell r="F680" t="str">
            <v>Aluminum 6082</v>
          </cell>
          <cell r="G680">
            <v>896</v>
          </cell>
          <cell r="H680">
            <v>2810</v>
          </cell>
          <cell r="I680">
            <v>170</v>
          </cell>
          <cell r="J680">
            <v>2.1917999999999998E-3</v>
          </cell>
          <cell r="K680">
            <v>0.03</v>
          </cell>
          <cell r="L680">
            <v>2E-3</v>
          </cell>
          <cell r="M680">
            <v>1.2999999999999999E-2</v>
          </cell>
        </row>
        <row r="682">
          <cell r="B682" t="str">
            <v>55xx</v>
          </cell>
          <cell r="C682" t="str">
            <v>Back Panel</v>
          </cell>
        </row>
        <row r="683">
          <cell r="B683">
            <v>5500</v>
          </cell>
          <cell r="C683" t="str">
            <v>Back Panel Node 5500</v>
          </cell>
          <cell r="D683">
            <v>20</v>
          </cell>
          <cell r="E683">
            <v>2.3264102400000004</v>
          </cell>
          <cell r="F683" t="str">
            <v>Aluminum 6082</v>
          </cell>
          <cell r="G683">
            <v>896</v>
          </cell>
          <cell r="H683">
            <v>2810</v>
          </cell>
          <cell r="I683">
            <v>170</v>
          </cell>
          <cell r="J683">
            <v>2.5964400000000002E-3</v>
          </cell>
          <cell r="K683">
            <v>2E-3</v>
          </cell>
          <cell r="L683">
            <v>3.3000000000000002E-2</v>
          </cell>
          <cell r="M683">
            <v>1.4E-2</v>
          </cell>
        </row>
        <row r="684">
          <cell r="B684">
            <v>5501</v>
          </cell>
          <cell r="C684" t="str">
            <v>Back Panel Node 5501</v>
          </cell>
          <cell r="D684">
            <v>20</v>
          </cell>
          <cell r="E684">
            <v>2.3264102400000004</v>
          </cell>
          <cell r="F684" t="str">
            <v>Aluminum 6082</v>
          </cell>
          <cell r="G684">
            <v>896</v>
          </cell>
          <cell r="H684">
            <v>2810</v>
          </cell>
          <cell r="I684">
            <v>170</v>
          </cell>
          <cell r="J684">
            <v>2.5964400000000002E-3</v>
          </cell>
          <cell r="K684">
            <v>2E-3</v>
          </cell>
          <cell r="L684">
            <v>3.3000000000000002E-2</v>
          </cell>
          <cell r="M684">
            <v>1.4E-2</v>
          </cell>
        </row>
        <row r="685">
          <cell r="B685">
            <v>5502</v>
          </cell>
          <cell r="C685" t="str">
            <v>Back Panel Node 5502</v>
          </cell>
          <cell r="D685">
            <v>20</v>
          </cell>
          <cell r="E685">
            <v>2.3264102400000004</v>
          </cell>
          <cell r="F685" t="str">
            <v>Aluminum 6082</v>
          </cell>
          <cell r="G685">
            <v>896</v>
          </cell>
          <cell r="H685">
            <v>2810</v>
          </cell>
          <cell r="I685">
            <v>170</v>
          </cell>
          <cell r="J685">
            <v>2.5964400000000002E-3</v>
          </cell>
          <cell r="K685">
            <v>2E-3</v>
          </cell>
          <cell r="L685">
            <v>3.3000000000000002E-2</v>
          </cell>
          <cell r="M685">
            <v>1.4E-2</v>
          </cell>
        </row>
        <row r="686">
          <cell r="B686">
            <v>5503</v>
          </cell>
          <cell r="C686" t="str">
            <v>Back Panel Node 5503</v>
          </cell>
          <cell r="D686">
            <v>20</v>
          </cell>
          <cell r="E686">
            <v>2.3264102400000004</v>
          </cell>
          <cell r="F686" t="str">
            <v>Aluminum 6082</v>
          </cell>
          <cell r="G686">
            <v>896</v>
          </cell>
          <cell r="H686">
            <v>2810</v>
          </cell>
          <cell r="I686">
            <v>170</v>
          </cell>
          <cell r="J686">
            <v>2.5964400000000002E-3</v>
          </cell>
          <cell r="K686">
            <v>2E-3</v>
          </cell>
          <cell r="L686">
            <v>3.3000000000000002E-2</v>
          </cell>
          <cell r="M686">
            <v>1.4E-2</v>
          </cell>
        </row>
        <row r="687">
          <cell r="B687">
            <v>5504</v>
          </cell>
          <cell r="C687" t="str">
            <v>Back Panel Node 5504</v>
          </cell>
          <cell r="D687">
            <v>20</v>
          </cell>
          <cell r="E687">
            <v>2.3264102400000004</v>
          </cell>
          <cell r="F687" t="str">
            <v>Aluminum 6082</v>
          </cell>
          <cell r="G687">
            <v>896</v>
          </cell>
          <cell r="H687">
            <v>2810</v>
          </cell>
          <cell r="I687">
            <v>170</v>
          </cell>
          <cell r="J687">
            <v>2.5964400000000002E-3</v>
          </cell>
          <cell r="K687">
            <v>2E-3</v>
          </cell>
          <cell r="L687">
            <v>3.3000000000000002E-2</v>
          </cell>
          <cell r="M687">
            <v>1.4E-2</v>
          </cell>
        </row>
        <row r="688">
          <cell r="B688">
            <v>5505</v>
          </cell>
          <cell r="C688" t="str">
            <v>Back Panel Node 5505</v>
          </cell>
          <cell r="D688">
            <v>20</v>
          </cell>
          <cell r="E688">
            <v>2.3264102400000004</v>
          </cell>
          <cell r="F688" t="str">
            <v>Aluminum 6082</v>
          </cell>
          <cell r="G688">
            <v>896</v>
          </cell>
          <cell r="H688">
            <v>2810</v>
          </cell>
          <cell r="I688">
            <v>170</v>
          </cell>
          <cell r="J688">
            <v>2.5964400000000002E-3</v>
          </cell>
          <cell r="K688">
            <v>2E-3</v>
          </cell>
          <cell r="L688">
            <v>3.3000000000000002E-2</v>
          </cell>
          <cell r="M688">
            <v>1.4E-2</v>
          </cell>
        </row>
        <row r="689">
          <cell r="B689">
            <v>5506</v>
          </cell>
          <cell r="C689" t="str">
            <v>Back Panel Node 5506</v>
          </cell>
          <cell r="D689">
            <v>20</v>
          </cell>
          <cell r="E689">
            <v>2.3264102400000004</v>
          </cell>
          <cell r="F689" t="str">
            <v>Aluminum 6082</v>
          </cell>
          <cell r="G689">
            <v>896</v>
          </cell>
          <cell r="H689">
            <v>2810</v>
          </cell>
          <cell r="I689">
            <v>170</v>
          </cell>
          <cell r="J689">
            <v>2.5964400000000002E-3</v>
          </cell>
          <cell r="K689">
            <v>2E-3</v>
          </cell>
          <cell r="L689">
            <v>3.3000000000000002E-2</v>
          </cell>
          <cell r="M689">
            <v>1.4E-2</v>
          </cell>
        </row>
        <row r="690">
          <cell r="B690">
            <v>5507</v>
          </cell>
          <cell r="C690" t="str">
            <v>Back Panel Node 5507</v>
          </cell>
          <cell r="D690">
            <v>20</v>
          </cell>
          <cell r="E690">
            <v>2.3264102400000004</v>
          </cell>
          <cell r="F690" t="str">
            <v>Aluminum 6082</v>
          </cell>
          <cell r="G690">
            <v>896</v>
          </cell>
          <cell r="H690">
            <v>2810</v>
          </cell>
          <cell r="I690">
            <v>170</v>
          </cell>
          <cell r="J690">
            <v>2.5964400000000002E-3</v>
          </cell>
          <cell r="K690">
            <v>2E-3</v>
          </cell>
          <cell r="L690">
            <v>3.3000000000000002E-2</v>
          </cell>
          <cell r="M690">
            <v>1.4E-2</v>
          </cell>
        </row>
        <row r="691">
          <cell r="B691">
            <v>5508</v>
          </cell>
          <cell r="C691" t="str">
            <v>Back Panel Node 5508</v>
          </cell>
          <cell r="D691">
            <v>20</v>
          </cell>
          <cell r="E691">
            <v>2.3264102400000004</v>
          </cell>
          <cell r="F691" t="str">
            <v>Aluminum 6082</v>
          </cell>
          <cell r="G691">
            <v>896</v>
          </cell>
          <cell r="H691">
            <v>2810</v>
          </cell>
          <cell r="I691">
            <v>170</v>
          </cell>
          <cell r="J691">
            <v>2.5964400000000002E-3</v>
          </cell>
          <cell r="K691">
            <v>2E-3</v>
          </cell>
          <cell r="L691">
            <v>3.3000000000000002E-2</v>
          </cell>
          <cell r="M691">
            <v>1.4E-2</v>
          </cell>
        </row>
        <row r="693">
          <cell r="B693" t="str">
            <v>56xx</v>
          </cell>
          <cell r="C693" t="str">
            <v>Front Panel</v>
          </cell>
        </row>
        <row r="694">
          <cell r="B694">
            <v>5600</v>
          </cell>
          <cell r="C694" t="str">
            <v>Front Panel Node 5600</v>
          </cell>
          <cell r="D694">
            <v>20</v>
          </cell>
          <cell r="E694">
            <v>1.384768</v>
          </cell>
          <cell r="F694" t="str">
            <v>Aluminum 6082</v>
          </cell>
          <cell r="G694">
            <v>896</v>
          </cell>
          <cell r="H694">
            <v>2810</v>
          </cell>
          <cell r="I694">
            <v>170</v>
          </cell>
          <cell r="J694">
            <v>1.5455E-3</v>
          </cell>
          <cell r="K694">
            <v>2E-3</v>
          </cell>
          <cell r="L694">
            <v>2.5000000000000001E-2</v>
          </cell>
          <cell r="M694">
            <v>1.0999999999999999E-2</v>
          </cell>
        </row>
        <row r="695">
          <cell r="B695">
            <v>5601</v>
          </cell>
          <cell r="C695" t="str">
            <v>Front Panel Node 5601</v>
          </cell>
          <cell r="D695">
            <v>20</v>
          </cell>
          <cell r="E695">
            <v>2.3264102400000004</v>
          </cell>
          <cell r="F695" t="str">
            <v>Aluminum 6082</v>
          </cell>
          <cell r="G695">
            <v>896</v>
          </cell>
          <cell r="H695">
            <v>2810</v>
          </cell>
          <cell r="I695">
            <v>170</v>
          </cell>
          <cell r="J695">
            <v>2.5964400000000002E-3</v>
          </cell>
          <cell r="K695">
            <v>2E-3</v>
          </cell>
          <cell r="L695">
            <v>3.3000000000000002E-2</v>
          </cell>
          <cell r="M695">
            <v>1.4E-2</v>
          </cell>
        </row>
        <row r="696">
          <cell r="B696">
            <v>5602</v>
          </cell>
          <cell r="C696" t="str">
            <v>Front Panel Node 5602</v>
          </cell>
          <cell r="D696">
            <v>20</v>
          </cell>
          <cell r="E696">
            <v>1.384768</v>
          </cell>
          <cell r="F696" t="str">
            <v>Aluminum 6082</v>
          </cell>
          <cell r="G696">
            <v>896</v>
          </cell>
          <cell r="H696">
            <v>2810</v>
          </cell>
          <cell r="I696">
            <v>170</v>
          </cell>
          <cell r="J696">
            <v>1.5455E-3</v>
          </cell>
          <cell r="K696">
            <v>2E-3</v>
          </cell>
          <cell r="L696">
            <v>2.5000000000000001E-2</v>
          </cell>
          <cell r="M696">
            <v>1.0999999999999999E-2</v>
          </cell>
        </row>
        <row r="697">
          <cell r="B697">
            <v>5603</v>
          </cell>
          <cell r="C697" t="str">
            <v>Front Panel Node 5603</v>
          </cell>
          <cell r="D697">
            <v>20</v>
          </cell>
          <cell r="E697">
            <v>0.59922688000000013</v>
          </cell>
          <cell r="F697" t="str">
            <v>Aluminum 6082</v>
          </cell>
          <cell r="G697">
            <v>896</v>
          </cell>
          <cell r="H697">
            <v>2810</v>
          </cell>
          <cell r="I697">
            <v>170</v>
          </cell>
          <cell r="J697">
            <v>6.6878000000000011E-4</v>
          </cell>
          <cell r="K697">
            <v>2E-3</v>
          </cell>
          <cell r="L697">
            <v>1.7000000000000001E-2</v>
          </cell>
          <cell r="M697">
            <v>7.0000000000000001E-3</v>
          </cell>
        </row>
        <row r="698">
          <cell r="B698">
            <v>5604</v>
          </cell>
          <cell r="C698" t="str">
            <v>Front Panel Node 5604</v>
          </cell>
          <cell r="D698">
            <v>20</v>
          </cell>
          <cell r="E698">
            <v>1.384768</v>
          </cell>
          <cell r="F698" t="str">
            <v>Aluminum 6082</v>
          </cell>
          <cell r="G698">
            <v>896</v>
          </cell>
          <cell r="H698">
            <v>2810</v>
          </cell>
          <cell r="I698">
            <v>170</v>
          </cell>
          <cell r="J698">
            <v>1.5455E-3</v>
          </cell>
          <cell r="K698">
            <v>2E-3</v>
          </cell>
          <cell r="L698">
            <v>2.5000000000000001E-2</v>
          </cell>
          <cell r="M698">
            <v>1.0999999999999999E-2</v>
          </cell>
        </row>
        <row r="699">
          <cell r="B699">
            <v>5605</v>
          </cell>
          <cell r="C699" t="str">
            <v>Front Panel Node 5605</v>
          </cell>
          <cell r="D699">
            <v>20</v>
          </cell>
          <cell r="E699">
            <v>0.59922688000000013</v>
          </cell>
          <cell r="F699" t="str">
            <v>Aluminum 6082</v>
          </cell>
          <cell r="G699">
            <v>896</v>
          </cell>
          <cell r="H699">
            <v>2810</v>
          </cell>
          <cell r="I699">
            <v>170</v>
          </cell>
          <cell r="J699">
            <v>6.6878000000000011E-4</v>
          </cell>
          <cell r="K699">
            <v>2E-3</v>
          </cell>
          <cell r="L699">
            <v>1.7000000000000001E-2</v>
          </cell>
          <cell r="M699">
            <v>7.0000000000000001E-3</v>
          </cell>
        </row>
        <row r="700">
          <cell r="B700">
            <v>5606</v>
          </cell>
          <cell r="C700" t="str">
            <v>Front Panel Node 5606</v>
          </cell>
          <cell r="D700">
            <v>20</v>
          </cell>
          <cell r="E700">
            <v>1.384768</v>
          </cell>
          <cell r="F700" t="str">
            <v>Aluminum 6082</v>
          </cell>
          <cell r="G700">
            <v>896</v>
          </cell>
          <cell r="H700">
            <v>2810</v>
          </cell>
          <cell r="I700">
            <v>170</v>
          </cell>
          <cell r="J700">
            <v>1.5455E-3</v>
          </cell>
          <cell r="K700">
            <v>2E-3</v>
          </cell>
          <cell r="L700">
            <v>2.5000000000000001E-2</v>
          </cell>
          <cell r="M700">
            <v>1.0999999999999999E-2</v>
          </cell>
        </row>
        <row r="701">
          <cell r="B701">
            <v>5607</v>
          </cell>
          <cell r="C701" t="str">
            <v>Front Panel Node 5607</v>
          </cell>
          <cell r="D701">
            <v>20</v>
          </cell>
          <cell r="E701">
            <v>1.384768</v>
          </cell>
          <cell r="F701" t="str">
            <v>Aluminum 6082</v>
          </cell>
          <cell r="G701">
            <v>896</v>
          </cell>
          <cell r="H701">
            <v>2810</v>
          </cell>
          <cell r="I701">
            <v>170</v>
          </cell>
          <cell r="J701">
            <v>1.5455E-3</v>
          </cell>
          <cell r="K701">
            <v>2E-3</v>
          </cell>
          <cell r="L701">
            <v>2.5000000000000001E-2</v>
          </cell>
          <cell r="M701">
            <v>1.0999999999999999E-2</v>
          </cell>
        </row>
        <row r="702">
          <cell r="B702">
            <v>5608</v>
          </cell>
          <cell r="C702" t="str">
            <v>Front Panel Node 5608</v>
          </cell>
          <cell r="D702">
            <v>20</v>
          </cell>
          <cell r="E702">
            <v>1.384768</v>
          </cell>
          <cell r="F702" t="str">
            <v>Aluminum 6082</v>
          </cell>
          <cell r="G702">
            <v>896</v>
          </cell>
          <cell r="H702">
            <v>2810</v>
          </cell>
          <cell r="I702">
            <v>170</v>
          </cell>
          <cell r="J702">
            <v>1.5455E-3</v>
          </cell>
          <cell r="K702">
            <v>2E-3</v>
          </cell>
          <cell r="L702">
            <v>2.5000000000000001E-2</v>
          </cell>
          <cell r="M702">
            <v>1.0999999999999999E-2</v>
          </cell>
        </row>
        <row r="712">
          <cell r="G712" t="str">
            <v>Piezo-SIC-Cubes</v>
          </cell>
        </row>
        <row r="713">
          <cell r="B713" t="str">
            <v>6xxx</v>
          </cell>
          <cell r="C713" t="str">
            <v>Mounting Plate_Cubes_SIC</v>
          </cell>
        </row>
        <row r="714">
          <cell r="B714">
            <v>6000</v>
          </cell>
          <cell r="C714" t="str">
            <v>Mounting Plate_Cubes_SIC Node 6000</v>
          </cell>
          <cell r="D714">
            <v>20</v>
          </cell>
          <cell r="E714">
            <v>3.6255744000000005</v>
          </cell>
          <cell r="F714" t="str">
            <v>Aluminum 6082</v>
          </cell>
          <cell r="G714">
            <v>896</v>
          </cell>
          <cell r="H714">
            <v>2810</v>
          </cell>
          <cell r="I714">
            <v>170</v>
          </cell>
          <cell r="J714">
            <v>4.0464000000000003E-3</v>
          </cell>
          <cell r="K714">
            <v>0.03</v>
          </cell>
          <cell r="L714">
            <v>0.03</v>
          </cell>
          <cell r="M714">
            <v>1.6000000000000001E-3</v>
          </cell>
        </row>
        <row r="715">
          <cell r="B715">
            <v>6001</v>
          </cell>
          <cell r="C715" t="str">
            <v>Mounting Plate_Cubes_SIC Node 6001</v>
          </cell>
          <cell r="D715">
            <v>20</v>
          </cell>
          <cell r="E715">
            <v>3.6255744000000005</v>
          </cell>
          <cell r="F715" t="str">
            <v>Aluminum 6082</v>
          </cell>
          <cell r="G715">
            <v>896</v>
          </cell>
          <cell r="H715">
            <v>2810</v>
          </cell>
          <cell r="I715">
            <v>170</v>
          </cell>
          <cell r="J715">
            <v>4.0464000000000003E-3</v>
          </cell>
          <cell r="K715">
            <v>0.03</v>
          </cell>
          <cell r="L715">
            <v>0.03</v>
          </cell>
          <cell r="M715">
            <v>1.6000000000000001E-3</v>
          </cell>
        </row>
        <row r="716">
          <cell r="B716">
            <v>6002</v>
          </cell>
          <cell r="C716" t="str">
            <v>Mounting Plate_Cubes_SIC Node 6002</v>
          </cell>
          <cell r="D716">
            <v>20</v>
          </cell>
          <cell r="E716">
            <v>3.6255744000000005</v>
          </cell>
          <cell r="F716" t="str">
            <v>Aluminum 6082</v>
          </cell>
          <cell r="G716">
            <v>896</v>
          </cell>
          <cell r="H716">
            <v>2810</v>
          </cell>
          <cell r="I716">
            <v>170</v>
          </cell>
          <cell r="J716">
            <v>4.0464000000000003E-3</v>
          </cell>
          <cell r="K716">
            <v>0.03</v>
          </cell>
          <cell r="L716">
            <v>0.03</v>
          </cell>
          <cell r="M716">
            <v>1.6000000000000001E-3</v>
          </cell>
        </row>
        <row r="717">
          <cell r="B717">
            <v>6003</v>
          </cell>
          <cell r="C717" t="str">
            <v>Mounting Plate_Cubes_SIC Node 6003</v>
          </cell>
          <cell r="D717">
            <v>20</v>
          </cell>
          <cell r="E717">
            <v>3.6255744000000005</v>
          </cell>
          <cell r="F717" t="str">
            <v>Aluminum 6082</v>
          </cell>
          <cell r="G717">
            <v>896</v>
          </cell>
          <cell r="H717">
            <v>2810</v>
          </cell>
          <cell r="I717">
            <v>170</v>
          </cell>
          <cell r="J717">
            <v>4.0464000000000003E-3</v>
          </cell>
          <cell r="K717">
            <v>0.03</v>
          </cell>
          <cell r="L717">
            <v>0.03</v>
          </cell>
          <cell r="M717">
            <v>1.6000000000000001E-3</v>
          </cell>
        </row>
        <row r="718">
          <cell r="B718">
            <v>6004</v>
          </cell>
          <cell r="C718" t="str">
            <v>Mounting Plate_Cubes_SIC Node 6004</v>
          </cell>
          <cell r="D718">
            <v>20</v>
          </cell>
          <cell r="E718">
            <v>3.6255744000000005</v>
          </cell>
          <cell r="F718" t="str">
            <v>Aluminum 6082</v>
          </cell>
          <cell r="G718">
            <v>896</v>
          </cell>
          <cell r="H718">
            <v>2810</v>
          </cell>
          <cell r="I718">
            <v>170</v>
          </cell>
          <cell r="J718">
            <v>4.0464000000000003E-3</v>
          </cell>
          <cell r="K718">
            <v>0.03</v>
          </cell>
          <cell r="L718">
            <v>0.03</v>
          </cell>
          <cell r="M718">
            <v>1.6000000000000001E-3</v>
          </cell>
        </row>
        <row r="719">
          <cell r="B719">
            <v>6005</v>
          </cell>
          <cell r="C719" t="str">
            <v>Mounting Plate_Cubes_SIC Node 6005</v>
          </cell>
          <cell r="D719">
            <v>20</v>
          </cell>
          <cell r="E719">
            <v>3.6255744000000005</v>
          </cell>
          <cell r="F719" t="str">
            <v>Aluminum 6082</v>
          </cell>
          <cell r="G719">
            <v>896</v>
          </cell>
          <cell r="H719">
            <v>2810</v>
          </cell>
          <cell r="I719">
            <v>170</v>
          </cell>
          <cell r="J719">
            <v>4.0464000000000003E-3</v>
          </cell>
          <cell r="K719">
            <v>0.03</v>
          </cell>
          <cell r="L719">
            <v>0.03</v>
          </cell>
          <cell r="M719">
            <v>1.6000000000000001E-3</v>
          </cell>
        </row>
        <row r="720">
          <cell r="B720">
            <v>6006</v>
          </cell>
          <cell r="C720" t="str">
            <v>Mounting Plate_Cubes_SIC Node 6006</v>
          </cell>
          <cell r="D720">
            <v>20</v>
          </cell>
          <cell r="E720">
            <v>3.6255744000000005</v>
          </cell>
          <cell r="F720" t="str">
            <v>Aluminum 6082</v>
          </cell>
          <cell r="G720">
            <v>896</v>
          </cell>
          <cell r="H720">
            <v>2810</v>
          </cell>
          <cell r="I720">
            <v>170</v>
          </cell>
          <cell r="J720">
            <v>4.0464000000000003E-3</v>
          </cell>
          <cell r="K720">
            <v>0.03</v>
          </cell>
          <cell r="L720">
            <v>0.03</v>
          </cell>
          <cell r="M720">
            <v>1.6000000000000001E-3</v>
          </cell>
        </row>
        <row r="721">
          <cell r="B721">
            <v>6007</v>
          </cell>
          <cell r="C721" t="str">
            <v>Mounting Plate_Cubes_SIC Node 6007</v>
          </cell>
          <cell r="D721">
            <v>20</v>
          </cell>
          <cell r="E721">
            <v>3.6255744000000005</v>
          </cell>
          <cell r="F721" t="str">
            <v>Aluminum 6082</v>
          </cell>
          <cell r="G721">
            <v>896</v>
          </cell>
          <cell r="H721">
            <v>2810</v>
          </cell>
          <cell r="I721">
            <v>170</v>
          </cell>
          <cell r="J721">
            <v>4.0464000000000003E-3</v>
          </cell>
          <cell r="K721">
            <v>0.03</v>
          </cell>
          <cell r="L721">
            <v>0.03</v>
          </cell>
          <cell r="M721">
            <v>1.6000000000000001E-3</v>
          </cell>
        </row>
        <row r="722">
          <cell r="B722">
            <v>6008</v>
          </cell>
          <cell r="C722" t="str">
            <v>Mounting Plate_Cubes_SIC Node 6008</v>
          </cell>
          <cell r="D722">
            <v>20</v>
          </cell>
          <cell r="E722">
            <v>3.6255744000000005</v>
          </cell>
          <cell r="F722" t="str">
            <v>Aluminum 6082</v>
          </cell>
          <cell r="G722">
            <v>896</v>
          </cell>
          <cell r="H722">
            <v>2810</v>
          </cell>
          <cell r="I722">
            <v>170</v>
          </cell>
          <cell r="J722">
            <v>4.0464000000000003E-3</v>
          </cell>
          <cell r="K722">
            <v>0.03</v>
          </cell>
          <cell r="L722">
            <v>0.03</v>
          </cell>
          <cell r="M722">
            <v>1.6000000000000001E-3</v>
          </cell>
        </row>
        <row r="723">
          <cell r="B723" t="str">
            <v>61xx</v>
          </cell>
          <cell r="C723" t="str">
            <v>Mounting Plate</v>
          </cell>
        </row>
        <row r="724">
          <cell r="B724">
            <v>6100</v>
          </cell>
          <cell r="C724" t="str">
            <v>Mounting Plate Node 6100</v>
          </cell>
          <cell r="D724">
            <v>20</v>
          </cell>
          <cell r="E724">
            <v>1.5984</v>
          </cell>
          <cell r="F724" t="str">
            <v>FR-4/Copper PCB</v>
          </cell>
          <cell r="G724">
            <v>600</v>
          </cell>
          <cell r="H724">
            <v>1850</v>
          </cell>
          <cell r="I724">
            <v>20.5</v>
          </cell>
          <cell r="J724">
            <v>2.6640000000000001E-3</v>
          </cell>
          <cell r="K724">
            <v>0.03</v>
          </cell>
          <cell r="L724">
            <v>0.03</v>
          </cell>
          <cell r="M724">
            <v>1.6000000000000001E-3</v>
          </cell>
        </row>
        <row r="725">
          <cell r="B725">
            <v>6101</v>
          </cell>
          <cell r="C725" t="str">
            <v>Mounting Plate Node 6101</v>
          </cell>
          <cell r="D725">
            <v>20</v>
          </cell>
          <cell r="E725">
            <v>1.5984</v>
          </cell>
          <cell r="F725" t="str">
            <v>FR-4/Copper PCB</v>
          </cell>
          <cell r="G725">
            <v>600</v>
          </cell>
          <cell r="H725">
            <v>1850</v>
          </cell>
          <cell r="I725">
            <v>20.5</v>
          </cell>
          <cell r="J725">
            <v>2.6640000000000001E-3</v>
          </cell>
          <cell r="K725">
            <v>0.03</v>
          </cell>
          <cell r="L725">
            <v>0.03</v>
          </cell>
          <cell r="M725">
            <v>1.6000000000000001E-3</v>
          </cell>
        </row>
        <row r="726">
          <cell r="B726">
            <v>6102</v>
          </cell>
          <cell r="C726" t="str">
            <v>Mounting Plate Node 6102</v>
          </cell>
          <cell r="D726">
            <v>20</v>
          </cell>
          <cell r="E726">
            <v>1.5984</v>
          </cell>
          <cell r="F726" t="str">
            <v>FR-4/Copper PCB</v>
          </cell>
          <cell r="G726">
            <v>600</v>
          </cell>
          <cell r="H726">
            <v>1850</v>
          </cell>
          <cell r="I726">
            <v>20.5</v>
          </cell>
          <cell r="J726">
            <v>2.6640000000000001E-3</v>
          </cell>
          <cell r="K726">
            <v>0.03</v>
          </cell>
          <cell r="L726">
            <v>0.03</v>
          </cell>
          <cell r="M726">
            <v>1.6000000000000001E-3</v>
          </cell>
        </row>
        <row r="727">
          <cell r="B727">
            <v>6103</v>
          </cell>
          <cell r="C727" t="str">
            <v>Mounting Plate Node 6103</v>
          </cell>
          <cell r="D727">
            <v>20</v>
          </cell>
          <cell r="E727">
            <v>1.5984</v>
          </cell>
          <cell r="F727" t="str">
            <v>FR-4/Copper PCB</v>
          </cell>
          <cell r="G727">
            <v>600</v>
          </cell>
          <cell r="H727">
            <v>1850</v>
          </cell>
          <cell r="I727">
            <v>20.5</v>
          </cell>
          <cell r="J727">
            <v>2.6640000000000001E-3</v>
          </cell>
          <cell r="K727">
            <v>0.03</v>
          </cell>
          <cell r="L727">
            <v>0.03</v>
          </cell>
          <cell r="M727">
            <v>1.6000000000000001E-3</v>
          </cell>
        </row>
        <row r="728">
          <cell r="B728">
            <v>6104</v>
          </cell>
          <cell r="C728" t="str">
            <v>Mounting Plate Node 6104</v>
          </cell>
          <cell r="D728">
            <v>20</v>
          </cell>
          <cell r="E728">
            <v>1.5984</v>
          </cell>
          <cell r="F728" t="str">
            <v>FR-4/Copper PCB</v>
          </cell>
          <cell r="G728">
            <v>600</v>
          </cell>
          <cell r="H728">
            <v>1850</v>
          </cell>
          <cell r="I728">
            <v>20.5</v>
          </cell>
          <cell r="J728">
            <v>2.6640000000000001E-3</v>
          </cell>
          <cell r="K728">
            <v>0.03</v>
          </cell>
          <cell r="L728">
            <v>0.03</v>
          </cell>
          <cell r="M728">
            <v>1.6000000000000001E-3</v>
          </cell>
        </row>
        <row r="729">
          <cell r="B729">
            <v>6105</v>
          </cell>
          <cell r="C729" t="str">
            <v>Mounting Plate Node 6105</v>
          </cell>
          <cell r="D729">
            <v>20</v>
          </cell>
          <cell r="E729">
            <v>1.5984</v>
          </cell>
          <cell r="F729" t="str">
            <v>FR-4/Copper PCB</v>
          </cell>
          <cell r="G729">
            <v>600</v>
          </cell>
          <cell r="H729">
            <v>1850</v>
          </cell>
          <cell r="I729">
            <v>20.5</v>
          </cell>
          <cell r="J729">
            <v>2.6640000000000001E-3</v>
          </cell>
          <cell r="K729">
            <v>0.03</v>
          </cell>
          <cell r="L729">
            <v>0.03</v>
          </cell>
          <cell r="M729">
            <v>1.6000000000000001E-3</v>
          </cell>
        </row>
        <row r="730">
          <cell r="B730">
            <v>6106</v>
          </cell>
          <cell r="C730" t="str">
            <v>Mounting Plate Node 6106</v>
          </cell>
          <cell r="D730">
            <v>20</v>
          </cell>
          <cell r="E730">
            <v>1.5984</v>
          </cell>
          <cell r="F730" t="str">
            <v>FR-4/Copper PCB</v>
          </cell>
          <cell r="G730">
            <v>600</v>
          </cell>
          <cell r="H730">
            <v>1850</v>
          </cell>
          <cell r="I730">
            <v>20.5</v>
          </cell>
          <cell r="J730">
            <v>2.6640000000000001E-3</v>
          </cell>
          <cell r="K730">
            <v>0.03</v>
          </cell>
          <cell r="L730">
            <v>0.03</v>
          </cell>
          <cell r="M730">
            <v>1.6000000000000001E-3</v>
          </cell>
        </row>
        <row r="731">
          <cell r="B731">
            <v>6107</v>
          </cell>
          <cell r="C731" t="str">
            <v>Mounting Plate Node 6107</v>
          </cell>
          <cell r="D731">
            <v>20</v>
          </cell>
          <cell r="E731">
            <v>1.5984</v>
          </cell>
          <cell r="F731" t="str">
            <v>FR-4/Copper PCB</v>
          </cell>
          <cell r="G731">
            <v>600</v>
          </cell>
          <cell r="H731">
            <v>1850</v>
          </cell>
          <cell r="I731">
            <v>20.5</v>
          </cell>
          <cell r="J731">
            <v>2.6640000000000001E-3</v>
          </cell>
          <cell r="K731">
            <v>0.03</v>
          </cell>
          <cell r="L731">
            <v>0.03</v>
          </cell>
          <cell r="M731">
            <v>1.6000000000000001E-3</v>
          </cell>
        </row>
        <row r="732">
          <cell r="B732">
            <v>6108</v>
          </cell>
          <cell r="C732" t="str">
            <v>Mounting Plate Node 6108</v>
          </cell>
          <cell r="D732">
            <v>20</v>
          </cell>
          <cell r="E732">
            <v>1.5984</v>
          </cell>
          <cell r="F732" t="str">
            <v>FR-4/Copper PCB</v>
          </cell>
          <cell r="G732">
            <v>600</v>
          </cell>
          <cell r="H732">
            <v>1850</v>
          </cell>
          <cell r="I732">
            <v>20.5</v>
          </cell>
          <cell r="J732">
            <v>2.6640000000000001E-3</v>
          </cell>
          <cell r="K732">
            <v>0.03</v>
          </cell>
          <cell r="L732">
            <v>0.03</v>
          </cell>
          <cell r="M732">
            <v>1.6000000000000001E-3</v>
          </cell>
        </row>
        <row r="733">
          <cell r="B733" t="str">
            <v>62xx</v>
          </cell>
          <cell r="C733" t="str">
            <v>Driver Board Mini</v>
          </cell>
        </row>
        <row r="734">
          <cell r="B734">
            <v>6200</v>
          </cell>
          <cell r="C734" t="str">
            <v>Driver Board Mini Node 6200</v>
          </cell>
          <cell r="D734">
            <v>20</v>
          </cell>
          <cell r="E734">
            <v>0.35519999999999996</v>
          </cell>
          <cell r="F734" t="str">
            <v>FR-4/Copper PCB</v>
          </cell>
          <cell r="G734">
            <v>600</v>
          </cell>
          <cell r="H734">
            <v>1850</v>
          </cell>
          <cell r="I734">
            <v>20.5</v>
          </cell>
          <cell r="J734">
            <v>5.9199999999999997E-4</v>
          </cell>
          <cell r="K734">
            <v>0.01</v>
          </cell>
          <cell r="L734">
            <v>0.02</v>
          </cell>
          <cell r="M734">
            <v>1.6000000000000001E-3</v>
          </cell>
        </row>
        <row r="735">
          <cell r="B735">
            <v>6201</v>
          </cell>
          <cell r="C735" t="str">
            <v>Driver Board Mini Node 6201</v>
          </cell>
          <cell r="D735">
            <v>20</v>
          </cell>
          <cell r="E735">
            <v>0.35519999999999996</v>
          </cell>
          <cell r="F735" t="str">
            <v>FR-4/Copper PCB</v>
          </cell>
          <cell r="G735">
            <v>600</v>
          </cell>
          <cell r="H735">
            <v>1850</v>
          </cell>
          <cell r="I735">
            <v>20.5</v>
          </cell>
          <cell r="J735">
            <v>5.9199999999999997E-4</v>
          </cell>
          <cell r="K735">
            <v>0.01</v>
          </cell>
          <cell r="L735">
            <v>0.02</v>
          </cell>
          <cell r="M735">
            <v>1.6000000000000001E-3</v>
          </cell>
        </row>
        <row r="736">
          <cell r="B736">
            <v>6202</v>
          </cell>
          <cell r="C736" t="str">
            <v>Driver Board Mini Node 6202</v>
          </cell>
          <cell r="D736">
            <v>20</v>
          </cell>
          <cell r="E736">
            <v>0.35519999999999996</v>
          </cell>
          <cell r="F736" t="str">
            <v>FR-4/Copper PCB</v>
          </cell>
          <cell r="G736">
            <v>600</v>
          </cell>
          <cell r="H736">
            <v>1850</v>
          </cell>
          <cell r="I736">
            <v>20.5</v>
          </cell>
          <cell r="J736">
            <v>5.9199999999999997E-4</v>
          </cell>
          <cell r="K736">
            <v>0.01</v>
          </cell>
          <cell r="L736">
            <v>0.02</v>
          </cell>
          <cell r="M736">
            <v>1.6000000000000001E-3</v>
          </cell>
        </row>
        <row r="737">
          <cell r="B737">
            <v>6203</v>
          </cell>
          <cell r="C737" t="str">
            <v>Driver Board Mini Node 6203</v>
          </cell>
          <cell r="D737">
            <v>20</v>
          </cell>
          <cell r="E737">
            <v>0.35519999999999996</v>
          </cell>
          <cell r="F737" t="str">
            <v>FR-4/Copper PCB</v>
          </cell>
          <cell r="G737">
            <v>600</v>
          </cell>
          <cell r="H737">
            <v>1850</v>
          </cell>
          <cell r="I737">
            <v>20.5</v>
          </cell>
          <cell r="J737">
            <v>5.9199999999999997E-4</v>
          </cell>
          <cell r="K737">
            <v>0.01</v>
          </cell>
          <cell r="L737">
            <v>0.02</v>
          </cell>
          <cell r="M737">
            <v>1.6000000000000001E-3</v>
          </cell>
        </row>
        <row r="738">
          <cell r="B738">
            <v>6204</v>
          </cell>
          <cell r="C738" t="str">
            <v>Driver Board Mini Node 6204</v>
          </cell>
          <cell r="D738">
            <v>20</v>
          </cell>
          <cell r="E738">
            <v>0.35519999999999996</v>
          </cell>
          <cell r="F738" t="str">
            <v>FR-4/Copper PCB</v>
          </cell>
          <cell r="G738">
            <v>600</v>
          </cell>
          <cell r="H738">
            <v>1850</v>
          </cell>
          <cell r="I738">
            <v>20.5</v>
          </cell>
          <cell r="J738">
            <v>5.9199999999999997E-4</v>
          </cell>
          <cell r="K738">
            <v>0.01</v>
          </cell>
          <cell r="L738">
            <v>0.02</v>
          </cell>
          <cell r="M738">
            <v>1.6000000000000001E-3</v>
          </cell>
        </row>
        <row r="739">
          <cell r="B739">
            <v>6205</v>
          </cell>
          <cell r="C739" t="str">
            <v>Driver Board Mini Node 6205</v>
          </cell>
          <cell r="D739">
            <v>20</v>
          </cell>
          <cell r="E739">
            <v>0.35519999999999996</v>
          </cell>
          <cell r="F739" t="str">
            <v>FR-4/Copper PCB</v>
          </cell>
          <cell r="G739">
            <v>600</v>
          </cell>
          <cell r="H739">
            <v>1850</v>
          </cell>
          <cell r="I739">
            <v>20.5</v>
          </cell>
          <cell r="J739">
            <v>5.9199999999999997E-4</v>
          </cell>
          <cell r="K739">
            <v>0.01</v>
          </cell>
          <cell r="L739">
            <v>0.02</v>
          </cell>
          <cell r="M739">
            <v>1.6000000000000001E-3</v>
          </cell>
        </row>
        <row r="740">
          <cell r="B740">
            <v>6206</v>
          </cell>
          <cell r="C740" t="str">
            <v>Driver Board Mini Node 6206</v>
          </cell>
          <cell r="D740">
            <v>20</v>
          </cell>
          <cell r="E740">
            <v>0.35519999999999996</v>
          </cell>
          <cell r="F740" t="str">
            <v>FR-4/Copper PCB</v>
          </cell>
          <cell r="G740">
            <v>600</v>
          </cell>
          <cell r="H740">
            <v>1850</v>
          </cell>
          <cell r="I740">
            <v>20.5</v>
          </cell>
          <cell r="J740">
            <v>5.9199999999999997E-4</v>
          </cell>
          <cell r="K740">
            <v>0.01</v>
          </cell>
          <cell r="L740">
            <v>0.02</v>
          </cell>
          <cell r="M740">
            <v>1.6000000000000001E-3</v>
          </cell>
        </row>
        <row r="741">
          <cell r="B741">
            <v>6207</v>
          </cell>
          <cell r="C741" t="str">
            <v>Driver Board Mini Node 6207</v>
          </cell>
          <cell r="D741">
            <v>20</v>
          </cell>
          <cell r="E741">
            <v>0.35519999999999996</v>
          </cell>
          <cell r="F741" t="str">
            <v>FR-4/Copper PCB</v>
          </cell>
          <cell r="G741">
            <v>600</v>
          </cell>
          <cell r="H741">
            <v>1850</v>
          </cell>
          <cell r="I741">
            <v>20.5</v>
          </cell>
          <cell r="J741">
            <v>5.9199999999999997E-4</v>
          </cell>
          <cell r="K741">
            <v>0.01</v>
          </cell>
          <cell r="L741">
            <v>0.02</v>
          </cell>
          <cell r="M741">
            <v>1.6000000000000001E-3</v>
          </cell>
        </row>
        <row r="742">
          <cell r="B742">
            <v>6208</v>
          </cell>
          <cell r="C742" t="str">
            <v>Driver Board Mini Node 6208</v>
          </cell>
          <cell r="D742">
            <v>20</v>
          </cell>
          <cell r="E742">
            <v>0.35519999999999996</v>
          </cell>
          <cell r="F742" t="str">
            <v>FR-4/Copper PCB</v>
          </cell>
          <cell r="G742">
            <v>600</v>
          </cell>
          <cell r="H742">
            <v>1850</v>
          </cell>
          <cell r="I742">
            <v>20.5</v>
          </cell>
          <cell r="J742">
            <v>5.9199999999999997E-4</v>
          </cell>
          <cell r="K742">
            <v>0.01</v>
          </cell>
          <cell r="L742">
            <v>0.02</v>
          </cell>
          <cell r="M742">
            <v>1.6000000000000001E-3</v>
          </cell>
        </row>
        <row r="743">
          <cell r="B743" t="str">
            <v>63xx</v>
          </cell>
          <cell r="C743" t="str">
            <v>Cube 1</v>
          </cell>
        </row>
        <row r="744">
          <cell r="B744">
            <v>6300</v>
          </cell>
          <cell r="C744" t="str">
            <v>Cube 1 Node 6300</v>
          </cell>
          <cell r="D744">
            <v>20</v>
          </cell>
          <cell r="E744">
            <v>5.9223999999999997</v>
          </cell>
          <cell r="F744" t="str">
            <v>GAGG</v>
          </cell>
          <cell r="G744">
            <v>880</v>
          </cell>
          <cell r="H744">
            <v>6730</v>
          </cell>
          <cell r="I744">
            <v>31</v>
          </cell>
          <cell r="J744">
            <v>6.7299999999999999E-3</v>
          </cell>
          <cell r="K744">
            <v>0.01</v>
          </cell>
          <cell r="L744">
            <v>0.01</v>
          </cell>
          <cell r="M744">
            <v>0.01</v>
          </cell>
        </row>
        <row r="745">
          <cell r="B745" t="str">
            <v>64xx</v>
          </cell>
          <cell r="C745" t="str">
            <v>Cube 2</v>
          </cell>
        </row>
        <row r="746">
          <cell r="B746">
            <v>6400</v>
          </cell>
          <cell r="C746" t="str">
            <v>Cube 2 Node 6400</v>
          </cell>
          <cell r="D746">
            <v>20</v>
          </cell>
          <cell r="E746">
            <v>2.1390000000000002</v>
          </cell>
          <cell r="F746" t="str">
            <v>BGO</v>
          </cell>
          <cell r="G746">
            <v>300</v>
          </cell>
          <cell r="H746">
            <v>7130</v>
          </cell>
          <cell r="I746">
            <v>1.8</v>
          </cell>
          <cell r="J746">
            <v>7.1300000000000001E-3</v>
          </cell>
          <cell r="K746">
            <v>0.01</v>
          </cell>
          <cell r="L746">
            <v>0.01</v>
          </cell>
          <cell r="M746">
            <v>0.01</v>
          </cell>
        </row>
        <row r="747">
          <cell r="B747" t="str">
            <v>65xx</v>
          </cell>
          <cell r="C747" t="str">
            <v>Cube 3</v>
          </cell>
        </row>
        <row r="748">
          <cell r="B748">
            <v>6500</v>
          </cell>
          <cell r="C748" t="str">
            <v>Cube 3 Node 6500</v>
          </cell>
          <cell r="D748">
            <v>20</v>
          </cell>
          <cell r="E748">
            <v>2.06</v>
          </cell>
          <cell r="F748" t="str">
            <v>Plastic</v>
          </cell>
          <cell r="G748">
            <v>2000</v>
          </cell>
          <cell r="H748">
            <v>1030</v>
          </cell>
          <cell r="I748">
            <v>0.4</v>
          </cell>
          <cell r="J748">
            <v>1.0300000000000001E-3</v>
          </cell>
          <cell r="K748">
            <v>0.01</v>
          </cell>
          <cell r="L748">
            <v>0.01</v>
          </cell>
          <cell r="M748">
            <v>0.01</v>
          </cell>
        </row>
        <row r="749">
          <cell r="B749" t="str">
            <v>66xx</v>
          </cell>
          <cell r="C749" t="str">
            <v>Cube Electronic Board</v>
          </cell>
        </row>
        <row r="750">
          <cell r="B750">
            <v>6600</v>
          </cell>
          <cell r="C750" t="str">
            <v>Cube Electronic Board Node 6600</v>
          </cell>
          <cell r="D750">
            <v>20</v>
          </cell>
          <cell r="E750">
            <v>0.53279999999999994</v>
          </cell>
          <cell r="F750" t="str">
            <v>FR-4/Copper PCB</v>
          </cell>
          <cell r="G750">
            <v>600</v>
          </cell>
          <cell r="H750">
            <v>1850</v>
          </cell>
          <cell r="I750">
            <v>20.5</v>
          </cell>
          <cell r="J750">
            <v>8.879999999999999E-4</v>
          </cell>
          <cell r="K750">
            <v>0.01</v>
          </cell>
          <cell r="L750">
            <v>0.03</v>
          </cell>
          <cell r="M750">
            <v>1.6000000000000001E-3</v>
          </cell>
        </row>
        <row r="751">
          <cell r="B751">
            <v>6601</v>
          </cell>
          <cell r="C751" t="str">
            <v>Cube Electronic Board Node 6601</v>
          </cell>
          <cell r="D751">
            <v>20</v>
          </cell>
          <cell r="E751">
            <v>0.53279999999999994</v>
          </cell>
          <cell r="F751" t="str">
            <v>FR-4/Copper PCB</v>
          </cell>
          <cell r="G751">
            <v>600</v>
          </cell>
          <cell r="H751">
            <v>1850</v>
          </cell>
          <cell r="I751">
            <v>20.5</v>
          </cell>
          <cell r="J751">
            <v>8.879999999999999E-4</v>
          </cell>
          <cell r="K751">
            <v>0.01</v>
          </cell>
          <cell r="L751">
            <v>0.03</v>
          </cell>
          <cell r="M751">
            <v>1.6000000000000001E-3</v>
          </cell>
        </row>
        <row r="752">
          <cell r="B752">
            <v>6602</v>
          </cell>
          <cell r="C752" t="str">
            <v>Cube Electronic Board Node 6602</v>
          </cell>
          <cell r="D752">
            <v>20</v>
          </cell>
          <cell r="E752">
            <v>0.53279999999999994</v>
          </cell>
          <cell r="F752" t="str">
            <v>FR-4/Copper PCB</v>
          </cell>
          <cell r="G752">
            <v>600</v>
          </cell>
          <cell r="H752">
            <v>1850</v>
          </cell>
          <cell r="I752">
            <v>20.5</v>
          </cell>
          <cell r="J752">
            <v>8.879999999999999E-4</v>
          </cell>
          <cell r="K752">
            <v>0.01</v>
          </cell>
          <cell r="L752">
            <v>0.03</v>
          </cell>
          <cell r="M752">
            <v>1.6000000000000001E-3</v>
          </cell>
        </row>
        <row r="753">
          <cell r="B753">
            <v>6603</v>
          </cell>
          <cell r="C753" t="str">
            <v>Cube Electronic Board Node 6603</v>
          </cell>
          <cell r="D753">
            <v>20</v>
          </cell>
          <cell r="E753">
            <v>0.53279999999999994</v>
          </cell>
          <cell r="F753" t="str">
            <v>FR-4/Copper PCB</v>
          </cell>
          <cell r="G753">
            <v>600</v>
          </cell>
          <cell r="H753">
            <v>1850</v>
          </cell>
          <cell r="I753">
            <v>20.5</v>
          </cell>
          <cell r="J753">
            <v>8.879999999999999E-4</v>
          </cell>
          <cell r="K753">
            <v>0.01</v>
          </cell>
          <cell r="L753">
            <v>0.03</v>
          </cell>
          <cell r="M753">
            <v>1.6000000000000001E-3</v>
          </cell>
        </row>
        <row r="754">
          <cell r="B754">
            <v>6604</v>
          </cell>
          <cell r="C754" t="str">
            <v>Cube Electronic Board Node 6604</v>
          </cell>
          <cell r="D754">
            <v>20</v>
          </cell>
          <cell r="E754">
            <v>0.53279999999999994</v>
          </cell>
          <cell r="F754" t="str">
            <v>FR-4/Copper PCB</v>
          </cell>
          <cell r="G754">
            <v>600</v>
          </cell>
          <cell r="H754">
            <v>1850</v>
          </cell>
          <cell r="I754">
            <v>20.5</v>
          </cell>
          <cell r="J754">
            <v>8.879999999999999E-4</v>
          </cell>
          <cell r="K754">
            <v>0.01</v>
          </cell>
          <cell r="L754">
            <v>0.03</v>
          </cell>
          <cell r="M754">
            <v>1.6000000000000001E-3</v>
          </cell>
        </row>
        <row r="755">
          <cell r="B755">
            <v>6605</v>
          </cell>
          <cell r="C755" t="str">
            <v>Cube Electronic Board Node 6605</v>
          </cell>
          <cell r="D755">
            <v>20</v>
          </cell>
          <cell r="E755">
            <v>0.53279999999999994</v>
          </cell>
          <cell r="F755" t="str">
            <v>FR-4/Copper PCB</v>
          </cell>
          <cell r="G755">
            <v>600</v>
          </cell>
          <cell r="H755">
            <v>1850</v>
          </cell>
          <cell r="I755">
            <v>20.5</v>
          </cell>
          <cell r="J755">
            <v>8.879999999999999E-4</v>
          </cell>
          <cell r="K755">
            <v>0.01</v>
          </cell>
          <cell r="L755">
            <v>0.03</v>
          </cell>
          <cell r="M755">
            <v>1.6000000000000001E-3</v>
          </cell>
        </row>
        <row r="756">
          <cell r="B756">
            <v>6606</v>
          </cell>
          <cell r="C756" t="str">
            <v>Cube Electronic Board Node 6606</v>
          </cell>
          <cell r="D756">
            <v>20</v>
          </cell>
          <cell r="E756">
            <v>0.53279999999999994</v>
          </cell>
          <cell r="F756" t="str">
            <v>FR-4/Copper PCB</v>
          </cell>
          <cell r="G756">
            <v>600</v>
          </cell>
          <cell r="H756">
            <v>1850</v>
          </cell>
          <cell r="I756">
            <v>20.5</v>
          </cell>
          <cell r="J756">
            <v>8.879999999999999E-4</v>
          </cell>
          <cell r="K756">
            <v>0.01</v>
          </cell>
          <cell r="L756">
            <v>0.03</v>
          </cell>
          <cell r="M756">
            <v>1.6000000000000001E-3</v>
          </cell>
        </row>
        <row r="757">
          <cell r="B757">
            <v>6607</v>
          </cell>
          <cell r="C757" t="str">
            <v>Cube Electronic Board Node 6607</v>
          </cell>
          <cell r="D757">
            <v>20</v>
          </cell>
          <cell r="E757">
            <v>0.53279999999999994</v>
          </cell>
          <cell r="F757" t="str">
            <v>FR-4/Copper PCB</v>
          </cell>
          <cell r="G757">
            <v>600</v>
          </cell>
          <cell r="H757">
            <v>1850</v>
          </cell>
          <cell r="I757">
            <v>20.5</v>
          </cell>
          <cell r="J757">
            <v>8.879999999999999E-4</v>
          </cell>
          <cell r="K757">
            <v>0.01</v>
          </cell>
          <cell r="L757">
            <v>0.03</v>
          </cell>
          <cell r="M757">
            <v>1.6000000000000001E-3</v>
          </cell>
        </row>
        <row r="758">
          <cell r="B758">
            <v>6608</v>
          </cell>
          <cell r="C758" t="str">
            <v>Cube Electronic Board Node 6608</v>
          </cell>
          <cell r="D758">
            <v>20</v>
          </cell>
          <cell r="E758">
            <v>0.53279999999999994</v>
          </cell>
          <cell r="F758" t="str">
            <v>FR-4/Copper PCB</v>
          </cell>
          <cell r="G758">
            <v>600</v>
          </cell>
          <cell r="H758">
            <v>1850</v>
          </cell>
          <cell r="I758">
            <v>20.5</v>
          </cell>
          <cell r="J758">
            <v>8.879999999999999E-4</v>
          </cell>
          <cell r="K758">
            <v>0.01</v>
          </cell>
          <cell r="L758">
            <v>0.03</v>
          </cell>
          <cell r="M758">
            <v>1.6000000000000001E-3</v>
          </cell>
        </row>
        <row r="760">
          <cell r="B760" t="str">
            <v>67xx</v>
          </cell>
          <cell r="C760" t="str">
            <v>Peizo_Motor_Part 1</v>
          </cell>
        </row>
        <row r="761">
          <cell r="B761">
            <v>6700</v>
          </cell>
          <cell r="C761" t="str">
            <v>Peizo_Motor_Part 1 Node 6700</v>
          </cell>
          <cell r="D761">
            <v>20</v>
          </cell>
          <cell r="E761">
            <v>6.9058560000000009</v>
          </cell>
          <cell r="F761" t="str">
            <v>Aluminum 7075-T6</v>
          </cell>
          <cell r="G761">
            <v>960</v>
          </cell>
          <cell r="H761">
            <v>2810</v>
          </cell>
          <cell r="I761">
            <v>130</v>
          </cell>
          <cell r="J761">
            <v>7.1936000000000005E-3</v>
          </cell>
          <cell r="K761">
            <v>1.6E-2</v>
          </cell>
          <cell r="L761">
            <v>0.01</v>
          </cell>
          <cell r="M761">
            <v>1.6E-2</v>
          </cell>
        </row>
        <row r="763">
          <cell r="B763" t="str">
            <v>675x</v>
          </cell>
          <cell r="C763" t="str">
            <v>Peizo_Motor_Part 2</v>
          </cell>
        </row>
        <row r="764">
          <cell r="B764">
            <v>6750</v>
          </cell>
          <cell r="C764" t="str">
            <v>Peizo_Motor_Part 2 Node 6750</v>
          </cell>
          <cell r="D764">
            <v>20</v>
          </cell>
          <cell r="E764">
            <v>11.653632</v>
          </cell>
          <cell r="F764" t="str">
            <v>Aluminum 7075-T6</v>
          </cell>
          <cell r="G764">
            <v>960</v>
          </cell>
          <cell r="H764">
            <v>2810</v>
          </cell>
          <cell r="I764">
            <v>130</v>
          </cell>
          <cell r="J764">
            <v>1.2139199999999999E-2</v>
          </cell>
          <cell r="K764">
            <v>0.03</v>
          </cell>
          <cell r="L764">
            <v>1.6E-2</v>
          </cell>
          <cell r="M764">
            <v>8.9999999999999993E-3</v>
          </cell>
        </row>
        <row r="766">
          <cell r="B766" t="str">
            <v>68xx</v>
          </cell>
          <cell r="C766" t="str">
            <v>Peizo_Motor_Part 3</v>
          </cell>
        </row>
        <row r="767">
          <cell r="B767">
            <v>6800</v>
          </cell>
          <cell r="C767" t="str">
            <v>Peizo_Motor_Part 3 Node 6800</v>
          </cell>
          <cell r="D767">
            <v>20</v>
          </cell>
          <cell r="E767">
            <v>7.3374720000000009</v>
          </cell>
          <cell r="F767" t="str">
            <v>Aluminum 7075-T6</v>
          </cell>
          <cell r="G767">
            <v>960</v>
          </cell>
          <cell r="H767">
            <v>2810</v>
          </cell>
          <cell r="I767">
            <v>130</v>
          </cell>
          <cell r="J767">
            <v>7.643200000000001E-3</v>
          </cell>
          <cell r="K767">
            <v>1.7000000000000001E-2</v>
          </cell>
          <cell r="L767">
            <v>1.6E-2</v>
          </cell>
          <cell r="M767">
            <v>0.01</v>
          </cell>
        </row>
        <row r="769">
          <cell r="B769" t="str">
            <v>685x</v>
          </cell>
          <cell r="C769" t="str">
            <v>Peizo_Motor_Part 4</v>
          </cell>
        </row>
        <row r="770">
          <cell r="B770">
            <v>6850</v>
          </cell>
          <cell r="C770" t="str">
            <v>Peizo_Motor_Part 4 Node 6850</v>
          </cell>
          <cell r="D770">
            <v>20</v>
          </cell>
          <cell r="E770">
            <v>0.75532800000000011</v>
          </cell>
          <cell r="F770" t="str">
            <v>Aluminum 7075-T6</v>
          </cell>
          <cell r="G770">
            <v>960</v>
          </cell>
          <cell r="H770">
            <v>2810</v>
          </cell>
          <cell r="I770">
            <v>130</v>
          </cell>
          <cell r="J770">
            <v>7.8680000000000015E-4</v>
          </cell>
          <cell r="K770">
            <v>7.0000000000000001E-3</v>
          </cell>
          <cell r="L770">
            <v>4.0000000000000001E-3</v>
          </cell>
          <cell r="M770">
            <v>0.01</v>
          </cell>
        </row>
        <row r="772">
          <cell r="B772" t="str">
            <v>69xx</v>
          </cell>
          <cell r="C772" t="str">
            <v>Peizo_Motor_Part 5 _A</v>
          </cell>
        </row>
        <row r="773">
          <cell r="B773">
            <v>6900</v>
          </cell>
          <cell r="C773" t="str">
            <v>Peizo_Motor_Part 5 _A Node 6900</v>
          </cell>
          <cell r="D773">
            <v>20</v>
          </cell>
          <cell r="E773">
            <v>1.132992E-2</v>
          </cell>
          <cell r="F773" t="str">
            <v>Aluminum 7075-T6</v>
          </cell>
          <cell r="G773">
            <v>960</v>
          </cell>
          <cell r="H773">
            <v>2810</v>
          </cell>
          <cell r="I773">
            <v>130</v>
          </cell>
          <cell r="J773">
            <v>1.1802E-5</v>
          </cell>
          <cell r="K773">
            <v>2.9999999999999997E-4</v>
          </cell>
          <cell r="L773">
            <v>7.0000000000000001E-3</v>
          </cell>
          <cell r="M773">
            <v>2E-3</v>
          </cell>
        </row>
        <row r="775">
          <cell r="B775" t="str">
            <v>691x</v>
          </cell>
          <cell r="C775" t="str">
            <v>Peizo_Motor_Part 5 _B</v>
          </cell>
        </row>
        <row r="776">
          <cell r="B776">
            <v>6910</v>
          </cell>
          <cell r="C776" t="str">
            <v>Peizo_Motor_Part 5 _B Node 6910</v>
          </cell>
          <cell r="D776">
            <v>20</v>
          </cell>
          <cell r="E776">
            <v>2.4278399999999999E-2</v>
          </cell>
          <cell r="F776" t="str">
            <v>Aluminum 7075-T6</v>
          </cell>
          <cell r="G776">
            <v>960</v>
          </cell>
          <cell r="H776">
            <v>2810</v>
          </cell>
          <cell r="I776">
            <v>130</v>
          </cell>
          <cell r="J776">
            <v>2.529E-5</v>
          </cell>
          <cell r="K776">
            <v>2.9999999999999997E-4</v>
          </cell>
          <cell r="L776">
            <v>6.0000000000000001E-3</v>
          </cell>
          <cell r="M776">
            <v>5.0000000000000001E-3</v>
          </cell>
        </row>
        <row r="781">
          <cell r="G781" t="str">
            <v>Rasp Cam</v>
          </cell>
        </row>
        <row r="782">
          <cell r="B782" t="str">
            <v>7xxx</v>
          </cell>
          <cell r="C782" t="str">
            <v>Rasp_Camera_PCB</v>
          </cell>
        </row>
        <row r="783">
          <cell r="B783">
            <v>7000</v>
          </cell>
          <cell r="C783" t="str">
            <v>Rasp_Camera_PCB Node 7000</v>
          </cell>
          <cell r="D783">
            <v>20</v>
          </cell>
          <cell r="E783">
            <v>0.40917093750000005</v>
          </cell>
          <cell r="F783" t="str">
            <v>Copper</v>
          </cell>
          <cell r="G783">
            <v>589</v>
          </cell>
          <cell r="H783">
            <v>2223</v>
          </cell>
          <cell r="I783">
            <v>20.5</v>
          </cell>
          <cell r="J783">
            <v>6.946875000000001E-4</v>
          </cell>
          <cell r="K783">
            <v>1.2500000000000001E-2</v>
          </cell>
          <cell r="L783">
            <v>0.01</v>
          </cell>
          <cell r="M783">
            <v>2.5000000000000001E-3</v>
          </cell>
        </row>
        <row r="784">
          <cell r="B784">
            <v>7001</v>
          </cell>
          <cell r="C784" t="str">
            <v>Rasp_Camera_PCB Node 7001</v>
          </cell>
          <cell r="D784">
            <v>20</v>
          </cell>
          <cell r="E784">
            <v>0.40917093750000005</v>
          </cell>
          <cell r="F784" t="str">
            <v>Copper</v>
          </cell>
          <cell r="G784">
            <v>589</v>
          </cell>
          <cell r="H784">
            <v>2223</v>
          </cell>
          <cell r="I784">
            <v>20.5</v>
          </cell>
          <cell r="J784">
            <v>6.946875000000001E-4</v>
          </cell>
          <cell r="K784">
            <v>1.2500000000000001E-2</v>
          </cell>
          <cell r="L784">
            <v>0.01</v>
          </cell>
          <cell r="M784">
            <v>2.5000000000000001E-3</v>
          </cell>
        </row>
        <row r="785">
          <cell r="B785">
            <v>7002</v>
          </cell>
          <cell r="C785" t="str">
            <v>Rasp_Camera_PCB Node 7002</v>
          </cell>
          <cell r="D785">
            <v>20</v>
          </cell>
          <cell r="E785">
            <v>0.40917093750000005</v>
          </cell>
          <cell r="F785" t="str">
            <v>Copper</v>
          </cell>
          <cell r="G785">
            <v>589</v>
          </cell>
          <cell r="H785">
            <v>2223</v>
          </cell>
          <cell r="I785">
            <v>20.5</v>
          </cell>
          <cell r="J785">
            <v>6.946875000000001E-4</v>
          </cell>
          <cell r="K785">
            <v>1.2500000000000001E-2</v>
          </cell>
          <cell r="L785">
            <v>0.01</v>
          </cell>
          <cell r="M785">
            <v>2.5000000000000001E-3</v>
          </cell>
        </row>
        <row r="786">
          <cell r="B786">
            <v>7003</v>
          </cell>
          <cell r="C786" t="str">
            <v>Rasp_Camera_PCB Node 7003</v>
          </cell>
          <cell r="D786">
            <v>20</v>
          </cell>
          <cell r="E786">
            <v>0.40917093750000005</v>
          </cell>
          <cell r="F786" t="str">
            <v>Copper</v>
          </cell>
          <cell r="G786">
            <v>589</v>
          </cell>
          <cell r="H786">
            <v>2223</v>
          </cell>
          <cell r="I786">
            <v>20.5</v>
          </cell>
          <cell r="J786">
            <v>6.946875000000001E-4</v>
          </cell>
          <cell r="K786">
            <v>1.2500000000000001E-2</v>
          </cell>
          <cell r="L786">
            <v>0.01</v>
          </cell>
          <cell r="M786">
            <v>2.5000000000000001E-3</v>
          </cell>
        </row>
        <row r="788">
          <cell r="B788" t="str">
            <v>71xx</v>
          </cell>
          <cell r="C788" t="str">
            <v>Connection Stack</v>
          </cell>
        </row>
        <row r="789">
          <cell r="B789">
            <v>7100</v>
          </cell>
          <cell r="C789" t="str">
            <v>Connection Stack Node 7100</v>
          </cell>
          <cell r="D789">
            <v>20</v>
          </cell>
          <cell r="E789">
            <v>7.8560820000000003E-2</v>
          </cell>
          <cell r="F789" t="str">
            <v>Copper</v>
          </cell>
          <cell r="G789">
            <v>589</v>
          </cell>
          <cell r="H789">
            <v>2223</v>
          </cell>
          <cell r="I789">
            <v>20.5</v>
          </cell>
          <cell r="J789">
            <v>1.3338E-4</v>
          </cell>
          <cell r="K789">
            <v>0.01</v>
          </cell>
          <cell r="L789">
            <v>3.0000000000000001E-3</v>
          </cell>
          <cell r="M789">
            <v>2E-3</v>
          </cell>
        </row>
        <row r="790">
          <cell r="B790">
            <v>7101</v>
          </cell>
          <cell r="C790" t="str">
            <v>Connection Stack Node 7101</v>
          </cell>
          <cell r="D790">
            <v>20</v>
          </cell>
          <cell r="E790">
            <v>7.8560820000000003E-2</v>
          </cell>
          <cell r="F790" t="str">
            <v>Copper</v>
          </cell>
          <cell r="G790">
            <v>589</v>
          </cell>
          <cell r="H790">
            <v>2223</v>
          </cell>
          <cell r="I790">
            <v>20.5</v>
          </cell>
          <cell r="J790">
            <v>1.3338E-4</v>
          </cell>
          <cell r="K790">
            <v>0.01</v>
          </cell>
          <cell r="L790">
            <v>3.0000000000000001E-3</v>
          </cell>
          <cell r="M790">
            <v>2E-3</v>
          </cell>
        </row>
        <row r="793">
          <cell r="B793" t="str">
            <v>72xx</v>
          </cell>
          <cell r="C793" t="str">
            <v>Rasp_Camera_Lens_Part1</v>
          </cell>
        </row>
        <row r="794">
          <cell r="B794">
            <v>7200</v>
          </cell>
          <cell r="C794" t="str">
            <v>Rasp_Camera_Lens_Part1 Node 7200</v>
          </cell>
          <cell r="D794">
            <v>20</v>
          </cell>
          <cell r="E794">
            <v>0.64454655999999999</v>
          </cell>
          <cell r="F794" t="str">
            <v>Aluminum 6082</v>
          </cell>
          <cell r="G794">
            <v>896</v>
          </cell>
          <cell r="H794">
            <v>2810</v>
          </cell>
          <cell r="I794">
            <v>170</v>
          </cell>
          <cell r="J794">
            <v>7.1936000000000005E-4</v>
          </cell>
          <cell r="K794">
            <v>8.0000000000000002E-3</v>
          </cell>
          <cell r="L794">
            <v>8.0000000000000002E-3</v>
          </cell>
          <cell r="M794">
            <v>4.0000000000000001E-3</v>
          </cell>
        </row>
        <row r="796">
          <cell r="B796" t="str">
            <v>73xx</v>
          </cell>
          <cell r="C796" t="str">
            <v>Rasp_Camera_Lens_Part2</v>
          </cell>
          <cell r="K796" t="str">
            <v>Radius</v>
          </cell>
          <cell r="L796" t="str">
            <v>Area</v>
          </cell>
          <cell r="M796" t="str">
            <v>Thickness</v>
          </cell>
        </row>
        <row r="797">
          <cell r="B797">
            <v>7300</v>
          </cell>
          <cell r="C797" t="str">
            <v>Rasp_Camera_Lens_Part2 Node 7300</v>
          </cell>
          <cell r="D797">
            <v>20</v>
          </cell>
          <cell r="E797">
            <v>0.25306509312000003</v>
          </cell>
          <cell r="F797" t="str">
            <v>Aluminum 6082</v>
          </cell>
          <cell r="G797">
            <v>896</v>
          </cell>
          <cell r="H797">
            <v>2810</v>
          </cell>
          <cell r="I797">
            <v>170</v>
          </cell>
          <cell r="J797">
            <v>2.8243872000000003E-4</v>
          </cell>
          <cell r="K797">
            <v>4.0000000000000001E-3</v>
          </cell>
          <cell r="L797">
            <v>5.0256000000000001E-5</v>
          </cell>
          <cell r="M797">
            <v>2E-3</v>
          </cell>
        </row>
        <row r="799">
          <cell r="B799" t="str">
            <v>74xx</v>
          </cell>
          <cell r="C799" t="str">
            <v>Rasp_PCB</v>
          </cell>
        </row>
        <row r="800">
          <cell r="B800">
            <v>7400</v>
          </cell>
          <cell r="C800" t="str">
            <v>Rasp_PCB Node 7400</v>
          </cell>
          <cell r="D800">
            <v>20</v>
          </cell>
          <cell r="E800">
            <v>0.83798208000000007</v>
          </cell>
          <cell r="F800" t="str">
            <v>Copper</v>
          </cell>
          <cell r="G800">
            <v>589</v>
          </cell>
          <cell r="H800">
            <v>2223</v>
          </cell>
          <cell r="I800">
            <v>20.5</v>
          </cell>
          <cell r="J800">
            <v>1.4227200000000001E-3</v>
          </cell>
          <cell r="K800">
            <v>0.02</v>
          </cell>
          <cell r="L800">
            <v>0.02</v>
          </cell>
          <cell r="M800">
            <v>1.6000000000000001E-3</v>
          </cell>
        </row>
        <row r="801">
          <cell r="B801">
            <v>7401</v>
          </cell>
          <cell r="C801" t="str">
            <v>Rasp_PCB Node 7401</v>
          </cell>
          <cell r="D801">
            <v>20</v>
          </cell>
          <cell r="E801">
            <v>0.83798208000000007</v>
          </cell>
          <cell r="F801" t="str">
            <v>Copper</v>
          </cell>
          <cell r="G801">
            <v>589</v>
          </cell>
          <cell r="H801">
            <v>2223</v>
          </cell>
          <cell r="I801">
            <v>20.5</v>
          </cell>
          <cell r="J801">
            <v>1.4227200000000001E-3</v>
          </cell>
          <cell r="K801">
            <v>0.02</v>
          </cell>
          <cell r="L801">
            <v>0.02</v>
          </cell>
          <cell r="M801">
            <v>1.6000000000000001E-3</v>
          </cell>
        </row>
        <row r="802">
          <cell r="B802">
            <v>7402</v>
          </cell>
          <cell r="C802" t="str">
            <v>Rasp_PCB Node 7402</v>
          </cell>
          <cell r="D802">
            <v>20</v>
          </cell>
          <cell r="E802">
            <v>0.83798208000000007</v>
          </cell>
          <cell r="F802" t="str">
            <v>Copper</v>
          </cell>
          <cell r="G802">
            <v>589</v>
          </cell>
          <cell r="H802">
            <v>2223</v>
          </cell>
          <cell r="I802">
            <v>20.5</v>
          </cell>
          <cell r="J802">
            <v>1.4227200000000001E-3</v>
          </cell>
          <cell r="K802">
            <v>0.02</v>
          </cell>
          <cell r="L802">
            <v>0.02</v>
          </cell>
          <cell r="M802">
            <v>1.6000000000000001E-3</v>
          </cell>
        </row>
        <row r="803">
          <cell r="B803">
            <v>7403</v>
          </cell>
          <cell r="C803" t="str">
            <v>Rasp_PCB Node 7403</v>
          </cell>
          <cell r="D803">
            <v>20</v>
          </cell>
          <cell r="E803">
            <v>0.83798208000000007</v>
          </cell>
          <cell r="F803" t="str">
            <v>Copper</v>
          </cell>
          <cell r="G803">
            <v>589</v>
          </cell>
          <cell r="H803">
            <v>2223</v>
          </cell>
          <cell r="I803">
            <v>20.5</v>
          </cell>
          <cell r="J803">
            <v>1.4227200000000001E-3</v>
          </cell>
          <cell r="K803">
            <v>0.02</v>
          </cell>
          <cell r="L803">
            <v>0.02</v>
          </cell>
          <cell r="M803">
            <v>1.6000000000000001E-3</v>
          </cell>
        </row>
        <row r="804">
          <cell r="B804">
            <v>7404</v>
          </cell>
          <cell r="C804" t="str">
            <v>Rasp_PCB Node 7404</v>
          </cell>
          <cell r="D804">
            <v>20</v>
          </cell>
          <cell r="E804">
            <v>0.83798208000000007</v>
          </cell>
          <cell r="F804" t="str">
            <v>Copper</v>
          </cell>
          <cell r="G804">
            <v>589</v>
          </cell>
          <cell r="H804">
            <v>2223</v>
          </cell>
          <cell r="I804">
            <v>20.5</v>
          </cell>
          <cell r="J804">
            <v>1.4227200000000001E-3</v>
          </cell>
          <cell r="K804">
            <v>0.02</v>
          </cell>
          <cell r="L804">
            <v>0.02</v>
          </cell>
          <cell r="M804">
            <v>1.6000000000000001E-3</v>
          </cell>
        </row>
        <row r="805">
          <cell r="B805">
            <v>7405</v>
          </cell>
          <cell r="C805" t="str">
            <v>Rasp_PCB Node 7405</v>
          </cell>
          <cell r="D805">
            <v>20</v>
          </cell>
          <cell r="E805">
            <v>0.83798208000000007</v>
          </cell>
          <cell r="F805" t="str">
            <v>Copper</v>
          </cell>
          <cell r="G805">
            <v>589</v>
          </cell>
          <cell r="H805">
            <v>2223</v>
          </cell>
          <cell r="I805">
            <v>20.5</v>
          </cell>
          <cell r="J805">
            <v>1.4227200000000001E-3</v>
          </cell>
          <cell r="K805">
            <v>0.02</v>
          </cell>
          <cell r="L805">
            <v>0.02</v>
          </cell>
          <cell r="M805">
            <v>1.6000000000000001E-3</v>
          </cell>
        </row>
        <row r="806">
          <cell r="B806">
            <v>7406</v>
          </cell>
          <cell r="C806" t="str">
            <v>Rasp_PCB Node 7406</v>
          </cell>
          <cell r="D806">
            <v>20</v>
          </cell>
          <cell r="E806">
            <v>0.83798208000000007</v>
          </cell>
          <cell r="F806" t="str">
            <v>Copper</v>
          </cell>
          <cell r="G806">
            <v>589</v>
          </cell>
          <cell r="H806">
            <v>2223</v>
          </cell>
          <cell r="I806">
            <v>20.5</v>
          </cell>
          <cell r="J806">
            <v>1.4227200000000001E-3</v>
          </cell>
          <cell r="K806">
            <v>0.02</v>
          </cell>
          <cell r="L806">
            <v>0.02</v>
          </cell>
          <cell r="M806">
            <v>1.6000000000000001E-3</v>
          </cell>
        </row>
        <row r="807">
          <cell r="B807">
            <v>7407</v>
          </cell>
          <cell r="C807" t="str">
            <v>Rasp_PCB Node 7407</v>
          </cell>
          <cell r="D807">
            <v>20</v>
          </cell>
          <cell r="E807">
            <v>0.83798208000000007</v>
          </cell>
          <cell r="F807" t="str">
            <v>Copper</v>
          </cell>
          <cell r="G807">
            <v>589</v>
          </cell>
          <cell r="H807">
            <v>2223</v>
          </cell>
          <cell r="I807">
            <v>20.5</v>
          </cell>
          <cell r="J807">
            <v>1.4227200000000001E-3</v>
          </cell>
          <cell r="K807">
            <v>0.02</v>
          </cell>
          <cell r="L807">
            <v>0.02</v>
          </cell>
          <cell r="M807">
            <v>1.6000000000000001E-3</v>
          </cell>
        </row>
        <row r="808">
          <cell r="B808">
            <v>7408</v>
          </cell>
          <cell r="C808" t="str">
            <v>Rasp_PCB Node 7408</v>
          </cell>
          <cell r="D808">
            <v>20</v>
          </cell>
          <cell r="E808">
            <v>0.83798208000000007</v>
          </cell>
          <cell r="F808" t="str">
            <v>Copper</v>
          </cell>
          <cell r="G808">
            <v>589</v>
          </cell>
          <cell r="H808">
            <v>2223</v>
          </cell>
          <cell r="I808">
            <v>20.5</v>
          </cell>
          <cell r="J808">
            <v>1.4227200000000001E-3</v>
          </cell>
          <cell r="K808">
            <v>0.02</v>
          </cell>
          <cell r="L808">
            <v>0.02</v>
          </cell>
          <cell r="M808">
            <v>1.6000000000000001E-3</v>
          </cell>
        </row>
        <row r="811">
          <cell r="G811" t="str">
            <v>ISIS_IGIS_Proto_MIST_ASM</v>
          </cell>
        </row>
        <row r="812">
          <cell r="B812" t="str">
            <v>8xxx</v>
          </cell>
          <cell r="C812" t="str">
            <v>ISIS_IGIS_Board</v>
          </cell>
        </row>
        <row r="813">
          <cell r="B813">
            <v>8000</v>
          </cell>
          <cell r="C813" t="str">
            <v>ISIS_IGIS_Board Node 8000</v>
          </cell>
          <cell r="D813">
            <v>20</v>
          </cell>
          <cell r="E813">
            <v>1.8854596799999996</v>
          </cell>
          <cell r="F813" t="str">
            <v>Copper</v>
          </cell>
          <cell r="G813">
            <v>589</v>
          </cell>
          <cell r="H813">
            <v>2223</v>
          </cell>
          <cell r="I813">
            <v>20.5</v>
          </cell>
          <cell r="J813">
            <v>3.2011199999999996E-3</v>
          </cell>
          <cell r="K813">
            <v>0.03</v>
          </cell>
          <cell r="L813">
            <v>0.03</v>
          </cell>
          <cell r="M813">
            <v>1.6000000000000001E-3</v>
          </cell>
        </row>
        <row r="814">
          <cell r="B814">
            <v>8001</v>
          </cell>
          <cell r="C814" t="str">
            <v>ISIS_IGIS_Board Node 8001</v>
          </cell>
          <cell r="D814">
            <v>20</v>
          </cell>
          <cell r="E814">
            <v>1.8854596799999996</v>
          </cell>
          <cell r="F814" t="str">
            <v>Copper</v>
          </cell>
          <cell r="G814">
            <v>589</v>
          </cell>
          <cell r="H814">
            <v>2223</v>
          </cell>
          <cell r="I814">
            <v>20.5</v>
          </cell>
          <cell r="J814">
            <v>3.2011199999999996E-3</v>
          </cell>
          <cell r="K814">
            <v>0.03</v>
          </cell>
          <cell r="L814">
            <v>0.03</v>
          </cell>
          <cell r="M814">
            <v>1.6000000000000001E-3</v>
          </cell>
        </row>
        <row r="815">
          <cell r="B815">
            <v>8002</v>
          </cell>
          <cell r="C815" t="str">
            <v>ISIS_IGIS_Board Node 8002</v>
          </cell>
          <cell r="D815">
            <v>20</v>
          </cell>
          <cell r="E815">
            <v>1.8854596799999996</v>
          </cell>
          <cell r="F815" t="str">
            <v>Copper</v>
          </cell>
          <cell r="G815">
            <v>589</v>
          </cell>
          <cell r="H815">
            <v>2223</v>
          </cell>
          <cell r="I815">
            <v>20.5</v>
          </cell>
          <cell r="J815">
            <v>3.2011199999999996E-3</v>
          </cell>
          <cell r="K815">
            <v>0.03</v>
          </cell>
          <cell r="L815">
            <v>0.03</v>
          </cell>
          <cell r="M815">
            <v>1.6000000000000001E-3</v>
          </cell>
        </row>
        <row r="816">
          <cell r="B816">
            <v>8003</v>
          </cell>
          <cell r="C816" t="str">
            <v>ISIS_IGIS_Board Node 8003</v>
          </cell>
          <cell r="D816">
            <v>20</v>
          </cell>
          <cell r="E816">
            <v>1.8854596799999996</v>
          </cell>
          <cell r="F816" t="str">
            <v>Copper</v>
          </cell>
          <cell r="G816">
            <v>589</v>
          </cell>
          <cell r="H816">
            <v>2223</v>
          </cell>
          <cell r="I816">
            <v>20.5</v>
          </cell>
          <cell r="J816">
            <v>3.2011199999999996E-3</v>
          </cell>
          <cell r="K816">
            <v>0.03</v>
          </cell>
          <cell r="L816">
            <v>0.03</v>
          </cell>
          <cell r="M816">
            <v>1.6000000000000001E-3</v>
          </cell>
        </row>
        <row r="817">
          <cell r="B817">
            <v>8004</v>
          </cell>
          <cell r="C817" t="str">
            <v>ISIS_IGIS_Board Node 8004</v>
          </cell>
          <cell r="D817">
            <v>20</v>
          </cell>
          <cell r="E817">
            <v>1.8854596799999996</v>
          </cell>
          <cell r="F817" t="str">
            <v>Copper</v>
          </cell>
          <cell r="G817">
            <v>589</v>
          </cell>
          <cell r="H817">
            <v>2223</v>
          </cell>
          <cell r="I817">
            <v>20.5</v>
          </cell>
          <cell r="J817">
            <v>3.2011199999999996E-3</v>
          </cell>
          <cell r="K817">
            <v>0.03</v>
          </cell>
          <cell r="L817">
            <v>0.03</v>
          </cell>
          <cell r="M817">
            <v>1.6000000000000001E-3</v>
          </cell>
        </row>
        <row r="818">
          <cell r="B818">
            <v>8005</v>
          </cell>
          <cell r="C818" t="str">
            <v>ISIS_IGIS_Board Node 8005</v>
          </cell>
          <cell r="D818">
            <v>20</v>
          </cell>
          <cell r="E818">
            <v>1.8854596799999996</v>
          </cell>
          <cell r="F818" t="str">
            <v>Copper</v>
          </cell>
          <cell r="G818">
            <v>589</v>
          </cell>
          <cell r="H818">
            <v>2223</v>
          </cell>
          <cell r="I818">
            <v>20.5</v>
          </cell>
          <cell r="J818">
            <v>3.2011199999999996E-3</v>
          </cell>
          <cell r="K818">
            <v>0.03</v>
          </cell>
          <cell r="L818">
            <v>0.03</v>
          </cell>
          <cell r="M818">
            <v>1.6000000000000001E-3</v>
          </cell>
        </row>
        <row r="819">
          <cell r="B819">
            <v>8006</v>
          </cell>
          <cell r="C819" t="str">
            <v>ISIS_IGIS_Board Node 8006</v>
          </cell>
          <cell r="D819">
            <v>20</v>
          </cell>
          <cell r="E819">
            <v>1.8854596799999996</v>
          </cell>
          <cell r="F819" t="str">
            <v>Copper</v>
          </cell>
          <cell r="G819">
            <v>589</v>
          </cell>
          <cell r="H819">
            <v>2223</v>
          </cell>
          <cell r="I819">
            <v>20.5</v>
          </cell>
          <cell r="J819">
            <v>3.2011199999999996E-3</v>
          </cell>
          <cell r="K819">
            <v>0.03</v>
          </cell>
          <cell r="L819">
            <v>0.03</v>
          </cell>
          <cell r="M819">
            <v>1.6000000000000001E-3</v>
          </cell>
        </row>
        <row r="820">
          <cell r="B820">
            <v>8007</v>
          </cell>
          <cell r="C820" t="str">
            <v>ISIS_IGIS_Board Node 8007</v>
          </cell>
          <cell r="D820">
            <v>20</v>
          </cell>
          <cell r="E820">
            <v>1.8854596799999996</v>
          </cell>
          <cell r="F820" t="str">
            <v>Copper</v>
          </cell>
          <cell r="G820">
            <v>589</v>
          </cell>
          <cell r="H820">
            <v>2223</v>
          </cell>
          <cell r="I820">
            <v>20.5</v>
          </cell>
          <cell r="J820">
            <v>3.2011199999999996E-3</v>
          </cell>
          <cell r="K820">
            <v>0.03</v>
          </cell>
          <cell r="L820">
            <v>0.03</v>
          </cell>
          <cell r="M820">
            <v>1.6000000000000001E-3</v>
          </cell>
        </row>
        <row r="821">
          <cell r="B821">
            <v>8008</v>
          </cell>
          <cell r="C821" t="str">
            <v>ISIS_IGIS_Board Node 8008</v>
          </cell>
          <cell r="D821">
            <v>20</v>
          </cell>
          <cell r="E821">
            <v>1.8854596799999996</v>
          </cell>
          <cell r="F821" t="str">
            <v>Copper</v>
          </cell>
          <cell r="G821">
            <v>589</v>
          </cell>
          <cell r="H821">
            <v>2223</v>
          </cell>
          <cell r="I821">
            <v>20.5</v>
          </cell>
          <cell r="J821">
            <v>3.2011199999999996E-3</v>
          </cell>
          <cell r="K821">
            <v>0.03</v>
          </cell>
          <cell r="L821">
            <v>0.03</v>
          </cell>
          <cell r="M821">
            <v>1.6000000000000001E-3</v>
          </cell>
        </row>
        <row r="822">
          <cell r="B822" t="str">
            <v>81xx</v>
          </cell>
          <cell r="C822" t="str">
            <v>New_Object</v>
          </cell>
        </row>
        <row r="823">
          <cell r="B823">
            <v>8100</v>
          </cell>
          <cell r="C823" t="str">
            <v>New_Object Node 8100</v>
          </cell>
          <cell r="D823">
            <v>20</v>
          </cell>
          <cell r="E823">
            <v>0.52373880000000006</v>
          </cell>
          <cell r="F823" t="str">
            <v>Copper</v>
          </cell>
          <cell r="G823">
            <v>589</v>
          </cell>
          <cell r="H823">
            <v>2223</v>
          </cell>
          <cell r="I823">
            <v>20.5</v>
          </cell>
          <cell r="J823">
            <v>8.8920000000000004E-4</v>
          </cell>
          <cell r="K823">
            <v>0.02</v>
          </cell>
          <cell r="L823">
            <v>0.01</v>
          </cell>
          <cell r="M823">
            <v>2E-3</v>
          </cell>
        </row>
        <row r="824">
          <cell r="B824">
            <v>8101</v>
          </cell>
          <cell r="C824" t="str">
            <v>New_Object Node 8101</v>
          </cell>
          <cell r="D824">
            <v>20</v>
          </cell>
          <cell r="E824">
            <v>0.52373880000000006</v>
          </cell>
          <cell r="F824" t="str">
            <v>Copper</v>
          </cell>
          <cell r="G824">
            <v>589</v>
          </cell>
          <cell r="H824">
            <v>2223</v>
          </cell>
          <cell r="I824">
            <v>20.5</v>
          </cell>
          <cell r="J824">
            <v>8.8920000000000004E-4</v>
          </cell>
          <cell r="K824">
            <v>0.02</v>
          </cell>
          <cell r="L824">
            <v>0.01</v>
          </cell>
          <cell r="M824">
            <v>2E-3</v>
          </cell>
        </row>
        <row r="825">
          <cell r="B825">
            <v>8102</v>
          </cell>
          <cell r="C825" t="str">
            <v>New_Object Node 8102</v>
          </cell>
          <cell r="D825">
            <v>20</v>
          </cell>
          <cell r="E825">
            <v>0.52373880000000006</v>
          </cell>
          <cell r="F825" t="str">
            <v>Copper</v>
          </cell>
          <cell r="G825">
            <v>589</v>
          </cell>
          <cell r="H825">
            <v>2223</v>
          </cell>
          <cell r="I825">
            <v>20.5</v>
          </cell>
          <cell r="J825">
            <v>8.8920000000000004E-4</v>
          </cell>
          <cell r="K825">
            <v>0.02</v>
          </cell>
          <cell r="L825">
            <v>0.01</v>
          </cell>
          <cell r="M825">
            <v>2E-3</v>
          </cell>
        </row>
        <row r="827">
          <cell r="G827" t="str">
            <v>NanoPower-P31us-8</v>
          </cell>
        </row>
        <row r="828">
          <cell r="B828" t="str">
            <v>9xxx</v>
          </cell>
          <cell r="C828" t="str">
            <v>NanoPower_Board</v>
          </cell>
        </row>
        <row r="829">
          <cell r="B829">
            <v>9000</v>
          </cell>
          <cell r="C829" t="str">
            <v>NanoPower_Board Node 9000</v>
          </cell>
          <cell r="D829">
            <v>20</v>
          </cell>
          <cell r="E829">
            <v>2.3568245999999999</v>
          </cell>
          <cell r="F829" t="str">
            <v>Copper</v>
          </cell>
          <cell r="G829">
            <v>589</v>
          </cell>
          <cell r="H829">
            <v>2223</v>
          </cell>
          <cell r="I829">
            <v>20.5</v>
          </cell>
          <cell r="J829">
            <v>4.0013999999999996E-3</v>
          </cell>
          <cell r="K829">
            <v>0.03</v>
          </cell>
          <cell r="L829">
            <v>0.03</v>
          </cell>
          <cell r="M829">
            <v>2E-3</v>
          </cell>
        </row>
        <row r="830">
          <cell r="B830">
            <v>9001</v>
          </cell>
          <cell r="C830" t="str">
            <v>NanoPower_Board Node 9001</v>
          </cell>
          <cell r="D830">
            <v>20</v>
          </cell>
          <cell r="E830">
            <v>2.3568245999999999</v>
          </cell>
          <cell r="F830" t="str">
            <v>Copper</v>
          </cell>
          <cell r="G830">
            <v>589</v>
          </cell>
          <cell r="H830">
            <v>2223</v>
          </cell>
          <cell r="I830">
            <v>20.5</v>
          </cell>
          <cell r="J830">
            <v>4.0013999999999996E-3</v>
          </cell>
          <cell r="K830">
            <v>0.03</v>
          </cell>
          <cell r="L830">
            <v>0.03</v>
          </cell>
          <cell r="M830">
            <v>2E-3</v>
          </cell>
        </row>
        <row r="831">
          <cell r="B831">
            <v>9002</v>
          </cell>
          <cell r="C831" t="str">
            <v>NanoPower_Board Node 9002</v>
          </cell>
          <cell r="D831">
            <v>20</v>
          </cell>
          <cell r="E831">
            <v>2.3568245999999999</v>
          </cell>
          <cell r="F831" t="str">
            <v>Copper</v>
          </cell>
          <cell r="G831">
            <v>589</v>
          </cell>
          <cell r="H831">
            <v>2223</v>
          </cell>
          <cell r="I831">
            <v>20.5</v>
          </cell>
          <cell r="J831">
            <v>4.0013999999999996E-3</v>
          </cell>
          <cell r="K831">
            <v>0.03</v>
          </cell>
          <cell r="L831">
            <v>0.03</v>
          </cell>
          <cell r="M831">
            <v>2E-3</v>
          </cell>
        </row>
        <row r="832">
          <cell r="B832">
            <v>9003</v>
          </cell>
          <cell r="C832" t="str">
            <v>NanoPower_Board Node 9003</v>
          </cell>
          <cell r="D832">
            <v>20</v>
          </cell>
          <cell r="E832">
            <v>2.3568245999999999</v>
          </cell>
          <cell r="F832" t="str">
            <v>Copper</v>
          </cell>
          <cell r="G832">
            <v>589</v>
          </cell>
          <cell r="H832">
            <v>2223</v>
          </cell>
          <cell r="I832">
            <v>20.5</v>
          </cell>
          <cell r="J832">
            <v>4.0013999999999996E-3</v>
          </cell>
          <cell r="K832">
            <v>0.03</v>
          </cell>
          <cell r="L832">
            <v>0.03</v>
          </cell>
          <cell r="M832">
            <v>2E-3</v>
          </cell>
        </row>
        <row r="833">
          <cell r="B833">
            <v>9004</v>
          </cell>
          <cell r="C833" t="str">
            <v>NanoPower_Board Node 9004</v>
          </cell>
          <cell r="D833">
            <v>20</v>
          </cell>
          <cell r="E833">
            <v>2.3568245999999999</v>
          </cell>
          <cell r="F833" t="str">
            <v>Copper</v>
          </cell>
          <cell r="G833">
            <v>589</v>
          </cell>
          <cell r="H833">
            <v>2223</v>
          </cell>
          <cell r="I833">
            <v>20.5</v>
          </cell>
          <cell r="J833">
            <v>4.0013999999999996E-3</v>
          </cell>
          <cell r="K833">
            <v>0.03</v>
          </cell>
          <cell r="L833">
            <v>0.03</v>
          </cell>
          <cell r="M833">
            <v>2E-3</v>
          </cell>
        </row>
        <row r="834">
          <cell r="B834">
            <v>9005</v>
          </cell>
          <cell r="C834" t="str">
            <v>NanoPower_Board Node 9005</v>
          </cell>
          <cell r="D834">
            <v>20</v>
          </cell>
          <cell r="E834">
            <v>2.3568245999999999</v>
          </cell>
          <cell r="F834" t="str">
            <v>Copper</v>
          </cell>
          <cell r="G834">
            <v>589</v>
          </cell>
          <cell r="H834">
            <v>2223</v>
          </cell>
          <cell r="I834">
            <v>20.5</v>
          </cell>
          <cell r="J834">
            <v>4.0013999999999996E-3</v>
          </cell>
          <cell r="K834">
            <v>0.03</v>
          </cell>
          <cell r="L834">
            <v>0.03</v>
          </cell>
          <cell r="M834">
            <v>2E-3</v>
          </cell>
        </row>
        <row r="835">
          <cell r="B835">
            <v>9006</v>
          </cell>
          <cell r="C835" t="str">
            <v>NanoPower_Board Node 9006</v>
          </cell>
          <cell r="D835">
            <v>20</v>
          </cell>
          <cell r="E835">
            <v>2.3568245999999999</v>
          </cell>
          <cell r="F835" t="str">
            <v>Copper</v>
          </cell>
          <cell r="G835">
            <v>589</v>
          </cell>
          <cell r="H835">
            <v>2223</v>
          </cell>
          <cell r="I835">
            <v>20.5</v>
          </cell>
          <cell r="J835">
            <v>4.0013999999999996E-3</v>
          </cell>
          <cell r="K835">
            <v>0.03</v>
          </cell>
          <cell r="L835">
            <v>0.03</v>
          </cell>
          <cell r="M835">
            <v>2E-3</v>
          </cell>
        </row>
        <row r="836">
          <cell r="B836">
            <v>9007</v>
          </cell>
          <cell r="C836" t="str">
            <v>NanoPower_Board Node 9007</v>
          </cell>
          <cell r="D836">
            <v>20</v>
          </cell>
          <cell r="E836">
            <v>2.3568245999999999</v>
          </cell>
          <cell r="F836" t="str">
            <v>Copper</v>
          </cell>
          <cell r="G836">
            <v>589</v>
          </cell>
          <cell r="H836">
            <v>2223</v>
          </cell>
          <cell r="I836">
            <v>20.5</v>
          </cell>
          <cell r="J836">
            <v>4.0013999999999996E-3</v>
          </cell>
          <cell r="K836">
            <v>0.03</v>
          </cell>
          <cell r="L836">
            <v>0.03</v>
          </cell>
          <cell r="M836">
            <v>2E-3</v>
          </cell>
        </row>
        <row r="837">
          <cell r="B837">
            <v>9008</v>
          </cell>
          <cell r="C837" t="str">
            <v>NanoPower_Board Node 9008</v>
          </cell>
          <cell r="D837">
            <v>20</v>
          </cell>
          <cell r="E837">
            <v>2.3568245999999999</v>
          </cell>
          <cell r="F837" t="str">
            <v>Copper</v>
          </cell>
          <cell r="G837">
            <v>589</v>
          </cell>
          <cell r="H837">
            <v>2223</v>
          </cell>
          <cell r="I837">
            <v>20.5</v>
          </cell>
          <cell r="J837">
            <v>4.0013999999999996E-3</v>
          </cell>
          <cell r="K837">
            <v>0.03</v>
          </cell>
          <cell r="L837">
            <v>0.03</v>
          </cell>
          <cell r="M837">
            <v>2E-3</v>
          </cell>
        </row>
        <row r="838">
          <cell r="B838" t="str">
            <v>91xx</v>
          </cell>
          <cell r="C838" t="str">
            <v>New_Object/Connection stack</v>
          </cell>
        </row>
        <row r="839">
          <cell r="B839">
            <v>9100</v>
          </cell>
          <cell r="C839" t="str">
            <v>New_Object/Connection stack Node 9100</v>
          </cell>
          <cell r="D839">
            <v>20</v>
          </cell>
          <cell r="E839">
            <v>2.3568245999999999</v>
          </cell>
          <cell r="F839" t="str">
            <v>Copper</v>
          </cell>
          <cell r="G839">
            <v>589</v>
          </cell>
          <cell r="H839">
            <v>2223</v>
          </cell>
          <cell r="I839">
            <v>20.5</v>
          </cell>
          <cell r="J839">
            <v>4.0013999999999996E-3</v>
          </cell>
          <cell r="K839">
            <v>0.02</v>
          </cell>
          <cell r="L839">
            <v>0.01</v>
          </cell>
          <cell r="M839">
            <v>8.9999999999999993E-3</v>
          </cell>
        </row>
        <row r="840">
          <cell r="B840">
            <v>9101</v>
          </cell>
          <cell r="C840" t="str">
            <v>New_Object/Connection stack Node 9101</v>
          </cell>
          <cell r="D840">
            <v>20</v>
          </cell>
          <cell r="E840">
            <v>2.3568245999999999</v>
          </cell>
          <cell r="F840" t="str">
            <v>Copper</v>
          </cell>
          <cell r="G840">
            <v>589</v>
          </cell>
          <cell r="H840">
            <v>2223</v>
          </cell>
          <cell r="I840">
            <v>20.5</v>
          </cell>
          <cell r="J840">
            <v>4.0013999999999996E-3</v>
          </cell>
          <cell r="K840">
            <v>0.02</v>
          </cell>
          <cell r="L840">
            <v>0.01</v>
          </cell>
          <cell r="M840">
            <v>8.9999999999999993E-3</v>
          </cell>
        </row>
        <row r="841">
          <cell r="B841">
            <v>9102</v>
          </cell>
          <cell r="C841" t="str">
            <v>New_Object/Connection stack Node 9102</v>
          </cell>
          <cell r="D841">
            <v>20</v>
          </cell>
          <cell r="E841">
            <v>2.3568245999999999</v>
          </cell>
          <cell r="F841" t="str">
            <v>Copper</v>
          </cell>
          <cell r="G841">
            <v>589</v>
          </cell>
          <cell r="H841">
            <v>2223</v>
          </cell>
          <cell r="I841">
            <v>20.5</v>
          </cell>
          <cell r="J841">
            <v>4.0013999999999996E-3</v>
          </cell>
          <cell r="K841">
            <v>0.02</v>
          </cell>
          <cell r="L841">
            <v>0.01</v>
          </cell>
          <cell r="M841">
            <v>8.9999999999999993E-3</v>
          </cell>
        </row>
        <row r="842">
          <cell r="B842" t="str">
            <v>92xx</v>
          </cell>
          <cell r="C842" t="str">
            <v>New object 1</v>
          </cell>
        </row>
        <row r="843">
          <cell r="B843">
            <v>9200</v>
          </cell>
          <cell r="C843" t="str">
            <v>New object 1 Node 9200</v>
          </cell>
          <cell r="D843">
            <v>20</v>
          </cell>
          <cell r="E843">
            <v>2.0142080000000004</v>
          </cell>
          <cell r="F843" t="str">
            <v>Aluminum 6082</v>
          </cell>
          <cell r="G843">
            <v>896</v>
          </cell>
          <cell r="H843">
            <v>2810</v>
          </cell>
          <cell r="I843">
            <v>170</v>
          </cell>
          <cell r="J843">
            <v>2.2480000000000004E-3</v>
          </cell>
          <cell r="K843">
            <v>0.01</v>
          </cell>
          <cell r="L843">
            <v>0.01</v>
          </cell>
          <cell r="M843">
            <v>8.0000000000000002E-3</v>
          </cell>
        </row>
        <row r="844">
          <cell r="B844" t="str">
            <v>93xx</v>
          </cell>
          <cell r="C844" t="str">
            <v>New object 2</v>
          </cell>
        </row>
        <row r="845">
          <cell r="B845">
            <v>9300</v>
          </cell>
          <cell r="C845" t="str">
            <v>New object 2 Node 9300</v>
          </cell>
          <cell r="D845">
            <v>20</v>
          </cell>
          <cell r="E845">
            <v>2.0142080000000004</v>
          </cell>
          <cell r="F845" t="str">
            <v>Aluminum 6082</v>
          </cell>
          <cell r="G845">
            <v>896</v>
          </cell>
          <cell r="H845">
            <v>2810</v>
          </cell>
          <cell r="I845">
            <v>170</v>
          </cell>
          <cell r="J845">
            <v>2.2480000000000004E-3</v>
          </cell>
          <cell r="K845">
            <v>0.01</v>
          </cell>
          <cell r="L845">
            <v>0.01</v>
          </cell>
          <cell r="M845">
            <v>8.0000000000000002E-3</v>
          </cell>
        </row>
        <row r="846">
          <cell r="B846" t="str">
            <v>94xx</v>
          </cell>
          <cell r="C846" t="str">
            <v>New object 3</v>
          </cell>
        </row>
        <row r="847">
          <cell r="B847">
            <v>9400</v>
          </cell>
          <cell r="C847" t="str">
            <v>New object 3 Node 9400</v>
          </cell>
          <cell r="D847">
            <v>20</v>
          </cell>
          <cell r="E847">
            <v>2.0142080000000004</v>
          </cell>
          <cell r="F847" t="str">
            <v>Aluminum 6082</v>
          </cell>
          <cell r="G847">
            <v>896</v>
          </cell>
          <cell r="H847">
            <v>2810</v>
          </cell>
          <cell r="I847">
            <v>170</v>
          </cell>
          <cell r="J847">
            <v>2.2480000000000004E-3</v>
          </cell>
          <cell r="K847">
            <v>0.01</v>
          </cell>
          <cell r="L847">
            <v>0.01</v>
          </cell>
          <cell r="M847">
            <v>8.0000000000000002E-3</v>
          </cell>
        </row>
        <row r="848">
          <cell r="B848" t="str">
            <v>95xx</v>
          </cell>
          <cell r="C848" t="str">
            <v>New object 4</v>
          </cell>
        </row>
        <row r="849">
          <cell r="B849">
            <v>9500</v>
          </cell>
          <cell r="C849" t="str">
            <v>New object 4 Node 9500</v>
          </cell>
          <cell r="D849">
            <v>20</v>
          </cell>
          <cell r="E849">
            <v>2.0142080000000004</v>
          </cell>
          <cell r="F849" t="str">
            <v>Aluminum 6082</v>
          </cell>
          <cell r="G849">
            <v>896</v>
          </cell>
          <cell r="H849">
            <v>2810</v>
          </cell>
          <cell r="I849">
            <v>170</v>
          </cell>
          <cell r="J849">
            <v>2.2480000000000004E-3</v>
          </cell>
          <cell r="K849">
            <v>0.01</v>
          </cell>
          <cell r="L849">
            <v>0.01</v>
          </cell>
          <cell r="M849">
            <v>8.0000000000000002E-3</v>
          </cell>
        </row>
        <row r="850">
          <cell r="B850" t="str">
            <v>96xx</v>
          </cell>
          <cell r="C850" t="str">
            <v>New object 5</v>
          </cell>
        </row>
        <row r="851">
          <cell r="B851">
            <v>9600</v>
          </cell>
          <cell r="C851" t="str">
            <v>New object 5 Node 9600</v>
          </cell>
          <cell r="D851">
            <v>20</v>
          </cell>
          <cell r="E851">
            <v>2.0142080000000004</v>
          </cell>
          <cell r="F851" t="str">
            <v>Aluminum 6082</v>
          </cell>
          <cell r="G851">
            <v>896</v>
          </cell>
          <cell r="H851">
            <v>2810</v>
          </cell>
          <cell r="I851">
            <v>170</v>
          </cell>
          <cell r="J851">
            <v>2.2480000000000004E-3</v>
          </cell>
          <cell r="K851">
            <v>0.01</v>
          </cell>
          <cell r="L851">
            <v>0.01</v>
          </cell>
          <cell r="M851">
            <v>8.0000000000000002E-3</v>
          </cell>
        </row>
        <row r="853">
          <cell r="G853" t="str">
            <v>Battery</v>
          </cell>
        </row>
        <row r="854">
          <cell r="B854" t="str">
            <v>10xxx</v>
          </cell>
          <cell r="C854" t="str">
            <v>Electronic Board</v>
          </cell>
        </row>
        <row r="855">
          <cell r="B855">
            <v>10000</v>
          </cell>
          <cell r="C855" t="str">
            <v>Electronic Board Node 10000</v>
          </cell>
          <cell r="D855">
            <v>20</v>
          </cell>
          <cell r="E855">
            <v>1.8854596799999996</v>
          </cell>
          <cell r="F855" t="str">
            <v>Copper</v>
          </cell>
          <cell r="G855">
            <v>589</v>
          </cell>
          <cell r="H855">
            <v>2223</v>
          </cell>
          <cell r="I855">
            <v>20.5</v>
          </cell>
          <cell r="J855">
            <v>3.2011199999999996E-3</v>
          </cell>
          <cell r="K855">
            <v>0.03</v>
          </cell>
          <cell r="L855">
            <v>0.03</v>
          </cell>
          <cell r="M855">
            <v>1.6000000000000001E-3</v>
          </cell>
        </row>
        <row r="856">
          <cell r="B856">
            <v>10001</v>
          </cell>
          <cell r="C856" t="str">
            <v>Electronic Board Node 10001</v>
          </cell>
          <cell r="D856">
            <v>20</v>
          </cell>
          <cell r="E856">
            <v>1.8854596799999996</v>
          </cell>
          <cell r="F856" t="str">
            <v>Copper</v>
          </cell>
          <cell r="G856">
            <v>589</v>
          </cell>
          <cell r="H856">
            <v>2223</v>
          </cell>
          <cell r="I856">
            <v>20.5</v>
          </cell>
          <cell r="J856">
            <v>3.2011199999999996E-3</v>
          </cell>
          <cell r="K856">
            <v>0.03</v>
          </cell>
          <cell r="L856">
            <v>0.03</v>
          </cell>
          <cell r="M856">
            <v>1.6000000000000001E-3</v>
          </cell>
        </row>
        <row r="857">
          <cell r="B857">
            <v>10002</v>
          </cell>
          <cell r="C857" t="str">
            <v>Electronic Board Node 10002</v>
          </cell>
          <cell r="D857">
            <v>20</v>
          </cell>
          <cell r="E857">
            <v>1.8854596799999996</v>
          </cell>
          <cell r="F857" t="str">
            <v>Copper</v>
          </cell>
          <cell r="G857">
            <v>589</v>
          </cell>
          <cell r="H857">
            <v>2223</v>
          </cell>
          <cell r="I857">
            <v>20.5</v>
          </cell>
          <cell r="J857">
            <v>3.2011199999999996E-3</v>
          </cell>
          <cell r="K857">
            <v>0.03</v>
          </cell>
          <cell r="L857">
            <v>0.03</v>
          </cell>
          <cell r="M857">
            <v>1.6000000000000001E-3</v>
          </cell>
        </row>
        <row r="858">
          <cell r="B858">
            <v>10003</v>
          </cell>
          <cell r="C858" t="str">
            <v>Electronic Board Node 10003</v>
          </cell>
          <cell r="D858">
            <v>20</v>
          </cell>
          <cell r="E858">
            <v>1.8854596799999996</v>
          </cell>
          <cell r="F858" t="str">
            <v>Copper</v>
          </cell>
          <cell r="G858">
            <v>589</v>
          </cell>
          <cell r="H858">
            <v>2223</v>
          </cell>
          <cell r="I858">
            <v>20.5</v>
          </cell>
          <cell r="J858">
            <v>3.2011199999999996E-3</v>
          </cell>
          <cell r="K858">
            <v>0.03</v>
          </cell>
          <cell r="L858">
            <v>0.03</v>
          </cell>
          <cell r="M858">
            <v>1.6000000000000001E-3</v>
          </cell>
        </row>
        <row r="859">
          <cell r="B859">
            <v>10004</v>
          </cell>
          <cell r="C859" t="str">
            <v>Electronic Board Node 10004</v>
          </cell>
          <cell r="D859">
            <v>20</v>
          </cell>
          <cell r="E859">
            <v>1.8854596799999996</v>
          </cell>
          <cell r="F859" t="str">
            <v>Copper</v>
          </cell>
          <cell r="G859">
            <v>589</v>
          </cell>
          <cell r="H859">
            <v>2223</v>
          </cell>
          <cell r="I859">
            <v>20.5</v>
          </cell>
          <cell r="J859">
            <v>3.2011199999999996E-3</v>
          </cell>
          <cell r="K859">
            <v>0.03</v>
          </cell>
          <cell r="L859">
            <v>0.03</v>
          </cell>
          <cell r="M859">
            <v>1.6000000000000001E-3</v>
          </cell>
        </row>
        <row r="860">
          <cell r="B860">
            <v>10005</v>
          </cell>
          <cell r="C860" t="str">
            <v>Electronic Board Node 10005</v>
          </cell>
          <cell r="D860">
            <v>20</v>
          </cell>
          <cell r="E860">
            <v>1.8854596799999996</v>
          </cell>
          <cell r="F860" t="str">
            <v>Copper</v>
          </cell>
          <cell r="G860">
            <v>589</v>
          </cell>
          <cell r="H860">
            <v>2223</v>
          </cell>
          <cell r="I860">
            <v>20.5</v>
          </cell>
          <cell r="J860">
            <v>3.2011199999999996E-3</v>
          </cell>
          <cell r="K860">
            <v>0.03</v>
          </cell>
          <cell r="L860">
            <v>0.03</v>
          </cell>
          <cell r="M860">
            <v>1.6000000000000001E-3</v>
          </cell>
        </row>
        <row r="861">
          <cell r="B861">
            <v>10006</v>
          </cell>
          <cell r="C861" t="str">
            <v>Electronic Board Node 10006</v>
          </cell>
          <cell r="D861">
            <v>20</v>
          </cell>
          <cell r="E861">
            <v>1.8854596799999996</v>
          </cell>
          <cell r="F861" t="str">
            <v>Copper</v>
          </cell>
          <cell r="G861">
            <v>589</v>
          </cell>
          <cell r="H861">
            <v>2223</v>
          </cell>
          <cell r="I861">
            <v>20.5</v>
          </cell>
          <cell r="J861">
            <v>3.2011199999999996E-3</v>
          </cell>
          <cell r="K861">
            <v>0.03</v>
          </cell>
          <cell r="L861">
            <v>0.03</v>
          </cell>
          <cell r="M861">
            <v>1.6000000000000001E-3</v>
          </cell>
        </row>
        <row r="862">
          <cell r="B862">
            <v>10007</v>
          </cell>
          <cell r="C862" t="str">
            <v>Electronic Board Node 10007</v>
          </cell>
          <cell r="D862">
            <v>20</v>
          </cell>
          <cell r="E862">
            <v>1.8854596799999996</v>
          </cell>
          <cell r="F862" t="str">
            <v>Copper</v>
          </cell>
          <cell r="G862">
            <v>589</v>
          </cell>
          <cell r="H862">
            <v>2223</v>
          </cell>
          <cell r="I862">
            <v>20.5</v>
          </cell>
          <cell r="J862">
            <v>3.2011199999999996E-3</v>
          </cell>
          <cell r="K862">
            <v>0.03</v>
          </cell>
          <cell r="L862">
            <v>0.03</v>
          </cell>
          <cell r="M862">
            <v>1.6000000000000001E-3</v>
          </cell>
        </row>
        <row r="863">
          <cell r="B863">
            <v>10008</v>
          </cell>
          <cell r="C863" t="str">
            <v>Electronic Board Node 10008</v>
          </cell>
          <cell r="D863">
            <v>20</v>
          </cell>
          <cell r="E863">
            <v>1.8854596799999996</v>
          </cell>
          <cell r="F863" t="str">
            <v>Copper</v>
          </cell>
          <cell r="G863">
            <v>589</v>
          </cell>
          <cell r="H863">
            <v>2223</v>
          </cell>
          <cell r="I863">
            <v>20.5</v>
          </cell>
          <cell r="J863">
            <v>3.2011199999999996E-3</v>
          </cell>
          <cell r="K863">
            <v>0.03</v>
          </cell>
          <cell r="L863">
            <v>0.03</v>
          </cell>
          <cell r="M863">
            <v>1.6000000000000001E-3</v>
          </cell>
        </row>
        <row r="864">
          <cell r="B864" t="str">
            <v>101xx</v>
          </cell>
          <cell r="C864" t="str">
            <v>Battery cell 2-Cylinder</v>
          </cell>
          <cell r="K864" t="str">
            <v>Radius^2</v>
          </cell>
          <cell r="L864" t="str">
            <v>Area</v>
          </cell>
          <cell r="M864" t="str">
            <v>Thickness</v>
          </cell>
        </row>
        <row r="865">
          <cell r="B865">
            <v>10100</v>
          </cell>
          <cell r="C865" t="str">
            <v>Battery cell 2-Cylinder Node 10100</v>
          </cell>
          <cell r="D865">
            <v>20</v>
          </cell>
          <cell r="E865">
            <v>5.061301862399997</v>
          </cell>
          <cell r="F865" t="str">
            <v>Aluminum 6082</v>
          </cell>
          <cell r="G865">
            <v>896</v>
          </cell>
          <cell r="H865">
            <v>2810</v>
          </cell>
          <cell r="I865">
            <v>170</v>
          </cell>
          <cell r="J865">
            <v>5.6487743999999972E-3</v>
          </cell>
          <cell r="K865">
            <v>3.1999999999999985E-5</v>
          </cell>
          <cell r="L865">
            <v>1.0051199999999995E-4</v>
          </cell>
          <cell r="M865">
            <v>0.02</v>
          </cell>
        </row>
        <row r="866">
          <cell r="B866">
            <v>10101</v>
          </cell>
          <cell r="C866" t="str">
            <v>Battery cell 2-Cylinder Node 10101</v>
          </cell>
          <cell r="D866">
            <v>20</v>
          </cell>
          <cell r="E866">
            <v>5.061301862399997</v>
          </cell>
          <cell r="F866" t="str">
            <v>Aluminum 6082</v>
          </cell>
          <cell r="G866">
            <v>896</v>
          </cell>
          <cell r="H866">
            <v>2810</v>
          </cell>
          <cell r="I866">
            <v>170</v>
          </cell>
          <cell r="J866">
            <v>5.6487743999999972E-3</v>
          </cell>
          <cell r="K866">
            <v>3.1999999999999985E-5</v>
          </cell>
          <cell r="L866">
            <v>1.0051199999999995E-4</v>
          </cell>
          <cell r="M866">
            <v>0.02</v>
          </cell>
        </row>
        <row r="867">
          <cell r="B867">
            <v>10102</v>
          </cell>
          <cell r="C867" t="str">
            <v>Battery cell 2-Cylinder Node 10102</v>
          </cell>
          <cell r="D867">
            <v>20</v>
          </cell>
          <cell r="E867">
            <v>5.061301862399997</v>
          </cell>
          <cell r="F867" t="str">
            <v>Aluminum 6082</v>
          </cell>
          <cell r="G867">
            <v>896</v>
          </cell>
          <cell r="H867">
            <v>2810</v>
          </cell>
          <cell r="I867">
            <v>170</v>
          </cell>
          <cell r="J867">
            <v>5.6487743999999972E-3</v>
          </cell>
          <cell r="K867">
            <v>3.1999999999999985E-5</v>
          </cell>
          <cell r="L867">
            <v>1.0051199999999995E-4</v>
          </cell>
          <cell r="M867">
            <v>0.02</v>
          </cell>
        </row>
        <row r="869">
          <cell r="B869" t="str">
            <v>101xx</v>
          </cell>
          <cell r="C869" t="str">
            <v>Battery Cell 2 Disc 1</v>
          </cell>
          <cell r="K869" t="str">
            <v>Radius</v>
          </cell>
          <cell r="L869" t="str">
            <v>Area</v>
          </cell>
          <cell r="M869" t="str">
            <v>Thickness</v>
          </cell>
        </row>
        <row r="870">
          <cell r="B870">
            <v>10110</v>
          </cell>
          <cell r="C870" t="str">
            <v>Battery Cell 2 Disc 1 Node 10110</v>
          </cell>
          <cell r="D870">
            <v>20</v>
          </cell>
          <cell r="E870">
            <v>1.2811420339199999</v>
          </cell>
          <cell r="F870" t="str">
            <v>Aluminum 6082</v>
          </cell>
          <cell r="G870">
            <v>896</v>
          </cell>
          <cell r="H870">
            <v>2810</v>
          </cell>
          <cell r="I870">
            <v>170</v>
          </cell>
          <cell r="J870">
            <v>1.4298460199999999E-3</v>
          </cell>
          <cell r="K870">
            <v>8.9999999999999993E-3</v>
          </cell>
          <cell r="L870">
            <v>2.5442099999999995E-4</v>
          </cell>
          <cell r="M870">
            <v>2E-3</v>
          </cell>
        </row>
        <row r="872">
          <cell r="B872" t="str">
            <v>101xx</v>
          </cell>
          <cell r="C872" t="str">
            <v>Battery Cell 2 Disc 2</v>
          </cell>
          <cell r="K872" t="str">
            <v>Radius</v>
          </cell>
          <cell r="L872" t="str">
            <v>Area</v>
          </cell>
          <cell r="M872" t="str">
            <v>Thickness</v>
          </cell>
        </row>
        <row r="873">
          <cell r="B873">
            <v>10120</v>
          </cell>
          <cell r="C873" t="str">
            <v>Battery Cell 2 Disc 2 Node 10120</v>
          </cell>
          <cell r="D873">
            <v>20</v>
          </cell>
          <cell r="E873">
            <v>1.2811420339199999</v>
          </cell>
          <cell r="F873" t="str">
            <v>Aluminum 6082</v>
          </cell>
          <cell r="G873">
            <v>896</v>
          </cell>
          <cell r="H873">
            <v>2810</v>
          </cell>
          <cell r="I873">
            <v>170</v>
          </cell>
          <cell r="J873">
            <v>1.4298460199999999E-3</v>
          </cell>
          <cell r="K873">
            <v>8.9999999999999993E-3</v>
          </cell>
          <cell r="L873">
            <v>2.5442099999999995E-4</v>
          </cell>
          <cell r="M873">
            <v>2E-3</v>
          </cell>
        </row>
        <row r="876">
          <cell r="B876" t="str">
            <v>102xx</v>
          </cell>
          <cell r="C876" t="str">
            <v>Battery cell 3-Cylinder</v>
          </cell>
          <cell r="K876" t="str">
            <v>Radius^2</v>
          </cell>
          <cell r="L876" t="str">
            <v>Area</v>
          </cell>
          <cell r="M876" t="str">
            <v>Thickness</v>
          </cell>
        </row>
        <row r="877">
          <cell r="B877">
            <v>10200</v>
          </cell>
          <cell r="C877" t="str">
            <v>Battery cell 3-Cylinder Node 10200</v>
          </cell>
          <cell r="D877">
            <v>20</v>
          </cell>
          <cell r="E877">
            <v>5.061301862399997</v>
          </cell>
          <cell r="F877" t="str">
            <v>Aluminum 6082</v>
          </cell>
          <cell r="G877">
            <v>896</v>
          </cell>
          <cell r="H877">
            <v>2810</v>
          </cell>
          <cell r="I877">
            <v>170</v>
          </cell>
          <cell r="J877">
            <v>5.6487743999999972E-3</v>
          </cell>
          <cell r="K877">
            <v>3.1999999999999985E-5</v>
          </cell>
          <cell r="L877">
            <v>1.0051199999999995E-4</v>
          </cell>
          <cell r="M877">
            <v>0.02</v>
          </cell>
        </row>
        <row r="878">
          <cell r="B878">
            <v>10201</v>
          </cell>
          <cell r="C878" t="str">
            <v>Battery cell 3-Cylinder Node 10201</v>
          </cell>
          <cell r="D878">
            <v>20</v>
          </cell>
          <cell r="E878">
            <v>5.061301862399997</v>
          </cell>
          <cell r="F878" t="str">
            <v>Aluminum 6082</v>
          </cell>
          <cell r="G878">
            <v>896</v>
          </cell>
          <cell r="H878">
            <v>2810</v>
          </cell>
          <cell r="I878">
            <v>170</v>
          </cell>
          <cell r="J878">
            <v>5.6487743999999972E-3</v>
          </cell>
          <cell r="K878">
            <v>3.1999999999999985E-5</v>
          </cell>
          <cell r="L878">
            <v>1.0051199999999995E-4</v>
          </cell>
          <cell r="M878">
            <v>0.02</v>
          </cell>
        </row>
        <row r="879">
          <cell r="B879">
            <v>10202</v>
          </cell>
          <cell r="C879" t="str">
            <v>Battery cell 3-Cylinder Node 10202</v>
          </cell>
          <cell r="D879">
            <v>20</v>
          </cell>
          <cell r="E879">
            <v>5.061301862399997</v>
          </cell>
          <cell r="F879" t="str">
            <v>Aluminum 6082</v>
          </cell>
          <cell r="G879">
            <v>896</v>
          </cell>
          <cell r="H879">
            <v>2810</v>
          </cell>
          <cell r="I879">
            <v>170</v>
          </cell>
          <cell r="J879">
            <v>5.6487743999999972E-3</v>
          </cell>
          <cell r="K879">
            <v>3.1999999999999985E-5</v>
          </cell>
          <cell r="L879">
            <v>1.0051199999999995E-4</v>
          </cell>
          <cell r="M879">
            <v>0.02</v>
          </cell>
        </row>
        <row r="881">
          <cell r="B881" t="str">
            <v>102xx</v>
          </cell>
          <cell r="C881" t="str">
            <v>Battery Cell 3 Disc 1</v>
          </cell>
          <cell r="K881" t="str">
            <v>Radius</v>
          </cell>
          <cell r="L881" t="str">
            <v>Area</v>
          </cell>
          <cell r="M881" t="str">
            <v>Thickness</v>
          </cell>
        </row>
        <row r="882">
          <cell r="B882">
            <v>10210</v>
          </cell>
          <cell r="C882" t="str">
            <v>Battery Cell 3 Disc 1 Node 10210</v>
          </cell>
          <cell r="D882">
            <v>20</v>
          </cell>
          <cell r="E882">
            <v>1.2811420339199999</v>
          </cell>
          <cell r="F882" t="str">
            <v>Aluminum 6082</v>
          </cell>
          <cell r="G882">
            <v>896</v>
          </cell>
          <cell r="H882">
            <v>2810</v>
          </cell>
          <cell r="I882">
            <v>170</v>
          </cell>
          <cell r="J882">
            <v>1.4298460199999999E-3</v>
          </cell>
          <cell r="K882">
            <v>8.9999999999999993E-3</v>
          </cell>
          <cell r="L882">
            <v>2.5442099999999995E-4</v>
          </cell>
          <cell r="M882">
            <v>2E-3</v>
          </cell>
        </row>
        <row r="884">
          <cell r="B884" t="str">
            <v>102xx</v>
          </cell>
          <cell r="C884" t="str">
            <v>Battery Cell 3 Disc 2</v>
          </cell>
          <cell r="K884" t="str">
            <v>Radius</v>
          </cell>
          <cell r="L884" t="str">
            <v>Area</v>
          </cell>
          <cell r="M884" t="str">
            <v>Thickness</v>
          </cell>
        </row>
        <row r="885">
          <cell r="B885">
            <v>10220</v>
          </cell>
          <cell r="C885" t="str">
            <v>Battery Cell 3 Disc 2 Node 10220</v>
          </cell>
          <cell r="D885">
            <v>20</v>
          </cell>
          <cell r="E885">
            <v>1.2811420339199999</v>
          </cell>
          <cell r="F885" t="str">
            <v>Aluminum 6082</v>
          </cell>
          <cell r="G885">
            <v>896</v>
          </cell>
          <cell r="H885">
            <v>2810</v>
          </cell>
          <cell r="I885">
            <v>170</v>
          </cell>
          <cell r="J885">
            <v>1.4298460199999999E-3</v>
          </cell>
          <cell r="K885">
            <v>8.9999999999999993E-3</v>
          </cell>
          <cell r="L885">
            <v>2.5442099999999995E-4</v>
          </cell>
          <cell r="M885">
            <v>2E-3</v>
          </cell>
        </row>
        <row r="888">
          <cell r="B888" t="str">
            <v>103xx</v>
          </cell>
          <cell r="C888" t="str">
            <v>Battery cell 4-Cylinder</v>
          </cell>
          <cell r="K888" t="str">
            <v>Radius^2</v>
          </cell>
          <cell r="L888" t="str">
            <v>Area</v>
          </cell>
          <cell r="M888" t="str">
            <v>Thickness</v>
          </cell>
        </row>
        <row r="889">
          <cell r="B889">
            <v>10300</v>
          </cell>
          <cell r="C889" t="str">
            <v>Battery cell 4-Cylinder Node 10300</v>
          </cell>
          <cell r="D889">
            <v>20</v>
          </cell>
          <cell r="E889">
            <v>5.061301862399997</v>
          </cell>
          <cell r="F889" t="str">
            <v>Aluminum 6082</v>
          </cell>
          <cell r="G889">
            <v>896</v>
          </cell>
          <cell r="H889">
            <v>2810</v>
          </cell>
          <cell r="I889">
            <v>170</v>
          </cell>
          <cell r="J889">
            <v>5.6487743999999972E-3</v>
          </cell>
          <cell r="K889">
            <v>3.1999999999999985E-5</v>
          </cell>
          <cell r="L889">
            <v>1.0051199999999995E-4</v>
          </cell>
          <cell r="M889">
            <v>0.02</v>
          </cell>
        </row>
        <row r="890">
          <cell r="B890">
            <v>10301</v>
          </cell>
          <cell r="C890" t="str">
            <v>Battery cell 4-Cylinder Node 10301</v>
          </cell>
          <cell r="D890">
            <v>20</v>
          </cell>
          <cell r="E890">
            <v>5.061301862399997</v>
          </cell>
          <cell r="F890" t="str">
            <v>Aluminum 6082</v>
          </cell>
          <cell r="G890">
            <v>896</v>
          </cell>
          <cell r="H890">
            <v>2810</v>
          </cell>
          <cell r="I890">
            <v>170</v>
          </cell>
          <cell r="J890">
            <v>5.6487743999999972E-3</v>
          </cell>
          <cell r="K890">
            <v>3.1999999999999985E-5</v>
          </cell>
          <cell r="L890">
            <v>1.0051199999999995E-4</v>
          </cell>
          <cell r="M890">
            <v>0.02</v>
          </cell>
        </row>
        <row r="891">
          <cell r="B891">
            <v>10302</v>
          </cell>
          <cell r="C891" t="str">
            <v>Battery cell 4-Cylinder Node 10302</v>
          </cell>
          <cell r="D891">
            <v>20</v>
          </cell>
          <cell r="E891">
            <v>5.061301862399997</v>
          </cell>
          <cell r="F891" t="str">
            <v>Aluminum 6082</v>
          </cell>
          <cell r="G891">
            <v>896</v>
          </cell>
          <cell r="H891">
            <v>2810</v>
          </cell>
          <cell r="I891">
            <v>170</v>
          </cell>
          <cell r="J891">
            <v>5.6487743999999972E-3</v>
          </cell>
          <cell r="K891">
            <v>3.1999999999999985E-5</v>
          </cell>
          <cell r="L891">
            <v>1.0051199999999995E-4</v>
          </cell>
          <cell r="M891">
            <v>0.02</v>
          </cell>
        </row>
        <row r="893">
          <cell r="B893" t="str">
            <v>103xx</v>
          </cell>
          <cell r="C893" t="str">
            <v>Battery Cell 4 Disc 1</v>
          </cell>
          <cell r="K893" t="str">
            <v>Radius</v>
          </cell>
          <cell r="L893" t="str">
            <v>Area</v>
          </cell>
          <cell r="M893" t="str">
            <v>Thickness</v>
          </cell>
        </row>
        <row r="894">
          <cell r="B894">
            <v>10310</v>
          </cell>
          <cell r="C894" t="str">
            <v>Battery Cell 4 Disc 1 Node 10310</v>
          </cell>
          <cell r="D894">
            <v>20</v>
          </cell>
          <cell r="E894">
            <v>1.2811420339199999</v>
          </cell>
          <cell r="F894" t="str">
            <v>Aluminum 6082</v>
          </cell>
          <cell r="G894">
            <v>896</v>
          </cell>
          <cell r="H894">
            <v>2810</v>
          </cell>
          <cell r="I894">
            <v>170</v>
          </cell>
          <cell r="J894">
            <v>1.4298460199999999E-3</v>
          </cell>
          <cell r="K894">
            <v>8.9999999999999993E-3</v>
          </cell>
          <cell r="L894">
            <v>2.5442099999999995E-4</v>
          </cell>
          <cell r="M894">
            <v>2E-3</v>
          </cell>
        </row>
        <row r="896">
          <cell r="B896" t="str">
            <v>103xx</v>
          </cell>
          <cell r="C896" t="str">
            <v>Battery Cell 4 Disc 2</v>
          </cell>
          <cell r="K896" t="str">
            <v>Radius</v>
          </cell>
          <cell r="L896" t="str">
            <v>Area</v>
          </cell>
          <cell r="M896" t="str">
            <v>Thickness</v>
          </cell>
        </row>
        <row r="897">
          <cell r="B897">
            <v>10320</v>
          </cell>
          <cell r="C897" t="str">
            <v>Battery Cell 4 Disc 2 Node 10320</v>
          </cell>
          <cell r="D897">
            <v>20</v>
          </cell>
          <cell r="E897">
            <v>1.2811420339199999</v>
          </cell>
          <cell r="F897" t="str">
            <v>Aluminum 6082</v>
          </cell>
          <cell r="G897">
            <v>896</v>
          </cell>
          <cell r="H897">
            <v>2810</v>
          </cell>
          <cell r="I897">
            <v>170</v>
          </cell>
          <cell r="J897">
            <v>1.4298460199999999E-3</v>
          </cell>
          <cell r="K897">
            <v>8.9999999999999993E-3</v>
          </cell>
          <cell r="L897">
            <v>2.5442099999999995E-4</v>
          </cell>
          <cell r="M897">
            <v>2E-3</v>
          </cell>
        </row>
        <row r="900">
          <cell r="B900" t="str">
            <v>104xx</v>
          </cell>
          <cell r="C900" t="str">
            <v>Battery cell 1-Cylinder</v>
          </cell>
          <cell r="K900" t="str">
            <v>Radius^2</v>
          </cell>
          <cell r="L900" t="str">
            <v>Area</v>
          </cell>
          <cell r="M900" t="str">
            <v>Thickness</v>
          </cell>
        </row>
        <row r="901">
          <cell r="B901">
            <v>10400</v>
          </cell>
          <cell r="C901" t="str">
            <v>Battery cell 1-Cylinder Node 10400</v>
          </cell>
          <cell r="D901">
            <v>20</v>
          </cell>
          <cell r="E901">
            <v>5.061301862399997</v>
          </cell>
          <cell r="F901" t="str">
            <v>Aluminum 6082</v>
          </cell>
          <cell r="G901">
            <v>896</v>
          </cell>
          <cell r="H901">
            <v>2810</v>
          </cell>
          <cell r="I901">
            <v>170</v>
          </cell>
          <cell r="J901">
            <v>5.6487743999999972E-3</v>
          </cell>
          <cell r="K901">
            <v>3.1999999999999985E-5</v>
          </cell>
          <cell r="L901">
            <v>1.0051199999999995E-4</v>
          </cell>
          <cell r="M901">
            <v>0.02</v>
          </cell>
        </row>
        <row r="902">
          <cell r="B902">
            <v>10401</v>
          </cell>
          <cell r="C902" t="str">
            <v>Battery cell 1-Cylinder Node 10401</v>
          </cell>
          <cell r="D902">
            <v>20</v>
          </cell>
          <cell r="E902">
            <v>5.061301862399997</v>
          </cell>
          <cell r="F902" t="str">
            <v>Aluminum 6082</v>
          </cell>
          <cell r="G902">
            <v>896</v>
          </cell>
          <cell r="H902">
            <v>2810</v>
          </cell>
          <cell r="I902">
            <v>170</v>
          </cell>
          <cell r="J902">
            <v>5.6487743999999972E-3</v>
          </cell>
          <cell r="K902">
            <v>3.1999999999999985E-5</v>
          </cell>
          <cell r="L902">
            <v>1.0051199999999995E-4</v>
          </cell>
          <cell r="M902">
            <v>0.02</v>
          </cell>
        </row>
        <row r="903">
          <cell r="B903">
            <v>10402</v>
          </cell>
          <cell r="C903" t="str">
            <v>Battery cell 1-Cylinder Node 10402</v>
          </cell>
          <cell r="D903">
            <v>20</v>
          </cell>
          <cell r="E903">
            <v>5.061301862399997</v>
          </cell>
          <cell r="F903" t="str">
            <v>Aluminum 6082</v>
          </cell>
          <cell r="G903">
            <v>896</v>
          </cell>
          <cell r="H903">
            <v>2810</v>
          </cell>
          <cell r="I903">
            <v>170</v>
          </cell>
          <cell r="J903">
            <v>5.6487743999999972E-3</v>
          </cell>
          <cell r="K903">
            <v>3.1999999999999985E-5</v>
          </cell>
          <cell r="L903">
            <v>1.0051199999999995E-4</v>
          </cell>
          <cell r="M903">
            <v>0.02</v>
          </cell>
        </row>
        <row r="905">
          <cell r="B905" t="str">
            <v>104xx</v>
          </cell>
          <cell r="C905" t="str">
            <v>Battery Cell 1 Disc 1</v>
          </cell>
          <cell r="K905" t="str">
            <v>Radius</v>
          </cell>
          <cell r="L905" t="str">
            <v>Area</v>
          </cell>
          <cell r="M905" t="str">
            <v>Thickness</v>
          </cell>
        </row>
        <row r="906">
          <cell r="B906">
            <v>10410</v>
          </cell>
          <cell r="C906" t="str">
            <v>Battery Cell 1 Disc 1 Node 10410</v>
          </cell>
          <cell r="D906">
            <v>20</v>
          </cell>
          <cell r="E906">
            <v>1.2811420339199999</v>
          </cell>
          <cell r="F906" t="str">
            <v>Aluminum 6082</v>
          </cell>
          <cell r="G906">
            <v>896</v>
          </cell>
          <cell r="H906">
            <v>2810</v>
          </cell>
          <cell r="I906">
            <v>170</v>
          </cell>
          <cell r="J906">
            <v>1.4298460199999999E-3</v>
          </cell>
          <cell r="K906">
            <v>8.9999999999999993E-3</v>
          </cell>
          <cell r="L906">
            <v>2.5442099999999995E-4</v>
          </cell>
          <cell r="M906">
            <v>2E-3</v>
          </cell>
        </row>
        <row r="908">
          <cell r="B908" t="str">
            <v>104xx</v>
          </cell>
          <cell r="C908" t="str">
            <v>Battery Cell 1 Disc 2</v>
          </cell>
          <cell r="K908" t="str">
            <v>Radius</v>
          </cell>
          <cell r="L908" t="str">
            <v>Area</v>
          </cell>
          <cell r="M908" t="str">
            <v>Thickness</v>
          </cell>
        </row>
        <row r="909">
          <cell r="B909">
            <v>10420</v>
          </cell>
          <cell r="C909" t="str">
            <v>Battery Cell 1 Disc 2 Node 10420</v>
          </cell>
          <cell r="D909">
            <v>20</v>
          </cell>
          <cell r="E909">
            <v>1.2811420339199999</v>
          </cell>
          <cell r="F909" t="str">
            <v>Aluminum 6082</v>
          </cell>
          <cell r="G909">
            <v>896</v>
          </cell>
          <cell r="H909">
            <v>2810</v>
          </cell>
          <cell r="I909">
            <v>170</v>
          </cell>
          <cell r="J909">
            <v>1.4298460199999999E-3</v>
          </cell>
          <cell r="K909">
            <v>8.9999999999999993E-3</v>
          </cell>
          <cell r="L909">
            <v>2.5442099999999995E-4</v>
          </cell>
          <cell r="M909">
            <v>2E-3</v>
          </cell>
        </row>
        <row r="912">
          <cell r="B912" t="str">
            <v>105xx</v>
          </cell>
          <cell r="C912" t="str">
            <v>New_Object/Connection stack</v>
          </cell>
        </row>
        <row r="913">
          <cell r="B913">
            <v>10500</v>
          </cell>
          <cell r="C913" t="str">
            <v>New_Object/Connection stack Node 10500</v>
          </cell>
          <cell r="D913">
            <v>20</v>
          </cell>
          <cell r="E913">
            <v>5.2373880000000002</v>
          </cell>
          <cell r="F913" t="str">
            <v>Copper</v>
          </cell>
          <cell r="G913">
            <v>589</v>
          </cell>
          <cell r="H913">
            <v>2223</v>
          </cell>
          <cell r="I913">
            <v>20.5</v>
          </cell>
          <cell r="J913">
            <v>8.8920000000000006E-3</v>
          </cell>
          <cell r="K913">
            <v>0.01</v>
          </cell>
          <cell r="L913">
            <v>0.02</v>
          </cell>
          <cell r="M913">
            <v>0.02</v>
          </cell>
        </row>
        <row r="914">
          <cell r="B914">
            <v>10501</v>
          </cell>
          <cell r="C914" t="str">
            <v>New_Object/Connection stack Node 10501</v>
          </cell>
          <cell r="D914">
            <v>20</v>
          </cell>
          <cell r="E914">
            <v>5.2373880000000002</v>
          </cell>
          <cell r="F914" t="str">
            <v>Copper</v>
          </cell>
          <cell r="G914">
            <v>589</v>
          </cell>
          <cell r="H914">
            <v>2223</v>
          </cell>
          <cell r="I914">
            <v>20.5</v>
          </cell>
          <cell r="J914">
            <v>8.8920000000000006E-3</v>
          </cell>
          <cell r="K914">
            <v>0.01</v>
          </cell>
          <cell r="L914">
            <v>0.02</v>
          </cell>
          <cell r="M914">
            <v>0.02</v>
          </cell>
        </row>
        <row r="915">
          <cell r="B915">
            <v>10502</v>
          </cell>
          <cell r="C915" t="str">
            <v>New_Object/Connection stack Node 10502</v>
          </cell>
          <cell r="D915">
            <v>20</v>
          </cell>
          <cell r="E915">
            <v>5.2373880000000002</v>
          </cell>
          <cell r="F915" t="str">
            <v>Copper</v>
          </cell>
          <cell r="G915">
            <v>589</v>
          </cell>
          <cell r="H915">
            <v>2223</v>
          </cell>
          <cell r="I915">
            <v>20.5</v>
          </cell>
          <cell r="J915">
            <v>8.8920000000000006E-3</v>
          </cell>
          <cell r="K915">
            <v>0.01</v>
          </cell>
          <cell r="L915">
            <v>0.02</v>
          </cell>
          <cell r="M915">
            <v>0.02</v>
          </cell>
        </row>
        <row r="917">
          <cell r="G917" t="str">
            <v>Imtq</v>
          </cell>
        </row>
        <row r="918">
          <cell r="B918" t="str">
            <v>11xxx</v>
          </cell>
          <cell r="C918" t="str">
            <v>New_Object/Connection stack</v>
          </cell>
        </row>
        <row r="919">
          <cell r="B919">
            <v>11000</v>
          </cell>
          <cell r="C919" t="str">
            <v>New_Object/Connection stack Node 11000</v>
          </cell>
          <cell r="D919">
            <v>20</v>
          </cell>
          <cell r="E919">
            <v>2.3568245999999999</v>
          </cell>
          <cell r="F919" t="str">
            <v>Copper</v>
          </cell>
          <cell r="G919">
            <v>589</v>
          </cell>
          <cell r="H919">
            <v>2223</v>
          </cell>
          <cell r="I919">
            <v>20.5</v>
          </cell>
          <cell r="J919">
            <v>4.0013999999999996E-3</v>
          </cell>
          <cell r="K919">
            <v>0.02</v>
          </cell>
          <cell r="L919">
            <v>0.01</v>
          </cell>
          <cell r="M919">
            <v>8.9999999999999993E-3</v>
          </cell>
        </row>
        <row r="920">
          <cell r="B920">
            <v>11001</v>
          </cell>
          <cell r="C920" t="str">
            <v>New_Object/Connection stack Node 11001</v>
          </cell>
          <cell r="D920">
            <v>20</v>
          </cell>
          <cell r="E920">
            <v>2.3568245999999999</v>
          </cell>
          <cell r="F920" t="str">
            <v>Copper</v>
          </cell>
          <cell r="G920">
            <v>589</v>
          </cell>
          <cell r="H920">
            <v>2223</v>
          </cell>
          <cell r="I920">
            <v>20.5</v>
          </cell>
          <cell r="J920">
            <v>4.0013999999999996E-3</v>
          </cell>
          <cell r="K920">
            <v>0.02</v>
          </cell>
          <cell r="L920">
            <v>0.01</v>
          </cell>
          <cell r="M920">
            <v>8.9999999999999993E-3</v>
          </cell>
        </row>
        <row r="921">
          <cell r="B921">
            <v>11002</v>
          </cell>
          <cell r="C921" t="str">
            <v>New_Object/Connection stack Node 11002</v>
          </cell>
          <cell r="D921">
            <v>20</v>
          </cell>
          <cell r="E921">
            <v>2.3568245999999999</v>
          </cell>
          <cell r="F921" t="str">
            <v>Copper</v>
          </cell>
          <cell r="G921">
            <v>589</v>
          </cell>
          <cell r="H921">
            <v>2223</v>
          </cell>
          <cell r="I921">
            <v>20.5</v>
          </cell>
          <cell r="J921">
            <v>4.0013999999999996E-3</v>
          </cell>
          <cell r="K921">
            <v>0.02</v>
          </cell>
          <cell r="L921">
            <v>0.01</v>
          </cell>
          <cell r="M921">
            <v>8.9999999999999993E-3</v>
          </cell>
        </row>
        <row r="923">
          <cell r="B923" t="str">
            <v>111xx</v>
          </cell>
          <cell r="C923" t="str">
            <v>Torque rod 1-Cylinder</v>
          </cell>
          <cell r="K923" t="str">
            <v>Radius</v>
          </cell>
          <cell r="L923" t="str">
            <v>Area</v>
          </cell>
          <cell r="M923" t="str">
            <v>Thickness</v>
          </cell>
        </row>
        <row r="924">
          <cell r="B924">
            <v>11100</v>
          </cell>
          <cell r="C924" t="str">
            <v>Torque rod 1-Cylinder Node 11100</v>
          </cell>
          <cell r="D924">
            <v>20</v>
          </cell>
          <cell r="E924">
            <v>3.9541420799999996</v>
          </cell>
          <cell r="F924" t="str">
            <v>Aluminum 6082</v>
          </cell>
          <cell r="G924">
            <v>896</v>
          </cell>
          <cell r="H924">
            <v>2810</v>
          </cell>
          <cell r="I924">
            <v>170</v>
          </cell>
          <cell r="J924">
            <v>4.4131049999999996E-3</v>
          </cell>
          <cell r="K924">
            <v>5.0000000000000001E-3</v>
          </cell>
          <cell r="L924">
            <v>7.8524999999999998E-5</v>
          </cell>
          <cell r="M924">
            <v>0.02</v>
          </cell>
        </row>
        <row r="925">
          <cell r="B925">
            <v>11101</v>
          </cell>
          <cell r="C925" t="str">
            <v>Torque rod 1-Cylinder Node 11101</v>
          </cell>
          <cell r="D925">
            <v>20</v>
          </cell>
          <cell r="E925">
            <v>3.9541420799999996</v>
          </cell>
          <cell r="F925" t="str">
            <v>Aluminum 6082</v>
          </cell>
          <cell r="G925">
            <v>896</v>
          </cell>
          <cell r="H925">
            <v>2810</v>
          </cell>
          <cell r="I925">
            <v>170</v>
          </cell>
          <cell r="J925">
            <v>4.4131049999999996E-3</v>
          </cell>
          <cell r="K925">
            <v>5.0000000000000001E-3</v>
          </cell>
          <cell r="L925">
            <v>7.8524999999999998E-5</v>
          </cell>
          <cell r="M925">
            <v>0.02</v>
          </cell>
        </row>
        <row r="926">
          <cell r="B926">
            <v>11102</v>
          </cell>
          <cell r="C926" t="str">
            <v>Torque rod 1-Cylinder Node 11102</v>
          </cell>
          <cell r="D926">
            <v>20</v>
          </cell>
          <cell r="E926">
            <v>3.9541420799999996</v>
          </cell>
          <cell r="F926" t="str">
            <v>Aluminum 6082</v>
          </cell>
          <cell r="G926">
            <v>896</v>
          </cell>
          <cell r="H926">
            <v>2810</v>
          </cell>
          <cell r="I926">
            <v>170</v>
          </cell>
          <cell r="J926">
            <v>4.4131049999999996E-3</v>
          </cell>
          <cell r="K926">
            <v>5.0000000000000001E-3</v>
          </cell>
          <cell r="L926">
            <v>7.8524999999999998E-5</v>
          </cell>
          <cell r="M926">
            <v>0.02</v>
          </cell>
        </row>
        <row r="928">
          <cell r="B928" t="str">
            <v>111xx</v>
          </cell>
          <cell r="C928" t="str">
            <v>Torque rod 1-Bracket 1</v>
          </cell>
        </row>
        <row r="929">
          <cell r="B929">
            <v>11120</v>
          </cell>
          <cell r="C929" t="str">
            <v>Torque rod 1-Bracket 1 Node 11120</v>
          </cell>
          <cell r="D929">
            <v>20</v>
          </cell>
          <cell r="E929">
            <v>0.22659840000000003</v>
          </cell>
          <cell r="F929" t="str">
            <v>Aluminum 6082</v>
          </cell>
          <cell r="G929">
            <v>896</v>
          </cell>
          <cell r="H929">
            <v>2810</v>
          </cell>
          <cell r="I929">
            <v>170</v>
          </cell>
          <cell r="J929">
            <v>2.5290000000000002E-4</v>
          </cell>
          <cell r="K929">
            <v>0.01</v>
          </cell>
          <cell r="L929">
            <v>8.9999999999999998E-4</v>
          </cell>
          <cell r="M929">
            <v>0.01</v>
          </cell>
        </row>
        <row r="931">
          <cell r="B931" t="str">
            <v>111xx</v>
          </cell>
          <cell r="C931" t="str">
            <v>Torque rod 1-Bracket 2</v>
          </cell>
        </row>
        <row r="932">
          <cell r="B932">
            <v>11130</v>
          </cell>
          <cell r="C932" t="str">
            <v>Torque rod 1-Bracket 2 Node 11130</v>
          </cell>
          <cell r="D932">
            <v>20</v>
          </cell>
          <cell r="E932">
            <v>0.22659840000000003</v>
          </cell>
          <cell r="F932" t="str">
            <v>Aluminum 6082</v>
          </cell>
          <cell r="G932">
            <v>896</v>
          </cell>
          <cell r="H932">
            <v>2810</v>
          </cell>
          <cell r="I932">
            <v>170</v>
          </cell>
          <cell r="J932">
            <v>2.5290000000000002E-4</v>
          </cell>
          <cell r="K932">
            <v>0.01</v>
          </cell>
          <cell r="L932">
            <v>8.9999999999999998E-4</v>
          </cell>
          <cell r="M932">
            <v>0.01</v>
          </cell>
        </row>
        <row r="935">
          <cell r="B935" t="str">
            <v>112xx</v>
          </cell>
          <cell r="C935" t="str">
            <v>Torque rod 2-Cylinder</v>
          </cell>
          <cell r="K935" t="str">
            <v>Radius</v>
          </cell>
          <cell r="L935" t="str">
            <v>Area</v>
          </cell>
          <cell r="M935" t="str">
            <v>Thickness</v>
          </cell>
        </row>
        <row r="936">
          <cell r="B936">
            <v>11200</v>
          </cell>
          <cell r="C936" t="str">
            <v>Torque rod 2-Cylinder Node 11200</v>
          </cell>
          <cell r="D936">
            <v>20</v>
          </cell>
          <cell r="E936">
            <v>3.9541420799999996</v>
          </cell>
          <cell r="F936" t="str">
            <v>Aluminum 6082</v>
          </cell>
          <cell r="G936">
            <v>896</v>
          </cell>
          <cell r="H936">
            <v>2810</v>
          </cell>
          <cell r="I936">
            <v>170</v>
          </cell>
          <cell r="J936">
            <v>4.4131049999999996E-3</v>
          </cell>
          <cell r="K936">
            <v>5.0000000000000001E-3</v>
          </cell>
          <cell r="L936">
            <v>7.8524999999999998E-5</v>
          </cell>
          <cell r="M936">
            <v>0.02</v>
          </cell>
        </row>
        <row r="937">
          <cell r="B937">
            <v>11201</v>
          </cell>
          <cell r="C937" t="str">
            <v>Torque rod 2-Cylinder Node 11201</v>
          </cell>
          <cell r="D937">
            <v>20</v>
          </cell>
          <cell r="E937">
            <v>3.9541420799999996</v>
          </cell>
          <cell r="F937" t="str">
            <v>Aluminum 6082</v>
          </cell>
          <cell r="G937">
            <v>896</v>
          </cell>
          <cell r="H937">
            <v>2810</v>
          </cell>
          <cell r="I937">
            <v>170</v>
          </cell>
          <cell r="J937">
            <v>4.4131049999999996E-3</v>
          </cell>
          <cell r="K937">
            <v>5.0000000000000001E-3</v>
          </cell>
          <cell r="L937">
            <v>7.8524999999999998E-5</v>
          </cell>
          <cell r="M937">
            <v>0.02</v>
          </cell>
        </row>
        <row r="938">
          <cell r="B938">
            <v>11202</v>
          </cell>
          <cell r="C938" t="str">
            <v>Torque rod 2-Cylinder Node 11202</v>
          </cell>
          <cell r="D938">
            <v>20</v>
          </cell>
          <cell r="E938">
            <v>3.9541420799999996</v>
          </cell>
          <cell r="F938" t="str">
            <v>Aluminum 6082</v>
          </cell>
          <cell r="G938">
            <v>896</v>
          </cell>
          <cell r="H938">
            <v>2810</v>
          </cell>
          <cell r="I938">
            <v>170</v>
          </cell>
          <cell r="J938">
            <v>4.4131049999999996E-3</v>
          </cell>
          <cell r="K938">
            <v>5.0000000000000001E-3</v>
          </cell>
          <cell r="L938">
            <v>7.8524999999999998E-5</v>
          </cell>
          <cell r="M938">
            <v>0.02</v>
          </cell>
        </row>
        <row r="940">
          <cell r="B940" t="str">
            <v>112xx</v>
          </cell>
          <cell r="C940" t="str">
            <v>Torque rod 2-Bracket 1</v>
          </cell>
        </row>
        <row r="941">
          <cell r="B941">
            <v>11220</v>
          </cell>
          <cell r="C941" t="str">
            <v>Torque rod 2-Bracket 1 Node 11220</v>
          </cell>
          <cell r="D941">
            <v>20</v>
          </cell>
          <cell r="E941">
            <v>1.007104</v>
          </cell>
          <cell r="F941" t="str">
            <v>Aluminum 6082</v>
          </cell>
          <cell r="G941">
            <v>896</v>
          </cell>
          <cell r="H941">
            <v>2810</v>
          </cell>
          <cell r="I941">
            <v>170</v>
          </cell>
          <cell r="J941">
            <v>1.124E-3</v>
          </cell>
          <cell r="K941">
            <v>4.0000000000000001E-3</v>
          </cell>
          <cell r="L941">
            <v>0.01</v>
          </cell>
          <cell r="M941">
            <v>0.01</v>
          </cell>
        </row>
        <row r="943">
          <cell r="B943" t="str">
            <v>112xx</v>
          </cell>
          <cell r="C943" t="str">
            <v>Torque rod 2-Bracket 2</v>
          </cell>
        </row>
        <row r="944">
          <cell r="B944">
            <v>11230</v>
          </cell>
          <cell r="C944" t="str">
            <v>Torque rod 2-Bracket 2 Node 11230</v>
          </cell>
          <cell r="D944">
            <v>20</v>
          </cell>
          <cell r="E944">
            <v>1.007104</v>
          </cell>
          <cell r="F944" t="str">
            <v>Aluminum 6082</v>
          </cell>
          <cell r="G944">
            <v>896</v>
          </cell>
          <cell r="H944">
            <v>2810</v>
          </cell>
          <cell r="I944">
            <v>170</v>
          </cell>
          <cell r="J944">
            <v>1.124E-3</v>
          </cell>
          <cell r="K944">
            <v>4.0000000000000001E-3</v>
          </cell>
          <cell r="L944">
            <v>0.01</v>
          </cell>
          <cell r="M944">
            <v>0.01</v>
          </cell>
        </row>
        <row r="948">
          <cell r="B948" t="str">
            <v>113xx</v>
          </cell>
          <cell r="C948" t="str">
            <v>Magnetorquer Board</v>
          </cell>
        </row>
        <row r="949">
          <cell r="B949">
            <v>11300</v>
          </cell>
          <cell r="C949" t="str">
            <v>Magnetorquer Board Node 11300</v>
          </cell>
          <cell r="D949">
            <v>20</v>
          </cell>
          <cell r="E949">
            <v>1.8854596799999996</v>
          </cell>
          <cell r="F949" t="str">
            <v>Copper</v>
          </cell>
          <cell r="G949">
            <v>589</v>
          </cell>
          <cell r="H949">
            <v>2223</v>
          </cell>
          <cell r="I949">
            <v>20.5</v>
          </cell>
          <cell r="J949">
            <v>3.2011199999999996E-3</v>
          </cell>
          <cell r="K949">
            <v>0.03</v>
          </cell>
          <cell r="L949">
            <v>0.03</v>
          </cell>
          <cell r="M949">
            <v>1.6000000000000001E-3</v>
          </cell>
        </row>
        <row r="950">
          <cell r="B950">
            <v>11301</v>
          </cell>
          <cell r="C950" t="str">
            <v>Magnetorquer Board Node 11301</v>
          </cell>
          <cell r="D950">
            <v>20</v>
          </cell>
          <cell r="E950">
            <v>1.8854596799999996</v>
          </cell>
          <cell r="F950" t="str">
            <v>Copper</v>
          </cell>
          <cell r="G950">
            <v>589</v>
          </cell>
          <cell r="H950">
            <v>2223</v>
          </cell>
          <cell r="I950">
            <v>20.5</v>
          </cell>
          <cell r="J950">
            <v>3.2011199999999996E-3</v>
          </cell>
          <cell r="K950">
            <v>0.03</v>
          </cell>
          <cell r="L950">
            <v>0.03</v>
          </cell>
          <cell r="M950">
            <v>1.6000000000000001E-3</v>
          </cell>
        </row>
        <row r="951">
          <cell r="B951">
            <v>11302</v>
          </cell>
          <cell r="C951" t="str">
            <v>Magnetorquer Board Node 11302</v>
          </cell>
          <cell r="D951">
            <v>20</v>
          </cell>
          <cell r="E951">
            <v>1.8854596799999996</v>
          </cell>
          <cell r="F951" t="str">
            <v>Copper</v>
          </cell>
          <cell r="G951">
            <v>589</v>
          </cell>
          <cell r="H951">
            <v>2223</v>
          </cell>
          <cell r="I951">
            <v>20.5</v>
          </cell>
          <cell r="J951">
            <v>3.2011199999999996E-3</v>
          </cell>
          <cell r="K951">
            <v>0.03</v>
          </cell>
          <cell r="L951">
            <v>0.03</v>
          </cell>
          <cell r="M951">
            <v>1.6000000000000001E-3</v>
          </cell>
        </row>
        <row r="952">
          <cell r="B952">
            <v>11303</v>
          </cell>
          <cell r="C952" t="str">
            <v>Magnetorquer Board Node 11303</v>
          </cell>
          <cell r="D952">
            <v>20</v>
          </cell>
          <cell r="E952">
            <v>1.8854596799999996</v>
          </cell>
          <cell r="F952" t="str">
            <v>Copper</v>
          </cell>
          <cell r="G952">
            <v>589</v>
          </cell>
          <cell r="H952">
            <v>2223</v>
          </cell>
          <cell r="I952">
            <v>20.5</v>
          </cell>
          <cell r="J952">
            <v>3.2011199999999996E-3</v>
          </cell>
          <cell r="K952">
            <v>0.03</v>
          </cell>
          <cell r="L952">
            <v>0.03</v>
          </cell>
          <cell r="M952">
            <v>1.6000000000000001E-3</v>
          </cell>
        </row>
        <row r="953">
          <cell r="B953">
            <v>11304</v>
          </cell>
          <cell r="C953" t="str">
            <v>Magnetorquer Board Node 11304</v>
          </cell>
          <cell r="D953">
            <v>20</v>
          </cell>
          <cell r="E953">
            <v>1.8854596799999996</v>
          </cell>
          <cell r="F953" t="str">
            <v>Copper</v>
          </cell>
          <cell r="G953">
            <v>589</v>
          </cell>
          <cell r="H953">
            <v>2223</v>
          </cell>
          <cell r="I953">
            <v>20.5</v>
          </cell>
          <cell r="J953">
            <v>3.2011199999999996E-3</v>
          </cell>
          <cell r="K953">
            <v>0.03</v>
          </cell>
          <cell r="L953">
            <v>0.03</v>
          </cell>
          <cell r="M953">
            <v>1.6000000000000001E-3</v>
          </cell>
        </row>
        <row r="954">
          <cell r="B954">
            <v>11305</v>
          </cell>
          <cell r="C954" t="str">
            <v>Magnetorquer Board Node 11305</v>
          </cell>
          <cell r="D954">
            <v>20</v>
          </cell>
          <cell r="E954">
            <v>1.8854596799999996</v>
          </cell>
          <cell r="F954" t="str">
            <v>Copper</v>
          </cell>
          <cell r="G954">
            <v>589</v>
          </cell>
          <cell r="H954">
            <v>2223</v>
          </cell>
          <cell r="I954">
            <v>20.5</v>
          </cell>
          <cell r="J954">
            <v>3.2011199999999996E-3</v>
          </cell>
          <cell r="K954">
            <v>0.03</v>
          </cell>
          <cell r="L954">
            <v>0.03</v>
          </cell>
          <cell r="M954">
            <v>1.6000000000000001E-3</v>
          </cell>
        </row>
        <row r="955">
          <cell r="B955">
            <v>11306</v>
          </cell>
          <cell r="C955" t="str">
            <v>Magnetorquer Board Node 11306</v>
          </cell>
          <cell r="D955">
            <v>20</v>
          </cell>
          <cell r="E955">
            <v>1.8854596799999996</v>
          </cell>
          <cell r="F955" t="str">
            <v>Copper</v>
          </cell>
          <cell r="G955">
            <v>589</v>
          </cell>
          <cell r="H955">
            <v>2223</v>
          </cell>
          <cell r="I955">
            <v>20.5</v>
          </cell>
          <cell r="J955">
            <v>3.2011199999999996E-3</v>
          </cell>
          <cell r="K955">
            <v>0.03</v>
          </cell>
          <cell r="L955">
            <v>0.03</v>
          </cell>
          <cell r="M955">
            <v>1.6000000000000001E-3</v>
          </cell>
        </row>
        <row r="956">
          <cell r="B956">
            <v>11307</v>
          </cell>
          <cell r="C956" t="str">
            <v>Magnetorquer Board Node 11307</v>
          </cell>
          <cell r="D956">
            <v>20</v>
          </cell>
          <cell r="E956">
            <v>1.8854596799999996</v>
          </cell>
          <cell r="F956" t="str">
            <v>Copper</v>
          </cell>
          <cell r="G956">
            <v>589</v>
          </cell>
          <cell r="H956">
            <v>2223</v>
          </cell>
          <cell r="I956">
            <v>20.5</v>
          </cell>
          <cell r="J956">
            <v>3.2011199999999996E-3</v>
          </cell>
          <cell r="K956">
            <v>0.03</v>
          </cell>
          <cell r="L956">
            <v>0.03</v>
          </cell>
          <cell r="M956">
            <v>1.6000000000000001E-3</v>
          </cell>
        </row>
        <row r="957">
          <cell r="B957">
            <v>11308</v>
          </cell>
          <cell r="C957" t="str">
            <v>Magnetorquer Board Node 11308</v>
          </cell>
          <cell r="D957">
            <v>20</v>
          </cell>
          <cell r="E957">
            <v>1.8854596799999996</v>
          </cell>
          <cell r="F957" t="str">
            <v>Copper</v>
          </cell>
          <cell r="G957">
            <v>589</v>
          </cell>
          <cell r="H957">
            <v>2223</v>
          </cell>
          <cell r="I957">
            <v>20.5</v>
          </cell>
          <cell r="J957">
            <v>3.2011199999999996E-3</v>
          </cell>
          <cell r="K957">
            <v>0.03</v>
          </cell>
          <cell r="L957">
            <v>0.03</v>
          </cell>
          <cell r="M957">
            <v>1.6000000000000001E-3</v>
          </cell>
        </row>
        <row r="959">
          <cell r="B959" t="str">
            <v>114xx</v>
          </cell>
          <cell r="C959" t="str">
            <v>Aircore-Object 1</v>
          </cell>
        </row>
        <row r="960">
          <cell r="B960">
            <v>11400</v>
          </cell>
          <cell r="C960" t="str">
            <v>Aircore-Object 1 Node 11400</v>
          </cell>
          <cell r="D960">
            <v>20</v>
          </cell>
          <cell r="E960">
            <v>3.77664</v>
          </cell>
          <cell r="F960" t="str">
            <v>Aluminum 6082</v>
          </cell>
          <cell r="G960">
            <v>896</v>
          </cell>
          <cell r="H960">
            <v>2810</v>
          </cell>
          <cell r="I960">
            <v>170</v>
          </cell>
          <cell r="J960">
            <v>4.215E-3</v>
          </cell>
          <cell r="K960">
            <v>2.5000000000000001E-2</v>
          </cell>
          <cell r="L960">
            <v>0.01</v>
          </cell>
          <cell r="M960">
            <v>6.0000000000000001E-3</v>
          </cell>
        </row>
        <row r="961">
          <cell r="B961">
            <v>11401</v>
          </cell>
          <cell r="C961" t="str">
            <v>Aircore-Object 1 Node 11401</v>
          </cell>
          <cell r="D961">
            <v>20</v>
          </cell>
          <cell r="E961">
            <v>3.77664</v>
          </cell>
          <cell r="F961" t="str">
            <v>Aluminum 6082</v>
          </cell>
          <cell r="G961">
            <v>896</v>
          </cell>
          <cell r="H961">
            <v>2810</v>
          </cell>
          <cell r="I961">
            <v>170</v>
          </cell>
          <cell r="J961">
            <v>4.215E-3</v>
          </cell>
          <cell r="K961">
            <v>2.5000000000000001E-2</v>
          </cell>
          <cell r="L961">
            <v>0.01</v>
          </cell>
          <cell r="M961">
            <v>6.0000000000000001E-3</v>
          </cell>
        </row>
        <row r="962">
          <cell r="B962">
            <v>11402</v>
          </cell>
          <cell r="C962" t="str">
            <v>Aircore-Object 1 Node 11402</v>
          </cell>
          <cell r="D962">
            <v>20</v>
          </cell>
          <cell r="E962">
            <v>3.77664</v>
          </cell>
          <cell r="F962" t="str">
            <v>Aluminum 6082</v>
          </cell>
          <cell r="G962">
            <v>896</v>
          </cell>
          <cell r="H962">
            <v>2810</v>
          </cell>
          <cell r="I962">
            <v>170</v>
          </cell>
          <cell r="J962">
            <v>4.215E-3</v>
          </cell>
          <cell r="K962">
            <v>2.5000000000000001E-2</v>
          </cell>
          <cell r="L962">
            <v>0.01</v>
          </cell>
          <cell r="M962">
            <v>6.0000000000000001E-3</v>
          </cell>
        </row>
        <row r="963">
          <cell r="B963" t="str">
            <v>115xx</v>
          </cell>
          <cell r="C963" t="str">
            <v>Aircore-Object 2</v>
          </cell>
        </row>
        <row r="964">
          <cell r="B964">
            <v>11500</v>
          </cell>
          <cell r="C964" t="str">
            <v>Aircore-Object 2 Node 11500</v>
          </cell>
          <cell r="D964">
            <v>20</v>
          </cell>
          <cell r="E964">
            <v>3.0213120000000004</v>
          </cell>
          <cell r="F964" t="str">
            <v>Aluminum 6082</v>
          </cell>
          <cell r="G964">
            <v>896</v>
          </cell>
          <cell r="H964">
            <v>2810</v>
          </cell>
          <cell r="I964">
            <v>170</v>
          </cell>
          <cell r="J964">
            <v>3.3720000000000004E-3</v>
          </cell>
          <cell r="K964">
            <v>0.01</v>
          </cell>
          <cell r="L964">
            <v>0.02</v>
          </cell>
          <cell r="M964">
            <v>6.0000000000000001E-3</v>
          </cell>
        </row>
        <row r="965">
          <cell r="B965">
            <v>11501</v>
          </cell>
          <cell r="C965" t="str">
            <v>Aircore-Object 2 Node 11501</v>
          </cell>
          <cell r="D965">
            <v>20</v>
          </cell>
          <cell r="E965">
            <v>3.0213120000000004</v>
          </cell>
          <cell r="F965" t="str">
            <v>Aluminum 6082</v>
          </cell>
          <cell r="G965">
            <v>896</v>
          </cell>
          <cell r="H965">
            <v>2810</v>
          </cell>
          <cell r="I965">
            <v>170</v>
          </cell>
          <cell r="J965">
            <v>3.3720000000000004E-3</v>
          </cell>
          <cell r="K965">
            <v>0.01</v>
          </cell>
          <cell r="L965">
            <v>0.02</v>
          </cell>
          <cell r="M965">
            <v>6.0000000000000001E-3</v>
          </cell>
        </row>
        <row r="966">
          <cell r="B966">
            <v>11502</v>
          </cell>
          <cell r="C966" t="str">
            <v>Aircore-Object 2 Node 11502</v>
          </cell>
          <cell r="D966">
            <v>20</v>
          </cell>
          <cell r="E966">
            <v>3.0213120000000004</v>
          </cell>
          <cell r="F966" t="str">
            <v>Aluminum 6082</v>
          </cell>
          <cell r="G966">
            <v>896</v>
          </cell>
          <cell r="H966">
            <v>2810</v>
          </cell>
          <cell r="I966">
            <v>170</v>
          </cell>
          <cell r="J966">
            <v>3.3720000000000004E-3</v>
          </cell>
          <cell r="K966">
            <v>0.01</v>
          </cell>
          <cell r="L966">
            <v>0.02</v>
          </cell>
          <cell r="M966">
            <v>6.0000000000000001E-3</v>
          </cell>
        </row>
        <row r="967">
          <cell r="B967" t="str">
            <v>116xx</v>
          </cell>
          <cell r="C967" t="str">
            <v>Aircore-Object 3</v>
          </cell>
        </row>
        <row r="968">
          <cell r="B968">
            <v>11600</v>
          </cell>
          <cell r="C968" t="str">
            <v>Aircore-Object 3 Node 11600</v>
          </cell>
          <cell r="D968">
            <v>20</v>
          </cell>
          <cell r="E968">
            <v>3.77664</v>
          </cell>
          <cell r="F968" t="str">
            <v>Aluminum 6082</v>
          </cell>
          <cell r="G968">
            <v>896</v>
          </cell>
          <cell r="H968">
            <v>2810</v>
          </cell>
          <cell r="I968">
            <v>170</v>
          </cell>
          <cell r="J968">
            <v>4.215E-3</v>
          </cell>
          <cell r="K968">
            <v>2.5000000000000001E-2</v>
          </cell>
          <cell r="L968">
            <v>0.01</v>
          </cell>
          <cell r="M968">
            <v>6.0000000000000001E-3</v>
          </cell>
        </row>
        <row r="969">
          <cell r="B969">
            <v>11601</v>
          </cell>
          <cell r="C969" t="str">
            <v>Aircore-Object 3 Node 11601</v>
          </cell>
          <cell r="D969">
            <v>20</v>
          </cell>
          <cell r="E969">
            <v>3.77664</v>
          </cell>
          <cell r="F969" t="str">
            <v>Aluminum 6082</v>
          </cell>
          <cell r="G969">
            <v>896</v>
          </cell>
          <cell r="H969">
            <v>2810</v>
          </cell>
          <cell r="I969">
            <v>170</v>
          </cell>
          <cell r="J969">
            <v>4.215E-3</v>
          </cell>
          <cell r="K969">
            <v>2.5000000000000001E-2</v>
          </cell>
          <cell r="L969">
            <v>0.01</v>
          </cell>
          <cell r="M969">
            <v>6.0000000000000001E-3</v>
          </cell>
        </row>
        <row r="970">
          <cell r="B970">
            <v>11602</v>
          </cell>
          <cell r="C970" t="str">
            <v>Aircore-Object 3 Node 11602</v>
          </cell>
          <cell r="D970">
            <v>20</v>
          </cell>
          <cell r="E970">
            <v>3.77664</v>
          </cell>
          <cell r="F970" t="str">
            <v>Aluminum 6082</v>
          </cell>
          <cell r="G970">
            <v>896</v>
          </cell>
          <cell r="H970">
            <v>2810</v>
          </cell>
          <cell r="I970">
            <v>170</v>
          </cell>
          <cell r="J970">
            <v>4.215E-3</v>
          </cell>
          <cell r="K970">
            <v>2.5000000000000001E-2</v>
          </cell>
          <cell r="L970">
            <v>0.01</v>
          </cell>
          <cell r="M970">
            <v>6.0000000000000001E-3</v>
          </cell>
        </row>
        <row r="971">
          <cell r="B971" t="str">
            <v>117xx</v>
          </cell>
          <cell r="C971" t="str">
            <v>Aircore-Object 4</v>
          </cell>
        </row>
        <row r="972">
          <cell r="B972">
            <v>11700</v>
          </cell>
          <cell r="C972" t="str">
            <v>Aircore-Object 4 Node 11700</v>
          </cell>
          <cell r="D972">
            <v>20</v>
          </cell>
          <cell r="E972">
            <v>3.0213120000000004</v>
          </cell>
          <cell r="F972" t="str">
            <v>Aluminum 6082</v>
          </cell>
          <cell r="G972">
            <v>896</v>
          </cell>
          <cell r="H972">
            <v>2810</v>
          </cell>
          <cell r="I972">
            <v>170</v>
          </cell>
          <cell r="J972">
            <v>3.3720000000000004E-3</v>
          </cell>
          <cell r="K972">
            <v>0.01</v>
          </cell>
          <cell r="L972">
            <v>0.02</v>
          </cell>
          <cell r="M972">
            <v>6.0000000000000001E-3</v>
          </cell>
        </row>
        <row r="973">
          <cell r="B973">
            <v>11701</v>
          </cell>
          <cell r="C973" t="str">
            <v>Aircore-Object 4 Node 11701</v>
          </cell>
          <cell r="D973">
            <v>20</v>
          </cell>
          <cell r="E973">
            <v>3.0213120000000004</v>
          </cell>
          <cell r="F973" t="str">
            <v>Aluminum 6082</v>
          </cell>
          <cell r="G973">
            <v>896</v>
          </cell>
          <cell r="H973">
            <v>2810</v>
          </cell>
          <cell r="I973">
            <v>170</v>
          </cell>
          <cell r="J973">
            <v>3.3720000000000004E-3</v>
          </cell>
          <cell r="K973">
            <v>0.01</v>
          </cell>
          <cell r="L973">
            <v>0.02</v>
          </cell>
          <cell r="M973">
            <v>6.0000000000000001E-3</v>
          </cell>
        </row>
        <row r="974">
          <cell r="B974">
            <v>11702</v>
          </cell>
          <cell r="C974" t="str">
            <v>Aircore-Object 4 Node 11702</v>
          </cell>
          <cell r="D974">
            <v>20</v>
          </cell>
          <cell r="E974">
            <v>3.0213120000000004</v>
          </cell>
          <cell r="F974" t="str">
            <v>Aluminum 6082</v>
          </cell>
          <cell r="G974">
            <v>896</v>
          </cell>
          <cell r="H974">
            <v>2810</v>
          </cell>
          <cell r="I974">
            <v>170</v>
          </cell>
          <cell r="J974">
            <v>3.3720000000000004E-3</v>
          </cell>
          <cell r="K974">
            <v>0.01</v>
          </cell>
          <cell r="L974">
            <v>0.02</v>
          </cell>
          <cell r="M974">
            <v>6.0000000000000001E-3</v>
          </cell>
        </row>
        <row r="976">
          <cell r="G976" t="str">
            <v>ISIS_trxvu_Assembly</v>
          </cell>
        </row>
        <row r="977">
          <cell r="B977" t="str">
            <v>12xxx</v>
          </cell>
          <cell r="C977" t="str">
            <v>ISIS_TRXVU_PCB</v>
          </cell>
        </row>
        <row r="978">
          <cell r="B978">
            <v>12000</v>
          </cell>
          <cell r="C978" t="str">
            <v>ISIS_TRXVU_PCB Node 12000</v>
          </cell>
          <cell r="D978">
            <v>20</v>
          </cell>
          <cell r="E978">
            <v>1.8854596799999996</v>
          </cell>
          <cell r="F978" t="str">
            <v>Copper</v>
          </cell>
          <cell r="G978">
            <v>589</v>
          </cell>
          <cell r="H978">
            <v>2223</v>
          </cell>
          <cell r="I978">
            <v>20.5</v>
          </cell>
          <cell r="J978">
            <v>3.2011199999999996E-3</v>
          </cell>
          <cell r="K978">
            <v>0.03</v>
          </cell>
          <cell r="L978">
            <v>0.03</v>
          </cell>
          <cell r="M978">
            <v>1.6000000000000001E-3</v>
          </cell>
        </row>
        <row r="979">
          <cell r="B979">
            <v>12001</v>
          </cell>
          <cell r="C979" t="str">
            <v>ISIS_TRXVU_PCB Node 12001</v>
          </cell>
          <cell r="D979">
            <v>20</v>
          </cell>
          <cell r="E979">
            <v>1.8854596799999996</v>
          </cell>
          <cell r="F979" t="str">
            <v>Copper</v>
          </cell>
          <cell r="G979">
            <v>589</v>
          </cell>
          <cell r="H979">
            <v>2223</v>
          </cell>
          <cell r="I979">
            <v>20.5</v>
          </cell>
          <cell r="J979">
            <v>3.2011199999999996E-3</v>
          </cell>
          <cell r="K979">
            <v>0.03</v>
          </cell>
          <cell r="L979">
            <v>0.03</v>
          </cell>
          <cell r="M979">
            <v>1.6000000000000001E-3</v>
          </cell>
        </row>
        <row r="980">
          <cell r="B980">
            <v>12002</v>
          </cell>
          <cell r="C980" t="str">
            <v>ISIS_TRXVU_PCB Node 12002</v>
          </cell>
          <cell r="D980">
            <v>20</v>
          </cell>
          <cell r="E980">
            <v>1.8854596799999996</v>
          </cell>
          <cell r="F980" t="str">
            <v>Copper</v>
          </cell>
          <cell r="G980">
            <v>589</v>
          </cell>
          <cell r="H980">
            <v>2223</v>
          </cell>
          <cell r="I980">
            <v>20.5</v>
          </cell>
          <cell r="J980">
            <v>3.2011199999999996E-3</v>
          </cell>
          <cell r="K980">
            <v>0.03</v>
          </cell>
          <cell r="L980">
            <v>0.03</v>
          </cell>
          <cell r="M980">
            <v>1.6000000000000001E-3</v>
          </cell>
        </row>
        <row r="981">
          <cell r="B981">
            <v>12003</v>
          </cell>
          <cell r="C981" t="str">
            <v>ISIS_TRXVU_PCB Node 12003</v>
          </cell>
          <cell r="D981">
            <v>20</v>
          </cell>
          <cell r="E981">
            <v>1.8854596799999996</v>
          </cell>
          <cell r="F981" t="str">
            <v>Copper</v>
          </cell>
          <cell r="G981">
            <v>589</v>
          </cell>
          <cell r="H981">
            <v>2223</v>
          </cell>
          <cell r="I981">
            <v>20.5</v>
          </cell>
          <cell r="J981">
            <v>3.2011199999999996E-3</v>
          </cell>
          <cell r="K981">
            <v>0.03</v>
          </cell>
          <cell r="L981">
            <v>0.03</v>
          </cell>
          <cell r="M981">
            <v>1.6000000000000001E-3</v>
          </cell>
        </row>
        <row r="982">
          <cell r="B982">
            <v>12004</v>
          </cell>
          <cell r="C982" t="str">
            <v>ISIS_TRXVU_PCB Node 12004</v>
          </cell>
          <cell r="D982">
            <v>20</v>
          </cell>
          <cell r="E982">
            <v>1.8854596799999996</v>
          </cell>
          <cell r="F982" t="str">
            <v>Copper</v>
          </cell>
          <cell r="G982">
            <v>589</v>
          </cell>
          <cell r="H982">
            <v>2223</v>
          </cell>
          <cell r="I982">
            <v>20.5</v>
          </cell>
          <cell r="J982">
            <v>3.2011199999999996E-3</v>
          </cell>
          <cell r="K982">
            <v>0.03</v>
          </cell>
          <cell r="L982">
            <v>0.03</v>
          </cell>
          <cell r="M982">
            <v>1.6000000000000001E-3</v>
          </cell>
        </row>
        <row r="983">
          <cell r="B983">
            <v>12005</v>
          </cell>
          <cell r="C983" t="str">
            <v>ISIS_TRXVU_PCB Node 12005</v>
          </cell>
          <cell r="D983">
            <v>20</v>
          </cell>
          <cell r="E983">
            <v>1.8854596799999996</v>
          </cell>
          <cell r="F983" t="str">
            <v>Copper</v>
          </cell>
          <cell r="G983">
            <v>589</v>
          </cell>
          <cell r="H983">
            <v>2223</v>
          </cell>
          <cell r="I983">
            <v>20.5</v>
          </cell>
          <cell r="J983">
            <v>3.2011199999999996E-3</v>
          </cell>
          <cell r="K983">
            <v>0.03</v>
          </cell>
          <cell r="L983">
            <v>0.03</v>
          </cell>
          <cell r="M983">
            <v>1.6000000000000001E-3</v>
          </cell>
        </row>
        <row r="984">
          <cell r="B984">
            <v>12006</v>
          </cell>
          <cell r="C984" t="str">
            <v>ISIS_TRXVU_PCB Node 12006</v>
          </cell>
          <cell r="D984">
            <v>20</v>
          </cell>
          <cell r="E984">
            <v>1.8854596799999996</v>
          </cell>
          <cell r="F984" t="str">
            <v>Copper</v>
          </cell>
          <cell r="G984">
            <v>589</v>
          </cell>
          <cell r="H984">
            <v>2223</v>
          </cell>
          <cell r="I984">
            <v>20.5</v>
          </cell>
          <cell r="J984">
            <v>3.2011199999999996E-3</v>
          </cell>
          <cell r="K984">
            <v>0.03</v>
          </cell>
          <cell r="L984">
            <v>0.03</v>
          </cell>
          <cell r="M984">
            <v>1.6000000000000001E-3</v>
          </cell>
        </row>
        <row r="985">
          <cell r="B985">
            <v>12007</v>
          </cell>
          <cell r="C985" t="str">
            <v>ISIS_TRXVU_PCB Node 12007</v>
          </cell>
          <cell r="D985">
            <v>20</v>
          </cell>
          <cell r="E985">
            <v>1.8854596799999996</v>
          </cell>
          <cell r="F985" t="str">
            <v>Copper</v>
          </cell>
          <cell r="G985">
            <v>589</v>
          </cell>
          <cell r="H985">
            <v>2223</v>
          </cell>
          <cell r="I985">
            <v>20.5</v>
          </cell>
          <cell r="J985">
            <v>3.2011199999999996E-3</v>
          </cell>
          <cell r="K985">
            <v>0.03</v>
          </cell>
          <cell r="L985">
            <v>0.03</v>
          </cell>
          <cell r="M985">
            <v>1.6000000000000001E-3</v>
          </cell>
        </row>
        <row r="986">
          <cell r="B986">
            <v>12008</v>
          </cell>
          <cell r="C986" t="str">
            <v>ISIS_TRXVU_PCB Node 12008</v>
          </cell>
          <cell r="D986">
            <v>20</v>
          </cell>
          <cell r="E986">
            <v>1.8854596799999996</v>
          </cell>
          <cell r="F986" t="str">
            <v>Copper</v>
          </cell>
          <cell r="G986">
            <v>589</v>
          </cell>
          <cell r="H986">
            <v>2223</v>
          </cell>
          <cell r="I986">
            <v>20.5</v>
          </cell>
          <cell r="J986">
            <v>3.2011199999999996E-3</v>
          </cell>
          <cell r="K986">
            <v>0.03</v>
          </cell>
          <cell r="L986">
            <v>0.03</v>
          </cell>
          <cell r="M986">
            <v>1.6000000000000001E-3</v>
          </cell>
        </row>
        <row r="988">
          <cell r="B988" t="str">
            <v>121xx</v>
          </cell>
          <cell r="C988" t="str">
            <v>New_Object/Connection stack</v>
          </cell>
        </row>
        <row r="989">
          <cell r="B989">
            <v>12100</v>
          </cell>
          <cell r="C989" t="str">
            <v>New_Object/Connection stack Node 12100</v>
          </cell>
          <cell r="D989">
            <v>20</v>
          </cell>
          <cell r="E989">
            <v>2.6186940000000001</v>
          </cell>
          <cell r="F989" t="str">
            <v>Copper</v>
          </cell>
          <cell r="G989">
            <v>589</v>
          </cell>
          <cell r="H989">
            <v>2223</v>
          </cell>
          <cell r="I989">
            <v>20.5</v>
          </cell>
          <cell r="J989">
            <v>4.4460000000000003E-3</v>
          </cell>
          <cell r="K989">
            <v>0.02</v>
          </cell>
          <cell r="L989">
            <v>0.01</v>
          </cell>
          <cell r="M989">
            <v>0.01</v>
          </cell>
        </row>
        <row r="990">
          <cell r="B990">
            <v>12101</v>
          </cell>
          <cell r="C990" t="str">
            <v>New_Object/Connection stack Node 12101</v>
          </cell>
          <cell r="D990">
            <v>20</v>
          </cell>
          <cell r="E990">
            <v>2.6186940000000001</v>
          </cell>
          <cell r="F990" t="str">
            <v>Copper</v>
          </cell>
          <cell r="G990">
            <v>589</v>
          </cell>
          <cell r="H990">
            <v>2223</v>
          </cell>
          <cell r="I990">
            <v>20.5</v>
          </cell>
          <cell r="J990">
            <v>4.4460000000000003E-3</v>
          </cell>
          <cell r="K990">
            <v>0.02</v>
          </cell>
          <cell r="L990">
            <v>0.01</v>
          </cell>
          <cell r="M990">
            <v>0.01</v>
          </cell>
        </row>
        <row r="991">
          <cell r="B991">
            <v>12102</v>
          </cell>
          <cell r="C991" t="str">
            <v>New_Object/Connection stack Node 12102</v>
          </cell>
          <cell r="D991">
            <v>20</v>
          </cell>
          <cell r="E991">
            <v>2.6186940000000001</v>
          </cell>
          <cell r="F991" t="str">
            <v>Copper</v>
          </cell>
          <cell r="G991">
            <v>589</v>
          </cell>
          <cell r="H991">
            <v>2223</v>
          </cell>
          <cell r="I991">
            <v>20.5</v>
          </cell>
          <cell r="J991">
            <v>4.4460000000000003E-3</v>
          </cell>
          <cell r="K991">
            <v>0.02</v>
          </cell>
          <cell r="L991">
            <v>0.01</v>
          </cell>
          <cell r="M991">
            <v>0.01</v>
          </cell>
        </row>
        <row r="993">
          <cell r="B993" t="str">
            <v>122xx</v>
          </cell>
          <cell r="C993" t="str">
            <v>New_Object</v>
          </cell>
        </row>
        <row r="994">
          <cell r="B994">
            <v>12200</v>
          </cell>
          <cell r="C994" t="str">
            <v>New_Object Node 12200</v>
          </cell>
          <cell r="D994">
            <v>20</v>
          </cell>
          <cell r="E994">
            <v>3.88876059</v>
          </cell>
          <cell r="F994" t="str">
            <v>Copper</v>
          </cell>
          <cell r="G994">
            <v>589</v>
          </cell>
          <cell r="H994">
            <v>2223</v>
          </cell>
          <cell r="I994">
            <v>20.5</v>
          </cell>
          <cell r="J994">
            <v>6.6023100000000001E-3</v>
          </cell>
          <cell r="K994">
            <v>1.7999999999999999E-2</v>
          </cell>
          <cell r="L994">
            <v>3.3000000000000002E-2</v>
          </cell>
          <cell r="M994">
            <v>5.0000000000000001E-3</v>
          </cell>
        </row>
        <row r="995">
          <cell r="B995">
            <v>12201</v>
          </cell>
          <cell r="C995" t="str">
            <v>New_Object Node 12201</v>
          </cell>
          <cell r="D995">
            <v>20</v>
          </cell>
          <cell r="E995">
            <v>3.88876059</v>
          </cell>
          <cell r="F995" t="str">
            <v>Copper</v>
          </cell>
          <cell r="G995">
            <v>589</v>
          </cell>
          <cell r="H995">
            <v>2223</v>
          </cell>
          <cell r="I995">
            <v>20.5</v>
          </cell>
          <cell r="J995">
            <v>6.6023100000000001E-3</v>
          </cell>
          <cell r="K995">
            <v>1.7999999999999999E-2</v>
          </cell>
          <cell r="L995">
            <v>3.3000000000000002E-2</v>
          </cell>
          <cell r="M995">
            <v>5.0000000000000001E-3</v>
          </cell>
        </row>
        <row r="997">
          <cell r="B997" t="str">
            <v>123xx</v>
          </cell>
          <cell r="C997" t="str">
            <v>New_Object 1</v>
          </cell>
        </row>
        <row r="998">
          <cell r="B998">
            <v>12300</v>
          </cell>
          <cell r="C998" t="str">
            <v>New_Object 1 Node 12300</v>
          </cell>
          <cell r="D998">
            <v>20</v>
          </cell>
          <cell r="E998">
            <v>3.88876059</v>
          </cell>
          <cell r="F998" t="str">
            <v>Copper</v>
          </cell>
          <cell r="G998">
            <v>589</v>
          </cell>
          <cell r="H998">
            <v>2223</v>
          </cell>
          <cell r="I998">
            <v>20.5</v>
          </cell>
          <cell r="J998">
            <v>6.6023100000000001E-3</v>
          </cell>
          <cell r="K998">
            <v>1.7999999999999999E-2</v>
          </cell>
          <cell r="L998">
            <v>3.3000000000000002E-2</v>
          </cell>
          <cell r="M998">
            <v>5.0000000000000001E-3</v>
          </cell>
        </row>
        <row r="999">
          <cell r="B999">
            <v>12301</v>
          </cell>
          <cell r="C999" t="str">
            <v>New_Object 1 Node 12301</v>
          </cell>
          <cell r="D999">
            <v>20</v>
          </cell>
          <cell r="E999">
            <v>3.88876059</v>
          </cell>
          <cell r="F999" t="str">
            <v>Copper</v>
          </cell>
          <cell r="G999">
            <v>589</v>
          </cell>
          <cell r="H999">
            <v>2223</v>
          </cell>
          <cell r="I999">
            <v>20.5</v>
          </cell>
          <cell r="J999">
            <v>6.6023100000000001E-3</v>
          </cell>
          <cell r="K999">
            <v>1.7999999999999999E-2</v>
          </cell>
          <cell r="L999">
            <v>3.3000000000000002E-2</v>
          </cell>
          <cell r="M999">
            <v>5.0000000000000001E-3</v>
          </cell>
        </row>
        <row r="1001">
          <cell r="B1001" t="str">
            <v>124xx</v>
          </cell>
          <cell r="C1001" t="str">
            <v>New_Object 2</v>
          </cell>
        </row>
        <row r="1002">
          <cell r="B1002">
            <v>12400</v>
          </cell>
          <cell r="C1002" t="str">
            <v>New_Object 2 Node 12400</v>
          </cell>
          <cell r="D1002">
            <v>20</v>
          </cell>
          <cell r="E1002">
            <v>5.8920614999999987</v>
          </cell>
          <cell r="F1002" t="str">
            <v>Copper</v>
          </cell>
          <cell r="G1002">
            <v>589</v>
          </cell>
          <cell r="H1002">
            <v>2223</v>
          </cell>
          <cell r="I1002">
            <v>20.5</v>
          </cell>
          <cell r="J1002">
            <v>1.0003499999999999E-2</v>
          </cell>
          <cell r="K1002">
            <v>0.03</v>
          </cell>
          <cell r="L1002">
            <v>0.03</v>
          </cell>
          <cell r="M1002">
            <v>5.0000000000000001E-3</v>
          </cell>
        </row>
        <row r="1004">
          <cell r="B1004" t="str">
            <v>125xx</v>
          </cell>
          <cell r="C1004" t="str">
            <v>New_Object 3</v>
          </cell>
        </row>
        <row r="1005">
          <cell r="B1005">
            <v>12500</v>
          </cell>
          <cell r="C1005" t="str">
            <v>New_Object 3 Node 12500</v>
          </cell>
          <cell r="D1005">
            <v>20</v>
          </cell>
          <cell r="E1005">
            <v>5.8920614999999987</v>
          </cell>
          <cell r="F1005" t="str">
            <v>Copper</v>
          </cell>
          <cell r="G1005">
            <v>589</v>
          </cell>
          <cell r="H1005">
            <v>2223</v>
          </cell>
          <cell r="I1005">
            <v>20.5</v>
          </cell>
          <cell r="J1005">
            <v>1.0003499999999999E-2</v>
          </cell>
          <cell r="K1005">
            <v>0.03</v>
          </cell>
          <cell r="L1005">
            <v>0.03</v>
          </cell>
          <cell r="M1005">
            <v>5.0000000000000001E-3</v>
          </cell>
        </row>
        <row r="1008">
          <cell r="G1008" t="str">
            <v>OBC</v>
          </cell>
        </row>
        <row r="1009">
          <cell r="B1009" t="str">
            <v>13xxx</v>
          </cell>
          <cell r="C1009" t="str">
            <v>OBC_PCB</v>
          </cell>
        </row>
        <row r="1010">
          <cell r="B1010">
            <v>13000</v>
          </cell>
          <cell r="C1010" t="str">
            <v>OBC_PCB Node 13000</v>
          </cell>
          <cell r="D1010">
            <v>20</v>
          </cell>
          <cell r="E1010">
            <v>1.8854596799999996</v>
          </cell>
          <cell r="F1010" t="str">
            <v>Copper</v>
          </cell>
          <cell r="G1010">
            <v>589</v>
          </cell>
          <cell r="H1010">
            <v>2223</v>
          </cell>
          <cell r="I1010">
            <v>20.5</v>
          </cell>
          <cell r="J1010">
            <v>3.2011199999999996E-3</v>
          </cell>
          <cell r="K1010">
            <v>0.03</v>
          </cell>
          <cell r="L1010">
            <v>0.03</v>
          </cell>
          <cell r="M1010">
            <v>1.6000000000000001E-3</v>
          </cell>
        </row>
        <row r="1011">
          <cell r="B1011">
            <v>13001</v>
          </cell>
          <cell r="C1011" t="str">
            <v>OBC_PCB Node 13001</v>
          </cell>
          <cell r="D1011">
            <v>20</v>
          </cell>
          <cell r="E1011">
            <v>1.8854596799999996</v>
          </cell>
          <cell r="F1011" t="str">
            <v>Copper</v>
          </cell>
          <cell r="G1011">
            <v>589</v>
          </cell>
          <cell r="H1011">
            <v>2223</v>
          </cell>
          <cell r="I1011">
            <v>20.5</v>
          </cell>
          <cell r="J1011">
            <v>3.2011199999999996E-3</v>
          </cell>
          <cell r="K1011">
            <v>0.03</v>
          </cell>
          <cell r="L1011">
            <v>0.03</v>
          </cell>
          <cell r="M1011">
            <v>1.6000000000000001E-3</v>
          </cell>
        </row>
        <row r="1012">
          <cell r="B1012">
            <v>13002</v>
          </cell>
          <cell r="C1012" t="str">
            <v>OBC_PCB Node 13002</v>
          </cell>
          <cell r="D1012">
            <v>20</v>
          </cell>
          <cell r="E1012">
            <v>1.8854596799999996</v>
          </cell>
          <cell r="F1012" t="str">
            <v>Copper</v>
          </cell>
          <cell r="G1012">
            <v>589</v>
          </cell>
          <cell r="H1012">
            <v>2223</v>
          </cell>
          <cell r="I1012">
            <v>20.5</v>
          </cell>
          <cell r="J1012">
            <v>3.2011199999999996E-3</v>
          </cell>
          <cell r="K1012">
            <v>0.03</v>
          </cell>
          <cell r="L1012">
            <v>0.03</v>
          </cell>
          <cell r="M1012">
            <v>1.6000000000000001E-3</v>
          </cell>
        </row>
        <row r="1013">
          <cell r="B1013">
            <v>13003</v>
          </cell>
          <cell r="C1013" t="str">
            <v>OBC_PCB Node 13003</v>
          </cell>
          <cell r="D1013">
            <v>20</v>
          </cell>
          <cell r="E1013">
            <v>1.8854596799999996</v>
          </cell>
          <cell r="F1013" t="str">
            <v>Copper</v>
          </cell>
          <cell r="G1013">
            <v>589</v>
          </cell>
          <cell r="H1013">
            <v>2223</v>
          </cell>
          <cell r="I1013">
            <v>20.5</v>
          </cell>
          <cell r="J1013">
            <v>3.2011199999999996E-3</v>
          </cell>
          <cell r="K1013">
            <v>0.03</v>
          </cell>
          <cell r="L1013">
            <v>0.03</v>
          </cell>
          <cell r="M1013">
            <v>1.6000000000000001E-3</v>
          </cell>
        </row>
        <row r="1014">
          <cell r="B1014">
            <v>13004</v>
          </cell>
          <cell r="C1014" t="str">
            <v>OBC_PCB Node 13004</v>
          </cell>
          <cell r="D1014">
            <v>20</v>
          </cell>
          <cell r="E1014">
            <v>1.8854596799999996</v>
          </cell>
          <cell r="F1014" t="str">
            <v>Copper</v>
          </cell>
          <cell r="G1014">
            <v>589</v>
          </cell>
          <cell r="H1014">
            <v>2223</v>
          </cell>
          <cell r="I1014">
            <v>20.5</v>
          </cell>
          <cell r="J1014">
            <v>3.2011199999999996E-3</v>
          </cell>
          <cell r="K1014">
            <v>0.03</v>
          </cell>
          <cell r="L1014">
            <v>0.03</v>
          </cell>
          <cell r="M1014">
            <v>1.6000000000000001E-3</v>
          </cell>
        </row>
        <row r="1015">
          <cell r="B1015">
            <v>13005</v>
          </cell>
          <cell r="C1015" t="str">
            <v>OBC_PCB Node 13005</v>
          </cell>
          <cell r="D1015">
            <v>20</v>
          </cell>
          <cell r="E1015">
            <v>1.8854596799999996</v>
          </cell>
          <cell r="F1015" t="str">
            <v>Copper</v>
          </cell>
          <cell r="G1015">
            <v>589</v>
          </cell>
          <cell r="H1015">
            <v>2223</v>
          </cell>
          <cell r="I1015">
            <v>20.5</v>
          </cell>
          <cell r="J1015">
            <v>3.2011199999999996E-3</v>
          </cell>
          <cell r="K1015">
            <v>0.03</v>
          </cell>
          <cell r="L1015">
            <v>0.03</v>
          </cell>
          <cell r="M1015">
            <v>1.6000000000000001E-3</v>
          </cell>
        </row>
        <row r="1016">
          <cell r="B1016">
            <v>13006</v>
          </cell>
          <cell r="C1016" t="str">
            <v>OBC_PCB Node 13006</v>
          </cell>
          <cell r="D1016">
            <v>20</v>
          </cell>
          <cell r="E1016">
            <v>1.8854596799999996</v>
          </cell>
          <cell r="F1016" t="str">
            <v>Copper</v>
          </cell>
          <cell r="G1016">
            <v>589</v>
          </cell>
          <cell r="H1016">
            <v>2223</v>
          </cell>
          <cell r="I1016">
            <v>20.5</v>
          </cell>
          <cell r="J1016">
            <v>3.2011199999999996E-3</v>
          </cell>
          <cell r="K1016">
            <v>0.03</v>
          </cell>
          <cell r="L1016">
            <v>0.03</v>
          </cell>
          <cell r="M1016">
            <v>1.6000000000000001E-3</v>
          </cell>
        </row>
        <row r="1017">
          <cell r="B1017">
            <v>13007</v>
          </cell>
          <cell r="C1017" t="str">
            <v>OBC_PCB Node 13007</v>
          </cell>
          <cell r="D1017">
            <v>20</v>
          </cell>
          <cell r="E1017">
            <v>1.8854596799999996</v>
          </cell>
          <cell r="F1017" t="str">
            <v>Copper</v>
          </cell>
          <cell r="G1017">
            <v>589</v>
          </cell>
          <cell r="H1017">
            <v>2223</v>
          </cell>
          <cell r="I1017">
            <v>20.5</v>
          </cell>
          <cell r="J1017">
            <v>3.2011199999999996E-3</v>
          </cell>
          <cell r="K1017">
            <v>0.03</v>
          </cell>
          <cell r="L1017">
            <v>0.03</v>
          </cell>
          <cell r="M1017">
            <v>1.6000000000000001E-3</v>
          </cell>
        </row>
        <row r="1018">
          <cell r="B1018">
            <v>13008</v>
          </cell>
          <cell r="C1018" t="str">
            <v>OBC_PCB Node 13008</v>
          </cell>
          <cell r="D1018">
            <v>20</v>
          </cell>
          <cell r="E1018">
            <v>1.8854596799999996</v>
          </cell>
          <cell r="F1018" t="str">
            <v>Copper</v>
          </cell>
          <cell r="G1018">
            <v>589</v>
          </cell>
          <cell r="H1018">
            <v>2223</v>
          </cell>
          <cell r="I1018">
            <v>20.5</v>
          </cell>
          <cell r="J1018">
            <v>3.2011199999999996E-3</v>
          </cell>
          <cell r="K1018">
            <v>0.03</v>
          </cell>
          <cell r="L1018">
            <v>0.03</v>
          </cell>
          <cell r="M1018">
            <v>1.6000000000000001E-3</v>
          </cell>
        </row>
        <row r="1020">
          <cell r="B1020" t="str">
            <v>131xx</v>
          </cell>
          <cell r="C1020" t="str">
            <v>OBC_Connection stack</v>
          </cell>
        </row>
        <row r="1021">
          <cell r="B1021">
            <v>13100</v>
          </cell>
          <cell r="C1021" t="str">
            <v>OBC_Connection stack Node 13100</v>
          </cell>
          <cell r="D1021">
            <v>20</v>
          </cell>
          <cell r="E1021">
            <v>2.6186940000000001</v>
          </cell>
          <cell r="F1021" t="str">
            <v>Copper</v>
          </cell>
          <cell r="G1021">
            <v>589</v>
          </cell>
          <cell r="H1021">
            <v>2223</v>
          </cell>
          <cell r="I1021">
            <v>20.5</v>
          </cell>
          <cell r="J1021">
            <v>4.4460000000000003E-3</v>
          </cell>
          <cell r="K1021">
            <v>0.02</v>
          </cell>
          <cell r="L1021">
            <v>0.01</v>
          </cell>
          <cell r="M1021">
            <v>0.01</v>
          </cell>
        </row>
        <row r="1022">
          <cell r="B1022">
            <v>13101</v>
          </cell>
          <cell r="C1022" t="str">
            <v>OBC_Connection stack Node 13101</v>
          </cell>
          <cell r="D1022">
            <v>20</v>
          </cell>
          <cell r="E1022">
            <v>2.6186940000000001</v>
          </cell>
          <cell r="F1022" t="str">
            <v>Copper</v>
          </cell>
          <cell r="G1022">
            <v>589</v>
          </cell>
          <cell r="H1022">
            <v>2223</v>
          </cell>
          <cell r="I1022">
            <v>20.5</v>
          </cell>
          <cell r="J1022">
            <v>4.4460000000000003E-3</v>
          </cell>
          <cell r="K1022">
            <v>0.02</v>
          </cell>
          <cell r="L1022">
            <v>0.01</v>
          </cell>
          <cell r="M1022">
            <v>0.01</v>
          </cell>
        </row>
        <row r="1023">
          <cell r="B1023">
            <v>13102</v>
          </cell>
          <cell r="C1023" t="str">
            <v>OBC_Connection stack Node 13102</v>
          </cell>
          <cell r="D1023">
            <v>20</v>
          </cell>
          <cell r="E1023">
            <v>2.6186940000000001</v>
          </cell>
          <cell r="F1023" t="str">
            <v>Copper</v>
          </cell>
          <cell r="G1023">
            <v>589</v>
          </cell>
          <cell r="H1023">
            <v>2223</v>
          </cell>
          <cell r="I1023">
            <v>20.5</v>
          </cell>
          <cell r="J1023">
            <v>4.4460000000000003E-3</v>
          </cell>
          <cell r="K1023">
            <v>0.02</v>
          </cell>
          <cell r="L1023">
            <v>0.01</v>
          </cell>
          <cell r="M1023">
            <v>0.01</v>
          </cell>
        </row>
        <row r="1025">
          <cell r="B1025" t="str">
            <v>132xx</v>
          </cell>
          <cell r="C1025" t="str">
            <v>Connection stack</v>
          </cell>
        </row>
        <row r="1026">
          <cell r="B1026">
            <v>13200</v>
          </cell>
          <cell r="C1026" t="str">
            <v>Connection stack Node 13200</v>
          </cell>
          <cell r="D1026">
            <v>20</v>
          </cell>
          <cell r="E1026">
            <v>1.0998514800000001</v>
          </cell>
          <cell r="F1026" t="str">
            <v>Copper</v>
          </cell>
          <cell r="G1026">
            <v>589</v>
          </cell>
          <cell r="H1026">
            <v>2223</v>
          </cell>
          <cell r="I1026">
            <v>20.5</v>
          </cell>
          <cell r="J1026">
            <v>1.86732E-3</v>
          </cell>
          <cell r="K1026">
            <v>0.02</v>
          </cell>
          <cell r="L1026">
            <v>6.0000000000000001E-3</v>
          </cell>
          <cell r="M1026">
            <v>7.0000000000000001E-3</v>
          </cell>
        </row>
        <row r="1027">
          <cell r="B1027">
            <v>13201</v>
          </cell>
          <cell r="C1027" t="str">
            <v>Connection stack Node 13201</v>
          </cell>
          <cell r="D1027">
            <v>20</v>
          </cell>
          <cell r="E1027">
            <v>1.0998514800000001</v>
          </cell>
          <cell r="F1027" t="str">
            <v>Copper</v>
          </cell>
          <cell r="G1027">
            <v>589</v>
          </cell>
          <cell r="H1027">
            <v>2223</v>
          </cell>
          <cell r="I1027">
            <v>20.5</v>
          </cell>
          <cell r="J1027">
            <v>1.86732E-3</v>
          </cell>
          <cell r="K1027">
            <v>0.02</v>
          </cell>
          <cell r="L1027">
            <v>6.0000000000000001E-3</v>
          </cell>
          <cell r="M1027">
            <v>7.0000000000000001E-3</v>
          </cell>
        </row>
        <row r="1028">
          <cell r="B1028">
            <v>13202</v>
          </cell>
          <cell r="C1028" t="str">
            <v>Connection stack Node 13202</v>
          </cell>
          <cell r="D1028">
            <v>20</v>
          </cell>
          <cell r="E1028">
            <v>1.0998514800000001</v>
          </cell>
          <cell r="F1028" t="str">
            <v>Copper</v>
          </cell>
          <cell r="G1028">
            <v>589</v>
          </cell>
          <cell r="H1028">
            <v>2223</v>
          </cell>
          <cell r="I1028">
            <v>20.5</v>
          </cell>
          <cell r="J1028">
            <v>1.86732E-3</v>
          </cell>
          <cell r="K1028">
            <v>0.02</v>
          </cell>
          <cell r="L1028">
            <v>6.0000000000000001E-3</v>
          </cell>
          <cell r="M1028">
            <v>7.0000000000000001E-3</v>
          </cell>
        </row>
        <row r="1030">
          <cell r="B1030" t="str">
            <v>133xx</v>
          </cell>
          <cell r="C1030" t="str">
            <v>Cylinder Support 1</v>
          </cell>
          <cell r="K1030" t="str">
            <v>Radius</v>
          </cell>
          <cell r="L1030" t="str">
            <v>Area</v>
          </cell>
          <cell r="M1030" t="str">
            <v>Thickness</v>
          </cell>
        </row>
        <row r="1031">
          <cell r="B1031">
            <v>13300</v>
          </cell>
          <cell r="C1031" t="str">
            <v>Cylinder Support 1 Node 13300</v>
          </cell>
          <cell r="D1031">
            <v>20</v>
          </cell>
          <cell r="E1031">
            <v>0.17299371599999999</v>
          </cell>
          <cell r="F1031" t="str">
            <v>Aluminum 6082</v>
          </cell>
          <cell r="G1031">
            <v>896</v>
          </cell>
          <cell r="H1031">
            <v>2810</v>
          </cell>
          <cell r="I1031">
            <v>170</v>
          </cell>
          <cell r="J1031">
            <v>1.9307334374999999E-4</v>
          </cell>
          <cell r="K1031">
            <v>2.5000000000000001E-3</v>
          </cell>
          <cell r="L1031">
            <v>1.9631249999999999E-5</v>
          </cell>
          <cell r="M1031">
            <v>3.5000000000000001E-3</v>
          </cell>
        </row>
        <row r="1032">
          <cell r="B1032">
            <v>13301</v>
          </cell>
          <cell r="C1032" t="str">
            <v>Cylinder Support 1 Node 13301</v>
          </cell>
          <cell r="D1032">
            <v>20</v>
          </cell>
          <cell r="E1032">
            <v>0.17299371599999999</v>
          </cell>
          <cell r="F1032" t="str">
            <v>Aluminum 6082</v>
          </cell>
          <cell r="G1032">
            <v>896</v>
          </cell>
          <cell r="H1032">
            <v>2810</v>
          </cell>
          <cell r="I1032">
            <v>170</v>
          </cell>
          <cell r="J1032">
            <v>1.9307334374999999E-4</v>
          </cell>
          <cell r="K1032">
            <v>2.5000000000000001E-3</v>
          </cell>
          <cell r="L1032">
            <v>1.9631249999999999E-5</v>
          </cell>
          <cell r="M1032">
            <v>3.5000000000000001E-3</v>
          </cell>
        </row>
        <row r="1034">
          <cell r="B1034" t="str">
            <v>133xx</v>
          </cell>
          <cell r="C1034" t="str">
            <v>Cylinder Support 2</v>
          </cell>
          <cell r="K1034" t="str">
            <v>Radius</v>
          </cell>
          <cell r="L1034" t="str">
            <v>Area</v>
          </cell>
          <cell r="M1034" t="str">
            <v>Thickness</v>
          </cell>
        </row>
        <row r="1035">
          <cell r="B1035">
            <v>13310</v>
          </cell>
          <cell r="C1035" t="str">
            <v>Cylinder Support 2 Node 13310</v>
          </cell>
          <cell r="D1035">
            <v>20</v>
          </cell>
          <cell r="E1035">
            <v>0.17299371599999999</v>
          </cell>
          <cell r="F1035" t="str">
            <v>Aluminum 6082</v>
          </cell>
          <cell r="G1035">
            <v>896</v>
          </cell>
          <cell r="H1035">
            <v>2810</v>
          </cell>
          <cell r="I1035">
            <v>170</v>
          </cell>
          <cell r="J1035">
            <v>1.9307334374999999E-4</v>
          </cell>
          <cell r="K1035">
            <v>2.5000000000000001E-3</v>
          </cell>
          <cell r="L1035">
            <v>1.9631249999999999E-5</v>
          </cell>
          <cell r="M1035">
            <v>3.5000000000000001E-3</v>
          </cell>
        </row>
        <row r="1036">
          <cell r="B1036">
            <v>13311</v>
          </cell>
          <cell r="C1036" t="str">
            <v>Cylinder Support 2 Node 13311</v>
          </cell>
          <cell r="D1036">
            <v>20</v>
          </cell>
          <cell r="E1036">
            <v>0.17299371599999999</v>
          </cell>
          <cell r="F1036" t="str">
            <v>Aluminum 6082</v>
          </cell>
          <cell r="G1036">
            <v>896</v>
          </cell>
          <cell r="H1036">
            <v>2810</v>
          </cell>
          <cell r="I1036">
            <v>170</v>
          </cell>
          <cell r="J1036">
            <v>1.9307334374999999E-4</v>
          </cell>
          <cell r="K1036">
            <v>2.5000000000000001E-3</v>
          </cell>
          <cell r="L1036">
            <v>1.9631249999999999E-5</v>
          </cell>
          <cell r="M1036">
            <v>3.5000000000000001E-3</v>
          </cell>
        </row>
        <row r="1038">
          <cell r="B1038" t="str">
            <v>133xx</v>
          </cell>
          <cell r="C1038" t="str">
            <v>Cylinder Support 3</v>
          </cell>
          <cell r="K1038" t="str">
            <v>Radius</v>
          </cell>
          <cell r="L1038" t="str">
            <v>Area</v>
          </cell>
          <cell r="M1038" t="str">
            <v>Thickness</v>
          </cell>
        </row>
        <row r="1039">
          <cell r="B1039">
            <v>13320</v>
          </cell>
          <cell r="C1039" t="str">
            <v>Cylinder Support 3 Node 13320</v>
          </cell>
          <cell r="D1039">
            <v>20</v>
          </cell>
          <cell r="E1039">
            <v>0.17299371599999999</v>
          </cell>
          <cell r="F1039" t="str">
            <v>Aluminum 6082</v>
          </cell>
          <cell r="G1039">
            <v>896</v>
          </cell>
          <cell r="H1039">
            <v>2810</v>
          </cell>
          <cell r="I1039">
            <v>170</v>
          </cell>
          <cell r="J1039">
            <v>1.9307334374999999E-4</v>
          </cell>
          <cell r="K1039">
            <v>2.5000000000000001E-3</v>
          </cell>
          <cell r="L1039">
            <v>1.9631249999999999E-5</v>
          </cell>
          <cell r="M1039">
            <v>3.5000000000000001E-3</v>
          </cell>
        </row>
        <row r="1040">
          <cell r="B1040">
            <v>13321</v>
          </cell>
          <cell r="C1040" t="str">
            <v>Cylinder Support 3 Node 13321</v>
          </cell>
          <cell r="D1040">
            <v>20</v>
          </cell>
          <cell r="E1040">
            <v>0.17299371599999999</v>
          </cell>
          <cell r="F1040" t="str">
            <v>Aluminum 6082</v>
          </cell>
          <cell r="G1040">
            <v>896</v>
          </cell>
          <cell r="H1040">
            <v>2810</v>
          </cell>
          <cell r="I1040">
            <v>170</v>
          </cell>
          <cell r="J1040">
            <v>1.9307334374999999E-4</v>
          </cell>
          <cell r="K1040">
            <v>2.5000000000000001E-3</v>
          </cell>
          <cell r="L1040">
            <v>1.9631249999999999E-5</v>
          </cell>
          <cell r="M1040">
            <v>3.5000000000000001E-3</v>
          </cell>
        </row>
        <row r="1042">
          <cell r="B1042" t="str">
            <v>133xx</v>
          </cell>
          <cell r="C1042" t="str">
            <v>Cylinder Support 4</v>
          </cell>
          <cell r="K1042" t="str">
            <v>Radius</v>
          </cell>
          <cell r="L1042" t="str">
            <v>Area</v>
          </cell>
          <cell r="M1042" t="str">
            <v>Thickness</v>
          </cell>
        </row>
        <row r="1043">
          <cell r="B1043">
            <v>13330</v>
          </cell>
          <cell r="C1043" t="str">
            <v>Cylinder Support 4 Node 13330</v>
          </cell>
          <cell r="D1043">
            <v>20</v>
          </cell>
          <cell r="E1043">
            <v>0.17299371599999999</v>
          </cell>
          <cell r="F1043" t="str">
            <v>Aluminum 6082</v>
          </cell>
          <cell r="G1043">
            <v>896</v>
          </cell>
          <cell r="H1043">
            <v>2810</v>
          </cell>
          <cell r="I1043">
            <v>170</v>
          </cell>
          <cell r="J1043">
            <v>1.9307334374999999E-4</v>
          </cell>
          <cell r="K1043">
            <v>2.5000000000000001E-3</v>
          </cell>
          <cell r="L1043">
            <v>1.9631249999999999E-5</v>
          </cell>
          <cell r="M1043">
            <v>3.5000000000000001E-3</v>
          </cell>
        </row>
        <row r="1044">
          <cell r="B1044">
            <v>13331</v>
          </cell>
          <cell r="C1044" t="str">
            <v>Cylinder Support 4 Node 13331</v>
          </cell>
          <cell r="D1044">
            <v>20</v>
          </cell>
          <cell r="E1044">
            <v>0.17299371599999999</v>
          </cell>
          <cell r="F1044" t="str">
            <v>Aluminum 6082</v>
          </cell>
          <cell r="G1044">
            <v>896</v>
          </cell>
          <cell r="H1044">
            <v>2810</v>
          </cell>
          <cell r="I1044">
            <v>170</v>
          </cell>
          <cell r="J1044">
            <v>1.9307334374999999E-4</v>
          </cell>
          <cell r="K1044">
            <v>2.5000000000000001E-3</v>
          </cell>
          <cell r="L1044">
            <v>1.9631249999999999E-5</v>
          </cell>
          <cell r="M1044">
            <v>3.5000000000000001E-3</v>
          </cell>
        </row>
        <row r="1046">
          <cell r="B1046" t="str">
            <v>134xx</v>
          </cell>
          <cell r="C1046" t="str">
            <v>OBC_Part2</v>
          </cell>
        </row>
        <row r="1047">
          <cell r="B1047">
            <v>13400</v>
          </cell>
          <cell r="C1047" t="str">
            <v>OBC_Part2 Node 13400</v>
          </cell>
          <cell r="D1047">
            <v>20</v>
          </cell>
          <cell r="E1047">
            <v>0.85107555000000001</v>
          </cell>
          <cell r="F1047" t="str">
            <v>Copper</v>
          </cell>
          <cell r="G1047">
            <v>589</v>
          </cell>
          <cell r="H1047">
            <v>2223</v>
          </cell>
          <cell r="I1047">
            <v>20.5</v>
          </cell>
          <cell r="J1047">
            <v>1.44495E-3</v>
          </cell>
          <cell r="K1047">
            <v>2.5000000000000001E-2</v>
          </cell>
          <cell r="L1047">
            <v>2.5999999999999999E-2</v>
          </cell>
          <cell r="M1047">
            <v>1E-3</v>
          </cell>
        </row>
        <row r="1048">
          <cell r="B1048">
            <v>13401</v>
          </cell>
          <cell r="C1048" t="str">
            <v>OBC_Part2 Node 13401</v>
          </cell>
          <cell r="D1048">
            <v>20</v>
          </cell>
          <cell r="E1048">
            <v>0.85107555000000001</v>
          </cell>
          <cell r="F1048" t="str">
            <v>Copper</v>
          </cell>
          <cell r="G1048">
            <v>589</v>
          </cell>
          <cell r="H1048">
            <v>2223</v>
          </cell>
          <cell r="I1048">
            <v>20.5</v>
          </cell>
          <cell r="J1048">
            <v>1.44495E-3</v>
          </cell>
          <cell r="K1048">
            <v>2.5000000000000001E-2</v>
          </cell>
          <cell r="L1048">
            <v>2.5999999999999999E-2</v>
          </cell>
          <cell r="M1048">
            <v>1E-3</v>
          </cell>
        </row>
        <row r="1049">
          <cell r="B1049">
            <v>13402</v>
          </cell>
          <cell r="C1049" t="str">
            <v>OBC_Part2 Node 13402</v>
          </cell>
          <cell r="D1049">
            <v>20</v>
          </cell>
          <cell r="E1049">
            <v>0.85107555000000001</v>
          </cell>
          <cell r="F1049" t="str">
            <v>Copper</v>
          </cell>
          <cell r="G1049">
            <v>589</v>
          </cell>
          <cell r="H1049">
            <v>2223</v>
          </cell>
          <cell r="I1049">
            <v>20.5</v>
          </cell>
          <cell r="J1049">
            <v>1.44495E-3</v>
          </cell>
          <cell r="K1049">
            <v>2.5000000000000001E-2</v>
          </cell>
          <cell r="L1049">
            <v>2.5999999999999999E-2</v>
          </cell>
          <cell r="M1049">
            <v>1E-3</v>
          </cell>
        </row>
        <row r="1050">
          <cell r="B1050">
            <v>13403</v>
          </cell>
          <cell r="C1050" t="str">
            <v>OBC_Part2 Node 13403</v>
          </cell>
          <cell r="D1050">
            <v>20</v>
          </cell>
          <cell r="E1050">
            <v>0.85107555000000001</v>
          </cell>
          <cell r="F1050" t="str">
            <v>Copper</v>
          </cell>
          <cell r="G1050">
            <v>589</v>
          </cell>
          <cell r="H1050">
            <v>2223</v>
          </cell>
          <cell r="I1050">
            <v>20.5</v>
          </cell>
          <cell r="J1050">
            <v>1.44495E-3</v>
          </cell>
          <cell r="K1050">
            <v>2.5000000000000001E-2</v>
          </cell>
          <cell r="L1050">
            <v>2.5999999999999999E-2</v>
          </cell>
          <cell r="M1050">
            <v>1E-3</v>
          </cell>
        </row>
        <row r="1051">
          <cell r="B1051">
            <v>13404</v>
          </cell>
          <cell r="C1051" t="str">
            <v>OBC_Part2 Node 13404</v>
          </cell>
          <cell r="D1051">
            <v>20</v>
          </cell>
          <cell r="E1051">
            <v>0.85107555000000001</v>
          </cell>
          <cell r="F1051" t="str">
            <v>Copper</v>
          </cell>
          <cell r="G1051">
            <v>589</v>
          </cell>
          <cell r="H1051">
            <v>2223</v>
          </cell>
          <cell r="I1051">
            <v>20.5</v>
          </cell>
          <cell r="J1051">
            <v>1.44495E-3</v>
          </cell>
          <cell r="K1051">
            <v>2.5000000000000001E-2</v>
          </cell>
          <cell r="L1051">
            <v>2.5999999999999999E-2</v>
          </cell>
          <cell r="M1051">
            <v>1E-3</v>
          </cell>
        </row>
        <row r="1052">
          <cell r="B1052">
            <v>13405</v>
          </cell>
          <cell r="C1052" t="str">
            <v>OBC_Part2 Node 13405</v>
          </cell>
          <cell r="D1052">
            <v>20</v>
          </cell>
          <cell r="E1052">
            <v>0.85107555000000001</v>
          </cell>
          <cell r="F1052" t="str">
            <v>Copper</v>
          </cell>
          <cell r="G1052">
            <v>589</v>
          </cell>
          <cell r="H1052">
            <v>2223</v>
          </cell>
          <cell r="I1052">
            <v>20.5</v>
          </cell>
          <cell r="J1052">
            <v>1.44495E-3</v>
          </cell>
          <cell r="K1052">
            <v>2.5000000000000001E-2</v>
          </cell>
          <cell r="L1052">
            <v>2.5999999999999999E-2</v>
          </cell>
          <cell r="M1052">
            <v>1E-3</v>
          </cell>
        </row>
        <row r="1053">
          <cell r="B1053">
            <v>13406</v>
          </cell>
          <cell r="C1053" t="str">
            <v>OBC_Part2 Node 13406</v>
          </cell>
          <cell r="D1053">
            <v>20</v>
          </cell>
          <cell r="E1053">
            <v>0.85107555000000001</v>
          </cell>
          <cell r="F1053" t="str">
            <v>Copper</v>
          </cell>
          <cell r="G1053">
            <v>589</v>
          </cell>
          <cell r="H1053">
            <v>2223</v>
          </cell>
          <cell r="I1053">
            <v>20.5</v>
          </cell>
          <cell r="J1053">
            <v>1.44495E-3</v>
          </cell>
          <cell r="K1053">
            <v>2.5000000000000001E-2</v>
          </cell>
          <cell r="L1053">
            <v>2.5999999999999999E-2</v>
          </cell>
          <cell r="M1053">
            <v>1E-3</v>
          </cell>
        </row>
        <row r="1054">
          <cell r="B1054">
            <v>13407</v>
          </cell>
          <cell r="C1054" t="str">
            <v>OBC_Part2 Node 13407</v>
          </cell>
          <cell r="D1054">
            <v>20</v>
          </cell>
          <cell r="E1054">
            <v>0.85107555000000001</v>
          </cell>
          <cell r="F1054" t="str">
            <v>Copper</v>
          </cell>
          <cell r="G1054">
            <v>589</v>
          </cell>
          <cell r="H1054">
            <v>2223</v>
          </cell>
          <cell r="I1054">
            <v>20.5</v>
          </cell>
          <cell r="J1054">
            <v>1.44495E-3</v>
          </cell>
          <cell r="K1054">
            <v>2.5000000000000001E-2</v>
          </cell>
          <cell r="L1054">
            <v>2.5999999999999999E-2</v>
          </cell>
          <cell r="M1054">
            <v>1E-3</v>
          </cell>
        </row>
        <row r="1055">
          <cell r="B1055">
            <v>13408</v>
          </cell>
          <cell r="C1055" t="str">
            <v>OBC_Part2 Node 13408</v>
          </cell>
          <cell r="D1055">
            <v>20</v>
          </cell>
          <cell r="E1055">
            <v>0.85107555000000001</v>
          </cell>
          <cell r="F1055" t="str">
            <v>Copper</v>
          </cell>
          <cell r="G1055">
            <v>589</v>
          </cell>
          <cell r="H1055">
            <v>2223</v>
          </cell>
          <cell r="I1055">
            <v>20.5</v>
          </cell>
          <cell r="J1055">
            <v>1.44495E-3</v>
          </cell>
          <cell r="K1055">
            <v>2.5000000000000001E-2</v>
          </cell>
          <cell r="L1055">
            <v>2.5999999999999999E-2</v>
          </cell>
          <cell r="M1055">
            <v>1E-3</v>
          </cell>
        </row>
        <row r="1057">
          <cell r="G1057" t="str">
            <v>Antenna System</v>
          </cell>
        </row>
        <row r="1058">
          <cell r="B1058" t="str">
            <v>14xxx</v>
          </cell>
          <cell r="C1058" t="str">
            <v>Antenna Board</v>
          </cell>
        </row>
        <row r="1059">
          <cell r="B1059">
            <v>14000</v>
          </cell>
          <cell r="C1059" t="str">
            <v>Antenna Board Node 14000</v>
          </cell>
          <cell r="D1059">
            <v>20</v>
          </cell>
          <cell r="E1059">
            <v>11.784122999999997</v>
          </cell>
          <cell r="F1059" t="str">
            <v>Copper</v>
          </cell>
          <cell r="G1059">
            <v>589</v>
          </cell>
          <cell r="H1059">
            <v>2223</v>
          </cell>
          <cell r="I1059">
            <v>20.5</v>
          </cell>
          <cell r="J1059">
            <v>2.0006999999999997E-2</v>
          </cell>
          <cell r="K1059">
            <v>0.03</v>
          </cell>
          <cell r="L1059">
            <v>0.03</v>
          </cell>
          <cell r="M1059">
            <v>0.01</v>
          </cell>
        </row>
        <row r="1060">
          <cell r="B1060">
            <v>14001</v>
          </cell>
          <cell r="C1060" t="str">
            <v>Antenna Board Node 14001</v>
          </cell>
          <cell r="D1060">
            <v>20</v>
          </cell>
          <cell r="E1060">
            <v>11.784122999999997</v>
          </cell>
          <cell r="F1060" t="str">
            <v>Copper</v>
          </cell>
          <cell r="G1060">
            <v>589</v>
          </cell>
          <cell r="H1060">
            <v>2223</v>
          </cell>
          <cell r="I1060">
            <v>20.5</v>
          </cell>
          <cell r="J1060">
            <v>2.0006999999999997E-2</v>
          </cell>
          <cell r="K1060">
            <v>0.03</v>
          </cell>
          <cell r="L1060">
            <v>0.03</v>
          </cell>
          <cell r="M1060">
            <v>0.01</v>
          </cell>
        </row>
        <row r="1061">
          <cell r="B1061">
            <v>14002</v>
          </cell>
          <cell r="C1061" t="str">
            <v>Antenna Board Node 14002</v>
          </cell>
          <cell r="D1061">
            <v>20</v>
          </cell>
          <cell r="E1061">
            <v>11.784122999999997</v>
          </cell>
          <cell r="F1061" t="str">
            <v>Copper</v>
          </cell>
          <cell r="G1061">
            <v>589</v>
          </cell>
          <cell r="H1061">
            <v>2223</v>
          </cell>
          <cell r="I1061">
            <v>20.5</v>
          </cell>
          <cell r="J1061">
            <v>2.0006999999999997E-2</v>
          </cell>
          <cell r="K1061">
            <v>0.03</v>
          </cell>
          <cell r="L1061">
            <v>0.03</v>
          </cell>
          <cell r="M1061">
            <v>0.01</v>
          </cell>
        </row>
        <row r="1062">
          <cell r="B1062">
            <v>14003</v>
          </cell>
          <cell r="C1062" t="str">
            <v>Antenna Board Node 14003</v>
          </cell>
          <cell r="D1062">
            <v>20</v>
          </cell>
          <cell r="E1062">
            <v>11.784122999999997</v>
          </cell>
          <cell r="F1062" t="str">
            <v>Copper</v>
          </cell>
          <cell r="G1062">
            <v>589</v>
          </cell>
          <cell r="H1062">
            <v>2223</v>
          </cell>
          <cell r="I1062">
            <v>20.5</v>
          </cell>
          <cell r="J1062">
            <v>2.0006999999999997E-2</v>
          </cell>
          <cell r="K1062">
            <v>0.03</v>
          </cell>
          <cell r="L1062">
            <v>0.03</v>
          </cell>
          <cell r="M1062">
            <v>0.01</v>
          </cell>
        </row>
        <row r="1063">
          <cell r="B1063">
            <v>14004</v>
          </cell>
          <cell r="C1063" t="str">
            <v>Antenna Board Node 14004</v>
          </cell>
          <cell r="D1063">
            <v>20</v>
          </cell>
          <cell r="E1063">
            <v>11.784122999999997</v>
          </cell>
          <cell r="F1063" t="str">
            <v>Copper</v>
          </cell>
          <cell r="G1063">
            <v>589</v>
          </cell>
          <cell r="H1063">
            <v>2223</v>
          </cell>
          <cell r="I1063">
            <v>20.5</v>
          </cell>
          <cell r="J1063">
            <v>2.0006999999999997E-2</v>
          </cell>
          <cell r="K1063">
            <v>0.03</v>
          </cell>
          <cell r="L1063">
            <v>0.03</v>
          </cell>
          <cell r="M1063">
            <v>0.01</v>
          </cell>
        </row>
        <row r="1064">
          <cell r="B1064">
            <v>14005</v>
          </cell>
          <cell r="C1064" t="str">
            <v>Antenna Board Node 14005</v>
          </cell>
          <cell r="D1064">
            <v>20</v>
          </cell>
          <cell r="E1064">
            <v>11.784122999999997</v>
          </cell>
          <cell r="F1064" t="str">
            <v>Copper</v>
          </cell>
          <cell r="G1064">
            <v>589</v>
          </cell>
          <cell r="H1064">
            <v>2223</v>
          </cell>
          <cell r="I1064">
            <v>20.5</v>
          </cell>
          <cell r="J1064">
            <v>2.0006999999999997E-2</v>
          </cell>
          <cell r="K1064">
            <v>0.03</v>
          </cell>
          <cell r="L1064">
            <v>0.03</v>
          </cell>
          <cell r="M1064">
            <v>0.01</v>
          </cell>
        </row>
        <row r="1065">
          <cell r="B1065">
            <v>14006</v>
          </cell>
          <cell r="C1065" t="str">
            <v>Antenna Board Node 14006</v>
          </cell>
          <cell r="D1065">
            <v>20</v>
          </cell>
          <cell r="E1065">
            <v>11.784122999999997</v>
          </cell>
          <cell r="F1065" t="str">
            <v>Copper</v>
          </cell>
          <cell r="G1065">
            <v>589</v>
          </cell>
          <cell r="H1065">
            <v>2223</v>
          </cell>
          <cell r="I1065">
            <v>20.5</v>
          </cell>
          <cell r="J1065">
            <v>2.0006999999999997E-2</v>
          </cell>
          <cell r="K1065">
            <v>0.03</v>
          </cell>
          <cell r="L1065">
            <v>0.03</v>
          </cell>
          <cell r="M1065">
            <v>0.01</v>
          </cell>
        </row>
        <row r="1066">
          <cell r="B1066">
            <v>14007</v>
          </cell>
          <cell r="C1066" t="str">
            <v>Antenna Board Node 14007</v>
          </cell>
          <cell r="D1066">
            <v>20</v>
          </cell>
          <cell r="E1066">
            <v>11.784122999999997</v>
          </cell>
          <cell r="F1066" t="str">
            <v>Copper</v>
          </cell>
          <cell r="G1066">
            <v>589</v>
          </cell>
          <cell r="H1066">
            <v>2223</v>
          </cell>
          <cell r="I1066">
            <v>20.5</v>
          </cell>
          <cell r="J1066">
            <v>2.0006999999999997E-2</v>
          </cell>
          <cell r="K1066">
            <v>0.03</v>
          </cell>
          <cell r="L1066">
            <v>0.03</v>
          </cell>
          <cell r="M1066">
            <v>0.01</v>
          </cell>
        </row>
        <row r="1067">
          <cell r="B1067">
            <v>14008</v>
          </cell>
          <cell r="C1067" t="str">
            <v>Antenna Board Node 14008</v>
          </cell>
          <cell r="D1067">
            <v>20</v>
          </cell>
          <cell r="E1067">
            <v>11.784122999999997</v>
          </cell>
          <cell r="F1067" t="str">
            <v>Copper</v>
          </cell>
          <cell r="G1067">
            <v>589</v>
          </cell>
          <cell r="H1067">
            <v>2223</v>
          </cell>
          <cell r="I1067">
            <v>20.5</v>
          </cell>
          <cell r="J1067">
            <v>2.0006999999999997E-2</v>
          </cell>
          <cell r="K1067">
            <v>0.03</v>
          </cell>
          <cell r="L1067">
            <v>0.03</v>
          </cell>
          <cell r="M1067">
            <v>0.01</v>
          </cell>
        </row>
        <row r="1069">
          <cell r="B1069" t="str">
            <v>141xx</v>
          </cell>
          <cell r="C1069" t="str">
            <v xml:space="preserve">Antenna Pointer 1-New Object </v>
          </cell>
        </row>
        <row r="1070">
          <cell r="B1070">
            <v>14100</v>
          </cell>
          <cell r="C1070" t="str">
            <v>Antenna Pointer 1-New Object  Node 14100</v>
          </cell>
          <cell r="D1070">
            <v>20</v>
          </cell>
          <cell r="E1070">
            <v>0.34566760799999996</v>
          </cell>
          <cell r="F1070" t="str">
            <v>Copper</v>
          </cell>
          <cell r="G1070">
            <v>589</v>
          </cell>
          <cell r="H1070">
            <v>2223</v>
          </cell>
          <cell r="I1070">
            <v>20.5</v>
          </cell>
          <cell r="J1070">
            <v>5.8687199999999989E-4</v>
          </cell>
          <cell r="K1070">
            <v>2E-3</v>
          </cell>
          <cell r="L1070">
            <v>4.3999999999999997E-2</v>
          </cell>
          <cell r="M1070">
            <v>3.0000000000000001E-3</v>
          </cell>
        </row>
        <row r="1072">
          <cell r="B1072" t="str">
            <v>141xx</v>
          </cell>
          <cell r="C1072" t="str">
            <v>Antenna Pointer 1-New Object 1</v>
          </cell>
        </row>
        <row r="1073">
          <cell r="B1073">
            <v>14101</v>
          </cell>
          <cell r="C1073" t="str">
            <v>Antenna Pointer 1-New Object 1 Node 14101</v>
          </cell>
          <cell r="D1073">
            <v>20</v>
          </cell>
          <cell r="E1073">
            <v>0.14140947600000001</v>
          </cell>
          <cell r="F1073" t="str">
            <v>Copper</v>
          </cell>
          <cell r="G1073">
            <v>589</v>
          </cell>
          <cell r="H1073">
            <v>2223</v>
          </cell>
          <cell r="I1073">
            <v>20.5</v>
          </cell>
          <cell r="J1073">
            <v>2.40084E-4</v>
          </cell>
          <cell r="K1073">
            <v>2.0000000000000001E-4</v>
          </cell>
          <cell r="L1073">
            <v>0.18</v>
          </cell>
          <cell r="M1073">
            <v>3.0000000000000001E-3</v>
          </cell>
        </row>
        <row r="1075">
          <cell r="B1075" t="str">
            <v>141xx</v>
          </cell>
          <cell r="C1075" t="str">
            <v xml:space="preserve">Antenna Pointer 2-New Object </v>
          </cell>
        </row>
        <row r="1076">
          <cell r="B1076">
            <v>14110</v>
          </cell>
          <cell r="C1076" t="str">
            <v>Antenna Pointer 2-New Object  Node 14110</v>
          </cell>
          <cell r="D1076">
            <v>20</v>
          </cell>
          <cell r="E1076">
            <v>0.34566760800000002</v>
          </cell>
          <cell r="F1076" t="str">
            <v>Copper</v>
          </cell>
          <cell r="G1076">
            <v>589</v>
          </cell>
          <cell r="H1076">
            <v>2223</v>
          </cell>
          <cell r="I1076">
            <v>20.5</v>
          </cell>
          <cell r="J1076">
            <v>5.86872E-4</v>
          </cell>
          <cell r="K1076">
            <v>4.3999999999999997E-2</v>
          </cell>
          <cell r="L1076">
            <v>2E-3</v>
          </cell>
          <cell r="M1076">
            <v>3.0000000000000001E-3</v>
          </cell>
        </row>
        <row r="1078">
          <cell r="B1078" t="str">
            <v>141xx</v>
          </cell>
          <cell r="C1078" t="str">
            <v>Antenna Pointer 2-New Object 1</v>
          </cell>
        </row>
        <row r="1079">
          <cell r="B1079">
            <v>14111</v>
          </cell>
          <cell r="C1079" t="str">
            <v>Antenna Pointer 2-New Object 1 Node 14111</v>
          </cell>
          <cell r="D1079">
            <v>20</v>
          </cell>
          <cell r="E1079">
            <v>0.39280409999999999</v>
          </cell>
          <cell r="F1079" t="str">
            <v>Copper</v>
          </cell>
          <cell r="G1079">
            <v>589</v>
          </cell>
          <cell r="H1079">
            <v>2223</v>
          </cell>
          <cell r="I1079">
            <v>20.5</v>
          </cell>
          <cell r="J1079">
            <v>6.669E-4</v>
          </cell>
          <cell r="K1079">
            <v>0.5</v>
          </cell>
          <cell r="L1079">
            <v>2.0000000000000001E-4</v>
          </cell>
          <cell r="M1079">
            <v>3.0000000000000001E-3</v>
          </cell>
        </row>
        <row r="1081">
          <cell r="B1081" t="str">
            <v>141xx</v>
          </cell>
          <cell r="C1081" t="str">
            <v xml:space="preserve">Antenna Pointer 3-New Object </v>
          </cell>
        </row>
        <row r="1082">
          <cell r="B1082">
            <v>14120</v>
          </cell>
          <cell r="C1082" t="str">
            <v>Antenna Pointer 3-New Object  Node 14120</v>
          </cell>
          <cell r="D1082">
            <v>20</v>
          </cell>
          <cell r="E1082">
            <v>0.34566760800000002</v>
          </cell>
          <cell r="F1082" t="str">
            <v>Copper</v>
          </cell>
          <cell r="G1082">
            <v>589</v>
          </cell>
          <cell r="H1082">
            <v>2223</v>
          </cell>
          <cell r="I1082">
            <v>20.5</v>
          </cell>
          <cell r="J1082">
            <v>5.86872E-4</v>
          </cell>
          <cell r="K1082">
            <v>4.3999999999999997E-2</v>
          </cell>
          <cell r="L1082">
            <v>2E-3</v>
          </cell>
          <cell r="M1082">
            <v>3.0000000000000001E-3</v>
          </cell>
        </row>
        <row r="1084">
          <cell r="B1084" t="str">
            <v>141xx</v>
          </cell>
          <cell r="C1084" t="str">
            <v>Antenna Pointer 3-New Object 1</v>
          </cell>
        </row>
        <row r="1085">
          <cell r="B1085">
            <v>14121</v>
          </cell>
          <cell r="C1085" t="str">
            <v>Antenna Pointer 3-New Object 1 Node 14121</v>
          </cell>
          <cell r="D1085">
            <v>20</v>
          </cell>
          <cell r="E1085">
            <v>0.39280409999999999</v>
          </cell>
          <cell r="F1085" t="str">
            <v>Copper</v>
          </cell>
          <cell r="G1085">
            <v>589</v>
          </cell>
          <cell r="H1085">
            <v>2223</v>
          </cell>
          <cell r="I1085">
            <v>20.5</v>
          </cell>
          <cell r="J1085">
            <v>6.669E-4</v>
          </cell>
          <cell r="K1085">
            <v>0.5</v>
          </cell>
          <cell r="L1085">
            <v>2.0000000000000001E-4</v>
          </cell>
          <cell r="M1085">
            <v>3.0000000000000001E-3</v>
          </cell>
        </row>
        <row r="1087">
          <cell r="B1087" t="str">
            <v>141xx</v>
          </cell>
          <cell r="C1087" t="str">
            <v xml:space="preserve">Antenna Pointer 4-New Object </v>
          </cell>
        </row>
        <row r="1088">
          <cell r="B1088">
            <v>14130</v>
          </cell>
          <cell r="C1088" t="str">
            <v>Antenna Pointer 4-New Object  Node 14130</v>
          </cell>
          <cell r="D1088">
            <v>20</v>
          </cell>
          <cell r="E1088">
            <v>0.34566760799999996</v>
          </cell>
          <cell r="F1088" t="str">
            <v>Copper</v>
          </cell>
          <cell r="G1088">
            <v>589</v>
          </cell>
          <cell r="H1088">
            <v>2223</v>
          </cell>
          <cell r="I1088">
            <v>20.5</v>
          </cell>
          <cell r="J1088">
            <v>5.8687199999999989E-4</v>
          </cell>
          <cell r="K1088">
            <v>2E-3</v>
          </cell>
          <cell r="L1088">
            <v>4.3999999999999997E-2</v>
          </cell>
          <cell r="M1088">
            <v>3.0000000000000001E-3</v>
          </cell>
        </row>
        <row r="1090">
          <cell r="B1090" t="str">
            <v>141xx</v>
          </cell>
          <cell r="C1090" t="str">
            <v>Antenna Pointer 4-New Object 1</v>
          </cell>
        </row>
        <row r="1091">
          <cell r="B1091">
            <v>14131</v>
          </cell>
          <cell r="C1091" t="str">
            <v>Antenna Pointer 4-New Object 1 Node 14131</v>
          </cell>
          <cell r="D1091">
            <v>20</v>
          </cell>
          <cell r="E1091">
            <v>0.14140947600000001</v>
          </cell>
          <cell r="F1091" t="str">
            <v>Copper</v>
          </cell>
          <cell r="G1091">
            <v>589</v>
          </cell>
          <cell r="H1091">
            <v>2223</v>
          </cell>
          <cell r="I1091">
            <v>20.5</v>
          </cell>
          <cell r="J1091">
            <v>2.40084E-4</v>
          </cell>
          <cell r="K1091">
            <v>2.0000000000000001E-4</v>
          </cell>
          <cell r="L1091">
            <v>0.18</v>
          </cell>
          <cell r="M1091">
            <v>3.0000000000000001E-3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1"/>
  <sheetViews>
    <sheetView zoomScale="40" zoomScaleNormal="40" zoomScalePageLayoutView="85" workbookViewId="0">
      <pane ySplit="1" topLeftCell="A2" activePane="bottomLeft" state="frozen"/>
      <selection activeCell="C1" sqref="C1"/>
      <selection pane="bottomLeft" activeCell="Q371" sqref="Q6:Q371"/>
    </sheetView>
  </sheetViews>
  <sheetFormatPr defaultColWidth="8.84375" defaultRowHeight="14.6"/>
  <cols>
    <col min="2" max="2" width="10.84375" style="2" bestFit="1" customWidth="1"/>
    <col min="3" max="3" width="41.4609375" style="1" customWidth="1"/>
    <col min="4" max="4" width="12.4609375" style="2" customWidth="1"/>
    <col min="5" max="5" width="12.15234375" style="2" customWidth="1"/>
    <col min="6" max="6" width="17.69140625" style="8" bestFit="1" customWidth="1"/>
    <col min="7" max="8" width="15" style="4" customWidth="1"/>
    <col min="9" max="9" width="15" style="5" customWidth="1"/>
    <col min="10" max="10" width="15.4609375" style="2" customWidth="1"/>
    <col min="11" max="11" width="10" style="8" customWidth="1"/>
    <col min="12" max="12" width="8.84375" style="4"/>
    <col min="13" max="13" width="8.84375" style="5"/>
    <col min="14" max="14" width="14.69140625" customWidth="1"/>
    <col min="16" max="16" width="71.84375" style="1" customWidth="1"/>
    <col min="17" max="17" width="22.15234375" style="1" customWidth="1"/>
  </cols>
  <sheetData>
    <row r="1" spans="1:17" s="28" customFormat="1">
      <c r="B1" s="105" t="s">
        <v>0</v>
      </c>
      <c r="C1" s="105" t="s">
        <v>1</v>
      </c>
      <c r="D1" s="105" t="s">
        <v>2</v>
      </c>
      <c r="E1" s="105" t="s">
        <v>3</v>
      </c>
      <c r="F1" s="105" t="s">
        <v>5</v>
      </c>
      <c r="G1" s="107" t="s">
        <v>17</v>
      </c>
      <c r="H1" s="107" t="s">
        <v>12</v>
      </c>
      <c r="I1" s="107" t="s">
        <v>14</v>
      </c>
      <c r="J1" s="110" t="s">
        <v>18</v>
      </c>
      <c r="K1" s="110" t="s">
        <v>28</v>
      </c>
      <c r="L1" s="115" t="s">
        <v>29</v>
      </c>
      <c r="M1" s="116" t="s">
        <v>30</v>
      </c>
      <c r="N1" s="118"/>
      <c r="O1" s="119"/>
      <c r="P1" s="126" t="s">
        <v>35</v>
      </c>
      <c r="Q1" s="126" t="s">
        <v>35</v>
      </c>
    </row>
    <row r="2" spans="1:17" s="28" customFormat="1">
      <c r="B2" s="25"/>
      <c r="C2" s="25"/>
      <c r="D2" s="25" t="s">
        <v>6</v>
      </c>
      <c r="E2" s="25"/>
      <c r="F2" s="25"/>
      <c r="G2" s="39" t="s">
        <v>11</v>
      </c>
      <c r="H2" s="39" t="s">
        <v>13</v>
      </c>
      <c r="I2" s="39" t="s">
        <v>15</v>
      </c>
      <c r="J2" s="40" t="s">
        <v>19</v>
      </c>
      <c r="K2" s="40" t="s">
        <v>7</v>
      </c>
      <c r="L2" s="26" t="s">
        <v>7</v>
      </c>
      <c r="M2" s="27" t="s">
        <v>7</v>
      </c>
      <c r="N2" s="120"/>
      <c r="O2" s="117"/>
      <c r="P2" s="29"/>
      <c r="Q2" s="29"/>
    </row>
    <row r="3" spans="1:17" s="33" customFormat="1" ht="15" thickBot="1">
      <c r="A3" s="47"/>
      <c r="B3" s="48"/>
      <c r="C3" s="48"/>
      <c r="D3" s="48"/>
      <c r="E3" s="49"/>
      <c r="F3" s="48"/>
      <c r="G3" s="108" t="s">
        <v>37</v>
      </c>
      <c r="H3" s="48"/>
      <c r="I3" s="48"/>
      <c r="J3" s="111"/>
      <c r="K3" s="50"/>
      <c r="L3" s="47"/>
      <c r="M3" s="51"/>
      <c r="N3" s="50"/>
      <c r="O3" s="51"/>
      <c r="P3" s="48"/>
      <c r="Q3" s="48"/>
    </row>
    <row r="4" spans="1:17" s="42" customFormat="1" ht="15" thickBot="1">
      <c r="A4" s="52"/>
      <c r="B4" s="54"/>
      <c r="C4" s="53"/>
      <c r="D4" s="54"/>
      <c r="E4" s="54"/>
      <c r="F4" s="54"/>
      <c r="G4" s="109" t="s">
        <v>39</v>
      </c>
      <c r="H4" s="54"/>
      <c r="I4" s="54"/>
      <c r="J4" s="57"/>
      <c r="K4" s="57"/>
      <c r="L4" s="55"/>
      <c r="M4" s="56"/>
      <c r="N4" s="121"/>
      <c r="O4" s="104"/>
      <c r="P4" s="53"/>
      <c r="Q4" s="53"/>
    </row>
    <row r="5" spans="1:17" s="14" customFormat="1" ht="15" thickBot="1">
      <c r="A5" s="128"/>
      <c r="B5" s="129" t="s">
        <v>113</v>
      </c>
      <c r="C5" s="129" t="s">
        <v>53</v>
      </c>
      <c r="D5" s="130"/>
      <c r="E5" s="130"/>
      <c r="F5" s="130"/>
      <c r="G5" s="131"/>
      <c r="H5" s="131"/>
      <c r="I5" s="131"/>
      <c r="J5" s="132"/>
      <c r="K5" s="133"/>
      <c r="L5" s="134"/>
      <c r="M5" s="135"/>
      <c r="N5" s="132"/>
      <c r="O5" s="136"/>
      <c r="P5" s="131"/>
      <c r="Q5" s="131"/>
    </row>
    <row r="6" spans="1:17" s="14" customFormat="1" ht="15" thickBot="1">
      <c r="A6" s="100" t="s">
        <v>6</v>
      </c>
      <c r="B6" s="99">
        <v>3600</v>
      </c>
      <c r="C6" s="99" t="str">
        <f>$C$5&amp;" Node "&amp;B6</f>
        <v>Top Frame Node 3600</v>
      </c>
      <c r="D6" s="99">
        <v>20</v>
      </c>
      <c r="E6" s="106">
        <f t="shared" ref="E6:E41" si="0">G6*J6</f>
        <v>0.63769825280000014</v>
      </c>
      <c r="F6" s="99" t="s">
        <v>9</v>
      </c>
      <c r="G6" s="99">
        <f>VLOOKUP(F6,Material!$B$2:$F$50,2,FALSE)</f>
        <v>896</v>
      </c>
      <c r="H6" s="99">
        <f>VLOOKUP($F6,Material!$B$2:$F$50,3,FALSE)</f>
        <v>2810</v>
      </c>
      <c r="I6" s="99">
        <f>VLOOKUP($F6,Material!$B$2:$F$50,4,FALSE)</f>
        <v>170</v>
      </c>
      <c r="J6" s="112">
        <f t="shared" ref="J6:J14" si="1">H6*K6*L6*M6</f>
        <v>7.117168000000001E-4</v>
      </c>
      <c r="K6" s="8">
        <v>1.583E-2</v>
      </c>
      <c r="L6" s="4">
        <v>1.6E-2</v>
      </c>
      <c r="M6" s="5">
        <v>1E-3</v>
      </c>
      <c r="N6" s="122"/>
      <c r="O6" s="123"/>
      <c r="P6" s="99" t="str">
        <f t="shared" ref="P6:P14" si="2">IF(A6="C","#    D"&amp;B6&amp;" = "&amp;$C6&amp;", T="&amp;$D6&amp;", C="&amp;$E6&amp;";","    D"&amp;B6&amp;" = "&amp;$C6&amp;", T="&amp;$D6&amp;", C="&amp;$E6&amp;";")</f>
        <v>#    D3600 = Top Frame Node 3600, T=20, C=0.6376982528;</v>
      </c>
      <c r="Q6" s="99" t="str">
        <f t="shared" ref="Q6:Q14" si="3" xml:space="preserve"> "  C"&amp;B6&amp;" = "&amp;E6&amp;"; "</f>
        <v xml:space="preserve">  C3600 = 0.6376982528; </v>
      </c>
    </row>
    <row r="7" spans="1:17" s="14" customFormat="1" ht="15" thickBot="1">
      <c r="A7" s="100" t="s">
        <v>6</v>
      </c>
      <c r="B7" s="2">
        <f t="shared" ref="B7:B12" si="4">B6+1</f>
        <v>3601</v>
      </c>
      <c r="C7" s="2" t="str">
        <f t="shared" ref="C7:C41" si="5">$C$5&amp;" Node "&amp;B7</f>
        <v>Top Frame Node 3601</v>
      </c>
      <c r="D7" s="2">
        <f>D6</f>
        <v>20</v>
      </c>
      <c r="E7" s="3">
        <f t="shared" si="0"/>
        <v>0.63769825280000014</v>
      </c>
      <c r="F7" s="2" t="str">
        <f>F6</f>
        <v>Aluminum 6082</v>
      </c>
      <c r="G7" s="2">
        <f>VLOOKUP(F7,Material!$B$2:$F$50,2,FALSE)</f>
        <v>896</v>
      </c>
      <c r="H7" s="2">
        <f>VLOOKUP($F7,Material!$B$2:$F$50,3,FALSE)</f>
        <v>2810</v>
      </c>
      <c r="I7" s="2">
        <f>VLOOKUP($F7,Material!$B$2:$F$50,4,FALSE)</f>
        <v>170</v>
      </c>
      <c r="J7" s="113">
        <f t="shared" si="1"/>
        <v>7.117168000000001E-4</v>
      </c>
      <c r="K7" s="8">
        <v>1.583E-2</v>
      </c>
      <c r="L7" s="4">
        <v>1.6E-2</v>
      </c>
      <c r="M7" s="5">
        <v>1E-3</v>
      </c>
      <c r="N7" s="6"/>
      <c r="O7" s="124"/>
      <c r="P7" s="2" t="str">
        <f t="shared" si="2"/>
        <v>#    D3601 = Top Frame Node 3601, T=20, C=0.6376982528;</v>
      </c>
      <c r="Q7" s="2" t="str">
        <f t="shared" si="3"/>
        <v xml:space="preserve">  C3601 = 0.6376982528; </v>
      </c>
    </row>
    <row r="8" spans="1:17" s="14" customFormat="1" ht="15" thickBot="1">
      <c r="A8" s="100" t="s">
        <v>6</v>
      </c>
      <c r="B8" s="2">
        <f t="shared" si="4"/>
        <v>3602</v>
      </c>
      <c r="C8" s="2" t="str">
        <f t="shared" si="5"/>
        <v>Top Frame Node 3602</v>
      </c>
      <c r="D8" s="2">
        <f t="shared" ref="D8:D13" si="6">D7</f>
        <v>20</v>
      </c>
      <c r="E8" s="3">
        <f t="shared" si="0"/>
        <v>0.63769825280000014</v>
      </c>
      <c r="F8" s="2" t="str">
        <f t="shared" ref="F8:F13" si="7">F7</f>
        <v>Aluminum 6082</v>
      </c>
      <c r="G8" s="2">
        <f>VLOOKUP(F8,Material!$B$2:$F$50,2,FALSE)</f>
        <v>896</v>
      </c>
      <c r="H8" s="2">
        <f>VLOOKUP($F8,Material!$B$2:$F$50,3,FALSE)</f>
        <v>2810</v>
      </c>
      <c r="I8" s="2">
        <f>VLOOKUP($F8,Material!$B$2:$F$50,4,FALSE)</f>
        <v>170</v>
      </c>
      <c r="J8" s="113">
        <f t="shared" si="1"/>
        <v>7.117168000000001E-4</v>
      </c>
      <c r="K8" s="8">
        <v>1.583E-2</v>
      </c>
      <c r="L8" s="4">
        <v>1.6E-2</v>
      </c>
      <c r="M8" s="5">
        <v>1E-3</v>
      </c>
      <c r="N8" s="6"/>
      <c r="O8" s="124"/>
      <c r="P8" s="2" t="str">
        <f t="shared" si="2"/>
        <v>#    D3602 = Top Frame Node 3602, T=20, C=0.6376982528;</v>
      </c>
      <c r="Q8" s="2" t="str">
        <f t="shared" si="3"/>
        <v xml:space="preserve">  C3602 = 0.6376982528; </v>
      </c>
    </row>
    <row r="9" spans="1:17" s="14" customFormat="1" ht="15" thickBot="1">
      <c r="A9" s="100" t="s">
        <v>6</v>
      </c>
      <c r="B9" s="2">
        <f t="shared" si="4"/>
        <v>3603</v>
      </c>
      <c r="C9" s="2" t="str">
        <f t="shared" si="5"/>
        <v>Top Frame Node 3603</v>
      </c>
      <c r="D9" s="2">
        <f t="shared" si="6"/>
        <v>20</v>
      </c>
      <c r="E9" s="3">
        <f t="shared" si="0"/>
        <v>0.63769825280000014</v>
      </c>
      <c r="F9" s="2" t="str">
        <f t="shared" si="7"/>
        <v>Aluminum 6082</v>
      </c>
      <c r="G9" s="2">
        <f>VLOOKUP(F9,Material!$B$2:$F$50,2,FALSE)</f>
        <v>896</v>
      </c>
      <c r="H9" s="2">
        <f>VLOOKUP($F9,Material!$B$2:$F$50,3,FALSE)</f>
        <v>2810</v>
      </c>
      <c r="I9" s="2">
        <f>VLOOKUP($F9,Material!$B$2:$F$50,4,FALSE)</f>
        <v>170</v>
      </c>
      <c r="J9" s="113">
        <f t="shared" si="1"/>
        <v>7.117168000000001E-4</v>
      </c>
      <c r="K9" s="8">
        <v>1.583E-2</v>
      </c>
      <c r="L9" s="4">
        <v>1.6E-2</v>
      </c>
      <c r="M9" s="5">
        <v>1E-3</v>
      </c>
      <c r="N9" s="6"/>
      <c r="O9" s="124"/>
      <c r="P9" s="2" t="str">
        <f t="shared" si="2"/>
        <v>#    D3603 = Top Frame Node 3603, T=20, C=0.6376982528;</v>
      </c>
      <c r="Q9" s="2" t="str">
        <f t="shared" si="3"/>
        <v xml:space="preserve">  C3603 = 0.6376982528; </v>
      </c>
    </row>
    <row r="10" spans="1:17" s="14" customFormat="1" ht="15" thickBot="1">
      <c r="A10" s="100" t="s">
        <v>6</v>
      </c>
      <c r="B10" s="2">
        <f t="shared" si="4"/>
        <v>3604</v>
      </c>
      <c r="C10" s="2" t="str">
        <f t="shared" si="5"/>
        <v>Top Frame Node 3604</v>
      </c>
      <c r="D10" s="2">
        <f t="shared" si="6"/>
        <v>20</v>
      </c>
      <c r="E10" s="3">
        <f t="shared" si="0"/>
        <v>0.63769825280000014</v>
      </c>
      <c r="F10" s="2" t="str">
        <f t="shared" si="7"/>
        <v>Aluminum 6082</v>
      </c>
      <c r="G10" s="2">
        <f>VLOOKUP(F10,Material!$B$2:$F$50,2,FALSE)</f>
        <v>896</v>
      </c>
      <c r="H10" s="2">
        <f>VLOOKUP($F10,Material!$B$2:$F$50,3,FALSE)</f>
        <v>2810</v>
      </c>
      <c r="I10" s="2">
        <f>VLOOKUP($F10,Material!$B$2:$F$50,4,FALSE)</f>
        <v>170</v>
      </c>
      <c r="J10" s="113">
        <f t="shared" si="1"/>
        <v>7.117168000000001E-4</v>
      </c>
      <c r="K10" s="8">
        <v>1.583E-2</v>
      </c>
      <c r="L10" s="4">
        <v>1.6E-2</v>
      </c>
      <c r="M10" s="5">
        <v>1E-3</v>
      </c>
      <c r="N10" s="6"/>
      <c r="O10" s="124"/>
      <c r="P10" s="2" t="str">
        <f t="shared" si="2"/>
        <v>#    D3604 = Top Frame Node 3604, T=20, C=0.6376982528;</v>
      </c>
      <c r="Q10" s="2" t="str">
        <f t="shared" si="3"/>
        <v xml:space="preserve">  C3604 = 0.6376982528; </v>
      </c>
    </row>
    <row r="11" spans="1:17" s="14" customFormat="1" ht="15" thickBot="1">
      <c r="A11" s="100" t="s">
        <v>6</v>
      </c>
      <c r="B11" s="2">
        <f t="shared" si="4"/>
        <v>3605</v>
      </c>
      <c r="C11" s="2" t="str">
        <f t="shared" si="5"/>
        <v>Top Frame Node 3605</v>
      </c>
      <c r="D11" s="2">
        <f t="shared" si="6"/>
        <v>20</v>
      </c>
      <c r="E11" s="3">
        <f t="shared" si="0"/>
        <v>0.63769825280000014</v>
      </c>
      <c r="F11" s="2" t="str">
        <f t="shared" si="7"/>
        <v>Aluminum 6082</v>
      </c>
      <c r="G11" s="2">
        <f>VLOOKUP(F11,Material!$B$2:$F$50,2,FALSE)</f>
        <v>896</v>
      </c>
      <c r="H11" s="2">
        <f>VLOOKUP($F11,Material!$B$2:$F$50,3,FALSE)</f>
        <v>2810</v>
      </c>
      <c r="I11" s="2">
        <f>VLOOKUP($F11,Material!$B$2:$F$50,4,FALSE)</f>
        <v>170</v>
      </c>
      <c r="J11" s="113">
        <f t="shared" si="1"/>
        <v>7.117168000000001E-4</v>
      </c>
      <c r="K11" s="8">
        <v>1.583E-2</v>
      </c>
      <c r="L11" s="4">
        <v>1.6E-2</v>
      </c>
      <c r="M11" s="5">
        <v>1E-3</v>
      </c>
      <c r="N11" s="6"/>
      <c r="O11" s="124"/>
      <c r="P11" s="2" t="str">
        <f t="shared" si="2"/>
        <v>#    D3605 = Top Frame Node 3605, T=20, C=0.6376982528;</v>
      </c>
      <c r="Q11" s="2" t="str">
        <f t="shared" si="3"/>
        <v xml:space="preserve">  C3605 = 0.6376982528; </v>
      </c>
    </row>
    <row r="12" spans="1:17" s="14" customFormat="1" ht="15" thickBot="1">
      <c r="A12" s="100" t="s">
        <v>6</v>
      </c>
      <c r="B12" s="2">
        <f t="shared" si="4"/>
        <v>3606</v>
      </c>
      <c r="C12" s="2" t="str">
        <f t="shared" si="5"/>
        <v>Top Frame Node 3606</v>
      </c>
      <c r="D12" s="2">
        <f t="shared" si="6"/>
        <v>20</v>
      </c>
      <c r="E12" s="3">
        <f t="shared" si="0"/>
        <v>0.63769825280000014</v>
      </c>
      <c r="F12" s="2" t="str">
        <f t="shared" si="7"/>
        <v>Aluminum 6082</v>
      </c>
      <c r="G12" s="2">
        <f>VLOOKUP(F12,Material!$B$2:$F$50,2,FALSE)</f>
        <v>896</v>
      </c>
      <c r="H12" s="2">
        <f>VLOOKUP($F12,Material!$B$2:$F$50,3,FALSE)</f>
        <v>2810</v>
      </c>
      <c r="I12" s="2">
        <f>VLOOKUP($F12,Material!$B$2:$F$50,4,FALSE)</f>
        <v>170</v>
      </c>
      <c r="J12" s="113">
        <f t="shared" si="1"/>
        <v>7.117168000000001E-4</v>
      </c>
      <c r="K12" s="8">
        <v>1.583E-2</v>
      </c>
      <c r="L12" s="4">
        <v>1.6E-2</v>
      </c>
      <c r="M12" s="5">
        <v>1E-3</v>
      </c>
      <c r="N12" s="6"/>
      <c r="O12" s="124"/>
      <c r="P12" s="2" t="str">
        <f t="shared" si="2"/>
        <v>#    D3606 = Top Frame Node 3606, T=20, C=0.6376982528;</v>
      </c>
      <c r="Q12" s="2" t="str">
        <f t="shared" si="3"/>
        <v xml:space="preserve">  C3606 = 0.6376982528; </v>
      </c>
    </row>
    <row r="13" spans="1:17" s="14" customFormat="1" ht="15" thickBot="1">
      <c r="A13" s="100" t="s">
        <v>6</v>
      </c>
      <c r="B13" s="2">
        <f t="shared" ref="B13:B40" si="8">B12+1</f>
        <v>3607</v>
      </c>
      <c r="C13" s="2" t="str">
        <f t="shared" si="5"/>
        <v>Top Frame Node 3607</v>
      </c>
      <c r="D13" s="2">
        <f t="shared" si="6"/>
        <v>20</v>
      </c>
      <c r="E13" s="3">
        <f t="shared" si="0"/>
        <v>0.63769825280000014</v>
      </c>
      <c r="F13" s="2" t="str">
        <f t="shared" si="7"/>
        <v>Aluminum 6082</v>
      </c>
      <c r="G13" s="2">
        <f>VLOOKUP(F13,Material!$B$2:$F$50,2,FALSE)</f>
        <v>896</v>
      </c>
      <c r="H13" s="2">
        <f>VLOOKUP($F13,Material!$B$2:$F$50,3,FALSE)</f>
        <v>2810</v>
      </c>
      <c r="I13" s="2">
        <f>VLOOKUP($F13,Material!$B$2:$F$50,4,FALSE)</f>
        <v>170</v>
      </c>
      <c r="J13" s="113">
        <f t="shared" si="1"/>
        <v>7.117168000000001E-4</v>
      </c>
      <c r="K13" s="8">
        <v>1.583E-2</v>
      </c>
      <c r="L13" s="4">
        <v>1.6E-2</v>
      </c>
      <c r="M13" s="5">
        <v>1E-3</v>
      </c>
      <c r="N13" s="6"/>
      <c r="O13" s="124"/>
      <c r="P13" s="2" t="str">
        <f t="shared" si="2"/>
        <v>#    D3607 = Top Frame Node 3607, T=20, C=0.6376982528;</v>
      </c>
      <c r="Q13" s="2" t="str">
        <f t="shared" si="3"/>
        <v xml:space="preserve">  C3607 = 0.6376982528; </v>
      </c>
    </row>
    <row r="14" spans="1:17" s="14" customFormat="1" ht="15" thickBot="1">
      <c r="A14" s="100" t="s">
        <v>6</v>
      </c>
      <c r="B14" s="2">
        <f t="shared" si="8"/>
        <v>3608</v>
      </c>
      <c r="C14" s="2" t="str">
        <f t="shared" si="5"/>
        <v>Top Frame Node 3608</v>
      </c>
      <c r="D14" s="2">
        <f>D13</f>
        <v>20</v>
      </c>
      <c r="E14" s="3">
        <f t="shared" si="0"/>
        <v>0.63769825280000014</v>
      </c>
      <c r="F14" s="2" t="str">
        <f>F13</f>
        <v>Aluminum 6082</v>
      </c>
      <c r="G14" s="2">
        <f>VLOOKUP(F14,Material!$B$2:$F$50,2,FALSE)</f>
        <v>896</v>
      </c>
      <c r="H14" s="2">
        <f>VLOOKUP($F14,Material!$B$2:$F$50,3,FALSE)</f>
        <v>2810</v>
      </c>
      <c r="I14" s="2">
        <f>VLOOKUP($F14,Material!$B$2:$F$50,4,FALSE)</f>
        <v>170</v>
      </c>
      <c r="J14" s="113">
        <f t="shared" si="1"/>
        <v>7.117168000000001E-4</v>
      </c>
      <c r="K14" s="8">
        <v>1.583E-2</v>
      </c>
      <c r="L14" s="4">
        <v>1.6E-2</v>
      </c>
      <c r="M14" s="5">
        <v>1E-3</v>
      </c>
      <c r="N14" s="6"/>
      <c r="O14" s="124"/>
      <c r="P14" s="2" t="str">
        <f t="shared" si="2"/>
        <v>#    D3608 = Top Frame Node 3608, T=20, C=0.6376982528;</v>
      </c>
      <c r="Q14" s="2" t="str">
        <f t="shared" si="3"/>
        <v xml:space="preserve">  C3608 = 0.6376982528; </v>
      </c>
    </row>
    <row r="15" spans="1:17" s="14" customFormat="1" ht="15" thickBot="1">
      <c r="A15" s="100" t="s">
        <v>6</v>
      </c>
      <c r="B15" s="2">
        <f t="shared" si="8"/>
        <v>3609</v>
      </c>
      <c r="C15" s="2" t="str">
        <f>$C$5&amp;" Node "&amp;B15</f>
        <v>Top Frame Node 3609</v>
      </c>
      <c r="D15" s="2">
        <v>20</v>
      </c>
      <c r="E15" s="3">
        <f t="shared" si="0"/>
        <v>0.63769825280000014</v>
      </c>
      <c r="F15" s="2" t="s">
        <v>9</v>
      </c>
      <c r="G15" s="2">
        <f>VLOOKUP(F15,Material!$B$2:$F$50,2,FALSE)</f>
        <v>896</v>
      </c>
      <c r="H15" s="2">
        <f>VLOOKUP($F15,Material!$B$2:$F$50,3,FALSE)</f>
        <v>2810</v>
      </c>
      <c r="I15" s="2">
        <f>VLOOKUP($F15,Material!$B$2:$F$50,4,FALSE)</f>
        <v>170</v>
      </c>
      <c r="J15" s="113">
        <f t="shared" ref="J15:J41" si="9">H15*K15*L15*M15</f>
        <v>7.117168000000001E-4</v>
      </c>
      <c r="K15" s="8">
        <v>1.583E-2</v>
      </c>
      <c r="L15" s="4">
        <v>1.6E-2</v>
      </c>
      <c r="M15" s="5">
        <v>1E-3</v>
      </c>
      <c r="N15" s="6"/>
      <c r="O15" s="124"/>
      <c r="P15" s="2" t="str">
        <f t="shared" ref="P15:P40" si="10">IF(A15="C","#    D"&amp;B15&amp;" = "&amp;$C15&amp;", T="&amp;$D15&amp;", C="&amp;$E15&amp;";","    D"&amp;B15&amp;" = "&amp;$C15&amp;", T="&amp;$D15&amp;", C="&amp;$E15&amp;";")</f>
        <v>#    D3609 = Top Frame Node 3609, T=20, C=0.6376982528;</v>
      </c>
      <c r="Q15" s="2" t="str">
        <f t="shared" ref="Q15:Q41" si="11" xml:space="preserve"> "  C"&amp;B15&amp;" = "&amp;E15&amp;"; "</f>
        <v xml:space="preserve">  C3609 = 0.6376982528; </v>
      </c>
    </row>
    <row r="16" spans="1:17" s="14" customFormat="1" ht="15" thickBot="1">
      <c r="A16" s="100" t="s">
        <v>6</v>
      </c>
      <c r="B16" s="2">
        <f t="shared" si="8"/>
        <v>3610</v>
      </c>
      <c r="C16" s="2" t="str">
        <f t="shared" si="5"/>
        <v>Top Frame Node 3610</v>
      </c>
      <c r="D16" s="2">
        <f>D15</f>
        <v>20</v>
      </c>
      <c r="E16" s="3">
        <f t="shared" si="0"/>
        <v>0.63769825280000014</v>
      </c>
      <c r="F16" s="2" t="str">
        <f>F15</f>
        <v>Aluminum 6082</v>
      </c>
      <c r="G16" s="2">
        <f>VLOOKUP(F16,Material!$B$2:$F$50,2,FALSE)</f>
        <v>896</v>
      </c>
      <c r="H16" s="2">
        <f>VLOOKUP($F16,Material!$B$2:$F$50,3,FALSE)</f>
        <v>2810</v>
      </c>
      <c r="I16" s="2">
        <f>VLOOKUP($F16,Material!$B$2:$F$50,4,FALSE)</f>
        <v>170</v>
      </c>
      <c r="J16" s="113">
        <f t="shared" si="9"/>
        <v>7.117168000000001E-4</v>
      </c>
      <c r="K16" s="8">
        <v>1.583E-2</v>
      </c>
      <c r="L16" s="4">
        <v>1.6E-2</v>
      </c>
      <c r="M16" s="5">
        <v>1E-3</v>
      </c>
      <c r="N16" s="6"/>
      <c r="O16" s="124"/>
      <c r="P16" s="2" t="str">
        <f t="shared" si="10"/>
        <v>#    D3610 = Top Frame Node 3610, T=20, C=0.6376982528;</v>
      </c>
      <c r="Q16" s="2" t="str">
        <f t="shared" si="11"/>
        <v xml:space="preserve">  C3610 = 0.6376982528; </v>
      </c>
    </row>
    <row r="17" spans="1:17" s="14" customFormat="1" ht="15" thickBot="1">
      <c r="A17" s="100" t="s">
        <v>6</v>
      </c>
      <c r="B17" s="2">
        <f t="shared" si="8"/>
        <v>3611</v>
      </c>
      <c r="C17" s="2" t="str">
        <f t="shared" si="5"/>
        <v>Top Frame Node 3611</v>
      </c>
      <c r="D17" s="2">
        <f t="shared" ref="D17:D22" si="12">D16</f>
        <v>20</v>
      </c>
      <c r="E17" s="3">
        <f t="shared" si="0"/>
        <v>0.63769825280000014</v>
      </c>
      <c r="F17" s="2" t="str">
        <f t="shared" ref="F17:F22" si="13">F16</f>
        <v>Aluminum 6082</v>
      </c>
      <c r="G17" s="2">
        <f>VLOOKUP(F17,Material!$B$2:$F$50,2,FALSE)</f>
        <v>896</v>
      </c>
      <c r="H17" s="2">
        <f>VLOOKUP($F17,Material!$B$2:$F$50,3,FALSE)</f>
        <v>2810</v>
      </c>
      <c r="I17" s="2">
        <f>VLOOKUP($F17,Material!$B$2:$F$50,4,FALSE)</f>
        <v>170</v>
      </c>
      <c r="J17" s="113">
        <f t="shared" si="9"/>
        <v>7.117168000000001E-4</v>
      </c>
      <c r="K17" s="8">
        <v>1.583E-2</v>
      </c>
      <c r="L17" s="4">
        <v>1.6E-2</v>
      </c>
      <c r="M17" s="5">
        <v>1E-3</v>
      </c>
      <c r="N17" s="6"/>
      <c r="O17" s="124"/>
      <c r="P17" s="2" t="str">
        <f t="shared" si="10"/>
        <v>#    D3611 = Top Frame Node 3611, T=20, C=0.6376982528;</v>
      </c>
      <c r="Q17" s="2" t="str">
        <f t="shared" si="11"/>
        <v xml:space="preserve">  C3611 = 0.6376982528; </v>
      </c>
    </row>
    <row r="18" spans="1:17" s="14" customFormat="1" ht="15" thickBot="1">
      <c r="A18" s="100" t="s">
        <v>6</v>
      </c>
      <c r="B18" s="2">
        <f t="shared" si="8"/>
        <v>3612</v>
      </c>
      <c r="C18" s="2" t="str">
        <f t="shared" si="5"/>
        <v>Top Frame Node 3612</v>
      </c>
      <c r="D18" s="2">
        <f t="shared" si="12"/>
        <v>20</v>
      </c>
      <c r="E18" s="3">
        <f t="shared" si="0"/>
        <v>0.63769825280000014</v>
      </c>
      <c r="F18" s="2" t="str">
        <f t="shared" si="13"/>
        <v>Aluminum 6082</v>
      </c>
      <c r="G18" s="2">
        <f>VLOOKUP(F18,Material!$B$2:$F$50,2,FALSE)</f>
        <v>896</v>
      </c>
      <c r="H18" s="2">
        <f>VLOOKUP($F18,Material!$B$2:$F$50,3,FALSE)</f>
        <v>2810</v>
      </c>
      <c r="I18" s="2">
        <f>VLOOKUP($F18,Material!$B$2:$F$50,4,FALSE)</f>
        <v>170</v>
      </c>
      <c r="J18" s="113">
        <f t="shared" si="9"/>
        <v>7.117168000000001E-4</v>
      </c>
      <c r="K18" s="8">
        <v>1.583E-2</v>
      </c>
      <c r="L18" s="4">
        <v>1.6E-2</v>
      </c>
      <c r="M18" s="5">
        <v>1E-3</v>
      </c>
      <c r="N18" s="6"/>
      <c r="O18" s="124"/>
      <c r="P18" s="2" t="str">
        <f t="shared" si="10"/>
        <v>#    D3612 = Top Frame Node 3612, T=20, C=0.6376982528;</v>
      </c>
      <c r="Q18" s="2" t="str">
        <f t="shared" si="11"/>
        <v xml:space="preserve">  C3612 = 0.6376982528; </v>
      </c>
    </row>
    <row r="19" spans="1:17" s="14" customFormat="1" ht="15" thickBot="1">
      <c r="A19" s="100" t="s">
        <v>6</v>
      </c>
      <c r="B19" s="2">
        <f t="shared" si="8"/>
        <v>3613</v>
      </c>
      <c r="C19" s="2" t="str">
        <f t="shared" si="5"/>
        <v>Top Frame Node 3613</v>
      </c>
      <c r="D19" s="2">
        <f t="shared" si="12"/>
        <v>20</v>
      </c>
      <c r="E19" s="3">
        <f t="shared" si="0"/>
        <v>0.63769825280000014</v>
      </c>
      <c r="F19" s="2" t="str">
        <f t="shared" si="13"/>
        <v>Aluminum 6082</v>
      </c>
      <c r="G19" s="2">
        <f>VLOOKUP(F19,Material!$B$2:$F$50,2,FALSE)</f>
        <v>896</v>
      </c>
      <c r="H19" s="2">
        <f>VLOOKUP($F19,Material!$B$2:$F$50,3,FALSE)</f>
        <v>2810</v>
      </c>
      <c r="I19" s="2">
        <f>VLOOKUP($F19,Material!$B$2:$F$50,4,FALSE)</f>
        <v>170</v>
      </c>
      <c r="J19" s="113">
        <f t="shared" si="9"/>
        <v>7.117168000000001E-4</v>
      </c>
      <c r="K19" s="8">
        <v>1.583E-2</v>
      </c>
      <c r="L19" s="4">
        <v>1.6E-2</v>
      </c>
      <c r="M19" s="5">
        <v>1E-3</v>
      </c>
      <c r="N19" s="6"/>
      <c r="O19" s="124"/>
      <c r="P19" s="2" t="str">
        <f t="shared" si="10"/>
        <v>#    D3613 = Top Frame Node 3613, T=20, C=0.6376982528;</v>
      </c>
      <c r="Q19" s="2" t="str">
        <f t="shared" si="11"/>
        <v xml:space="preserve">  C3613 = 0.6376982528; </v>
      </c>
    </row>
    <row r="20" spans="1:17" s="14" customFormat="1" ht="15" thickBot="1">
      <c r="A20" s="100" t="s">
        <v>6</v>
      </c>
      <c r="B20" s="2">
        <f t="shared" si="8"/>
        <v>3614</v>
      </c>
      <c r="C20" s="2" t="str">
        <f t="shared" si="5"/>
        <v>Top Frame Node 3614</v>
      </c>
      <c r="D20" s="2">
        <f t="shared" si="12"/>
        <v>20</v>
      </c>
      <c r="E20" s="3">
        <f t="shared" si="0"/>
        <v>0.63769825280000014</v>
      </c>
      <c r="F20" s="2" t="str">
        <f t="shared" si="13"/>
        <v>Aluminum 6082</v>
      </c>
      <c r="G20" s="2">
        <f>VLOOKUP(F20,Material!$B$2:$F$50,2,FALSE)</f>
        <v>896</v>
      </c>
      <c r="H20" s="2">
        <f>VLOOKUP($F20,Material!$B$2:$F$50,3,FALSE)</f>
        <v>2810</v>
      </c>
      <c r="I20" s="2">
        <f>VLOOKUP($F20,Material!$B$2:$F$50,4,FALSE)</f>
        <v>170</v>
      </c>
      <c r="J20" s="113">
        <f t="shared" si="9"/>
        <v>7.117168000000001E-4</v>
      </c>
      <c r="K20" s="8">
        <v>1.583E-2</v>
      </c>
      <c r="L20" s="4">
        <v>1.6E-2</v>
      </c>
      <c r="M20" s="5">
        <v>1E-3</v>
      </c>
      <c r="N20" s="6"/>
      <c r="O20" s="124"/>
      <c r="P20" s="2" t="str">
        <f t="shared" si="10"/>
        <v>#    D3614 = Top Frame Node 3614, T=20, C=0.6376982528;</v>
      </c>
      <c r="Q20" s="2" t="str">
        <f t="shared" si="11"/>
        <v xml:space="preserve">  C3614 = 0.6376982528; </v>
      </c>
    </row>
    <row r="21" spans="1:17" s="42" customFormat="1" ht="15" thickBot="1">
      <c r="A21" s="100" t="s">
        <v>6</v>
      </c>
      <c r="B21" s="2">
        <f t="shared" si="8"/>
        <v>3615</v>
      </c>
      <c r="C21" s="2" t="str">
        <f t="shared" si="5"/>
        <v>Top Frame Node 3615</v>
      </c>
      <c r="D21" s="2">
        <f t="shared" si="12"/>
        <v>20</v>
      </c>
      <c r="E21" s="3">
        <f t="shared" si="0"/>
        <v>0.63769825280000014</v>
      </c>
      <c r="F21" s="2" t="str">
        <f t="shared" si="13"/>
        <v>Aluminum 6082</v>
      </c>
      <c r="G21" s="2">
        <f>VLOOKUP(F21,Material!$B$2:$F$50,2,FALSE)</f>
        <v>896</v>
      </c>
      <c r="H21" s="2">
        <f>VLOOKUP($F21,Material!$B$2:$F$50,3,FALSE)</f>
        <v>2810</v>
      </c>
      <c r="I21" s="2">
        <f>VLOOKUP($F21,Material!$B$2:$F$50,4,FALSE)</f>
        <v>170</v>
      </c>
      <c r="J21" s="113">
        <f t="shared" si="9"/>
        <v>7.117168000000001E-4</v>
      </c>
      <c r="K21" s="8">
        <v>1.583E-2</v>
      </c>
      <c r="L21" s="4">
        <v>1.6E-2</v>
      </c>
      <c r="M21" s="5">
        <v>1E-3</v>
      </c>
      <c r="N21" s="6"/>
      <c r="O21" s="124"/>
      <c r="P21" s="2" t="str">
        <f t="shared" si="10"/>
        <v>#    D3615 = Top Frame Node 3615, T=20, C=0.6376982528;</v>
      </c>
      <c r="Q21" s="2" t="str">
        <f t="shared" si="11"/>
        <v xml:space="preserve">  C3615 = 0.6376982528; </v>
      </c>
    </row>
    <row r="22" spans="1:17" s="14" customFormat="1" ht="15" thickBot="1">
      <c r="A22" s="100" t="s">
        <v>6</v>
      </c>
      <c r="B22" s="2">
        <f t="shared" si="8"/>
        <v>3616</v>
      </c>
      <c r="C22" s="2" t="str">
        <f t="shared" si="5"/>
        <v>Top Frame Node 3616</v>
      </c>
      <c r="D22" s="2">
        <f t="shared" si="12"/>
        <v>20</v>
      </c>
      <c r="E22" s="3">
        <f t="shared" si="0"/>
        <v>0.63769825280000014</v>
      </c>
      <c r="F22" s="2" t="str">
        <f t="shared" si="13"/>
        <v>Aluminum 6082</v>
      </c>
      <c r="G22" s="2">
        <f>VLOOKUP(F22,Material!$B$2:$F$50,2,FALSE)</f>
        <v>896</v>
      </c>
      <c r="H22" s="2">
        <f>VLOOKUP($F22,Material!$B$2:$F$50,3,FALSE)</f>
        <v>2810</v>
      </c>
      <c r="I22" s="2">
        <f>VLOOKUP($F22,Material!$B$2:$F$50,4,FALSE)</f>
        <v>170</v>
      </c>
      <c r="J22" s="113">
        <f t="shared" si="9"/>
        <v>7.117168000000001E-4</v>
      </c>
      <c r="K22" s="8">
        <v>1.583E-2</v>
      </c>
      <c r="L22" s="4">
        <v>1.6E-2</v>
      </c>
      <c r="M22" s="5">
        <v>1E-3</v>
      </c>
      <c r="N22" s="6"/>
      <c r="O22" s="124"/>
      <c r="P22" s="2" t="str">
        <f t="shared" si="10"/>
        <v>#    D3616 = Top Frame Node 3616, T=20, C=0.6376982528;</v>
      </c>
      <c r="Q22" s="2" t="str">
        <f t="shared" si="11"/>
        <v xml:space="preserve">  C3616 = 0.6376982528; </v>
      </c>
    </row>
    <row r="23" spans="1:17" s="14" customFormat="1" ht="15" thickBot="1">
      <c r="A23" s="100" t="s">
        <v>6</v>
      </c>
      <c r="B23" s="2">
        <f t="shared" si="8"/>
        <v>3617</v>
      </c>
      <c r="C23" s="2" t="str">
        <f t="shared" si="5"/>
        <v>Top Frame Node 3617</v>
      </c>
      <c r="D23" s="2">
        <f>D22</f>
        <v>20</v>
      </c>
      <c r="E23" s="3">
        <f t="shared" si="0"/>
        <v>0.63769825280000014</v>
      </c>
      <c r="F23" s="2" t="str">
        <f>F22</f>
        <v>Aluminum 6082</v>
      </c>
      <c r="G23" s="2">
        <f>VLOOKUP(F23,Material!$B$2:$F$50,2,FALSE)</f>
        <v>896</v>
      </c>
      <c r="H23" s="2">
        <f>VLOOKUP($F23,Material!$B$2:$F$50,3,FALSE)</f>
        <v>2810</v>
      </c>
      <c r="I23" s="2">
        <f>VLOOKUP($F23,Material!$B$2:$F$50,4,FALSE)</f>
        <v>170</v>
      </c>
      <c r="J23" s="113">
        <f t="shared" si="9"/>
        <v>7.117168000000001E-4</v>
      </c>
      <c r="K23" s="8">
        <v>1.583E-2</v>
      </c>
      <c r="L23" s="4">
        <v>1.6E-2</v>
      </c>
      <c r="M23" s="5">
        <v>1E-3</v>
      </c>
      <c r="N23" s="6"/>
      <c r="O23" s="124"/>
      <c r="P23" s="2" t="str">
        <f t="shared" si="10"/>
        <v>#    D3617 = Top Frame Node 3617, T=20, C=0.6376982528;</v>
      </c>
      <c r="Q23" s="2" t="str">
        <f t="shared" si="11"/>
        <v xml:space="preserve">  C3617 = 0.6376982528; </v>
      </c>
    </row>
    <row r="24" spans="1:17" s="14" customFormat="1" ht="15" thickBot="1">
      <c r="A24" s="100" t="s">
        <v>6</v>
      </c>
      <c r="B24" s="2">
        <f t="shared" si="8"/>
        <v>3618</v>
      </c>
      <c r="C24" s="2" t="str">
        <f>$C$5&amp;" Node "&amp;B24</f>
        <v>Top Frame Node 3618</v>
      </c>
      <c r="D24" s="2">
        <v>20</v>
      </c>
      <c r="E24" s="3">
        <f t="shared" si="0"/>
        <v>0.63769825280000014</v>
      </c>
      <c r="F24" s="2" t="s">
        <v>9</v>
      </c>
      <c r="G24" s="2">
        <f>VLOOKUP(F24,Material!$B$2:$F$50,2,FALSE)</f>
        <v>896</v>
      </c>
      <c r="H24" s="2">
        <f>VLOOKUP($F24,Material!$B$2:$F$50,3,FALSE)</f>
        <v>2810</v>
      </c>
      <c r="I24" s="2">
        <f>VLOOKUP($F24,Material!$B$2:$F$50,4,FALSE)</f>
        <v>170</v>
      </c>
      <c r="J24" s="113">
        <f t="shared" si="9"/>
        <v>7.117168000000001E-4</v>
      </c>
      <c r="K24" s="8">
        <v>1.583E-2</v>
      </c>
      <c r="L24" s="4">
        <v>1.6E-2</v>
      </c>
      <c r="M24" s="5">
        <v>1E-3</v>
      </c>
      <c r="N24" s="6"/>
      <c r="O24" s="124"/>
      <c r="P24" s="2" t="str">
        <f t="shared" si="10"/>
        <v>#    D3618 = Top Frame Node 3618, T=20, C=0.6376982528;</v>
      </c>
      <c r="Q24" s="2" t="str">
        <f t="shared" si="11"/>
        <v xml:space="preserve">  C3618 = 0.6376982528; </v>
      </c>
    </row>
    <row r="25" spans="1:17" ht="15" thickBot="1">
      <c r="A25" s="100" t="s">
        <v>6</v>
      </c>
      <c r="B25" s="2">
        <f t="shared" si="8"/>
        <v>3619</v>
      </c>
      <c r="C25" s="2" t="str">
        <f t="shared" si="5"/>
        <v>Top Frame Node 3619</v>
      </c>
      <c r="D25" s="2">
        <f>D24</f>
        <v>20</v>
      </c>
      <c r="E25" s="3">
        <f t="shared" si="0"/>
        <v>0.63769825280000014</v>
      </c>
      <c r="F25" s="2" t="str">
        <f>F24</f>
        <v>Aluminum 6082</v>
      </c>
      <c r="G25" s="2">
        <f>VLOOKUP(F25,Material!$B$2:$F$50,2,FALSE)</f>
        <v>896</v>
      </c>
      <c r="H25" s="2">
        <f>VLOOKUP($F25,Material!$B$2:$F$50,3,FALSE)</f>
        <v>2810</v>
      </c>
      <c r="I25" s="2">
        <f>VLOOKUP($F25,Material!$B$2:$F$50,4,FALSE)</f>
        <v>170</v>
      </c>
      <c r="J25" s="113">
        <f t="shared" si="9"/>
        <v>7.117168000000001E-4</v>
      </c>
      <c r="K25" s="8">
        <v>1.583E-2</v>
      </c>
      <c r="L25" s="4">
        <v>1.6E-2</v>
      </c>
      <c r="M25" s="5">
        <v>1E-3</v>
      </c>
      <c r="N25" s="6"/>
      <c r="O25" s="124"/>
      <c r="P25" s="2" t="str">
        <f t="shared" si="10"/>
        <v>#    D3619 = Top Frame Node 3619, T=20, C=0.6376982528;</v>
      </c>
      <c r="Q25" s="2" t="str">
        <f t="shared" si="11"/>
        <v xml:space="preserve">  C3619 = 0.6376982528; </v>
      </c>
    </row>
    <row r="26" spans="1:17" ht="15" thickBot="1">
      <c r="A26" s="100" t="s">
        <v>6</v>
      </c>
      <c r="B26" s="2">
        <f t="shared" si="8"/>
        <v>3620</v>
      </c>
      <c r="C26" s="2" t="str">
        <f t="shared" si="5"/>
        <v>Top Frame Node 3620</v>
      </c>
      <c r="D26" s="2">
        <f t="shared" ref="D26:D31" si="14">D25</f>
        <v>20</v>
      </c>
      <c r="E26" s="3">
        <f t="shared" si="0"/>
        <v>0.63769825280000014</v>
      </c>
      <c r="F26" s="2" t="str">
        <f t="shared" ref="F26:F31" si="15">F25</f>
        <v>Aluminum 6082</v>
      </c>
      <c r="G26" s="2">
        <f>VLOOKUP(F26,Material!$B$2:$F$50,2,FALSE)</f>
        <v>896</v>
      </c>
      <c r="H26" s="2">
        <f>VLOOKUP($F26,Material!$B$2:$F$50,3,FALSE)</f>
        <v>2810</v>
      </c>
      <c r="I26" s="2">
        <f>VLOOKUP($F26,Material!$B$2:$F$50,4,FALSE)</f>
        <v>170</v>
      </c>
      <c r="J26" s="113">
        <f t="shared" si="9"/>
        <v>7.117168000000001E-4</v>
      </c>
      <c r="K26" s="8">
        <v>1.583E-2</v>
      </c>
      <c r="L26" s="4">
        <v>1.6E-2</v>
      </c>
      <c r="M26" s="5">
        <v>1E-3</v>
      </c>
      <c r="N26" s="6"/>
      <c r="O26" s="124"/>
      <c r="P26" s="2" t="str">
        <f t="shared" si="10"/>
        <v>#    D3620 = Top Frame Node 3620, T=20, C=0.6376982528;</v>
      </c>
      <c r="Q26" s="2" t="str">
        <f t="shared" si="11"/>
        <v xml:space="preserve">  C3620 = 0.6376982528; </v>
      </c>
    </row>
    <row r="27" spans="1:17" ht="15" thickBot="1">
      <c r="A27" s="100" t="s">
        <v>6</v>
      </c>
      <c r="B27" s="2">
        <f t="shared" si="8"/>
        <v>3621</v>
      </c>
      <c r="C27" s="2" t="str">
        <f t="shared" si="5"/>
        <v>Top Frame Node 3621</v>
      </c>
      <c r="D27" s="2">
        <f t="shared" si="14"/>
        <v>20</v>
      </c>
      <c r="E27" s="3">
        <f t="shared" si="0"/>
        <v>0.63769825280000014</v>
      </c>
      <c r="F27" s="2" t="str">
        <f t="shared" si="15"/>
        <v>Aluminum 6082</v>
      </c>
      <c r="G27" s="2">
        <f>VLOOKUP(F27,Material!$B$2:$F$50,2,FALSE)</f>
        <v>896</v>
      </c>
      <c r="H27" s="2">
        <f>VLOOKUP($F27,Material!$B$2:$F$50,3,FALSE)</f>
        <v>2810</v>
      </c>
      <c r="I27" s="2">
        <f>VLOOKUP($F27,Material!$B$2:$F$50,4,FALSE)</f>
        <v>170</v>
      </c>
      <c r="J27" s="113">
        <f t="shared" si="9"/>
        <v>7.117168000000001E-4</v>
      </c>
      <c r="K27" s="8">
        <v>1.583E-2</v>
      </c>
      <c r="L27" s="4">
        <v>1.6E-2</v>
      </c>
      <c r="M27" s="5">
        <v>1E-3</v>
      </c>
      <c r="N27" s="6"/>
      <c r="O27" s="124"/>
      <c r="P27" s="2" t="str">
        <f t="shared" si="10"/>
        <v>#    D3621 = Top Frame Node 3621, T=20, C=0.6376982528;</v>
      </c>
      <c r="Q27" s="2" t="str">
        <f t="shared" si="11"/>
        <v xml:space="preserve">  C3621 = 0.6376982528; </v>
      </c>
    </row>
    <row r="28" spans="1:17" ht="15" thickBot="1">
      <c r="A28" s="100" t="s">
        <v>6</v>
      </c>
      <c r="B28" s="2">
        <f t="shared" si="8"/>
        <v>3622</v>
      </c>
      <c r="C28" s="2" t="str">
        <f t="shared" si="5"/>
        <v>Top Frame Node 3622</v>
      </c>
      <c r="D28" s="2">
        <f t="shared" si="14"/>
        <v>20</v>
      </c>
      <c r="E28" s="3">
        <f t="shared" si="0"/>
        <v>0.63769825280000014</v>
      </c>
      <c r="F28" s="2" t="str">
        <f t="shared" si="15"/>
        <v>Aluminum 6082</v>
      </c>
      <c r="G28" s="2">
        <f>VLOOKUP(F28,Material!$B$2:$F$50,2,FALSE)</f>
        <v>896</v>
      </c>
      <c r="H28" s="2">
        <f>VLOOKUP($F28,Material!$B$2:$F$50,3,FALSE)</f>
        <v>2810</v>
      </c>
      <c r="I28" s="2">
        <f>VLOOKUP($F28,Material!$B$2:$F$50,4,FALSE)</f>
        <v>170</v>
      </c>
      <c r="J28" s="113">
        <f t="shared" si="9"/>
        <v>7.117168000000001E-4</v>
      </c>
      <c r="K28" s="8">
        <v>1.583E-2</v>
      </c>
      <c r="L28" s="4">
        <v>1.6E-2</v>
      </c>
      <c r="M28" s="5">
        <v>1E-3</v>
      </c>
      <c r="N28" s="6"/>
      <c r="O28" s="124"/>
      <c r="P28" s="2" t="str">
        <f t="shared" si="10"/>
        <v>#    D3622 = Top Frame Node 3622, T=20, C=0.6376982528;</v>
      </c>
      <c r="Q28" s="2" t="str">
        <f t="shared" si="11"/>
        <v xml:space="preserve">  C3622 = 0.6376982528; </v>
      </c>
    </row>
    <row r="29" spans="1:17" ht="15" thickBot="1">
      <c r="A29" s="100" t="s">
        <v>6</v>
      </c>
      <c r="B29" s="2">
        <f t="shared" si="8"/>
        <v>3623</v>
      </c>
      <c r="C29" s="2" t="str">
        <f t="shared" si="5"/>
        <v>Top Frame Node 3623</v>
      </c>
      <c r="D29" s="2">
        <f t="shared" si="14"/>
        <v>20</v>
      </c>
      <c r="E29" s="3">
        <f t="shared" si="0"/>
        <v>0.63769825280000014</v>
      </c>
      <c r="F29" s="2" t="str">
        <f t="shared" si="15"/>
        <v>Aluminum 6082</v>
      </c>
      <c r="G29" s="2">
        <f>VLOOKUP(F29,Material!$B$2:$F$50,2,FALSE)</f>
        <v>896</v>
      </c>
      <c r="H29" s="2">
        <f>VLOOKUP($F29,Material!$B$2:$F$50,3,FALSE)</f>
        <v>2810</v>
      </c>
      <c r="I29" s="2">
        <f>VLOOKUP($F29,Material!$B$2:$F$50,4,FALSE)</f>
        <v>170</v>
      </c>
      <c r="J29" s="113">
        <f t="shared" si="9"/>
        <v>7.117168000000001E-4</v>
      </c>
      <c r="K29" s="8">
        <v>1.583E-2</v>
      </c>
      <c r="L29" s="4">
        <v>1.6E-2</v>
      </c>
      <c r="M29" s="5">
        <v>1E-3</v>
      </c>
      <c r="N29" s="6"/>
      <c r="O29" s="124"/>
      <c r="P29" s="2" t="str">
        <f t="shared" si="10"/>
        <v>#    D3623 = Top Frame Node 3623, T=20, C=0.6376982528;</v>
      </c>
      <c r="Q29" s="2" t="str">
        <f t="shared" si="11"/>
        <v xml:space="preserve">  C3623 = 0.6376982528; </v>
      </c>
    </row>
    <row r="30" spans="1:17" ht="15" thickBot="1">
      <c r="A30" s="100" t="s">
        <v>6</v>
      </c>
      <c r="B30" s="2">
        <f t="shared" si="8"/>
        <v>3624</v>
      </c>
      <c r="C30" s="2" t="str">
        <f t="shared" si="5"/>
        <v>Top Frame Node 3624</v>
      </c>
      <c r="D30" s="2">
        <f t="shared" si="14"/>
        <v>20</v>
      </c>
      <c r="E30" s="3">
        <f t="shared" si="0"/>
        <v>0.63769825280000014</v>
      </c>
      <c r="F30" s="2" t="str">
        <f t="shared" si="15"/>
        <v>Aluminum 6082</v>
      </c>
      <c r="G30" s="2">
        <f>VLOOKUP(F30,Material!$B$2:$F$50,2,FALSE)</f>
        <v>896</v>
      </c>
      <c r="H30" s="2">
        <f>VLOOKUP($F30,Material!$B$2:$F$50,3,FALSE)</f>
        <v>2810</v>
      </c>
      <c r="I30" s="2">
        <f>VLOOKUP($F30,Material!$B$2:$F$50,4,FALSE)</f>
        <v>170</v>
      </c>
      <c r="J30" s="113">
        <f t="shared" si="9"/>
        <v>7.117168000000001E-4</v>
      </c>
      <c r="K30" s="8">
        <v>1.583E-2</v>
      </c>
      <c r="L30" s="4">
        <v>1.6E-2</v>
      </c>
      <c r="M30" s="5">
        <v>1E-3</v>
      </c>
      <c r="N30" s="6"/>
      <c r="O30" s="124"/>
      <c r="P30" s="2" t="str">
        <f t="shared" si="10"/>
        <v>#    D3624 = Top Frame Node 3624, T=20, C=0.6376982528;</v>
      </c>
      <c r="Q30" s="2" t="str">
        <f t="shared" si="11"/>
        <v xml:space="preserve">  C3624 = 0.6376982528; </v>
      </c>
    </row>
    <row r="31" spans="1:17" ht="15" thickBot="1">
      <c r="A31" s="100" t="s">
        <v>6</v>
      </c>
      <c r="B31" s="2">
        <f t="shared" si="8"/>
        <v>3625</v>
      </c>
      <c r="C31" s="2" t="str">
        <f t="shared" si="5"/>
        <v>Top Frame Node 3625</v>
      </c>
      <c r="D31" s="2">
        <f t="shared" si="14"/>
        <v>20</v>
      </c>
      <c r="E31" s="3">
        <f t="shared" si="0"/>
        <v>0.63769825280000014</v>
      </c>
      <c r="F31" s="2" t="str">
        <f t="shared" si="15"/>
        <v>Aluminum 6082</v>
      </c>
      <c r="G31" s="2">
        <f>VLOOKUP(F31,Material!$B$2:$F$50,2,FALSE)</f>
        <v>896</v>
      </c>
      <c r="H31" s="2">
        <f>VLOOKUP($F31,Material!$B$2:$F$50,3,FALSE)</f>
        <v>2810</v>
      </c>
      <c r="I31" s="2">
        <f>VLOOKUP($F31,Material!$B$2:$F$50,4,FALSE)</f>
        <v>170</v>
      </c>
      <c r="J31" s="113">
        <f t="shared" si="9"/>
        <v>7.117168000000001E-4</v>
      </c>
      <c r="K31" s="8">
        <v>1.583E-2</v>
      </c>
      <c r="L31" s="4">
        <v>1.6E-2</v>
      </c>
      <c r="M31" s="5">
        <v>1E-3</v>
      </c>
      <c r="N31" s="6"/>
      <c r="O31" s="124"/>
      <c r="P31" s="2" t="str">
        <f t="shared" si="10"/>
        <v>#    D3625 = Top Frame Node 3625, T=20, C=0.6376982528;</v>
      </c>
      <c r="Q31" s="2" t="str">
        <f t="shared" si="11"/>
        <v xml:space="preserve">  C3625 = 0.6376982528; </v>
      </c>
    </row>
    <row r="32" spans="1:17" ht="15" thickBot="1">
      <c r="A32" s="100" t="s">
        <v>6</v>
      </c>
      <c r="B32" s="2">
        <f t="shared" si="8"/>
        <v>3626</v>
      </c>
      <c r="C32" s="2" t="str">
        <f t="shared" si="5"/>
        <v>Top Frame Node 3626</v>
      </c>
      <c r="D32" s="2">
        <f>D31</f>
        <v>20</v>
      </c>
      <c r="E32" s="3">
        <f t="shared" si="0"/>
        <v>0.63769825280000014</v>
      </c>
      <c r="F32" s="2" t="str">
        <f>F31</f>
        <v>Aluminum 6082</v>
      </c>
      <c r="G32" s="2">
        <f>VLOOKUP(F32,Material!$B$2:$F$50,2,FALSE)</f>
        <v>896</v>
      </c>
      <c r="H32" s="2">
        <f>VLOOKUP($F32,Material!$B$2:$F$50,3,FALSE)</f>
        <v>2810</v>
      </c>
      <c r="I32" s="2">
        <f>VLOOKUP($F32,Material!$B$2:$F$50,4,FALSE)</f>
        <v>170</v>
      </c>
      <c r="J32" s="113">
        <f t="shared" si="9"/>
        <v>7.117168000000001E-4</v>
      </c>
      <c r="K32" s="8">
        <v>1.583E-2</v>
      </c>
      <c r="L32" s="4">
        <v>1.6E-2</v>
      </c>
      <c r="M32" s="5">
        <v>1E-3</v>
      </c>
      <c r="N32" s="6"/>
      <c r="O32" s="124"/>
      <c r="P32" s="2" t="str">
        <f t="shared" si="10"/>
        <v>#    D3626 = Top Frame Node 3626, T=20, C=0.6376982528;</v>
      </c>
      <c r="Q32" s="2" t="str">
        <f t="shared" si="11"/>
        <v xml:space="preserve">  C3626 = 0.6376982528; </v>
      </c>
    </row>
    <row r="33" spans="1:17" ht="15" thickBot="1">
      <c r="A33" s="100" t="s">
        <v>6</v>
      </c>
      <c r="B33" s="2">
        <f t="shared" si="8"/>
        <v>3627</v>
      </c>
      <c r="C33" s="2" t="str">
        <f>$C$5&amp;" Node "&amp;B33</f>
        <v>Top Frame Node 3627</v>
      </c>
      <c r="D33" s="2">
        <v>20</v>
      </c>
      <c r="E33" s="3">
        <f t="shared" si="0"/>
        <v>0.63769825280000014</v>
      </c>
      <c r="F33" s="2" t="s">
        <v>9</v>
      </c>
      <c r="G33" s="2">
        <f>VLOOKUP(F33,Material!$B$2:$F$50,2,FALSE)</f>
        <v>896</v>
      </c>
      <c r="H33" s="2">
        <f>VLOOKUP($F33,Material!$B$2:$F$50,3,FALSE)</f>
        <v>2810</v>
      </c>
      <c r="I33" s="2">
        <f>VLOOKUP($F33,Material!$B$2:$F$50,4,FALSE)</f>
        <v>170</v>
      </c>
      <c r="J33" s="113">
        <f t="shared" si="9"/>
        <v>7.117168000000001E-4</v>
      </c>
      <c r="K33" s="8">
        <v>1.583E-2</v>
      </c>
      <c r="L33" s="4">
        <v>1.6E-2</v>
      </c>
      <c r="M33" s="5">
        <v>1E-3</v>
      </c>
      <c r="N33" s="6"/>
      <c r="O33" s="124"/>
      <c r="P33" s="2" t="str">
        <f t="shared" si="10"/>
        <v>#    D3627 = Top Frame Node 3627, T=20, C=0.6376982528;</v>
      </c>
      <c r="Q33" s="2" t="str">
        <f t="shared" si="11"/>
        <v xml:space="preserve">  C3627 = 0.6376982528; </v>
      </c>
    </row>
    <row r="34" spans="1:17" ht="15" thickBot="1">
      <c r="A34" s="100" t="s">
        <v>6</v>
      </c>
      <c r="B34" s="2">
        <f t="shared" si="8"/>
        <v>3628</v>
      </c>
      <c r="C34" s="2" t="str">
        <f t="shared" si="5"/>
        <v>Top Frame Node 3628</v>
      </c>
      <c r="D34" s="2">
        <f>D33</f>
        <v>20</v>
      </c>
      <c r="E34" s="3">
        <f t="shared" si="0"/>
        <v>0.63769825280000014</v>
      </c>
      <c r="F34" s="2" t="str">
        <f>F33</f>
        <v>Aluminum 6082</v>
      </c>
      <c r="G34" s="2">
        <f>VLOOKUP(F34,Material!$B$2:$F$50,2,FALSE)</f>
        <v>896</v>
      </c>
      <c r="H34" s="2">
        <f>VLOOKUP($F34,Material!$B$2:$F$50,3,FALSE)</f>
        <v>2810</v>
      </c>
      <c r="I34" s="2">
        <f>VLOOKUP($F34,Material!$B$2:$F$50,4,FALSE)</f>
        <v>170</v>
      </c>
      <c r="J34" s="113">
        <f t="shared" si="9"/>
        <v>7.117168000000001E-4</v>
      </c>
      <c r="K34" s="8">
        <v>1.583E-2</v>
      </c>
      <c r="L34" s="4">
        <v>1.6E-2</v>
      </c>
      <c r="M34" s="5">
        <v>1E-3</v>
      </c>
      <c r="N34" s="6"/>
      <c r="O34" s="124"/>
      <c r="P34" s="2" t="str">
        <f t="shared" si="10"/>
        <v>#    D3628 = Top Frame Node 3628, T=20, C=0.6376982528;</v>
      </c>
      <c r="Q34" s="2" t="str">
        <f t="shared" si="11"/>
        <v xml:space="preserve">  C3628 = 0.6376982528; </v>
      </c>
    </row>
    <row r="35" spans="1:17" ht="15" thickBot="1">
      <c r="A35" s="100" t="s">
        <v>6</v>
      </c>
      <c r="B35" s="2">
        <f t="shared" si="8"/>
        <v>3629</v>
      </c>
      <c r="C35" s="2" t="str">
        <f t="shared" si="5"/>
        <v>Top Frame Node 3629</v>
      </c>
      <c r="D35" s="2">
        <f t="shared" ref="D35:D40" si="16">D34</f>
        <v>20</v>
      </c>
      <c r="E35" s="3">
        <f t="shared" si="0"/>
        <v>0.63769825280000014</v>
      </c>
      <c r="F35" s="2" t="str">
        <f t="shared" ref="F35:F40" si="17">F34</f>
        <v>Aluminum 6082</v>
      </c>
      <c r="G35" s="2">
        <f>VLOOKUP(F35,Material!$B$2:$F$50,2,FALSE)</f>
        <v>896</v>
      </c>
      <c r="H35" s="2">
        <f>VLOOKUP($F35,Material!$B$2:$F$50,3,FALSE)</f>
        <v>2810</v>
      </c>
      <c r="I35" s="2">
        <f>VLOOKUP($F35,Material!$B$2:$F$50,4,FALSE)</f>
        <v>170</v>
      </c>
      <c r="J35" s="113">
        <f t="shared" si="9"/>
        <v>7.117168000000001E-4</v>
      </c>
      <c r="K35" s="8">
        <v>1.583E-2</v>
      </c>
      <c r="L35" s="4">
        <v>1.6E-2</v>
      </c>
      <c r="M35" s="5">
        <v>1E-3</v>
      </c>
      <c r="N35" s="6"/>
      <c r="O35" s="124"/>
      <c r="P35" s="2" t="str">
        <f t="shared" si="10"/>
        <v>#    D3629 = Top Frame Node 3629, T=20, C=0.6376982528;</v>
      </c>
      <c r="Q35" s="2" t="str">
        <f t="shared" si="11"/>
        <v xml:space="preserve">  C3629 = 0.6376982528; </v>
      </c>
    </row>
    <row r="36" spans="1:17" ht="15" thickBot="1">
      <c r="A36" s="100" t="s">
        <v>6</v>
      </c>
      <c r="B36" s="2">
        <f t="shared" si="8"/>
        <v>3630</v>
      </c>
      <c r="C36" s="2" t="str">
        <f t="shared" si="5"/>
        <v>Top Frame Node 3630</v>
      </c>
      <c r="D36" s="2">
        <f t="shared" si="16"/>
        <v>20</v>
      </c>
      <c r="E36" s="3">
        <f t="shared" si="0"/>
        <v>0.63769825280000014</v>
      </c>
      <c r="F36" s="2" t="str">
        <f t="shared" si="17"/>
        <v>Aluminum 6082</v>
      </c>
      <c r="G36" s="2">
        <f>VLOOKUP(F36,Material!$B$2:$F$50,2,FALSE)</f>
        <v>896</v>
      </c>
      <c r="H36" s="2">
        <f>VLOOKUP($F36,Material!$B$2:$F$50,3,FALSE)</f>
        <v>2810</v>
      </c>
      <c r="I36" s="2">
        <f>VLOOKUP($F36,Material!$B$2:$F$50,4,FALSE)</f>
        <v>170</v>
      </c>
      <c r="J36" s="113">
        <f t="shared" si="9"/>
        <v>7.117168000000001E-4</v>
      </c>
      <c r="K36" s="8">
        <v>1.583E-2</v>
      </c>
      <c r="L36" s="4">
        <v>1.6E-2</v>
      </c>
      <c r="M36" s="5">
        <v>1E-3</v>
      </c>
      <c r="N36" s="6"/>
      <c r="O36" s="124"/>
      <c r="P36" s="2" t="str">
        <f t="shared" si="10"/>
        <v>#    D3630 = Top Frame Node 3630, T=20, C=0.6376982528;</v>
      </c>
      <c r="Q36" s="2" t="str">
        <f t="shared" si="11"/>
        <v xml:space="preserve">  C3630 = 0.6376982528; </v>
      </c>
    </row>
    <row r="37" spans="1:17" ht="15" thickBot="1">
      <c r="A37" s="100" t="s">
        <v>6</v>
      </c>
      <c r="B37" s="2">
        <f t="shared" si="8"/>
        <v>3631</v>
      </c>
      <c r="C37" s="2" t="str">
        <f t="shared" si="5"/>
        <v>Top Frame Node 3631</v>
      </c>
      <c r="D37" s="2">
        <f t="shared" si="16"/>
        <v>20</v>
      </c>
      <c r="E37" s="3">
        <f t="shared" si="0"/>
        <v>0.63769825280000014</v>
      </c>
      <c r="F37" s="2" t="str">
        <f t="shared" si="17"/>
        <v>Aluminum 6082</v>
      </c>
      <c r="G37" s="2">
        <f>VLOOKUP(F37,Material!$B$2:$F$50,2,FALSE)</f>
        <v>896</v>
      </c>
      <c r="H37" s="2">
        <f>VLOOKUP($F37,Material!$B$2:$F$50,3,FALSE)</f>
        <v>2810</v>
      </c>
      <c r="I37" s="2">
        <f>VLOOKUP($F37,Material!$B$2:$F$50,4,FALSE)</f>
        <v>170</v>
      </c>
      <c r="J37" s="113">
        <f t="shared" si="9"/>
        <v>7.117168000000001E-4</v>
      </c>
      <c r="K37" s="8">
        <v>1.583E-2</v>
      </c>
      <c r="L37" s="4">
        <v>1.6E-2</v>
      </c>
      <c r="M37" s="5">
        <v>1E-3</v>
      </c>
      <c r="N37" s="6"/>
      <c r="O37" s="124"/>
      <c r="P37" s="2" t="str">
        <f t="shared" si="10"/>
        <v>#    D3631 = Top Frame Node 3631, T=20, C=0.6376982528;</v>
      </c>
      <c r="Q37" s="2" t="str">
        <f t="shared" si="11"/>
        <v xml:space="preserve">  C3631 = 0.6376982528; </v>
      </c>
    </row>
    <row r="38" spans="1:17" ht="15" thickBot="1">
      <c r="A38" s="100" t="s">
        <v>6</v>
      </c>
      <c r="B38" s="2">
        <f t="shared" si="8"/>
        <v>3632</v>
      </c>
      <c r="C38" s="2" t="str">
        <f t="shared" si="5"/>
        <v>Top Frame Node 3632</v>
      </c>
      <c r="D38" s="2">
        <f t="shared" si="16"/>
        <v>20</v>
      </c>
      <c r="E38" s="3">
        <f t="shared" si="0"/>
        <v>0.63769825280000014</v>
      </c>
      <c r="F38" s="2" t="str">
        <f t="shared" si="17"/>
        <v>Aluminum 6082</v>
      </c>
      <c r="G38" s="2">
        <f>VLOOKUP(F38,Material!$B$2:$F$50,2,FALSE)</f>
        <v>896</v>
      </c>
      <c r="H38" s="2">
        <f>VLOOKUP($F38,Material!$B$2:$F$50,3,FALSE)</f>
        <v>2810</v>
      </c>
      <c r="I38" s="2">
        <f>VLOOKUP($F38,Material!$B$2:$F$50,4,FALSE)</f>
        <v>170</v>
      </c>
      <c r="J38" s="113">
        <f t="shared" si="9"/>
        <v>7.117168000000001E-4</v>
      </c>
      <c r="K38" s="8">
        <v>1.583E-2</v>
      </c>
      <c r="L38" s="4">
        <v>1.6E-2</v>
      </c>
      <c r="M38" s="5">
        <v>1E-3</v>
      </c>
      <c r="N38" s="6"/>
      <c r="O38" s="124"/>
      <c r="P38" s="2" t="str">
        <f t="shared" si="10"/>
        <v>#    D3632 = Top Frame Node 3632, T=20, C=0.6376982528;</v>
      </c>
      <c r="Q38" s="2" t="str">
        <f t="shared" si="11"/>
        <v xml:space="preserve">  C3632 = 0.6376982528; </v>
      </c>
    </row>
    <row r="39" spans="1:17" ht="15" thickBot="1">
      <c r="A39" s="100" t="s">
        <v>6</v>
      </c>
      <c r="B39" s="2">
        <f t="shared" si="8"/>
        <v>3633</v>
      </c>
      <c r="C39" s="2" t="str">
        <f t="shared" si="5"/>
        <v>Top Frame Node 3633</v>
      </c>
      <c r="D39" s="2">
        <f t="shared" si="16"/>
        <v>20</v>
      </c>
      <c r="E39" s="3">
        <f t="shared" si="0"/>
        <v>0.63769825280000014</v>
      </c>
      <c r="F39" s="2" t="str">
        <f t="shared" si="17"/>
        <v>Aluminum 6082</v>
      </c>
      <c r="G39" s="2">
        <f>VLOOKUP(F39,Material!$B$2:$F$50,2,FALSE)</f>
        <v>896</v>
      </c>
      <c r="H39" s="2">
        <f>VLOOKUP($F39,Material!$B$2:$F$50,3,FALSE)</f>
        <v>2810</v>
      </c>
      <c r="I39" s="2">
        <f>VLOOKUP($F39,Material!$B$2:$F$50,4,FALSE)</f>
        <v>170</v>
      </c>
      <c r="J39" s="113">
        <f t="shared" si="9"/>
        <v>7.117168000000001E-4</v>
      </c>
      <c r="K39" s="8">
        <v>1.583E-2</v>
      </c>
      <c r="L39" s="4">
        <v>1.6E-2</v>
      </c>
      <c r="M39" s="5">
        <v>1E-3</v>
      </c>
      <c r="N39" s="6"/>
      <c r="O39" s="124"/>
      <c r="P39" s="2" t="str">
        <f t="shared" si="10"/>
        <v>#    D3633 = Top Frame Node 3633, T=20, C=0.6376982528;</v>
      </c>
      <c r="Q39" s="2" t="str">
        <f t="shared" si="11"/>
        <v xml:space="preserve">  C3633 = 0.6376982528; </v>
      </c>
    </row>
    <row r="40" spans="1:17" ht="15" thickBot="1">
      <c r="A40" s="100" t="s">
        <v>6</v>
      </c>
      <c r="B40" s="2">
        <f t="shared" si="8"/>
        <v>3634</v>
      </c>
      <c r="C40" s="2" t="str">
        <f t="shared" si="5"/>
        <v>Top Frame Node 3634</v>
      </c>
      <c r="D40" s="2">
        <f t="shared" si="16"/>
        <v>20</v>
      </c>
      <c r="E40" s="3">
        <f t="shared" si="0"/>
        <v>0.63769825280000014</v>
      </c>
      <c r="F40" s="2" t="str">
        <f t="shared" si="17"/>
        <v>Aluminum 6082</v>
      </c>
      <c r="G40" s="2">
        <f>VLOOKUP(F40,Material!$B$2:$F$50,2,FALSE)</f>
        <v>896</v>
      </c>
      <c r="H40" s="2">
        <f>VLOOKUP($F40,Material!$B$2:$F$50,3,FALSE)</f>
        <v>2810</v>
      </c>
      <c r="I40" s="2">
        <f>VLOOKUP($F40,Material!$B$2:$F$50,4,FALSE)</f>
        <v>170</v>
      </c>
      <c r="J40" s="113">
        <f t="shared" si="9"/>
        <v>7.117168000000001E-4</v>
      </c>
      <c r="K40" s="8">
        <v>1.583E-2</v>
      </c>
      <c r="L40" s="4">
        <v>1.6E-2</v>
      </c>
      <c r="M40" s="5">
        <v>1E-3</v>
      </c>
      <c r="N40" s="6"/>
      <c r="O40" s="124"/>
      <c r="P40" s="2" t="str">
        <f t="shared" si="10"/>
        <v>#    D3634 = Top Frame Node 3634, T=20, C=0.6376982528;</v>
      </c>
      <c r="Q40" s="2" t="str">
        <f t="shared" si="11"/>
        <v xml:space="preserve">  C3634 = 0.6376982528; </v>
      </c>
    </row>
    <row r="41" spans="1:17" s="58" customFormat="1" ht="15" thickBot="1">
      <c r="A41" s="288" t="s">
        <v>6</v>
      </c>
      <c r="B41" s="10">
        <f>B40+1</f>
        <v>3635</v>
      </c>
      <c r="C41" s="10" t="str">
        <f t="shared" si="5"/>
        <v>Top Frame Node 3635</v>
      </c>
      <c r="D41" s="10">
        <f>D40</f>
        <v>20</v>
      </c>
      <c r="E41" s="11">
        <f t="shared" si="0"/>
        <v>0.63769825280000014</v>
      </c>
      <c r="F41" s="10" t="str">
        <f>F40</f>
        <v>Aluminum 6082</v>
      </c>
      <c r="G41" s="10">
        <f>VLOOKUP(F41,Material!$B$2:$F$50,2,FALSE)</f>
        <v>896</v>
      </c>
      <c r="H41" s="10">
        <f>VLOOKUP($F41,Material!$B$2:$F$50,3,FALSE)</f>
        <v>2810</v>
      </c>
      <c r="I41" s="10">
        <f>VLOOKUP($F41,Material!$B$2:$F$50,4,FALSE)</f>
        <v>170</v>
      </c>
      <c r="J41" s="114">
        <f t="shared" si="9"/>
        <v>7.117168000000001E-4</v>
      </c>
      <c r="K41" s="289">
        <v>1.583E-2</v>
      </c>
      <c r="L41" s="12">
        <v>1.6E-2</v>
      </c>
      <c r="M41" s="13">
        <v>1E-3</v>
      </c>
      <c r="N41" s="86"/>
      <c r="O41" s="125"/>
      <c r="P41" s="10" t="str">
        <f>IF(A41="C","#    D"&amp;B41&amp;" = "&amp;$C41&amp;", T="&amp;$D41&amp;", C="&amp;$E41&amp;";","    D"&amp;B41&amp;" = "&amp;$C41&amp;", T="&amp;$D41&amp;", C="&amp;$E41&amp;";")</f>
        <v>#    D3635 = Top Frame Node 3635, T=20, C=0.6376982528;</v>
      </c>
      <c r="Q41" s="10" t="str">
        <f t="shared" si="11"/>
        <v xml:space="preserve">  C3635 = 0.6376982528; </v>
      </c>
    </row>
    <row r="42" spans="1:17" s="287" customFormat="1" ht="15" thickBot="1">
      <c r="A42" s="282" t="s">
        <v>6</v>
      </c>
      <c r="B42" s="279">
        <f t="shared" ref="B42:B63" si="18">B41+1</f>
        <v>3636</v>
      </c>
      <c r="C42" s="279" t="str">
        <f t="shared" ref="C42:C64" si="19">$C$5&amp;" Node "&amp;B42</f>
        <v>Top Frame Node 3636</v>
      </c>
      <c r="D42" s="279">
        <f t="shared" ref="D42:D63" si="20">D41</f>
        <v>20</v>
      </c>
      <c r="E42" s="280">
        <f t="shared" ref="E42:E64" si="21">G42*J42</f>
        <v>0.44312576000000004</v>
      </c>
      <c r="F42" s="279" t="str">
        <f t="shared" ref="F42:F63" si="22">F41</f>
        <v>Aluminum 6082</v>
      </c>
      <c r="G42" s="279">
        <f>VLOOKUP(F42,Material!$B$2:$F$50,2,FALSE)</f>
        <v>896</v>
      </c>
      <c r="H42" s="279">
        <f>VLOOKUP($F42,Material!$B$2:$F$50,3,FALSE)</f>
        <v>2810</v>
      </c>
      <c r="I42" s="279">
        <f>VLOOKUP($F42,Material!$B$2:$F$50,4,FALSE)</f>
        <v>170</v>
      </c>
      <c r="J42" s="281">
        <f t="shared" ref="J42:J64" si="23">H42*K42*L42*M42</f>
        <v>4.9456000000000001E-4</v>
      </c>
      <c r="K42" s="282">
        <v>1.6E-2</v>
      </c>
      <c r="L42" s="283">
        <v>1.0999999999999999E-2</v>
      </c>
      <c r="M42" s="284">
        <v>1E-3</v>
      </c>
      <c r="N42" s="285"/>
      <c r="O42" s="286"/>
      <c r="P42" s="279" t="str">
        <f t="shared" ref="P42:P63" si="24">IF(A42="C","#    D"&amp;B42&amp;" = "&amp;$C42&amp;", T="&amp;$D42&amp;", C="&amp;$E42&amp;";","    D"&amp;B42&amp;" = "&amp;$C42&amp;", T="&amp;$D42&amp;", C="&amp;$E42&amp;";")</f>
        <v>#    D3636 = Top Frame Node 3636, T=20, C=0.44312576;</v>
      </c>
      <c r="Q42" s="279" t="str">
        <f t="shared" ref="Q42:Q64" si="25" xml:space="preserve"> "  C"&amp;B42&amp;" = "&amp;E42&amp;"; "</f>
        <v xml:space="preserve">  C3636 = 0.44312576; </v>
      </c>
    </row>
    <row r="43" spans="1:17" ht="15" thickBot="1">
      <c r="A43" s="100" t="s">
        <v>6</v>
      </c>
      <c r="B43" s="2">
        <f t="shared" si="18"/>
        <v>3637</v>
      </c>
      <c r="C43" s="2" t="str">
        <f t="shared" si="19"/>
        <v>Top Frame Node 3637</v>
      </c>
      <c r="D43" s="2">
        <f t="shared" si="20"/>
        <v>20</v>
      </c>
      <c r="E43" s="3">
        <f t="shared" si="21"/>
        <v>0.44312576000000004</v>
      </c>
      <c r="F43" s="2" t="str">
        <f t="shared" si="22"/>
        <v>Aluminum 6082</v>
      </c>
      <c r="G43" s="2">
        <f>VLOOKUP(F43,Material!$B$2:$F$50,2,FALSE)</f>
        <v>896</v>
      </c>
      <c r="H43" s="2">
        <f>VLOOKUP($F43,Material!$B$2:$F$50,3,FALSE)</f>
        <v>2810</v>
      </c>
      <c r="I43" s="2">
        <f>VLOOKUP($F43,Material!$B$2:$F$50,4,FALSE)</f>
        <v>170</v>
      </c>
      <c r="J43" s="113">
        <f t="shared" si="23"/>
        <v>4.9456000000000001E-4</v>
      </c>
      <c r="K43" s="8">
        <v>1.6E-2</v>
      </c>
      <c r="L43" s="4">
        <v>1.0999999999999999E-2</v>
      </c>
      <c r="M43" s="5">
        <v>1E-3</v>
      </c>
      <c r="N43" s="6"/>
      <c r="O43" s="124"/>
      <c r="P43" s="2" t="str">
        <f t="shared" si="24"/>
        <v>#    D3637 = Top Frame Node 3637, T=20, C=0.44312576;</v>
      </c>
      <c r="Q43" s="2" t="str">
        <f t="shared" si="25"/>
        <v xml:space="preserve">  C3637 = 0.44312576; </v>
      </c>
    </row>
    <row r="44" spans="1:17" ht="15" thickBot="1">
      <c r="A44" s="100" t="s">
        <v>6</v>
      </c>
      <c r="B44" s="2">
        <f t="shared" si="18"/>
        <v>3638</v>
      </c>
      <c r="C44" s="2" t="str">
        <f t="shared" si="19"/>
        <v>Top Frame Node 3638</v>
      </c>
      <c r="D44" s="2">
        <f t="shared" si="20"/>
        <v>20</v>
      </c>
      <c r="E44" s="3">
        <f t="shared" si="21"/>
        <v>0.44312576000000004</v>
      </c>
      <c r="F44" s="2" t="str">
        <f t="shared" si="22"/>
        <v>Aluminum 6082</v>
      </c>
      <c r="G44" s="2">
        <f>VLOOKUP(F44,Material!$B$2:$F$50,2,FALSE)</f>
        <v>896</v>
      </c>
      <c r="H44" s="2">
        <f>VLOOKUP($F44,Material!$B$2:$F$50,3,FALSE)</f>
        <v>2810</v>
      </c>
      <c r="I44" s="2">
        <f>VLOOKUP($F44,Material!$B$2:$F$50,4,FALSE)</f>
        <v>170</v>
      </c>
      <c r="J44" s="113">
        <f t="shared" si="23"/>
        <v>4.9456000000000001E-4</v>
      </c>
      <c r="K44" s="8">
        <v>1.6E-2</v>
      </c>
      <c r="L44" s="4">
        <v>1.0999999999999999E-2</v>
      </c>
      <c r="M44" s="5">
        <v>1E-3</v>
      </c>
      <c r="N44" s="6"/>
      <c r="O44" s="124"/>
      <c r="P44" s="2" t="str">
        <f t="shared" si="24"/>
        <v>#    D3638 = Top Frame Node 3638, T=20, C=0.44312576;</v>
      </c>
      <c r="Q44" s="2" t="str">
        <f t="shared" si="25"/>
        <v xml:space="preserve">  C3638 = 0.44312576; </v>
      </c>
    </row>
    <row r="45" spans="1:17" ht="15" thickBot="1">
      <c r="A45" s="100" t="s">
        <v>6</v>
      </c>
      <c r="B45" s="2">
        <f t="shared" si="18"/>
        <v>3639</v>
      </c>
      <c r="C45" s="2" t="str">
        <f t="shared" si="19"/>
        <v>Top Frame Node 3639</v>
      </c>
      <c r="D45" s="2">
        <f t="shared" si="20"/>
        <v>20</v>
      </c>
      <c r="E45" s="3">
        <f t="shared" si="21"/>
        <v>0.44312576000000004</v>
      </c>
      <c r="F45" s="2" t="str">
        <f t="shared" si="22"/>
        <v>Aluminum 6082</v>
      </c>
      <c r="G45" s="2">
        <f>VLOOKUP(F45,Material!$B$2:$F$50,2,FALSE)</f>
        <v>896</v>
      </c>
      <c r="H45" s="2">
        <f>VLOOKUP($F45,Material!$B$2:$F$50,3,FALSE)</f>
        <v>2810</v>
      </c>
      <c r="I45" s="2">
        <f>VLOOKUP($F45,Material!$B$2:$F$50,4,FALSE)</f>
        <v>170</v>
      </c>
      <c r="J45" s="113">
        <f t="shared" si="23"/>
        <v>4.9456000000000001E-4</v>
      </c>
      <c r="K45" s="8">
        <v>1.6E-2</v>
      </c>
      <c r="L45" s="4">
        <v>1.0999999999999999E-2</v>
      </c>
      <c r="M45" s="5">
        <v>1E-3</v>
      </c>
      <c r="N45" s="6"/>
      <c r="O45" s="124"/>
      <c r="P45" s="2" t="str">
        <f t="shared" si="24"/>
        <v>#    D3639 = Top Frame Node 3639, T=20, C=0.44312576;</v>
      </c>
      <c r="Q45" s="2" t="str">
        <f t="shared" si="25"/>
        <v xml:space="preserve">  C3639 = 0.44312576; </v>
      </c>
    </row>
    <row r="46" spans="1:17" ht="15" thickBot="1">
      <c r="A46" s="100" t="s">
        <v>6</v>
      </c>
      <c r="B46" s="2">
        <f t="shared" si="18"/>
        <v>3640</v>
      </c>
      <c r="C46" s="2" t="str">
        <f t="shared" si="19"/>
        <v>Top Frame Node 3640</v>
      </c>
      <c r="D46" s="2">
        <f t="shared" si="20"/>
        <v>20</v>
      </c>
      <c r="E46" s="3">
        <f t="shared" si="21"/>
        <v>0.44312576000000004</v>
      </c>
      <c r="F46" s="2" t="str">
        <f t="shared" si="22"/>
        <v>Aluminum 6082</v>
      </c>
      <c r="G46" s="2">
        <f>VLOOKUP(F46,Material!$B$2:$F$50,2,FALSE)</f>
        <v>896</v>
      </c>
      <c r="H46" s="2">
        <f>VLOOKUP($F46,Material!$B$2:$F$50,3,FALSE)</f>
        <v>2810</v>
      </c>
      <c r="I46" s="2">
        <f>VLOOKUP($F46,Material!$B$2:$F$50,4,FALSE)</f>
        <v>170</v>
      </c>
      <c r="J46" s="113">
        <f t="shared" si="23"/>
        <v>4.9456000000000001E-4</v>
      </c>
      <c r="K46" s="8">
        <v>1.6E-2</v>
      </c>
      <c r="L46" s="4">
        <v>1.0999999999999999E-2</v>
      </c>
      <c r="M46" s="5">
        <v>1E-3</v>
      </c>
      <c r="N46" s="6"/>
      <c r="O46" s="124"/>
      <c r="P46" s="2" t="str">
        <f t="shared" si="24"/>
        <v>#    D3640 = Top Frame Node 3640, T=20, C=0.44312576;</v>
      </c>
      <c r="Q46" s="2" t="str">
        <f t="shared" si="25"/>
        <v xml:space="preserve">  C3640 = 0.44312576; </v>
      </c>
    </row>
    <row r="47" spans="1:17" ht="15" thickBot="1">
      <c r="A47" s="100" t="s">
        <v>6</v>
      </c>
      <c r="B47" s="2">
        <f t="shared" si="18"/>
        <v>3641</v>
      </c>
      <c r="C47" s="2" t="str">
        <f t="shared" si="19"/>
        <v>Top Frame Node 3641</v>
      </c>
      <c r="D47" s="2">
        <f t="shared" si="20"/>
        <v>20</v>
      </c>
      <c r="E47" s="3">
        <f t="shared" si="21"/>
        <v>0.44312576000000004</v>
      </c>
      <c r="F47" s="2" t="str">
        <f t="shared" si="22"/>
        <v>Aluminum 6082</v>
      </c>
      <c r="G47" s="2">
        <f>VLOOKUP(F47,Material!$B$2:$F$50,2,FALSE)</f>
        <v>896</v>
      </c>
      <c r="H47" s="2">
        <f>VLOOKUP($F47,Material!$B$2:$F$50,3,FALSE)</f>
        <v>2810</v>
      </c>
      <c r="I47" s="2">
        <f>VLOOKUP($F47,Material!$B$2:$F$50,4,FALSE)</f>
        <v>170</v>
      </c>
      <c r="J47" s="113">
        <f t="shared" si="23"/>
        <v>4.9456000000000001E-4</v>
      </c>
      <c r="K47" s="8">
        <v>1.6E-2</v>
      </c>
      <c r="L47" s="4">
        <v>1.0999999999999999E-2</v>
      </c>
      <c r="M47" s="5">
        <v>1E-3</v>
      </c>
      <c r="N47" s="6"/>
      <c r="O47" s="124"/>
      <c r="P47" s="2" t="str">
        <f t="shared" si="24"/>
        <v>#    D3641 = Top Frame Node 3641, T=20, C=0.44312576;</v>
      </c>
      <c r="Q47" s="2" t="str">
        <f t="shared" si="25"/>
        <v xml:space="preserve">  C3641 = 0.44312576; </v>
      </c>
    </row>
    <row r="48" spans="1:17" ht="15" thickBot="1">
      <c r="A48" s="100" t="s">
        <v>6</v>
      </c>
      <c r="B48" s="2">
        <f t="shared" si="18"/>
        <v>3642</v>
      </c>
      <c r="C48" s="2" t="str">
        <f t="shared" si="19"/>
        <v>Top Frame Node 3642</v>
      </c>
      <c r="D48" s="2">
        <f t="shared" si="20"/>
        <v>20</v>
      </c>
      <c r="E48" s="3">
        <f t="shared" si="21"/>
        <v>0.44312576000000004</v>
      </c>
      <c r="F48" s="2" t="str">
        <f t="shared" si="22"/>
        <v>Aluminum 6082</v>
      </c>
      <c r="G48" s="2">
        <f>VLOOKUP(F48,Material!$B$2:$F$50,2,FALSE)</f>
        <v>896</v>
      </c>
      <c r="H48" s="2">
        <f>VLOOKUP($F48,Material!$B$2:$F$50,3,FALSE)</f>
        <v>2810</v>
      </c>
      <c r="I48" s="2">
        <f>VLOOKUP($F48,Material!$B$2:$F$50,4,FALSE)</f>
        <v>170</v>
      </c>
      <c r="J48" s="113">
        <f t="shared" si="23"/>
        <v>4.9456000000000001E-4</v>
      </c>
      <c r="K48" s="8">
        <v>1.6E-2</v>
      </c>
      <c r="L48" s="4">
        <v>1.0999999999999999E-2</v>
      </c>
      <c r="M48" s="5">
        <v>1E-3</v>
      </c>
      <c r="N48" s="6"/>
      <c r="O48" s="124"/>
      <c r="P48" s="2" t="str">
        <f t="shared" si="24"/>
        <v>#    D3642 = Top Frame Node 3642, T=20, C=0.44312576;</v>
      </c>
      <c r="Q48" s="2" t="str">
        <f t="shared" si="25"/>
        <v xml:space="preserve">  C3642 = 0.44312576; </v>
      </c>
    </row>
    <row r="49" spans="1:17" ht="15" thickBot="1">
      <c r="A49" s="100" t="s">
        <v>6</v>
      </c>
      <c r="B49" s="2">
        <f t="shared" si="18"/>
        <v>3643</v>
      </c>
      <c r="C49" s="2" t="str">
        <f t="shared" si="19"/>
        <v>Top Frame Node 3643</v>
      </c>
      <c r="D49" s="2">
        <f t="shared" si="20"/>
        <v>20</v>
      </c>
      <c r="E49" s="3">
        <f t="shared" si="21"/>
        <v>0.44312576000000004</v>
      </c>
      <c r="F49" s="2" t="str">
        <f t="shared" si="22"/>
        <v>Aluminum 6082</v>
      </c>
      <c r="G49" s="2">
        <f>VLOOKUP(F49,Material!$B$2:$F$50,2,FALSE)</f>
        <v>896</v>
      </c>
      <c r="H49" s="2">
        <f>VLOOKUP($F49,Material!$B$2:$F$50,3,FALSE)</f>
        <v>2810</v>
      </c>
      <c r="I49" s="2">
        <f>VLOOKUP($F49,Material!$B$2:$F$50,4,FALSE)</f>
        <v>170</v>
      </c>
      <c r="J49" s="113">
        <f t="shared" si="23"/>
        <v>4.9456000000000001E-4</v>
      </c>
      <c r="K49" s="8">
        <v>1.6E-2</v>
      </c>
      <c r="L49" s="4">
        <v>1.0999999999999999E-2</v>
      </c>
      <c r="M49" s="5">
        <v>1E-3</v>
      </c>
      <c r="N49" s="6"/>
      <c r="O49" s="124"/>
      <c r="P49" s="2" t="str">
        <f t="shared" si="24"/>
        <v>#    D3643 = Top Frame Node 3643, T=20, C=0.44312576;</v>
      </c>
      <c r="Q49" s="2" t="str">
        <f t="shared" si="25"/>
        <v xml:space="preserve">  C3643 = 0.44312576; </v>
      </c>
    </row>
    <row r="50" spans="1:17" ht="15" thickBot="1">
      <c r="A50" s="100" t="s">
        <v>6</v>
      </c>
      <c r="B50" s="2">
        <f t="shared" si="18"/>
        <v>3644</v>
      </c>
      <c r="C50" s="2" t="str">
        <f t="shared" si="19"/>
        <v>Top Frame Node 3644</v>
      </c>
      <c r="D50" s="2">
        <f t="shared" si="20"/>
        <v>20</v>
      </c>
      <c r="E50" s="3">
        <f t="shared" si="21"/>
        <v>0.44312576000000004</v>
      </c>
      <c r="F50" s="2" t="str">
        <f t="shared" si="22"/>
        <v>Aluminum 6082</v>
      </c>
      <c r="G50" s="2">
        <f>VLOOKUP(F50,Material!$B$2:$F$50,2,FALSE)</f>
        <v>896</v>
      </c>
      <c r="H50" s="2">
        <f>VLOOKUP($F50,Material!$B$2:$F$50,3,FALSE)</f>
        <v>2810</v>
      </c>
      <c r="I50" s="2">
        <f>VLOOKUP($F50,Material!$B$2:$F$50,4,FALSE)</f>
        <v>170</v>
      </c>
      <c r="J50" s="113">
        <f t="shared" si="23"/>
        <v>4.9456000000000001E-4</v>
      </c>
      <c r="K50" s="8">
        <v>1.6E-2</v>
      </c>
      <c r="L50" s="4">
        <v>1.0999999999999999E-2</v>
      </c>
      <c r="M50" s="5">
        <v>1E-3</v>
      </c>
      <c r="N50" s="6"/>
      <c r="O50" s="124"/>
      <c r="P50" s="2" t="str">
        <f t="shared" si="24"/>
        <v>#    D3644 = Top Frame Node 3644, T=20, C=0.44312576;</v>
      </c>
      <c r="Q50" s="2" t="str">
        <f t="shared" si="25"/>
        <v xml:space="preserve">  C3644 = 0.44312576; </v>
      </c>
    </row>
    <row r="51" spans="1:17" ht="15" thickBot="1">
      <c r="A51" s="100" t="s">
        <v>6</v>
      </c>
      <c r="B51" s="2">
        <f t="shared" si="18"/>
        <v>3645</v>
      </c>
      <c r="C51" s="2" t="str">
        <f t="shared" si="19"/>
        <v>Top Frame Node 3645</v>
      </c>
      <c r="D51" s="2">
        <f t="shared" si="20"/>
        <v>20</v>
      </c>
      <c r="E51" s="3">
        <f t="shared" si="21"/>
        <v>0.44312576000000004</v>
      </c>
      <c r="F51" s="2" t="str">
        <f t="shared" si="22"/>
        <v>Aluminum 6082</v>
      </c>
      <c r="G51" s="2">
        <f>VLOOKUP(F51,Material!$B$2:$F$50,2,FALSE)</f>
        <v>896</v>
      </c>
      <c r="H51" s="2">
        <f>VLOOKUP($F51,Material!$B$2:$F$50,3,FALSE)</f>
        <v>2810</v>
      </c>
      <c r="I51" s="2">
        <f>VLOOKUP($F51,Material!$B$2:$F$50,4,FALSE)</f>
        <v>170</v>
      </c>
      <c r="J51" s="113">
        <f t="shared" si="23"/>
        <v>4.9456000000000001E-4</v>
      </c>
      <c r="K51" s="8">
        <v>1.6E-2</v>
      </c>
      <c r="L51" s="4">
        <v>1.0999999999999999E-2</v>
      </c>
      <c r="M51" s="5">
        <v>1E-3</v>
      </c>
      <c r="N51" s="6"/>
      <c r="O51" s="124"/>
      <c r="P51" s="2" t="str">
        <f t="shared" si="24"/>
        <v>#    D3645 = Top Frame Node 3645, T=20, C=0.44312576;</v>
      </c>
      <c r="Q51" s="2" t="str">
        <f t="shared" si="25"/>
        <v xml:space="preserve">  C3645 = 0.44312576; </v>
      </c>
    </row>
    <row r="52" spans="1:17" ht="15" thickBot="1">
      <c r="A52" s="100" t="s">
        <v>6</v>
      </c>
      <c r="B52" s="2">
        <f t="shared" si="18"/>
        <v>3646</v>
      </c>
      <c r="C52" s="2" t="str">
        <f t="shared" si="19"/>
        <v>Top Frame Node 3646</v>
      </c>
      <c r="D52" s="2">
        <f t="shared" si="20"/>
        <v>20</v>
      </c>
      <c r="E52" s="3">
        <f t="shared" si="21"/>
        <v>0.44312576000000004</v>
      </c>
      <c r="F52" s="2" t="str">
        <f t="shared" si="22"/>
        <v>Aluminum 6082</v>
      </c>
      <c r="G52" s="2">
        <f>VLOOKUP(F52,Material!$B$2:$F$50,2,FALSE)</f>
        <v>896</v>
      </c>
      <c r="H52" s="2">
        <f>VLOOKUP($F52,Material!$B$2:$F$50,3,FALSE)</f>
        <v>2810</v>
      </c>
      <c r="I52" s="2">
        <f>VLOOKUP($F52,Material!$B$2:$F$50,4,FALSE)</f>
        <v>170</v>
      </c>
      <c r="J52" s="113">
        <f t="shared" si="23"/>
        <v>4.9456000000000001E-4</v>
      </c>
      <c r="K52" s="8">
        <v>1.6E-2</v>
      </c>
      <c r="L52" s="4">
        <v>1.0999999999999999E-2</v>
      </c>
      <c r="M52" s="5">
        <v>1E-3</v>
      </c>
      <c r="N52" s="6"/>
      <c r="O52" s="124"/>
      <c r="P52" s="2" t="str">
        <f t="shared" si="24"/>
        <v>#    D3646 = Top Frame Node 3646, T=20, C=0.44312576;</v>
      </c>
      <c r="Q52" s="2" t="str">
        <f t="shared" si="25"/>
        <v xml:space="preserve">  C3646 = 0.44312576; </v>
      </c>
    </row>
    <row r="53" spans="1:17" ht="15" thickBot="1">
      <c r="A53" s="100" t="s">
        <v>6</v>
      </c>
      <c r="B53" s="2">
        <f t="shared" si="18"/>
        <v>3647</v>
      </c>
      <c r="C53" s="2" t="str">
        <f t="shared" si="19"/>
        <v>Top Frame Node 3647</v>
      </c>
      <c r="D53" s="2">
        <f t="shared" si="20"/>
        <v>20</v>
      </c>
      <c r="E53" s="3">
        <f t="shared" si="21"/>
        <v>0.44312576000000004</v>
      </c>
      <c r="F53" s="2" t="str">
        <f t="shared" si="22"/>
        <v>Aluminum 6082</v>
      </c>
      <c r="G53" s="2">
        <f>VLOOKUP(F53,Material!$B$2:$F$50,2,FALSE)</f>
        <v>896</v>
      </c>
      <c r="H53" s="2">
        <f>VLOOKUP($F53,Material!$B$2:$F$50,3,FALSE)</f>
        <v>2810</v>
      </c>
      <c r="I53" s="2">
        <f>VLOOKUP($F53,Material!$B$2:$F$50,4,FALSE)</f>
        <v>170</v>
      </c>
      <c r="J53" s="113">
        <f t="shared" si="23"/>
        <v>4.9456000000000001E-4</v>
      </c>
      <c r="K53" s="8">
        <v>1.6E-2</v>
      </c>
      <c r="L53" s="4">
        <v>1.0999999999999999E-2</v>
      </c>
      <c r="M53" s="5">
        <v>1E-3</v>
      </c>
      <c r="N53" s="6"/>
      <c r="O53" s="124"/>
      <c r="P53" s="2" t="str">
        <f t="shared" si="24"/>
        <v>#    D3647 = Top Frame Node 3647, T=20, C=0.44312576;</v>
      </c>
      <c r="Q53" s="2" t="str">
        <f t="shared" si="25"/>
        <v xml:space="preserve">  C3647 = 0.44312576; </v>
      </c>
    </row>
    <row r="54" spans="1:17" ht="15" thickBot="1">
      <c r="A54" s="100" t="s">
        <v>6</v>
      </c>
      <c r="B54" s="2">
        <f t="shared" si="18"/>
        <v>3648</v>
      </c>
      <c r="C54" s="2" t="str">
        <f t="shared" si="19"/>
        <v>Top Frame Node 3648</v>
      </c>
      <c r="D54" s="2">
        <f t="shared" si="20"/>
        <v>20</v>
      </c>
      <c r="E54" s="3">
        <f t="shared" si="21"/>
        <v>0.4384175488</v>
      </c>
      <c r="F54" s="2" t="str">
        <f t="shared" si="22"/>
        <v>Aluminum 6082</v>
      </c>
      <c r="G54" s="2">
        <f>VLOOKUP(F54,Material!$B$2:$F$50,2,FALSE)</f>
        <v>896</v>
      </c>
      <c r="H54" s="2">
        <f>VLOOKUP($F54,Material!$B$2:$F$50,3,FALSE)</f>
        <v>2810</v>
      </c>
      <c r="I54" s="2">
        <f>VLOOKUP($F54,Material!$B$2:$F$50,4,FALSE)</f>
        <v>170</v>
      </c>
      <c r="J54" s="113">
        <f t="shared" si="23"/>
        <v>4.8930529999999999E-4</v>
      </c>
      <c r="K54" s="8">
        <v>1.583E-2</v>
      </c>
      <c r="L54" s="4">
        <v>1.0999999999999999E-2</v>
      </c>
      <c r="M54" s="5">
        <v>1E-3</v>
      </c>
      <c r="N54" s="6"/>
      <c r="O54" s="124"/>
      <c r="P54" s="2" t="str">
        <f t="shared" si="24"/>
        <v>#    D3648 = Top Frame Node 3648, T=20, C=0.4384175488;</v>
      </c>
      <c r="Q54" s="2" t="str">
        <f t="shared" si="25"/>
        <v xml:space="preserve">  C3648 = 0.4384175488; </v>
      </c>
    </row>
    <row r="55" spans="1:17" ht="15" thickBot="1">
      <c r="A55" s="100" t="s">
        <v>6</v>
      </c>
      <c r="B55" s="2">
        <f t="shared" si="18"/>
        <v>3649</v>
      </c>
      <c r="C55" s="2" t="str">
        <f t="shared" si="19"/>
        <v>Top Frame Node 3649</v>
      </c>
      <c r="D55" s="2">
        <f t="shared" si="20"/>
        <v>20</v>
      </c>
      <c r="E55" s="3">
        <f t="shared" si="21"/>
        <v>0.4384175488</v>
      </c>
      <c r="F55" s="2" t="str">
        <f t="shared" si="22"/>
        <v>Aluminum 6082</v>
      </c>
      <c r="G55" s="2">
        <f>VLOOKUP(F55,Material!$B$2:$F$50,2,FALSE)</f>
        <v>896</v>
      </c>
      <c r="H55" s="2">
        <f>VLOOKUP($F55,Material!$B$2:$F$50,3,FALSE)</f>
        <v>2810</v>
      </c>
      <c r="I55" s="2">
        <f>VLOOKUP($F55,Material!$B$2:$F$50,4,FALSE)</f>
        <v>170</v>
      </c>
      <c r="J55" s="113">
        <f t="shared" si="23"/>
        <v>4.8930529999999999E-4</v>
      </c>
      <c r="K55" s="8">
        <v>1.583E-2</v>
      </c>
      <c r="L55" s="4">
        <v>1.0999999999999999E-2</v>
      </c>
      <c r="M55" s="5">
        <v>1E-3</v>
      </c>
      <c r="N55" s="6"/>
      <c r="O55" s="124"/>
      <c r="P55" s="2" t="str">
        <f t="shared" si="24"/>
        <v>#    D3649 = Top Frame Node 3649, T=20, C=0.4384175488;</v>
      </c>
      <c r="Q55" s="2" t="str">
        <f t="shared" si="25"/>
        <v xml:space="preserve">  C3649 = 0.4384175488; </v>
      </c>
    </row>
    <row r="56" spans="1:17" ht="15" thickBot="1">
      <c r="A56" s="100" t="s">
        <v>6</v>
      </c>
      <c r="B56" s="2">
        <f t="shared" si="18"/>
        <v>3650</v>
      </c>
      <c r="C56" s="2" t="str">
        <f t="shared" si="19"/>
        <v>Top Frame Node 3650</v>
      </c>
      <c r="D56" s="2">
        <f t="shared" si="20"/>
        <v>20</v>
      </c>
      <c r="E56" s="3">
        <f t="shared" si="21"/>
        <v>0.4384175488</v>
      </c>
      <c r="F56" s="2" t="str">
        <f t="shared" si="22"/>
        <v>Aluminum 6082</v>
      </c>
      <c r="G56" s="2">
        <f>VLOOKUP(F56,Material!$B$2:$F$50,2,FALSE)</f>
        <v>896</v>
      </c>
      <c r="H56" s="2">
        <f>VLOOKUP($F56,Material!$B$2:$F$50,3,FALSE)</f>
        <v>2810</v>
      </c>
      <c r="I56" s="2">
        <f>VLOOKUP($F56,Material!$B$2:$F$50,4,FALSE)</f>
        <v>170</v>
      </c>
      <c r="J56" s="113">
        <f t="shared" si="23"/>
        <v>4.8930529999999999E-4</v>
      </c>
      <c r="K56" s="8">
        <v>1.583E-2</v>
      </c>
      <c r="L56" s="4">
        <v>1.0999999999999999E-2</v>
      </c>
      <c r="M56" s="5">
        <v>1E-3</v>
      </c>
      <c r="N56" s="6"/>
      <c r="O56" s="124"/>
      <c r="P56" s="2" t="str">
        <f t="shared" si="24"/>
        <v>#    D3650 = Top Frame Node 3650, T=20, C=0.4384175488;</v>
      </c>
      <c r="Q56" s="2" t="str">
        <f t="shared" si="25"/>
        <v xml:space="preserve">  C3650 = 0.4384175488; </v>
      </c>
    </row>
    <row r="57" spans="1:17" ht="15" thickBot="1">
      <c r="A57" s="100" t="s">
        <v>6</v>
      </c>
      <c r="B57" s="2">
        <f t="shared" si="18"/>
        <v>3651</v>
      </c>
      <c r="C57" s="2" t="str">
        <f t="shared" si="19"/>
        <v>Top Frame Node 3651</v>
      </c>
      <c r="D57" s="2">
        <f t="shared" si="20"/>
        <v>20</v>
      </c>
      <c r="E57" s="3">
        <f t="shared" si="21"/>
        <v>0.4384175488</v>
      </c>
      <c r="F57" s="2" t="str">
        <f t="shared" si="22"/>
        <v>Aluminum 6082</v>
      </c>
      <c r="G57" s="2">
        <f>VLOOKUP(F57,Material!$B$2:$F$50,2,FALSE)</f>
        <v>896</v>
      </c>
      <c r="H57" s="2">
        <f>VLOOKUP($F57,Material!$B$2:$F$50,3,FALSE)</f>
        <v>2810</v>
      </c>
      <c r="I57" s="2">
        <f>VLOOKUP($F57,Material!$B$2:$F$50,4,FALSE)</f>
        <v>170</v>
      </c>
      <c r="J57" s="113">
        <f t="shared" si="23"/>
        <v>4.8930529999999999E-4</v>
      </c>
      <c r="K57" s="8">
        <v>1.583E-2</v>
      </c>
      <c r="L57" s="4">
        <v>1.0999999999999999E-2</v>
      </c>
      <c r="M57" s="5">
        <v>1E-3</v>
      </c>
      <c r="N57" s="6"/>
      <c r="O57" s="124"/>
      <c r="P57" s="2" t="str">
        <f t="shared" si="24"/>
        <v>#    D3651 = Top Frame Node 3651, T=20, C=0.4384175488;</v>
      </c>
      <c r="Q57" s="2" t="str">
        <f t="shared" si="25"/>
        <v xml:space="preserve">  C3651 = 0.4384175488; </v>
      </c>
    </row>
    <row r="58" spans="1:17" ht="15" thickBot="1">
      <c r="A58" s="100" t="s">
        <v>6</v>
      </c>
      <c r="B58" s="2">
        <f t="shared" si="18"/>
        <v>3652</v>
      </c>
      <c r="C58" s="2" t="str">
        <f t="shared" si="19"/>
        <v>Top Frame Node 3652</v>
      </c>
      <c r="D58" s="2">
        <f t="shared" si="20"/>
        <v>20</v>
      </c>
      <c r="E58" s="3">
        <f t="shared" si="21"/>
        <v>0.4384175488</v>
      </c>
      <c r="F58" s="2" t="str">
        <f t="shared" si="22"/>
        <v>Aluminum 6082</v>
      </c>
      <c r="G58" s="2">
        <f>VLOOKUP(F58,Material!$B$2:$F$50,2,FALSE)</f>
        <v>896</v>
      </c>
      <c r="H58" s="2">
        <f>VLOOKUP($F58,Material!$B$2:$F$50,3,FALSE)</f>
        <v>2810</v>
      </c>
      <c r="I58" s="2">
        <f>VLOOKUP($F58,Material!$B$2:$F$50,4,FALSE)</f>
        <v>170</v>
      </c>
      <c r="J58" s="113">
        <f t="shared" si="23"/>
        <v>4.8930529999999999E-4</v>
      </c>
      <c r="K58" s="8">
        <v>1.583E-2</v>
      </c>
      <c r="L58" s="4">
        <v>1.0999999999999999E-2</v>
      </c>
      <c r="M58" s="5">
        <v>1E-3</v>
      </c>
      <c r="N58" s="6"/>
      <c r="O58" s="124"/>
      <c r="P58" s="2" t="str">
        <f t="shared" si="24"/>
        <v>#    D3652 = Top Frame Node 3652, T=20, C=0.4384175488;</v>
      </c>
      <c r="Q58" s="2" t="str">
        <f t="shared" si="25"/>
        <v xml:space="preserve">  C3652 = 0.4384175488; </v>
      </c>
    </row>
    <row r="59" spans="1:17" ht="15" thickBot="1">
      <c r="A59" s="100" t="s">
        <v>6</v>
      </c>
      <c r="B59" s="2">
        <f t="shared" si="18"/>
        <v>3653</v>
      </c>
      <c r="C59" s="2" t="str">
        <f t="shared" si="19"/>
        <v>Top Frame Node 3653</v>
      </c>
      <c r="D59" s="2">
        <f t="shared" si="20"/>
        <v>20</v>
      </c>
      <c r="E59" s="3">
        <f t="shared" si="21"/>
        <v>0.4384175488</v>
      </c>
      <c r="F59" s="2" t="str">
        <f t="shared" si="22"/>
        <v>Aluminum 6082</v>
      </c>
      <c r="G59" s="2">
        <f>VLOOKUP(F59,Material!$B$2:$F$50,2,FALSE)</f>
        <v>896</v>
      </c>
      <c r="H59" s="2">
        <f>VLOOKUP($F59,Material!$B$2:$F$50,3,FALSE)</f>
        <v>2810</v>
      </c>
      <c r="I59" s="2">
        <f>VLOOKUP($F59,Material!$B$2:$F$50,4,FALSE)</f>
        <v>170</v>
      </c>
      <c r="J59" s="113">
        <f t="shared" si="23"/>
        <v>4.8930529999999999E-4</v>
      </c>
      <c r="K59" s="8">
        <v>1.583E-2</v>
      </c>
      <c r="L59" s="4">
        <v>1.0999999999999999E-2</v>
      </c>
      <c r="M59" s="5">
        <v>1E-3</v>
      </c>
      <c r="N59" s="6"/>
      <c r="O59" s="124"/>
      <c r="P59" s="2" t="str">
        <f t="shared" si="24"/>
        <v>#    D3653 = Top Frame Node 3653, T=20, C=0.4384175488;</v>
      </c>
      <c r="Q59" s="2" t="str">
        <f t="shared" si="25"/>
        <v xml:space="preserve">  C3653 = 0.4384175488; </v>
      </c>
    </row>
    <row r="60" spans="1:17" ht="15" thickBot="1">
      <c r="A60" s="100" t="s">
        <v>6</v>
      </c>
      <c r="B60" s="2">
        <f t="shared" si="18"/>
        <v>3654</v>
      </c>
      <c r="C60" s="2" t="str">
        <f t="shared" si="19"/>
        <v>Top Frame Node 3654</v>
      </c>
      <c r="D60" s="2">
        <f t="shared" si="20"/>
        <v>20</v>
      </c>
      <c r="E60" s="3">
        <f t="shared" si="21"/>
        <v>0.4384175488</v>
      </c>
      <c r="F60" s="2" t="str">
        <f t="shared" si="22"/>
        <v>Aluminum 6082</v>
      </c>
      <c r="G60" s="2">
        <f>VLOOKUP(F60,Material!$B$2:$F$50,2,FALSE)</f>
        <v>896</v>
      </c>
      <c r="H60" s="2">
        <f>VLOOKUP($F60,Material!$B$2:$F$50,3,FALSE)</f>
        <v>2810</v>
      </c>
      <c r="I60" s="2">
        <f>VLOOKUP($F60,Material!$B$2:$F$50,4,FALSE)</f>
        <v>170</v>
      </c>
      <c r="J60" s="113">
        <f t="shared" si="23"/>
        <v>4.8930529999999999E-4</v>
      </c>
      <c r="K60" s="8">
        <v>1.583E-2</v>
      </c>
      <c r="L60" s="4">
        <v>1.0999999999999999E-2</v>
      </c>
      <c r="M60" s="5">
        <v>1E-3</v>
      </c>
      <c r="N60" s="6"/>
      <c r="O60" s="124"/>
      <c r="P60" s="2" t="str">
        <f t="shared" si="24"/>
        <v>#    D3654 = Top Frame Node 3654, T=20, C=0.4384175488;</v>
      </c>
      <c r="Q60" s="2" t="str">
        <f t="shared" si="25"/>
        <v xml:space="preserve">  C3654 = 0.4384175488; </v>
      </c>
    </row>
    <row r="61" spans="1:17" ht="15" thickBot="1">
      <c r="A61" s="100" t="s">
        <v>6</v>
      </c>
      <c r="B61" s="2">
        <f t="shared" si="18"/>
        <v>3655</v>
      </c>
      <c r="C61" s="2" t="str">
        <f t="shared" si="19"/>
        <v>Top Frame Node 3655</v>
      </c>
      <c r="D61" s="2">
        <f t="shared" si="20"/>
        <v>20</v>
      </c>
      <c r="E61" s="3">
        <f t="shared" si="21"/>
        <v>0.4384175488</v>
      </c>
      <c r="F61" s="2" t="str">
        <f t="shared" si="22"/>
        <v>Aluminum 6082</v>
      </c>
      <c r="G61" s="2">
        <f>VLOOKUP(F61,Material!$B$2:$F$50,2,FALSE)</f>
        <v>896</v>
      </c>
      <c r="H61" s="2">
        <f>VLOOKUP($F61,Material!$B$2:$F$50,3,FALSE)</f>
        <v>2810</v>
      </c>
      <c r="I61" s="2">
        <f>VLOOKUP($F61,Material!$B$2:$F$50,4,FALSE)</f>
        <v>170</v>
      </c>
      <c r="J61" s="113">
        <f t="shared" si="23"/>
        <v>4.8930529999999999E-4</v>
      </c>
      <c r="K61" s="8">
        <v>1.583E-2</v>
      </c>
      <c r="L61" s="4">
        <v>1.0999999999999999E-2</v>
      </c>
      <c r="M61" s="5">
        <v>1E-3</v>
      </c>
      <c r="N61" s="6"/>
      <c r="O61" s="124"/>
      <c r="P61" s="2" t="str">
        <f t="shared" si="24"/>
        <v>#    D3655 = Top Frame Node 3655, T=20, C=0.4384175488;</v>
      </c>
      <c r="Q61" s="2" t="str">
        <f t="shared" si="25"/>
        <v xml:space="preserve">  C3655 = 0.4384175488; </v>
      </c>
    </row>
    <row r="62" spans="1:17" ht="15" thickBot="1">
      <c r="A62" s="100" t="s">
        <v>6</v>
      </c>
      <c r="B62" s="2">
        <f t="shared" si="18"/>
        <v>3656</v>
      </c>
      <c r="C62" s="2" t="str">
        <f t="shared" si="19"/>
        <v>Top Frame Node 3656</v>
      </c>
      <c r="D62" s="2">
        <f t="shared" si="20"/>
        <v>20</v>
      </c>
      <c r="E62" s="3">
        <f t="shared" si="21"/>
        <v>0.4384175488</v>
      </c>
      <c r="F62" s="2" t="str">
        <f t="shared" si="22"/>
        <v>Aluminum 6082</v>
      </c>
      <c r="G62" s="2">
        <f>VLOOKUP(F62,Material!$B$2:$F$50,2,FALSE)</f>
        <v>896</v>
      </c>
      <c r="H62" s="2">
        <f>VLOOKUP($F62,Material!$B$2:$F$50,3,FALSE)</f>
        <v>2810</v>
      </c>
      <c r="I62" s="2">
        <f>VLOOKUP($F62,Material!$B$2:$F$50,4,FALSE)</f>
        <v>170</v>
      </c>
      <c r="J62" s="113">
        <f t="shared" si="23"/>
        <v>4.8930529999999999E-4</v>
      </c>
      <c r="K62" s="8">
        <v>1.583E-2</v>
      </c>
      <c r="L62" s="4">
        <v>1.0999999999999999E-2</v>
      </c>
      <c r="M62" s="5">
        <v>1E-3</v>
      </c>
      <c r="N62" s="6"/>
      <c r="O62" s="124"/>
      <c r="P62" s="2" t="str">
        <f t="shared" si="24"/>
        <v>#    D3656 = Top Frame Node 3656, T=20, C=0.4384175488;</v>
      </c>
      <c r="Q62" s="2" t="str">
        <f t="shared" si="25"/>
        <v xml:space="preserve">  C3656 = 0.4384175488; </v>
      </c>
    </row>
    <row r="63" spans="1:17" ht="15" thickBot="1">
      <c r="A63" s="100" t="s">
        <v>6</v>
      </c>
      <c r="B63" s="2">
        <f t="shared" si="18"/>
        <v>3657</v>
      </c>
      <c r="C63" s="2" t="str">
        <f t="shared" si="19"/>
        <v>Top Frame Node 3657</v>
      </c>
      <c r="D63" s="2">
        <f t="shared" si="20"/>
        <v>20</v>
      </c>
      <c r="E63" s="3">
        <f t="shared" si="21"/>
        <v>0.4384175488</v>
      </c>
      <c r="F63" s="2" t="str">
        <f t="shared" si="22"/>
        <v>Aluminum 6082</v>
      </c>
      <c r="G63" s="2">
        <f>VLOOKUP(F63,Material!$B$2:$F$50,2,FALSE)</f>
        <v>896</v>
      </c>
      <c r="H63" s="2">
        <f>VLOOKUP($F63,Material!$B$2:$F$50,3,FALSE)</f>
        <v>2810</v>
      </c>
      <c r="I63" s="2">
        <f>VLOOKUP($F63,Material!$B$2:$F$50,4,FALSE)</f>
        <v>170</v>
      </c>
      <c r="J63" s="113">
        <f t="shared" si="23"/>
        <v>4.8930529999999999E-4</v>
      </c>
      <c r="K63" s="8">
        <v>1.583E-2</v>
      </c>
      <c r="L63" s="4">
        <v>1.0999999999999999E-2</v>
      </c>
      <c r="M63" s="5">
        <v>1E-3</v>
      </c>
      <c r="N63" s="6"/>
      <c r="O63" s="124"/>
      <c r="P63" s="2" t="str">
        <f t="shared" si="24"/>
        <v>#    D3657 = Top Frame Node 3657, T=20, C=0.4384175488;</v>
      </c>
      <c r="Q63" s="2" t="str">
        <f t="shared" si="25"/>
        <v xml:space="preserve">  C3657 = 0.4384175488; </v>
      </c>
    </row>
    <row r="64" spans="1:17" ht="15" thickBot="1">
      <c r="A64" s="100" t="s">
        <v>6</v>
      </c>
      <c r="B64" s="2">
        <f>B63+1</f>
        <v>3658</v>
      </c>
      <c r="C64" s="2" t="str">
        <f t="shared" si="19"/>
        <v>Top Frame Node 3658</v>
      </c>
      <c r="D64" s="2">
        <f>D63</f>
        <v>20</v>
      </c>
      <c r="E64" s="3">
        <f t="shared" si="21"/>
        <v>0.4384175488</v>
      </c>
      <c r="F64" s="2" t="str">
        <f>F63</f>
        <v>Aluminum 6082</v>
      </c>
      <c r="G64" s="2">
        <f>VLOOKUP(F64,Material!$B$2:$F$50,2,FALSE)</f>
        <v>896</v>
      </c>
      <c r="H64" s="2">
        <f>VLOOKUP($F64,Material!$B$2:$F$50,3,FALSE)</f>
        <v>2810</v>
      </c>
      <c r="I64" s="2">
        <f>VLOOKUP($F64,Material!$B$2:$F$50,4,FALSE)</f>
        <v>170</v>
      </c>
      <c r="J64" s="113">
        <f t="shared" si="23"/>
        <v>4.8930529999999999E-4</v>
      </c>
      <c r="K64" s="8">
        <v>1.583E-2</v>
      </c>
      <c r="L64" s="4">
        <v>1.0999999999999999E-2</v>
      </c>
      <c r="M64" s="5">
        <v>1E-3</v>
      </c>
      <c r="N64" s="6"/>
      <c r="O64" s="124"/>
      <c r="P64" s="2" t="str">
        <f>IF(A64="C","#    D"&amp;B64&amp;" = "&amp;$C64&amp;", T="&amp;$D64&amp;", C="&amp;$E64&amp;";","    D"&amp;B64&amp;" = "&amp;$C64&amp;", T="&amp;$D64&amp;", C="&amp;$E64&amp;";")</f>
        <v>#    D3658 = Top Frame Node 3658, T=20, C=0.4384175488;</v>
      </c>
      <c r="Q64" s="2" t="str">
        <f t="shared" si="25"/>
        <v xml:space="preserve">  C3658 = 0.4384175488; </v>
      </c>
    </row>
    <row r="65" spans="1:17" s="58" customFormat="1" ht="15" thickBot="1">
      <c r="A65" s="288" t="s">
        <v>6</v>
      </c>
      <c r="B65" s="10">
        <f t="shared" ref="B65:B74" si="26">B64+1</f>
        <v>3659</v>
      </c>
      <c r="C65" s="10" t="str">
        <f t="shared" ref="C65:C86" si="27">$C$5&amp;" Node "&amp;B65</f>
        <v>Top Frame Node 3659</v>
      </c>
      <c r="D65" s="10">
        <f t="shared" ref="D65:D74" si="28">D64</f>
        <v>20</v>
      </c>
      <c r="E65" s="11">
        <f t="shared" ref="E65:E86" si="29">G65*J65</f>
        <v>0.4384175488</v>
      </c>
      <c r="F65" s="10" t="str">
        <f t="shared" ref="F65:F74" si="30">F64</f>
        <v>Aluminum 6082</v>
      </c>
      <c r="G65" s="10">
        <f>VLOOKUP(F65,Material!$B$2:$F$50,2,FALSE)</f>
        <v>896</v>
      </c>
      <c r="H65" s="10">
        <f>VLOOKUP($F65,Material!$B$2:$F$50,3,FALSE)</f>
        <v>2810</v>
      </c>
      <c r="I65" s="10">
        <f>VLOOKUP($F65,Material!$B$2:$F$50,4,FALSE)</f>
        <v>170</v>
      </c>
      <c r="J65" s="114">
        <f t="shared" ref="J65:J86" si="31">H65*K65*L65*M65</f>
        <v>4.8930529999999999E-4</v>
      </c>
      <c r="K65" s="289">
        <v>1.583E-2</v>
      </c>
      <c r="L65" s="12">
        <v>1.0999999999999999E-2</v>
      </c>
      <c r="M65" s="13">
        <v>1E-3</v>
      </c>
      <c r="N65" s="86"/>
      <c r="O65" s="125"/>
      <c r="P65" s="10" t="str">
        <f t="shared" ref="P65:P74" si="32">IF(A65="C","#    D"&amp;B65&amp;" = "&amp;$C65&amp;", T="&amp;$D65&amp;", C="&amp;$E65&amp;";","    D"&amp;B65&amp;" = "&amp;$C65&amp;", T="&amp;$D65&amp;", C="&amp;$E65&amp;";")</f>
        <v>#    D3659 = Top Frame Node 3659, T=20, C=0.4384175488;</v>
      </c>
      <c r="Q65" s="10" t="str">
        <f t="shared" ref="Q65:Q86" si="33" xml:space="preserve"> "  C"&amp;B65&amp;" = "&amp;E65&amp;"; "</f>
        <v xml:space="preserve">  C3659 = 0.4384175488; </v>
      </c>
    </row>
    <row r="66" spans="1:17" ht="15" thickBot="1">
      <c r="A66" s="8" t="s">
        <v>6</v>
      </c>
      <c r="B66" s="2">
        <f t="shared" si="26"/>
        <v>3660</v>
      </c>
      <c r="C66" s="2" t="str">
        <f t="shared" si="27"/>
        <v>Top Frame Node 3660</v>
      </c>
      <c r="D66" s="2">
        <f t="shared" si="28"/>
        <v>20</v>
      </c>
      <c r="E66" s="3">
        <f t="shared" si="29"/>
        <v>0.44312576000000004</v>
      </c>
      <c r="F66" s="2" t="str">
        <f t="shared" si="30"/>
        <v>Aluminum 6082</v>
      </c>
      <c r="G66" s="2">
        <f>VLOOKUP(F66,Material!$B$2:$F$50,2,FALSE)</f>
        <v>896</v>
      </c>
      <c r="H66" s="2">
        <f>VLOOKUP($F66,Material!$B$2:$F$50,3,FALSE)</f>
        <v>2810</v>
      </c>
      <c r="I66" s="2">
        <f>VLOOKUP($F66,Material!$B$2:$F$50,4,FALSE)</f>
        <v>170</v>
      </c>
      <c r="J66" s="113">
        <f t="shared" si="31"/>
        <v>4.9456000000000001E-4</v>
      </c>
      <c r="K66" s="8">
        <v>1.6E-2</v>
      </c>
      <c r="L66" s="4">
        <v>1.0999999999999999E-2</v>
      </c>
      <c r="M66" s="5">
        <v>1E-3</v>
      </c>
      <c r="N66" s="6"/>
      <c r="O66" s="124"/>
      <c r="P66" s="2" t="str">
        <f t="shared" si="32"/>
        <v>#    D3660 = Top Frame Node 3660, T=20, C=0.44312576;</v>
      </c>
      <c r="Q66" s="2" t="str">
        <f t="shared" si="33"/>
        <v xml:space="preserve">  C3660 = 0.44312576; </v>
      </c>
    </row>
    <row r="67" spans="1:17" ht="15" thickBot="1">
      <c r="A67" s="100" t="s">
        <v>6</v>
      </c>
      <c r="B67" s="2">
        <f t="shared" si="26"/>
        <v>3661</v>
      </c>
      <c r="C67" s="2" t="str">
        <f t="shared" si="27"/>
        <v>Top Frame Node 3661</v>
      </c>
      <c r="D67" s="2">
        <f t="shared" si="28"/>
        <v>20</v>
      </c>
      <c r="E67" s="3">
        <f t="shared" si="29"/>
        <v>0.44312576000000004</v>
      </c>
      <c r="F67" s="2" t="str">
        <f t="shared" si="30"/>
        <v>Aluminum 6082</v>
      </c>
      <c r="G67" s="2">
        <f>VLOOKUP(F67,Material!$B$2:$F$50,2,FALSE)</f>
        <v>896</v>
      </c>
      <c r="H67" s="2">
        <f>VLOOKUP($F67,Material!$B$2:$F$50,3,FALSE)</f>
        <v>2810</v>
      </c>
      <c r="I67" s="2">
        <f>VLOOKUP($F67,Material!$B$2:$F$50,4,FALSE)</f>
        <v>170</v>
      </c>
      <c r="J67" s="113">
        <f t="shared" si="31"/>
        <v>4.9456000000000001E-4</v>
      </c>
      <c r="K67" s="8">
        <v>1.6E-2</v>
      </c>
      <c r="L67" s="4">
        <v>1.0999999999999999E-2</v>
      </c>
      <c r="M67" s="5">
        <v>1E-3</v>
      </c>
      <c r="N67" s="6"/>
      <c r="O67" s="124"/>
      <c r="P67" s="2" t="str">
        <f t="shared" si="32"/>
        <v>#    D3661 = Top Frame Node 3661, T=20, C=0.44312576;</v>
      </c>
      <c r="Q67" s="2" t="str">
        <f t="shared" si="33"/>
        <v xml:space="preserve">  C3661 = 0.44312576; </v>
      </c>
    </row>
    <row r="68" spans="1:17" ht="15" thickBot="1">
      <c r="A68" s="100" t="s">
        <v>6</v>
      </c>
      <c r="B68" s="2">
        <f t="shared" si="26"/>
        <v>3662</v>
      </c>
      <c r="C68" s="2" t="str">
        <f t="shared" si="27"/>
        <v>Top Frame Node 3662</v>
      </c>
      <c r="D68" s="2">
        <f t="shared" si="28"/>
        <v>20</v>
      </c>
      <c r="E68" s="3">
        <f t="shared" si="29"/>
        <v>0.44312576000000004</v>
      </c>
      <c r="F68" s="2" t="str">
        <f t="shared" si="30"/>
        <v>Aluminum 6082</v>
      </c>
      <c r="G68" s="2">
        <f>VLOOKUP(F68,Material!$B$2:$F$50,2,FALSE)</f>
        <v>896</v>
      </c>
      <c r="H68" s="2">
        <f>VLOOKUP($F68,Material!$B$2:$F$50,3,FALSE)</f>
        <v>2810</v>
      </c>
      <c r="I68" s="2">
        <f>VLOOKUP($F68,Material!$B$2:$F$50,4,FALSE)</f>
        <v>170</v>
      </c>
      <c r="J68" s="113">
        <f t="shared" si="31"/>
        <v>4.9456000000000001E-4</v>
      </c>
      <c r="K68" s="8">
        <v>1.6E-2</v>
      </c>
      <c r="L68" s="4">
        <v>1.0999999999999999E-2</v>
      </c>
      <c r="M68" s="5">
        <v>1E-3</v>
      </c>
      <c r="N68" s="6"/>
      <c r="O68" s="124"/>
      <c r="P68" s="2" t="str">
        <f t="shared" si="32"/>
        <v>#    D3662 = Top Frame Node 3662, T=20, C=0.44312576;</v>
      </c>
      <c r="Q68" s="2" t="str">
        <f t="shared" si="33"/>
        <v xml:space="preserve">  C3662 = 0.44312576; </v>
      </c>
    </row>
    <row r="69" spans="1:17" ht="15" thickBot="1">
      <c r="A69" s="100" t="s">
        <v>6</v>
      </c>
      <c r="B69" s="2">
        <f t="shared" si="26"/>
        <v>3663</v>
      </c>
      <c r="C69" s="2" t="str">
        <f t="shared" si="27"/>
        <v>Top Frame Node 3663</v>
      </c>
      <c r="D69" s="2">
        <f t="shared" si="28"/>
        <v>20</v>
      </c>
      <c r="E69" s="3">
        <f t="shared" si="29"/>
        <v>0.44312576000000004</v>
      </c>
      <c r="F69" s="2" t="str">
        <f t="shared" si="30"/>
        <v>Aluminum 6082</v>
      </c>
      <c r="G69" s="2">
        <f>VLOOKUP(F69,Material!$B$2:$F$50,2,FALSE)</f>
        <v>896</v>
      </c>
      <c r="H69" s="2">
        <f>VLOOKUP($F69,Material!$B$2:$F$50,3,FALSE)</f>
        <v>2810</v>
      </c>
      <c r="I69" s="2">
        <f>VLOOKUP($F69,Material!$B$2:$F$50,4,FALSE)</f>
        <v>170</v>
      </c>
      <c r="J69" s="113">
        <f t="shared" si="31"/>
        <v>4.9456000000000001E-4</v>
      </c>
      <c r="K69" s="8">
        <v>1.6E-2</v>
      </c>
      <c r="L69" s="4">
        <v>1.0999999999999999E-2</v>
      </c>
      <c r="M69" s="5">
        <v>1E-3</v>
      </c>
      <c r="N69" s="6"/>
      <c r="O69" s="124"/>
      <c r="P69" s="2" t="str">
        <f t="shared" si="32"/>
        <v>#    D3663 = Top Frame Node 3663, T=20, C=0.44312576;</v>
      </c>
      <c r="Q69" s="2" t="str">
        <f t="shared" si="33"/>
        <v xml:space="preserve">  C3663 = 0.44312576; </v>
      </c>
    </row>
    <row r="70" spans="1:17" ht="15" thickBot="1">
      <c r="A70" s="100" t="s">
        <v>6</v>
      </c>
      <c r="B70" s="2">
        <f t="shared" si="26"/>
        <v>3664</v>
      </c>
      <c r="C70" s="2" t="str">
        <f t="shared" si="27"/>
        <v>Top Frame Node 3664</v>
      </c>
      <c r="D70" s="2">
        <f t="shared" si="28"/>
        <v>20</v>
      </c>
      <c r="E70" s="3">
        <f t="shared" si="29"/>
        <v>0.44312576000000004</v>
      </c>
      <c r="F70" s="2" t="str">
        <f t="shared" si="30"/>
        <v>Aluminum 6082</v>
      </c>
      <c r="G70" s="2">
        <f>VLOOKUP(F70,Material!$B$2:$F$50,2,FALSE)</f>
        <v>896</v>
      </c>
      <c r="H70" s="2">
        <f>VLOOKUP($F70,Material!$B$2:$F$50,3,FALSE)</f>
        <v>2810</v>
      </c>
      <c r="I70" s="2">
        <f>VLOOKUP($F70,Material!$B$2:$F$50,4,FALSE)</f>
        <v>170</v>
      </c>
      <c r="J70" s="113">
        <f t="shared" si="31"/>
        <v>4.9456000000000001E-4</v>
      </c>
      <c r="K70" s="8">
        <v>1.6E-2</v>
      </c>
      <c r="L70" s="4">
        <v>1.0999999999999999E-2</v>
      </c>
      <c r="M70" s="5">
        <v>1E-3</v>
      </c>
      <c r="N70" s="6"/>
      <c r="O70" s="124"/>
      <c r="P70" s="2" t="str">
        <f t="shared" si="32"/>
        <v>#    D3664 = Top Frame Node 3664, T=20, C=0.44312576;</v>
      </c>
      <c r="Q70" s="2" t="str">
        <f t="shared" si="33"/>
        <v xml:space="preserve">  C3664 = 0.44312576; </v>
      </c>
    </row>
    <row r="71" spans="1:17" ht="15" thickBot="1">
      <c r="A71" s="100" t="s">
        <v>6</v>
      </c>
      <c r="B71" s="2">
        <f t="shared" si="26"/>
        <v>3665</v>
      </c>
      <c r="C71" s="2" t="str">
        <f t="shared" si="27"/>
        <v>Top Frame Node 3665</v>
      </c>
      <c r="D71" s="2">
        <f t="shared" si="28"/>
        <v>20</v>
      </c>
      <c r="E71" s="3">
        <f t="shared" si="29"/>
        <v>0.44312576000000004</v>
      </c>
      <c r="F71" s="2" t="str">
        <f t="shared" si="30"/>
        <v>Aluminum 6082</v>
      </c>
      <c r="G71" s="2">
        <f>VLOOKUP(F71,Material!$B$2:$F$50,2,FALSE)</f>
        <v>896</v>
      </c>
      <c r="H71" s="2">
        <f>VLOOKUP($F71,Material!$B$2:$F$50,3,FALSE)</f>
        <v>2810</v>
      </c>
      <c r="I71" s="2">
        <f>VLOOKUP($F71,Material!$B$2:$F$50,4,FALSE)</f>
        <v>170</v>
      </c>
      <c r="J71" s="113">
        <f t="shared" si="31"/>
        <v>4.9456000000000001E-4</v>
      </c>
      <c r="K71" s="8">
        <v>1.6E-2</v>
      </c>
      <c r="L71" s="4">
        <v>1.0999999999999999E-2</v>
      </c>
      <c r="M71" s="5">
        <v>1E-3</v>
      </c>
      <c r="N71" s="6"/>
      <c r="O71" s="124"/>
      <c r="P71" s="2" t="str">
        <f t="shared" si="32"/>
        <v>#    D3665 = Top Frame Node 3665, T=20, C=0.44312576;</v>
      </c>
      <c r="Q71" s="2" t="str">
        <f t="shared" si="33"/>
        <v xml:space="preserve">  C3665 = 0.44312576; </v>
      </c>
    </row>
    <row r="72" spans="1:17" ht="15" thickBot="1">
      <c r="A72" s="100" t="s">
        <v>6</v>
      </c>
      <c r="B72" s="2">
        <f t="shared" si="26"/>
        <v>3666</v>
      </c>
      <c r="C72" s="2" t="str">
        <f t="shared" si="27"/>
        <v>Top Frame Node 3666</v>
      </c>
      <c r="D72" s="2">
        <f t="shared" si="28"/>
        <v>20</v>
      </c>
      <c r="E72" s="3">
        <f t="shared" si="29"/>
        <v>0.44312576000000004</v>
      </c>
      <c r="F72" s="2" t="str">
        <f t="shared" si="30"/>
        <v>Aluminum 6082</v>
      </c>
      <c r="G72" s="2">
        <f>VLOOKUP(F72,Material!$B$2:$F$50,2,FALSE)</f>
        <v>896</v>
      </c>
      <c r="H72" s="2">
        <f>VLOOKUP($F72,Material!$B$2:$F$50,3,FALSE)</f>
        <v>2810</v>
      </c>
      <c r="I72" s="2">
        <f>VLOOKUP($F72,Material!$B$2:$F$50,4,FALSE)</f>
        <v>170</v>
      </c>
      <c r="J72" s="113">
        <f t="shared" si="31"/>
        <v>4.9456000000000001E-4</v>
      </c>
      <c r="K72" s="8">
        <v>1.6E-2</v>
      </c>
      <c r="L72" s="4">
        <v>1.0999999999999999E-2</v>
      </c>
      <c r="M72" s="5">
        <v>1E-3</v>
      </c>
      <c r="N72" s="6"/>
      <c r="O72" s="124"/>
      <c r="P72" s="2" t="str">
        <f t="shared" si="32"/>
        <v>#    D3666 = Top Frame Node 3666, T=20, C=0.44312576;</v>
      </c>
      <c r="Q72" s="2" t="str">
        <f t="shared" si="33"/>
        <v xml:space="preserve">  C3666 = 0.44312576; </v>
      </c>
    </row>
    <row r="73" spans="1:17" ht="15" thickBot="1">
      <c r="A73" s="100" t="s">
        <v>6</v>
      </c>
      <c r="B73" s="2">
        <f t="shared" si="26"/>
        <v>3667</v>
      </c>
      <c r="C73" s="2" t="str">
        <f t="shared" si="27"/>
        <v>Top Frame Node 3667</v>
      </c>
      <c r="D73" s="2">
        <f t="shared" si="28"/>
        <v>20</v>
      </c>
      <c r="E73" s="3">
        <f t="shared" si="29"/>
        <v>0.44312576000000004</v>
      </c>
      <c r="F73" s="2" t="str">
        <f t="shared" si="30"/>
        <v>Aluminum 6082</v>
      </c>
      <c r="G73" s="2">
        <f>VLOOKUP(F73,Material!$B$2:$F$50,2,FALSE)</f>
        <v>896</v>
      </c>
      <c r="H73" s="2">
        <f>VLOOKUP($F73,Material!$B$2:$F$50,3,FALSE)</f>
        <v>2810</v>
      </c>
      <c r="I73" s="2">
        <f>VLOOKUP($F73,Material!$B$2:$F$50,4,FALSE)</f>
        <v>170</v>
      </c>
      <c r="J73" s="113">
        <f t="shared" si="31"/>
        <v>4.9456000000000001E-4</v>
      </c>
      <c r="K73" s="8">
        <v>1.6E-2</v>
      </c>
      <c r="L73" s="4">
        <v>1.0999999999999999E-2</v>
      </c>
      <c r="M73" s="5">
        <v>1E-3</v>
      </c>
      <c r="N73" s="6"/>
      <c r="O73" s="124"/>
      <c r="P73" s="2" t="str">
        <f t="shared" si="32"/>
        <v>#    D3667 = Top Frame Node 3667, T=20, C=0.44312576;</v>
      </c>
      <c r="Q73" s="2" t="str">
        <f t="shared" si="33"/>
        <v xml:space="preserve">  C3667 = 0.44312576; </v>
      </c>
    </row>
    <row r="74" spans="1:17" ht="15" thickBot="1">
      <c r="A74" s="100" t="s">
        <v>6</v>
      </c>
      <c r="B74" s="2">
        <f t="shared" si="26"/>
        <v>3668</v>
      </c>
      <c r="C74" s="2" t="str">
        <f t="shared" si="27"/>
        <v>Top Frame Node 3668</v>
      </c>
      <c r="D74" s="2">
        <f t="shared" si="28"/>
        <v>20</v>
      </c>
      <c r="E74" s="3">
        <f t="shared" si="29"/>
        <v>0.44312576000000004</v>
      </c>
      <c r="F74" s="2" t="str">
        <f t="shared" si="30"/>
        <v>Aluminum 6082</v>
      </c>
      <c r="G74" s="2">
        <f>VLOOKUP(F74,Material!$B$2:$F$50,2,FALSE)</f>
        <v>896</v>
      </c>
      <c r="H74" s="2">
        <f>VLOOKUP($F74,Material!$B$2:$F$50,3,FALSE)</f>
        <v>2810</v>
      </c>
      <c r="I74" s="2">
        <f>VLOOKUP($F74,Material!$B$2:$F$50,4,FALSE)</f>
        <v>170</v>
      </c>
      <c r="J74" s="113">
        <f t="shared" si="31"/>
        <v>4.9456000000000001E-4</v>
      </c>
      <c r="K74" s="8">
        <v>1.6E-2</v>
      </c>
      <c r="L74" s="4">
        <v>1.0999999999999999E-2</v>
      </c>
      <c r="M74" s="5">
        <v>1E-3</v>
      </c>
      <c r="N74" s="6"/>
      <c r="O74" s="124"/>
      <c r="P74" s="2" t="str">
        <f t="shared" si="32"/>
        <v>#    D3668 = Top Frame Node 3668, T=20, C=0.44312576;</v>
      </c>
      <c r="Q74" s="2" t="str">
        <f t="shared" si="33"/>
        <v xml:space="preserve">  C3668 = 0.44312576; </v>
      </c>
    </row>
    <row r="75" spans="1:17" ht="15" thickBot="1">
      <c r="A75" s="100" t="s">
        <v>6</v>
      </c>
      <c r="B75" s="2">
        <f>B74+1</f>
        <v>3669</v>
      </c>
      <c r="C75" s="2" t="str">
        <f t="shared" si="27"/>
        <v>Top Frame Node 3669</v>
      </c>
      <c r="D75" s="2">
        <f>D74</f>
        <v>20</v>
      </c>
      <c r="E75" s="3">
        <f t="shared" si="29"/>
        <v>0.44312576000000004</v>
      </c>
      <c r="F75" s="2" t="str">
        <f>F74</f>
        <v>Aluminum 6082</v>
      </c>
      <c r="G75" s="2">
        <f>VLOOKUP(F75,Material!$B$2:$F$50,2,FALSE)</f>
        <v>896</v>
      </c>
      <c r="H75" s="2">
        <f>VLOOKUP($F75,Material!$B$2:$F$50,3,FALSE)</f>
        <v>2810</v>
      </c>
      <c r="I75" s="2">
        <f>VLOOKUP($F75,Material!$B$2:$F$50,4,FALSE)</f>
        <v>170</v>
      </c>
      <c r="J75" s="113">
        <f t="shared" si="31"/>
        <v>4.9456000000000001E-4</v>
      </c>
      <c r="K75" s="8">
        <v>1.6E-2</v>
      </c>
      <c r="L75" s="4">
        <v>1.0999999999999999E-2</v>
      </c>
      <c r="M75" s="5">
        <v>1E-3</v>
      </c>
      <c r="N75" s="6"/>
      <c r="O75" s="124"/>
      <c r="P75" s="2" t="str">
        <f>IF(A75="C","#    D"&amp;B75&amp;" = "&amp;$C75&amp;", T="&amp;$D75&amp;", C="&amp;$E75&amp;";","    D"&amp;B75&amp;" = "&amp;$C75&amp;", T="&amp;$D75&amp;", C="&amp;$E75&amp;";")</f>
        <v>#    D3669 = Top Frame Node 3669, T=20, C=0.44312576;</v>
      </c>
      <c r="Q75" s="2" t="str">
        <f t="shared" si="33"/>
        <v xml:space="preserve">  C3669 = 0.44312576; </v>
      </c>
    </row>
    <row r="76" spans="1:17">
      <c r="A76" s="100" t="s">
        <v>6</v>
      </c>
      <c r="B76" s="2">
        <f>B75+1</f>
        <v>3670</v>
      </c>
      <c r="C76" s="2" t="str">
        <f t="shared" si="27"/>
        <v>Top Frame Node 3670</v>
      </c>
      <c r="D76" s="2">
        <f>D75</f>
        <v>20</v>
      </c>
      <c r="E76" s="3">
        <f t="shared" si="29"/>
        <v>0.44312576000000004</v>
      </c>
      <c r="F76" s="2" t="str">
        <f>F75</f>
        <v>Aluminum 6082</v>
      </c>
      <c r="G76" s="2">
        <f>VLOOKUP(F76,Material!$B$2:$F$50,2,FALSE)</f>
        <v>896</v>
      </c>
      <c r="H76" s="2">
        <f>VLOOKUP($F76,Material!$B$2:$F$50,3,FALSE)</f>
        <v>2810</v>
      </c>
      <c r="I76" s="2">
        <f>VLOOKUP($F76,Material!$B$2:$F$50,4,FALSE)</f>
        <v>170</v>
      </c>
      <c r="J76" s="113">
        <f t="shared" si="31"/>
        <v>4.9456000000000001E-4</v>
      </c>
      <c r="K76" s="8">
        <v>1.6E-2</v>
      </c>
      <c r="L76" s="4">
        <v>1.0999999999999999E-2</v>
      </c>
      <c r="M76" s="5">
        <v>1E-3</v>
      </c>
      <c r="N76" s="6"/>
      <c r="O76" s="124"/>
      <c r="P76" s="2" t="str">
        <f>IF(A76="C","#    D"&amp;B76&amp;" = "&amp;$C76&amp;", T="&amp;$D76&amp;", C="&amp;$E76&amp;";","    D"&amp;B76&amp;" = "&amp;$C76&amp;", T="&amp;$D76&amp;", C="&amp;$E76&amp;";")</f>
        <v>#    D3670 = Top Frame Node 3670, T=20, C=0.44312576;</v>
      </c>
      <c r="Q76" s="2" t="str">
        <f t="shared" si="33"/>
        <v xml:space="preserve">  C3670 = 0.44312576; </v>
      </c>
    </row>
    <row r="77" spans="1:17" s="293" customFormat="1" ht="15" thickBot="1">
      <c r="A77" s="290" t="s">
        <v>6</v>
      </c>
      <c r="B77" s="290">
        <f>B76+1</f>
        <v>3671</v>
      </c>
      <c r="C77" s="290" t="str">
        <f t="shared" si="27"/>
        <v>Top Frame Node 3671</v>
      </c>
      <c r="D77" s="290">
        <f>D76</f>
        <v>20</v>
      </c>
      <c r="E77" s="291">
        <f t="shared" si="29"/>
        <v>0.44312576000000004</v>
      </c>
      <c r="F77" s="290" t="str">
        <f>F76</f>
        <v>Aluminum 6082</v>
      </c>
      <c r="G77" s="290">
        <f>VLOOKUP(F77,Material!$B$2:$F$50,2,FALSE)</f>
        <v>896</v>
      </c>
      <c r="H77" s="290">
        <f>VLOOKUP($F77,Material!$B$2:$F$50,3,FALSE)</f>
        <v>2810</v>
      </c>
      <c r="I77" s="290">
        <f>VLOOKUP($F77,Material!$B$2:$F$50,4,FALSE)</f>
        <v>170</v>
      </c>
      <c r="J77" s="292">
        <f t="shared" si="31"/>
        <v>4.9456000000000001E-4</v>
      </c>
      <c r="K77" s="290">
        <v>1.6E-2</v>
      </c>
      <c r="L77" s="290">
        <v>1.0999999999999999E-2</v>
      </c>
      <c r="M77" s="290">
        <v>1E-3</v>
      </c>
      <c r="P77" s="290" t="str">
        <f>IF(A77="C","#    D"&amp;B77&amp;" = "&amp;$C77&amp;", T="&amp;$D77&amp;", C="&amp;$E77&amp;";","    D"&amp;B77&amp;" = "&amp;$C77&amp;", T="&amp;$D77&amp;", C="&amp;$E77&amp;";")</f>
        <v>#    D3671 = Top Frame Node 3671, T=20, C=0.44312576;</v>
      </c>
      <c r="Q77" s="290" t="str">
        <f t="shared" si="33"/>
        <v xml:space="preserve">  C3671 = 0.44312576; </v>
      </c>
    </row>
    <row r="78" spans="1:17" ht="15" thickBot="1">
      <c r="A78" s="8" t="s">
        <v>6</v>
      </c>
      <c r="B78" s="2">
        <f t="shared" ref="B78:B85" si="34">B77+1</f>
        <v>3672</v>
      </c>
      <c r="C78" s="2" t="str">
        <f t="shared" si="27"/>
        <v>Top Frame Node 3672</v>
      </c>
      <c r="D78" s="2">
        <f t="shared" ref="D78:D85" si="35">D77</f>
        <v>20</v>
      </c>
      <c r="E78" s="3">
        <f t="shared" si="29"/>
        <v>0.4384175488</v>
      </c>
      <c r="F78" s="2" t="str">
        <f t="shared" ref="F78:F85" si="36">F77</f>
        <v>Aluminum 6082</v>
      </c>
      <c r="G78" s="2">
        <f>VLOOKUP(F78,Material!$B$2:$F$50,2,FALSE)</f>
        <v>896</v>
      </c>
      <c r="H78" s="2">
        <f>VLOOKUP($F78,Material!$B$2:$F$50,3,FALSE)</f>
        <v>2810</v>
      </c>
      <c r="I78" s="2">
        <f>VLOOKUP($F78,Material!$B$2:$F$50,4,FALSE)</f>
        <v>170</v>
      </c>
      <c r="J78" s="113">
        <f t="shared" si="31"/>
        <v>4.8930529999999999E-4</v>
      </c>
      <c r="K78" s="8">
        <v>1.583E-2</v>
      </c>
      <c r="L78" s="4">
        <v>1.0999999999999999E-2</v>
      </c>
      <c r="M78" s="5">
        <v>1E-3</v>
      </c>
      <c r="N78" s="6"/>
      <c r="O78" s="124"/>
      <c r="P78" s="2" t="str">
        <f t="shared" ref="P78:P85" si="37">IF(A78="C","#    D"&amp;B78&amp;" = "&amp;$C78&amp;", T="&amp;$D78&amp;", C="&amp;$E78&amp;";","    D"&amp;B78&amp;" = "&amp;$C78&amp;", T="&amp;$D78&amp;", C="&amp;$E78&amp;";")</f>
        <v>#    D3672 = Top Frame Node 3672, T=20, C=0.4384175488;</v>
      </c>
      <c r="Q78" s="2" t="str">
        <f t="shared" si="33"/>
        <v xml:space="preserve">  C3672 = 0.4384175488; </v>
      </c>
    </row>
    <row r="79" spans="1:17" ht="15" thickBot="1">
      <c r="A79" s="100" t="s">
        <v>6</v>
      </c>
      <c r="B79" s="2">
        <f t="shared" si="34"/>
        <v>3673</v>
      </c>
      <c r="C79" s="2" t="str">
        <f t="shared" si="27"/>
        <v>Top Frame Node 3673</v>
      </c>
      <c r="D79" s="2">
        <f t="shared" si="35"/>
        <v>20</v>
      </c>
      <c r="E79" s="3">
        <f t="shared" si="29"/>
        <v>0.4384175488</v>
      </c>
      <c r="F79" s="2" t="str">
        <f t="shared" si="36"/>
        <v>Aluminum 6082</v>
      </c>
      <c r="G79" s="2">
        <f>VLOOKUP(F79,Material!$B$2:$F$50,2,FALSE)</f>
        <v>896</v>
      </c>
      <c r="H79" s="2">
        <f>VLOOKUP($F79,Material!$B$2:$F$50,3,FALSE)</f>
        <v>2810</v>
      </c>
      <c r="I79" s="2">
        <f>VLOOKUP($F79,Material!$B$2:$F$50,4,FALSE)</f>
        <v>170</v>
      </c>
      <c r="J79" s="113">
        <f t="shared" si="31"/>
        <v>4.8930529999999999E-4</v>
      </c>
      <c r="K79" s="8">
        <v>1.583E-2</v>
      </c>
      <c r="L79" s="4">
        <v>1.0999999999999999E-2</v>
      </c>
      <c r="M79" s="5">
        <v>1E-3</v>
      </c>
      <c r="N79" s="6"/>
      <c r="O79" s="124"/>
      <c r="P79" s="2" t="str">
        <f t="shared" si="37"/>
        <v>#    D3673 = Top Frame Node 3673, T=20, C=0.4384175488;</v>
      </c>
      <c r="Q79" s="2" t="str">
        <f t="shared" si="33"/>
        <v xml:space="preserve">  C3673 = 0.4384175488; </v>
      </c>
    </row>
    <row r="80" spans="1:17" ht="15" thickBot="1">
      <c r="A80" s="100" t="s">
        <v>6</v>
      </c>
      <c r="B80" s="2">
        <f t="shared" si="34"/>
        <v>3674</v>
      </c>
      <c r="C80" s="2" t="str">
        <f t="shared" si="27"/>
        <v>Top Frame Node 3674</v>
      </c>
      <c r="D80" s="2">
        <f t="shared" si="35"/>
        <v>20</v>
      </c>
      <c r="E80" s="3">
        <f t="shared" si="29"/>
        <v>0.4384175488</v>
      </c>
      <c r="F80" s="2" t="str">
        <f t="shared" si="36"/>
        <v>Aluminum 6082</v>
      </c>
      <c r="G80" s="2">
        <f>VLOOKUP(F80,Material!$B$2:$F$50,2,FALSE)</f>
        <v>896</v>
      </c>
      <c r="H80" s="2">
        <f>VLOOKUP($F80,Material!$B$2:$F$50,3,FALSE)</f>
        <v>2810</v>
      </c>
      <c r="I80" s="2">
        <f>VLOOKUP($F80,Material!$B$2:$F$50,4,FALSE)</f>
        <v>170</v>
      </c>
      <c r="J80" s="113">
        <f t="shared" si="31"/>
        <v>4.8930529999999999E-4</v>
      </c>
      <c r="K80" s="8">
        <v>1.583E-2</v>
      </c>
      <c r="L80" s="4">
        <v>1.0999999999999999E-2</v>
      </c>
      <c r="M80" s="5">
        <v>1E-3</v>
      </c>
      <c r="N80" s="6"/>
      <c r="O80" s="124"/>
      <c r="P80" s="2" t="str">
        <f t="shared" si="37"/>
        <v>#    D3674 = Top Frame Node 3674, T=20, C=0.4384175488;</v>
      </c>
      <c r="Q80" s="2" t="str">
        <f t="shared" si="33"/>
        <v xml:space="preserve">  C3674 = 0.4384175488; </v>
      </c>
    </row>
    <row r="81" spans="1:17" ht="15" thickBot="1">
      <c r="A81" s="100" t="s">
        <v>6</v>
      </c>
      <c r="B81" s="2">
        <f t="shared" si="34"/>
        <v>3675</v>
      </c>
      <c r="C81" s="2" t="str">
        <f t="shared" si="27"/>
        <v>Top Frame Node 3675</v>
      </c>
      <c r="D81" s="2">
        <f t="shared" si="35"/>
        <v>20</v>
      </c>
      <c r="E81" s="3">
        <f t="shared" si="29"/>
        <v>0.4384175488</v>
      </c>
      <c r="F81" s="2" t="str">
        <f t="shared" si="36"/>
        <v>Aluminum 6082</v>
      </c>
      <c r="G81" s="2">
        <f>VLOOKUP(F81,Material!$B$2:$F$50,2,FALSE)</f>
        <v>896</v>
      </c>
      <c r="H81" s="2">
        <f>VLOOKUP($F81,Material!$B$2:$F$50,3,FALSE)</f>
        <v>2810</v>
      </c>
      <c r="I81" s="2">
        <f>VLOOKUP($F81,Material!$B$2:$F$50,4,FALSE)</f>
        <v>170</v>
      </c>
      <c r="J81" s="113">
        <f t="shared" si="31"/>
        <v>4.8930529999999999E-4</v>
      </c>
      <c r="K81" s="8">
        <v>1.583E-2</v>
      </c>
      <c r="L81" s="4">
        <v>1.0999999999999999E-2</v>
      </c>
      <c r="M81" s="5">
        <v>1E-3</v>
      </c>
      <c r="N81" s="6"/>
      <c r="O81" s="124"/>
      <c r="P81" s="2" t="str">
        <f t="shared" si="37"/>
        <v>#    D3675 = Top Frame Node 3675, T=20, C=0.4384175488;</v>
      </c>
      <c r="Q81" s="2" t="str">
        <f t="shared" si="33"/>
        <v xml:space="preserve">  C3675 = 0.4384175488; </v>
      </c>
    </row>
    <row r="82" spans="1:17" ht="15" thickBot="1">
      <c r="A82" s="100" t="s">
        <v>6</v>
      </c>
      <c r="B82" s="2">
        <f t="shared" si="34"/>
        <v>3676</v>
      </c>
      <c r="C82" s="2" t="str">
        <f t="shared" si="27"/>
        <v>Top Frame Node 3676</v>
      </c>
      <c r="D82" s="2">
        <f t="shared" si="35"/>
        <v>20</v>
      </c>
      <c r="E82" s="3">
        <f t="shared" si="29"/>
        <v>0.4384175488</v>
      </c>
      <c r="F82" s="2" t="str">
        <f t="shared" si="36"/>
        <v>Aluminum 6082</v>
      </c>
      <c r="G82" s="2">
        <f>VLOOKUP(F82,Material!$B$2:$F$50,2,FALSE)</f>
        <v>896</v>
      </c>
      <c r="H82" s="2">
        <f>VLOOKUP($F82,Material!$B$2:$F$50,3,FALSE)</f>
        <v>2810</v>
      </c>
      <c r="I82" s="2">
        <f>VLOOKUP($F82,Material!$B$2:$F$50,4,FALSE)</f>
        <v>170</v>
      </c>
      <c r="J82" s="113">
        <f t="shared" si="31"/>
        <v>4.8930529999999999E-4</v>
      </c>
      <c r="K82" s="8">
        <v>1.583E-2</v>
      </c>
      <c r="L82" s="4">
        <v>1.0999999999999999E-2</v>
      </c>
      <c r="M82" s="5">
        <v>1E-3</v>
      </c>
      <c r="N82" s="6"/>
      <c r="O82" s="124"/>
      <c r="P82" s="2" t="str">
        <f t="shared" si="37"/>
        <v>#    D3676 = Top Frame Node 3676, T=20, C=0.4384175488;</v>
      </c>
      <c r="Q82" s="2" t="str">
        <f t="shared" si="33"/>
        <v xml:space="preserve">  C3676 = 0.4384175488; </v>
      </c>
    </row>
    <row r="83" spans="1:17" ht="15" thickBot="1">
      <c r="A83" s="100" t="s">
        <v>6</v>
      </c>
      <c r="B83" s="2">
        <f t="shared" si="34"/>
        <v>3677</v>
      </c>
      <c r="C83" s="2" t="str">
        <f t="shared" si="27"/>
        <v>Top Frame Node 3677</v>
      </c>
      <c r="D83" s="2">
        <f t="shared" si="35"/>
        <v>20</v>
      </c>
      <c r="E83" s="3">
        <f t="shared" si="29"/>
        <v>0.4384175488</v>
      </c>
      <c r="F83" s="2" t="str">
        <f t="shared" si="36"/>
        <v>Aluminum 6082</v>
      </c>
      <c r="G83" s="2">
        <f>VLOOKUP(F83,Material!$B$2:$F$50,2,FALSE)</f>
        <v>896</v>
      </c>
      <c r="H83" s="2">
        <f>VLOOKUP($F83,Material!$B$2:$F$50,3,FALSE)</f>
        <v>2810</v>
      </c>
      <c r="I83" s="2">
        <f>VLOOKUP($F83,Material!$B$2:$F$50,4,FALSE)</f>
        <v>170</v>
      </c>
      <c r="J83" s="113">
        <f t="shared" si="31"/>
        <v>4.8930529999999999E-4</v>
      </c>
      <c r="K83" s="8">
        <v>1.583E-2</v>
      </c>
      <c r="L83" s="4">
        <v>1.0999999999999999E-2</v>
      </c>
      <c r="M83" s="5">
        <v>1E-3</v>
      </c>
      <c r="N83" s="6"/>
      <c r="O83" s="124"/>
      <c r="P83" s="2" t="str">
        <f t="shared" si="37"/>
        <v>#    D3677 = Top Frame Node 3677, T=20, C=0.4384175488;</v>
      </c>
      <c r="Q83" s="2" t="str">
        <f t="shared" si="33"/>
        <v xml:space="preserve">  C3677 = 0.4384175488; </v>
      </c>
    </row>
    <row r="84" spans="1:17" ht="15" thickBot="1">
      <c r="A84" s="100" t="s">
        <v>6</v>
      </c>
      <c r="B84" s="2">
        <f t="shared" si="34"/>
        <v>3678</v>
      </c>
      <c r="C84" s="2" t="str">
        <f t="shared" si="27"/>
        <v>Top Frame Node 3678</v>
      </c>
      <c r="D84" s="2">
        <f t="shared" si="35"/>
        <v>20</v>
      </c>
      <c r="E84" s="3">
        <f t="shared" si="29"/>
        <v>0.4384175488</v>
      </c>
      <c r="F84" s="2" t="str">
        <f t="shared" si="36"/>
        <v>Aluminum 6082</v>
      </c>
      <c r="G84" s="2">
        <f>VLOOKUP(F84,Material!$B$2:$F$50,2,FALSE)</f>
        <v>896</v>
      </c>
      <c r="H84" s="2">
        <f>VLOOKUP($F84,Material!$B$2:$F$50,3,FALSE)</f>
        <v>2810</v>
      </c>
      <c r="I84" s="2">
        <f>VLOOKUP($F84,Material!$B$2:$F$50,4,FALSE)</f>
        <v>170</v>
      </c>
      <c r="J84" s="113">
        <f t="shared" si="31"/>
        <v>4.8930529999999999E-4</v>
      </c>
      <c r="K84" s="8">
        <v>1.583E-2</v>
      </c>
      <c r="L84" s="4">
        <v>1.0999999999999999E-2</v>
      </c>
      <c r="M84" s="5">
        <v>1E-3</v>
      </c>
      <c r="N84" s="6"/>
      <c r="O84" s="124"/>
      <c r="P84" s="2" t="str">
        <f t="shared" si="37"/>
        <v>#    D3678 = Top Frame Node 3678, T=20, C=0.4384175488;</v>
      </c>
      <c r="Q84" s="2" t="str">
        <f t="shared" si="33"/>
        <v xml:space="preserve">  C3678 = 0.4384175488; </v>
      </c>
    </row>
    <row r="85" spans="1:17" ht="15" thickBot="1">
      <c r="A85" s="100" t="s">
        <v>6</v>
      </c>
      <c r="B85" s="2">
        <f t="shared" si="34"/>
        <v>3679</v>
      </c>
      <c r="C85" s="2" t="str">
        <f t="shared" si="27"/>
        <v>Top Frame Node 3679</v>
      </c>
      <c r="D85" s="2">
        <f t="shared" si="35"/>
        <v>20</v>
      </c>
      <c r="E85" s="3">
        <f t="shared" si="29"/>
        <v>0.4384175488</v>
      </c>
      <c r="F85" s="2" t="str">
        <f t="shared" si="36"/>
        <v>Aluminum 6082</v>
      </c>
      <c r="G85" s="2">
        <f>VLOOKUP(F85,Material!$B$2:$F$50,2,FALSE)</f>
        <v>896</v>
      </c>
      <c r="H85" s="2">
        <f>VLOOKUP($F85,Material!$B$2:$F$50,3,FALSE)</f>
        <v>2810</v>
      </c>
      <c r="I85" s="2">
        <f>VLOOKUP($F85,Material!$B$2:$F$50,4,FALSE)</f>
        <v>170</v>
      </c>
      <c r="J85" s="113">
        <f t="shared" si="31"/>
        <v>4.8930529999999999E-4</v>
      </c>
      <c r="K85" s="8">
        <v>1.583E-2</v>
      </c>
      <c r="L85" s="4">
        <v>1.0999999999999999E-2</v>
      </c>
      <c r="M85" s="5">
        <v>1E-3</v>
      </c>
      <c r="N85" s="6"/>
      <c r="O85" s="124"/>
      <c r="P85" s="2" t="str">
        <f t="shared" si="37"/>
        <v>#    D3679 = Top Frame Node 3679, T=20, C=0.4384175488;</v>
      </c>
      <c r="Q85" s="2" t="str">
        <f t="shared" si="33"/>
        <v xml:space="preserve">  C3679 = 0.4384175488; </v>
      </c>
    </row>
    <row r="86" spans="1:17" ht="15" thickBot="1">
      <c r="A86" s="100" t="s">
        <v>6</v>
      </c>
      <c r="B86" s="2">
        <f>B85+1</f>
        <v>3680</v>
      </c>
      <c r="C86" s="2" t="str">
        <f t="shared" si="27"/>
        <v>Top Frame Node 3680</v>
      </c>
      <c r="D86" s="2">
        <f>D85</f>
        <v>20</v>
      </c>
      <c r="E86" s="3">
        <f t="shared" si="29"/>
        <v>0.4384175488</v>
      </c>
      <c r="F86" s="2" t="str">
        <f>F85</f>
        <v>Aluminum 6082</v>
      </c>
      <c r="G86" s="2">
        <f>VLOOKUP(F86,Material!$B$2:$F$50,2,FALSE)</f>
        <v>896</v>
      </c>
      <c r="H86" s="2">
        <f>VLOOKUP($F86,Material!$B$2:$F$50,3,FALSE)</f>
        <v>2810</v>
      </c>
      <c r="I86" s="2">
        <f>VLOOKUP($F86,Material!$B$2:$F$50,4,FALSE)</f>
        <v>170</v>
      </c>
      <c r="J86" s="113">
        <f t="shared" si="31"/>
        <v>4.8930529999999999E-4</v>
      </c>
      <c r="K86" s="8">
        <v>1.583E-2</v>
      </c>
      <c r="L86" s="4">
        <v>1.0999999999999999E-2</v>
      </c>
      <c r="M86" s="5">
        <v>1E-3</v>
      </c>
      <c r="N86" s="6"/>
      <c r="O86" s="124"/>
      <c r="P86" s="2" t="str">
        <f>IF(A86="C","#    D"&amp;B86&amp;" = "&amp;$C86&amp;", T="&amp;$D86&amp;", C="&amp;$E86&amp;";","    D"&amp;B86&amp;" = "&amp;$C86&amp;", T="&amp;$D86&amp;", C="&amp;$E86&amp;";")</f>
        <v>#    D3680 = Top Frame Node 3680, T=20, C=0.4384175488;</v>
      </c>
      <c r="Q86" s="2" t="str">
        <f t="shared" si="33"/>
        <v xml:space="preserve">  C3680 = 0.4384175488; </v>
      </c>
    </row>
    <row r="87" spans="1:17" ht="15" thickBot="1">
      <c r="A87" s="100" t="s">
        <v>6</v>
      </c>
      <c r="B87" s="2">
        <f t="shared" ref="B87:B96" si="38">B86+1</f>
        <v>3681</v>
      </c>
      <c r="C87" s="2" t="str">
        <f t="shared" ref="C87:C100" si="39">$C$5&amp;" Node "&amp;B87</f>
        <v>Top Frame Node 3681</v>
      </c>
      <c r="D87" s="2">
        <f t="shared" ref="D87:D96" si="40">D86</f>
        <v>20</v>
      </c>
      <c r="E87" s="3">
        <f t="shared" ref="E87:E100" si="41">G87*J87</f>
        <v>0.4384175488</v>
      </c>
      <c r="F87" s="2" t="str">
        <f t="shared" ref="F87:F96" si="42">F86</f>
        <v>Aluminum 6082</v>
      </c>
      <c r="G87" s="2">
        <f>VLOOKUP(F87,Material!$B$2:$F$50,2,FALSE)</f>
        <v>896</v>
      </c>
      <c r="H87" s="2">
        <f>VLOOKUP($F87,Material!$B$2:$F$50,3,FALSE)</f>
        <v>2810</v>
      </c>
      <c r="I87" s="2">
        <f>VLOOKUP($F87,Material!$B$2:$F$50,4,FALSE)</f>
        <v>170</v>
      </c>
      <c r="J87" s="113">
        <f t="shared" ref="J87:J100" si="43">H87*K87*L87*M87</f>
        <v>4.8930529999999999E-4</v>
      </c>
      <c r="K87" s="8">
        <v>1.583E-2</v>
      </c>
      <c r="L87" s="4">
        <v>1.0999999999999999E-2</v>
      </c>
      <c r="M87" s="5">
        <v>1E-3</v>
      </c>
      <c r="N87" s="6"/>
      <c r="O87" s="124"/>
      <c r="P87" s="2" t="str">
        <f t="shared" ref="P87:P96" si="44">IF(A87="C","#    D"&amp;B87&amp;" = "&amp;$C87&amp;", T="&amp;$D87&amp;", C="&amp;$E87&amp;";","    D"&amp;B87&amp;" = "&amp;$C87&amp;", T="&amp;$D87&amp;", C="&amp;$E87&amp;";")</f>
        <v>#    D3681 = Top Frame Node 3681, T=20, C=0.4384175488;</v>
      </c>
      <c r="Q87" s="2" t="str">
        <f t="shared" ref="Q87:Q100" si="45" xml:space="preserve"> "  C"&amp;B87&amp;" = "&amp;E87&amp;"; "</f>
        <v xml:space="preserve">  C3681 = 0.4384175488; </v>
      </c>
    </row>
    <row r="88" spans="1:17" ht="15" thickBot="1">
      <c r="A88" s="100" t="s">
        <v>6</v>
      </c>
      <c r="B88" s="2">
        <f t="shared" si="38"/>
        <v>3682</v>
      </c>
      <c r="C88" s="2" t="str">
        <f t="shared" si="39"/>
        <v>Top Frame Node 3682</v>
      </c>
      <c r="D88" s="2">
        <f t="shared" si="40"/>
        <v>20</v>
      </c>
      <c r="E88" s="3">
        <f t="shared" si="41"/>
        <v>0.4384175488</v>
      </c>
      <c r="F88" s="2" t="str">
        <f t="shared" si="42"/>
        <v>Aluminum 6082</v>
      </c>
      <c r="G88" s="2">
        <f>VLOOKUP(F88,Material!$B$2:$F$50,2,FALSE)</f>
        <v>896</v>
      </c>
      <c r="H88" s="2">
        <f>VLOOKUP($F88,Material!$B$2:$F$50,3,FALSE)</f>
        <v>2810</v>
      </c>
      <c r="I88" s="2">
        <f>VLOOKUP($F88,Material!$B$2:$F$50,4,FALSE)</f>
        <v>170</v>
      </c>
      <c r="J88" s="113">
        <f t="shared" si="43"/>
        <v>4.8930529999999999E-4</v>
      </c>
      <c r="K88" s="8">
        <v>1.583E-2</v>
      </c>
      <c r="L88" s="4">
        <v>1.0999999999999999E-2</v>
      </c>
      <c r="M88" s="5">
        <v>1E-3</v>
      </c>
      <c r="N88" s="6"/>
      <c r="O88" s="124"/>
      <c r="P88" s="2" t="str">
        <f t="shared" si="44"/>
        <v>#    D3682 = Top Frame Node 3682, T=20, C=0.4384175488;</v>
      </c>
      <c r="Q88" s="2" t="str">
        <f t="shared" si="45"/>
        <v xml:space="preserve">  C3682 = 0.4384175488; </v>
      </c>
    </row>
    <row r="89" spans="1:17" s="58" customFormat="1" ht="15" thickBot="1">
      <c r="A89" s="288" t="s">
        <v>6</v>
      </c>
      <c r="B89" s="10">
        <f t="shared" si="38"/>
        <v>3683</v>
      </c>
      <c r="C89" s="10" t="str">
        <f t="shared" si="39"/>
        <v>Top Frame Node 3683</v>
      </c>
      <c r="D89" s="10">
        <f t="shared" si="40"/>
        <v>20</v>
      </c>
      <c r="E89" s="11">
        <f t="shared" si="41"/>
        <v>0.4384175488</v>
      </c>
      <c r="F89" s="10" t="str">
        <f t="shared" si="42"/>
        <v>Aluminum 6082</v>
      </c>
      <c r="G89" s="10">
        <f>VLOOKUP(F89,Material!$B$2:$F$50,2,FALSE)</f>
        <v>896</v>
      </c>
      <c r="H89" s="10">
        <f>VLOOKUP($F89,Material!$B$2:$F$50,3,FALSE)</f>
        <v>2810</v>
      </c>
      <c r="I89" s="10">
        <f>VLOOKUP($F89,Material!$B$2:$F$50,4,FALSE)</f>
        <v>170</v>
      </c>
      <c r="J89" s="114">
        <f t="shared" si="43"/>
        <v>4.8930529999999999E-4</v>
      </c>
      <c r="K89" s="289">
        <v>1.583E-2</v>
      </c>
      <c r="L89" s="12">
        <v>1.0999999999999999E-2</v>
      </c>
      <c r="M89" s="13">
        <v>1E-3</v>
      </c>
      <c r="N89" s="86"/>
      <c r="O89" s="125"/>
      <c r="P89" s="10" t="str">
        <f t="shared" si="44"/>
        <v>#    D3683 = Top Frame Node 3683, T=20, C=0.4384175488;</v>
      </c>
      <c r="Q89" s="10" t="str">
        <f t="shared" si="45"/>
        <v xml:space="preserve">  C3683 = 0.4384175488; </v>
      </c>
    </row>
    <row r="90" spans="1:17" ht="15" thickBot="1">
      <c r="A90" s="8" t="s">
        <v>6</v>
      </c>
      <c r="B90" s="2">
        <f t="shared" si="38"/>
        <v>3684</v>
      </c>
      <c r="C90" s="2" t="str">
        <f t="shared" si="39"/>
        <v>Top Frame Node 3684</v>
      </c>
      <c r="D90" s="2">
        <f t="shared" si="40"/>
        <v>20</v>
      </c>
      <c r="E90" s="3">
        <f t="shared" si="41"/>
        <v>0.63769825280000014</v>
      </c>
      <c r="F90" s="2" t="str">
        <f t="shared" si="42"/>
        <v>Aluminum 6082</v>
      </c>
      <c r="G90" s="2">
        <f>VLOOKUP(F90,Material!$B$2:$F$50,2,FALSE)</f>
        <v>896</v>
      </c>
      <c r="H90" s="2">
        <f>VLOOKUP($F90,Material!$B$2:$F$50,3,FALSE)</f>
        <v>2810</v>
      </c>
      <c r="I90" s="2">
        <f>VLOOKUP($F90,Material!$B$2:$F$50,4,FALSE)</f>
        <v>170</v>
      </c>
      <c r="J90" s="113">
        <f t="shared" si="43"/>
        <v>7.117168000000001E-4</v>
      </c>
      <c r="K90" s="8">
        <v>1.583E-2</v>
      </c>
      <c r="L90" s="4">
        <v>1.6E-2</v>
      </c>
      <c r="M90" s="5">
        <v>1E-3</v>
      </c>
      <c r="N90" s="6"/>
      <c r="O90" s="124"/>
      <c r="P90" s="2" t="str">
        <f t="shared" si="44"/>
        <v>#    D3684 = Top Frame Node 3684, T=20, C=0.6376982528;</v>
      </c>
      <c r="Q90" s="2" t="str">
        <f t="shared" si="45"/>
        <v xml:space="preserve">  C3684 = 0.6376982528; </v>
      </c>
    </row>
    <row r="91" spans="1:17" ht="15" thickBot="1">
      <c r="A91" s="100" t="s">
        <v>6</v>
      </c>
      <c r="B91" s="2">
        <f t="shared" si="38"/>
        <v>3685</v>
      </c>
      <c r="C91" s="2" t="str">
        <f t="shared" si="39"/>
        <v>Top Frame Node 3685</v>
      </c>
      <c r="D91" s="2">
        <f t="shared" si="40"/>
        <v>20</v>
      </c>
      <c r="E91" s="3">
        <f t="shared" si="41"/>
        <v>0.63769825280000014</v>
      </c>
      <c r="F91" s="2" t="str">
        <f t="shared" si="42"/>
        <v>Aluminum 6082</v>
      </c>
      <c r="G91" s="2">
        <f>VLOOKUP(F91,Material!$B$2:$F$50,2,FALSE)</f>
        <v>896</v>
      </c>
      <c r="H91" s="2">
        <f>VLOOKUP($F91,Material!$B$2:$F$50,3,FALSE)</f>
        <v>2810</v>
      </c>
      <c r="I91" s="2">
        <f>VLOOKUP($F91,Material!$B$2:$F$50,4,FALSE)</f>
        <v>170</v>
      </c>
      <c r="J91" s="113">
        <f t="shared" si="43"/>
        <v>7.117168000000001E-4</v>
      </c>
      <c r="K91" s="8">
        <v>1.583E-2</v>
      </c>
      <c r="L91" s="4">
        <v>1.6E-2</v>
      </c>
      <c r="M91" s="5">
        <v>1E-3</v>
      </c>
      <c r="N91" s="6"/>
      <c r="O91" s="124"/>
      <c r="P91" s="2" t="str">
        <f t="shared" si="44"/>
        <v>#    D3685 = Top Frame Node 3685, T=20, C=0.6376982528;</v>
      </c>
      <c r="Q91" s="2" t="str">
        <f t="shared" si="45"/>
        <v xml:space="preserve">  C3685 = 0.6376982528; </v>
      </c>
    </row>
    <row r="92" spans="1:17" ht="15" thickBot="1">
      <c r="A92" s="100" t="s">
        <v>6</v>
      </c>
      <c r="B92" s="2">
        <f t="shared" si="38"/>
        <v>3686</v>
      </c>
      <c r="C92" s="2" t="str">
        <f t="shared" si="39"/>
        <v>Top Frame Node 3686</v>
      </c>
      <c r="D92" s="2">
        <f t="shared" si="40"/>
        <v>20</v>
      </c>
      <c r="E92" s="3">
        <f t="shared" si="41"/>
        <v>0.63769825280000014</v>
      </c>
      <c r="F92" s="2" t="str">
        <f t="shared" si="42"/>
        <v>Aluminum 6082</v>
      </c>
      <c r="G92" s="2">
        <f>VLOOKUP(F92,Material!$B$2:$F$50,2,FALSE)</f>
        <v>896</v>
      </c>
      <c r="H92" s="2">
        <f>VLOOKUP($F92,Material!$B$2:$F$50,3,FALSE)</f>
        <v>2810</v>
      </c>
      <c r="I92" s="2">
        <f>VLOOKUP($F92,Material!$B$2:$F$50,4,FALSE)</f>
        <v>170</v>
      </c>
      <c r="J92" s="113">
        <f t="shared" si="43"/>
        <v>7.117168000000001E-4</v>
      </c>
      <c r="K92" s="8">
        <v>1.583E-2</v>
      </c>
      <c r="L92" s="4">
        <v>1.6E-2</v>
      </c>
      <c r="M92" s="5">
        <v>1E-3</v>
      </c>
      <c r="N92" s="6"/>
      <c r="O92" s="124"/>
      <c r="P92" s="2" t="str">
        <f t="shared" si="44"/>
        <v>#    D3686 = Top Frame Node 3686, T=20, C=0.6376982528;</v>
      </c>
      <c r="Q92" s="2" t="str">
        <f t="shared" si="45"/>
        <v xml:space="preserve">  C3686 = 0.6376982528; </v>
      </c>
    </row>
    <row r="93" spans="1:17" ht="15" thickBot="1">
      <c r="A93" s="100" t="s">
        <v>6</v>
      </c>
      <c r="B93" s="2">
        <f t="shared" si="38"/>
        <v>3687</v>
      </c>
      <c r="C93" s="2" t="str">
        <f t="shared" si="39"/>
        <v>Top Frame Node 3687</v>
      </c>
      <c r="D93" s="2">
        <f t="shared" si="40"/>
        <v>20</v>
      </c>
      <c r="E93" s="3">
        <f t="shared" si="41"/>
        <v>0.63769825280000014</v>
      </c>
      <c r="F93" s="2" t="str">
        <f t="shared" si="42"/>
        <v>Aluminum 6082</v>
      </c>
      <c r="G93" s="2">
        <f>VLOOKUP(F93,Material!$B$2:$F$50,2,FALSE)</f>
        <v>896</v>
      </c>
      <c r="H93" s="2">
        <f>VLOOKUP($F93,Material!$B$2:$F$50,3,FALSE)</f>
        <v>2810</v>
      </c>
      <c r="I93" s="2">
        <f>VLOOKUP($F93,Material!$B$2:$F$50,4,FALSE)</f>
        <v>170</v>
      </c>
      <c r="J93" s="113">
        <f t="shared" si="43"/>
        <v>7.117168000000001E-4</v>
      </c>
      <c r="K93" s="8">
        <v>1.583E-2</v>
      </c>
      <c r="L93" s="4">
        <v>1.6E-2</v>
      </c>
      <c r="M93" s="5">
        <v>1E-3</v>
      </c>
      <c r="N93" s="6"/>
      <c r="O93" s="124"/>
      <c r="P93" s="2" t="str">
        <f t="shared" si="44"/>
        <v>#    D3687 = Top Frame Node 3687, T=20, C=0.6376982528;</v>
      </c>
      <c r="Q93" s="2" t="str">
        <f t="shared" si="45"/>
        <v xml:space="preserve">  C3687 = 0.6376982528; </v>
      </c>
    </row>
    <row r="94" spans="1:17" ht="15" thickBot="1">
      <c r="A94" s="100" t="s">
        <v>6</v>
      </c>
      <c r="B94" s="2">
        <f t="shared" si="38"/>
        <v>3688</v>
      </c>
      <c r="C94" s="2" t="str">
        <f t="shared" si="39"/>
        <v>Top Frame Node 3688</v>
      </c>
      <c r="D94" s="2">
        <f t="shared" si="40"/>
        <v>20</v>
      </c>
      <c r="E94" s="3">
        <f t="shared" si="41"/>
        <v>0.63769825280000014</v>
      </c>
      <c r="F94" s="2" t="str">
        <f t="shared" si="42"/>
        <v>Aluminum 6082</v>
      </c>
      <c r="G94" s="2">
        <f>VLOOKUP(F94,Material!$B$2:$F$50,2,FALSE)</f>
        <v>896</v>
      </c>
      <c r="H94" s="2">
        <f>VLOOKUP($F94,Material!$B$2:$F$50,3,FALSE)</f>
        <v>2810</v>
      </c>
      <c r="I94" s="2">
        <f>VLOOKUP($F94,Material!$B$2:$F$50,4,FALSE)</f>
        <v>170</v>
      </c>
      <c r="J94" s="113">
        <f t="shared" si="43"/>
        <v>7.117168000000001E-4</v>
      </c>
      <c r="K94" s="8">
        <v>1.583E-2</v>
      </c>
      <c r="L94" s="4">
        <v>1.6E-2</v>
      </c>
      <c r="M94" s="5">
        <v>1E-3</v>
      </c>
      <c r="N94" s="6"/>
      <c r="O94" s="124"/>
      <c r="P94" s="2" t="str">
        <f t="shared" si="44"/>
        <v>#    D3688 = Top Frame Node 3688, T=20, C=0.6376982528;</v>
      </c>
      <c r="Q94" s="2" t="str">
        <f t="shared" si="45"/>
        <v xml:space="preserve">  C3688 = 0.6376982528; </v>
      </c>
    </row>
    <row r="95" spans="1:17" ht="15" thickBot="1">
      <c r="A95" s="100" t="s">
        <v>6</v>
      </c>
      <c r="B95" s="2">
        <f t="shared" si="38"/>
        <v>3689</v>
      </c>
      <c r="C95" s="2" t="str">
        <f t="shared" si="39"/>
        <v>Top Frame Node 3689</v>
      </c>
      <c r="D95" s="2">
        <f t="shared" si="40"/>
        <v>20</v>
      </c>
      <c r="E95" s="3">
        <f t="shared" si="41"/>
        <v>0.63769825280000014</v>
      </c>
      <c r="F95" s="2" t="str">
        <f t="shared" si="42"/>
        <v>Aluminum 6082</v>
      </c>
      <c r="G95" s="2">
        <f>VLOOKUP(F95,Material!$B$2:$F$50,2,FALSE)</f>
        <v>896</v>
      </c>
      <c r="H95" s="2">
        <f>VLOOKUP($F95,Material!$B$2:$F$50,3,FALSE)</f>
        <v>2810</v>
      </c>
      <c r="I95" s="2">
        <f>VLOOKUP($F95,Material!$B$2:$F$50,4,FALSE)</f>
        <v>170</v>
      </c>
      <c r="J95" s="113">
        <f t="shared" si="43"/>
        <v>7.117168000000001E-4</v>
      </c>
      <c r="K95" s="8">
        <v>1.583E-2</v>
      </c>
      <c r="L95" s="4">
        <v>1.6E-2</v>
      </c>
      <c r="M95" s="5">
        <v>1E-3</v>
      </c>
      <c r="N95" s="6"/>
      <c r="O95" s="124"/>
      <c r="P95" s="2" t="str">
        <f t="shared" si="44"/>
        <v>#    D3689 = Top Frame Node 3689, T=20, C=0.6376982528;</v>
      </c>
      <c r="Q95" s="2" t="str">
        <f t="shared" si="45"/>
        <v xml:space="preserve">  C3689 = 0.6376982528; </v>
      </c>
    </row>
    <row r="96" spans="1:17" ht="15" thickBot="1">
      <c r="A96" s="100" t="s">
        <v>6</v>
      </c>
      <c r="B96" s="2">
        <f t="shared" si="38"/>
        <v>3690</v>
      </c>
      <c r="C96" s="2" t="str">
        <f t="shared" si="39"/>
        <v>Top Frame Node 3690</v>
      </c>
      <c r="D96" s="2">
        <f t="shared" si="40"/>
        <v>20</v>
      </c>
      <c r="E96" s="3">
        <f t="shared" si="41"/>
        <v>0.63769825280000014</v>
      </c>
      <c r="F96" s="2" t="str">
        <f t="shared" si="42"/>
        <v>Aluminum 6082</v>
      </c>
      <c r="G96" s="2">
        <f>VLOOKUP(F96,Material!$B$2:$F$50,2,FALSE)</f>
        <v>896</v>
      </c>
      <c r="H96" s="2">
        <f>VLOOKUP($F96,Material!$B$2:$F$50,3,FALSE)</f>
        <v>2810</v>
      </c>
      <c r="I96" s="2">
        <f>VLOOKUP($F96,Material!$B$2:$F$50,4,FALSE)</f>
        <v>170</v>
      </c>
      <c r="J96" s="113">
        <f t="shared" si="43"/>
        <v>7.117168000000001E-4</v>
      </c>
      <c r="K96" s="8">
        <v>1.583E-2</v>
      </c>
      <c r="L96" s="4">
        <v>1.6E-2</v>
      </c>
      <c r="M96" s="5">
        <v>1E-3</v>
      </c>
      <c r="N96" s="6"/>
      <c r="O96" s="124"/>
      <c r="P96" s="2" t="str">
        <f t="shared" si="44"/>
        <v>#    D3690 = Top Frame Node 3690, T=20, C=0.6376982528;</v>
      </c>
      <c r="Q96" s="2" t="str">
        <f t="shared" si="45"/>
        <v xml:space="preserve">  C3690 = 0.6376982528; </v>
      </c>
    </row>
    <row r="97" spans="1:17" ht="15" thickBot="1">
      <c r="A97" s="100" t="s">
        <v>6</v>
      </c>
      <c r="B97" s="2">
        <f>B96+1</f>
        <v>3691</v>
      </c>
      <c r="C97" s="2" t="str">
        <f t="shared" si="39"/>
        <v>Top Frame Node 3691</v>
      </c>
      <c r="D97" s="2">
        <f>D96</f>
        <v>20</v>
      </c>
      <c r="E97" s="3">
        <f t="shared" si="41"/>
        <v>0.63769825280000014</v>
      </c>
      <c r="F97" s="2" t="str">
        <f>F96</f>
        <v>Aluminum 6082</v>
      </c>
      <c r="G97" s="2">
        <f>VLOOKUP(F97,Material!$B$2:$F$50,2,FALSE)</f>
        <v>896</v>
      </c>
      <c r="H97" s="2">
        <f>VLOOKUP($F97,Material!$B$2:$F$50,3,FALSE)</f>
        <v>2810</v>
      </c>
      <c r="I97" s="2">
        <f>VLOOKUP($F97,Material!$B$2:$F$50,4,FALSE)</f>
        <v>170</v>
      </c>
      <c r="J97" s="113">
        <f t="shared" si="43"/>
        <v>7.117168000000001E-4</v>
      </c>
      <c r="K97" s="8">
        <v>1.583E-2</v>
      </c>
      <c r="L97" s="4">
        <v>1.6E-2</v>
      </c>
      <c r="M97" s="5">
        <v>1E-3</v>
      </c>
      <c r="N97" s="6"/>
      <c r="O97" s="124"/>
      <c r="P97" s="2" t="str">
        <f>IF(A97="C","#    D"&amp;B97&amp;" = "&amp;$C97&amp;", T="&amp;$D97&amp;", C="&amp;$E97&amp;";","    D"&amp;B97&amp;" = "&amp;$C97&amp;", T="&amp;$D97&amp;", C="&amp;$E97&amp;";")</f>
        <v>#    D3691 = Top Frame Node 3691, T=20, C=0.6376982528;</v>
      </c>
      <c r="Q97" s="2" t="str">
        <f t="shared" si="45"/>
        <v xml:space="preserve">  C3691 = 0.6376982528; </v>
      </c>
    </row>
    <row r="98" spans="1:17" ht="15" thickBot="1">
      <c r="A98" s="100" t="s">
        <v>6</v>
      </c>
      <c r="B98" s="2">
        <f>B97+1</f>
        <v>3692</v>
      </c>
      <c r="C98" s="2" t="str">
        <f t="shared" si="39"/>
        <v>Top Frame Node 3692</v>
      </c>
      <c r="D98" s="2">
        <f>D97</f>
        <v>20</v>
      </c>
      <c r="E98" s="3">
        <f t="shared" si="41"/>
        <v>0.63769825280000014</v>
      </c>
      <c r="F98" s="2" t="str">
        <f>F97</f>
        <v>Aluminum 6082</v>
      </c>
      <c r="G98" s="2">
        <f>VLOOKUP(F98,Material!$B$2:$F$50,2,FALSE)</f>
        <v>896</v>
      </c>
      <c r="H98" s="2">
        <f>VLOOKUP($F98,Material!$B$2:$F$50,3,FALSE)</f>
        <v>2810</v>
      </c>
      <c r="I98" s="2">
        <f>VLOOKUP($F98,Material!$B$2:$F$50,4,FALSE)</f>
        <v>170</v>
      </c>
      <c r="J98" s="113">
        <f t="shared" si="43"/>
        <v>7.117168000000001E-4</v>
      </c>
      <c r="K98" s="8">
        <v>1.583E-2</v>
      </c>
      <c r="L98" s="4">
        <v>1.6E-2</v>
      </c>
      <c r="M98" s="5">
        <v>1E-3</v>
      </c>
      <c r="N98" s="6"/>
      <c r="O98" s="124"/>
      <c r="P98" s="2" t="str">
        <f>IF(A98="C","#    D"&amp;B98&amp;" = "&amp;$C98&amp;", T="&amp;$D98&amp;", C="&amp;$E98&amp;";","    D"&amp;B98&amp;" = "&amp;$C98&amp;", T="&amp;$D98&amp;", C="&amp;$E98&amp;";")</f>
        <v>#    D3692 = Top Frame Node 3692, T=20, C=0.6376982528;</v>
      </c>
      <c r="Q98" s="2" t="str">
        <f t="shared" si="45"/>
        <v xml:space="preserve">  C3692 = 0.6376982528; </v>
      </c>
    </row>
    <row r="99" spans="1:17" ht="15" thickBot="1">
      <c r="A99" s="100" t="s">
        <v>6</v>
      </c>
      <c r="B99" s="10">
        <f>B98+1</f>
        <v>3693</v>
      </c>
      <c r="C99" s="294" t="str">
        <f t="shared" si="39"/>
        <v>Top Frame Node 3693</v>
      </c>
      <c r="D99" s="10">
        <f>D98</f>
        <v>20</v>
      </c>
      <c r="E99" s="11">
        <f t="shared" si="41"/>
        <v>0.63769825280000014</v>
      </c>
      <c r="F99" s="10" t="str">
        <f>F98</f>
        <v>Aluminum 6082</v>
      </c>
      <c r="G99" s="10">
        <f>VLOOKUP(F99,Material!$B$2:$F$50,2,FALSE)</f>
        <v>896</v>
      </c>
      <c r="H99" s="10">
        <f>VLOOKUP($F99,Material!$B$2:$F$50,3,FALSE)</f>
        <v>2810</v>
      </c>
      <c r="I99" s="10">
        <f>VLOOKUP($F99,Material!$B$2:$F$50,4,FALSE)</f>
        <v>170</v>
      </c>
      <c r="J99" s="114">
        <f t="shared" si="43"/>
        <v>7.117168000000001E-4</v>
      </c>
      <c r="K99" s="8">
        <v>1.583E-2</v>
      </c>
      <c r="L99" s="4">
        <v>1.6E-2</v>
      </c>
      <c r="M99" s="5">
        <v>1E-3</v>
      </c>
      <c r="N99" s="86"/>
      <c r="O99" s="125"/>
      <c r="P99" s="10" t="str">
        <f>IF(A99="C","#    D"&amp;B99&amp;" = "&amp;$C99&amp;", T="&amp;$D99&amp;", C="&amp;$E99&amp;";","    D"&amp;B99&amp;" = "&amp;$C99&amp;", T="&amp;$D99&amp;", C="&amp;$E99&amp;";")</f>
        <v>#    D3693 = Top Frame Node 3693, T=20, C=0.6376982528;</v>
      </c>
      <c r="Q99" s="10" t="str">
        <f t="shared" si="45"/>
        <v xml:space="preserve">  C3693 = 0.6376982528; </v>
      </c>
    </row>
    <row r="100" spans="1:17" ht="15" thickBot="1">
      <c r="A100" s="100" t="s">
        <v>6</v>
      </c>
      <c r="B100" s="2">
        <f>B99+1</f>
        <v>3694</v>
      </c>
      <c r="C100" s="2" t="str">
        <f t="shared" si="39"/>
        <v>Top Frame Node 3694</v>
      </c>
      <c r="D100" s="2">
        <f>D99</f>
        <v>20</v>
      </c>
      <c r="E100" s="3">
        <f t="shared" si="41"/>
        <v>0.63769825280000014</v>
      </c>
      <c r="F100" s="2" t="str">
        <f>F99</f>
        <v>Aluminum 6082</v>
      </c>
      <c r="G100" s="2">
        <f>VLOOKUP(F100,Material!$B$2:$F$50,2,FALSE)</f>
        <v>896</v>
      </c>
      <c r="H100" s="2">
        <f>VLOOKUP($F100,Material!$B$2:$F$50,3,FALSE)</f>
        <v>2810</v>
      </c>
      <c r="I100" s="2">
        <f>VLOOKUP($F100,Material!$B$2:$F$50,4,FALSE)</f>
        <v>170</v>
      </c>
      <c r="J100" s="113">
        <f t="shared" si="43"/>
        <v>7.117168000000001E-4</v>
      </c>
      <c r="K100" s="8">
        <v>1.583E-2</v>
      </c>
      <c r="L100" s="4">
        <v>1.6E-2</v>
      </c>
      <c r="M100" s="5">
        <v>1E-3</v>
      </c>
      <c r="N100" s="6"/>
      <c r="O100" s="124"/>
      <c r="P100" s="2" t="str">
        <f>IF(A100="C","#    D"&amp;B100&amp;" = "&amp;$C100&amp;", T="&amp;$D100&amp;", C="&amp;$E100&amp;";","    D"&amp;B100&amp;" = "&amp;$C100&amp;", T="&amp;$D100&amp;", C="&amp;$E100&amp;";")</f>
        <v>#    D3694 = Top Frame Node 3694, T=20, C=0.6376982528;</v>
      </c>
      <c r="Q100" s="2" t="str">
        <f t="shared" si="45"/>
        <v xml:space="preserve">  C3694 = 0.6376982528; </v>
      </c>
    </row>
    <row r="101" spans="1:17" ht="15" thickBot="1">
      <c r="A101" s="100" t="s">
        <v>6</v>
      </c>
      <c r="B101" s="2">
        <f t="shared" ref="B101:B110" si="46">B100+1</f>
        <v>3695</v>
      </c>
      <c r="C101" s="2" t="str">
        <f t="shared" ref="C101:C113" si="47">$C$5&amp;" Node "&amp;B101</f>
        <v>Top Frame Node 3695</v>
      </c>
      <c r="D101" s="2">
        <f t="shared" ref="D101:D110" si="48">D100</f>
        <v>20</v>
      </c>
      <c r="E101" s="3">
        <f t="shared" ref="E101:E113" si="49">G101*J101</f>
        <v>0.63769825280000014</v>
      </c>
      <c r="F101" s="2" t="str">
        <f t="shared" ref="F101:F110" si="50">F100</f>
        <v>Aluminum 6082</v>
      </c>
      <c r="G101" s="2">
        <f>VLOOKUP(F101,Material!$B$2:$F$50,2,FALSE)</f>
        <v>896</v>
      </c>
      <c r="H101" s="2">
        <f>VLOOKUP($F101,Material!$B$2:$F$50,3,FALSE)</f>
        <v>2810</v>
      </c>
      <c r="I101" s="2">
        <f>VLOOKUP($F101,Material!$B$2:$F$50,4,FALSE)</f>
        <v>170</v>
      </c>
      <c r="J101" s="113">
        <f t="shared" ref="J101:J113" si="51">H101*K101*L101*M101</f>
        <v>7.117168000000001E-4</v>
      </c>
      <c r="K101" s="8">
        <v>1.583E-2</v>
      </c>
      <c r="L101" s="4">
        <v>1.6E-2</v>
      </c>
      <c r="M101" s="5">
        <v>1E-3</v>
      </c>
      <c r="N101" s="6"/>
      <c r="O101" s="124"/>
      <c r="P101" s="2" t="str">
        <f t="shared" ref="P101:P110" si="52">IF(A101="C","#    D"&amp;B101&amp;" = "&amp;$C101&amp;", T="&amp;$D101&amp;", C="&amp;$E101&amp;";","    D"&amp;B101&amp;" = "&amp;$C101&amp;", T="&amp;$D101&amp;", C="&amp;$E101&amp;";")</f>
        <v>#    D3695 = Top Frame Node 3695, T=20, C=0.6376982528;</v>
      </c>
      <c r="Q101" s="2" t="str">
        <f t="shared" ref="Q101:Q113" si="53" xml:space="preserve"> "  C"&amp;B101&amp;" = "&amp;E101&amp;"; "</f>
        <v xml:space="preserve">  C3695 = 0.6376982528; </v>
      </c>
    </row>
    <row r="102" spans="1:17" ht="15" thickBot="1">
      <c r="A102" s="100" t="s">
        <v>6</v>
      </c>
      <c r="B102" s="2">
        <f t="shared" si="46"/>
        <v>3696</v>
      </c>
      <c r="C102" s="2" t="str">
        <f t="shared" si="47"/>
        <v>Top Frame Node 3696</v>
      </c>
      <c r="D102" s="2">
        <f t="shared" si="48"/>
        <v>20</v>
      </c>
      <c r="E102" s="3">
        <f t="shared" si="49"/>
        <v>0.63769825280000014</v>
      </c>
      <c r="F102" s="2" t="str">
        <f t="shared" si="50"/>
        <v>Aluminum 6082</v>
      </c>
      <c r="G102" s="2">
        <f>VLOOKUP(F102,Material!$B$2:$F$50,2,FALSE)</f>
        <v>896</v>
      </c>
      <c r="H102" s="2">
        <f>VLOOKUP($F102,Material!$B$2:$F$50,3,FALSE)</f>
        <v>2810</v>
      </c>
      <c r="I102" s="2">
        <f>VLOOKUP($F102,Material!$B$2:$F$50,4,FALSE)</f>
        <v>170</v>
      </c>
      <c r="J102" s="113">
        <f t="shared" si="51"/>
        <v>7.117168000000001E-4</v>
      </c>
      <c r="K102" s="8">
        <v>1.583E-2</v>
      </c>
      <c r="L102" s="4">
        <v>1.6E-2</v>
      </c>
      <c r="M102" s="5">
        <v>1E-3</v>
      </c>
      <c r="N102" s="6"/>
      <c r="O102" s="124"/>
      <c r="P102" s="2" t="str">
        <f t="shared" si="52"/>
        <v>#    D3696 = Top Frame Node 3696, T=20, C=0.6376982528;</v>
      </c>
      <c r="Q102" s="2" t="str">
        <f t="shared" si="53"/>
        <v xml:space="preserve">  C3696 = 0.6376982528; </v>
      </c>
    </row>
    <row r="103" spans="1:17" ht="15" thickBot="1">
      <c r="A103" s="100" t="s">
        <v>6</v>
      </c>
      <c r="B103" s="2">
        <f t="shared" si="46"/>
        <v>3697</v>
      </c>
      <c r="C103" s="2" t="str">
        <f t="shared" si="47"/>
        <v>Top Frame Node 3697</v>
      </c>
      <c r="D103" s="2">
        <f t="shared" si="48"/>
        <v>20</v>
      </c>
      <c r="E103" s="3">
        <f t="shared" si="49"/>
        <v>0.63769825280000014</v>
      </c>
      <c r="F103" s="2" t="str">
        <f t="shared" si="50"/>
        <v>Aluminum 6082</v>
      </c>
      <c r="G103" s="2">
        <f>VLOOKUP(F103,Material!$B$2:$F$50,2,FALSE)</f>
        <v>896</v>
      </c>
      <c r="H103" s="2">
        <f>VLOOKUP($F103,Material!$B$2:$F$50,3,FALSE)</f>
        <v>2810</v>
      </c>
      <c r="I103" s="2">
        <f>VLOOKUP($F103,Material!$B$2:$F$50,4,FALSE)</f>
        <v>170</v>
      </c>
      <c r="J103" s="113">
        <f t="shared" si="51"/>
        <v>7.117168000000001E-4</v>
      </c>
      <c r="K103" s="8">
        <v>1.583E-2</v>
      </c>
      <c r="L103" s="4">
        <v>1.6E-2</v>
      </c>
      <c r="M103" s="5">
        <v>1E-3</v>
      </c>
      <c r="N103" s="6"/>
      <c r="O103" s="124"/>
      <c r="P103" s="2" t="str">
        <f t="shared" si="52"/>
        <v>#    D3697 = Top Frame Node 3697, T=20, C=0.6376982528;</v>
      </c>
      <c r="Q103" s="2" t="str">
        <f t="shared" si="53"/>
        <v xml:space="preserve">  C3697 = 0.6376982528; </v>
      </c>
    </row>
    <row r="104" spans="1:17" ht="15" thickBot="1">
      <c r="A104" s="100" t="s">
        <v>6</v>
      </c>
      <c r="B104" s="2">
        <f t="shared" si="46"/>
        <v>3698</v>
      </c>
      <c r="C104" s="2" t="str">
        <f t="shared" si="47"/>
        <v>Top Frame Node 3698</v>
      </c>
      <c r="D104" s="2">
        <f t="shared" si="48"/>
        <v>20</v>
      </c>
      <c r="E104" s="3">
        <f t="shared" si="49"/>
        <v>0.63769825280000014</v>
      </c>
      <c r="F104" s="2" t="str">
        <f t="shared" si="50"/>
        <v>Aluminum 6082</v>
      </c>
      <c r="G104" s="2">
        <f>VLOOKUP(F104,Material!$B$2:$F$50,2,FALSE)</f>
        <v>896</v>
      </c>
      <c r="H104" s="2">
        <f>VLOOKUP($F104,Material!$B$2:$F$50,3,FALSE)</f>
        <v>2810</v>
      </c>
      <c r="I104" s="2">
        <f>VLOOKUP($F104,Material!$B$2:$F$50,4,FALSE)</f>
        <v>170</v>
      </c>
      <c r="J104" s="113">
        <f t="shared" si="51"/>
        <v>7.117168000000001E-4</v>
      </c>
      <c r="K104" s="8">
        <v>1.583E-2</v>
      </c>
      <c r="L104" s="4">
        <v>1.6E-2</v>
      </c>
      <c r="M104" s="5">
        <v>1E-3</v>
      </c>
      <c r="N104" s="6"/>
      <c r="O104" s="124"/>
      <c r="P104" s="2" t="str">
        <f t="shared" si="52"/>
        <v>#    D3698 = Top Frame Node 3698, T=20, C=0.6376982528;</v>
      </c>
      <c r="Q104" s="2" t="str">
        <f t="shared" si="53"/>
        <v xml:space="preserve">  C3698 = 0.6376982528; </v>
      </c>
    </row>
    <row r="105" spans="1:17" ht="15" thickBot="1">
      <c r="A105" s="100" t="s">
        <v>6</v>
      </c>
      <c r="B105" s="2">
        <f t="shared" si="46"/>
        <v>3699</v>
      </c>
      <c r="C105" s="2" t="str">
        <f t="shared" si="47"/>
        <v>Top Frame Node 3699</v>
      </c>
      <c r="D105" s="2">
        <f t="shared" si="48"/>
        <v>20</v>
      </c>
      <c r="E105" s="3">
        <f t="shared" si="49"/>
        <v>0.63769825280000014</v>
      </c>
      <c r="F105" s="2" t="str">
        <f t="shared" si="50"/>
        <v>Aluminum 6082</v>
      </c>
      <c r="G105" s="2">
        <f>VLOOKUP(F105,Material!$B$2:$F$50,2,FALSE)</f>
        <v>896</v>
      </c>
      <c r="H105" s="2">
        <f>VLOOKUP($F105,Material!$B$2:$F$50,3,FALSE)</f>
        <v>2810</v>
      </c>
      <c r="I105" s="2">
        <f>VLOOKUP($F105,Material!$B$2:$F$50,4,FALSE)</f>
        <v>170</v>
      </c>
      <c r="J105" s="113">
        <f t="shared" si="51"/>
        <v>7.117168000000001E-4</v>
      </c>
      <c r="K105" s="8">
        <v>1.583E-2</v>
      </c>
      <c r="L105" s="4">
        <v>1.6E-2</v>
      </c>
      <c r="M105" s="5">
        <v>1E-3</v>
      </c>
      <c r="N105" s="6"/>
      <c r="O105" s="124"/>
      <c r="P105" s="2" t="str">
        <f t="shared" si="52"/>
        <v>#    D3699 = Top Frame Node 3699, T=20, C=0.6376982528;</v>
      </c>
      <c r="Q105" s="2" t="str">
        <f t="shared" si="53"/>
        <v xml:space="preserve">  C3699 = 0.6376982528; </v>
      </c>
    </row>
    <row r="106" spans="1:17" ht="15" thickBot="1">
      <c r="A106" s="100" t="s">
        <v>6</v>
      </c>
      <c r="B106" s="2">
        <f t="shared" si="46"/>
        <v>3700</v>
      </c>
      <c r="C106" s="2" t="str">
        <f t="shared" si="47"/>
        <v>Top Frame Node 3700</v>
      </c>
      <c r="D106" s="2">
        <f t="shared" si="48"/>
        <v>20</v>
      </c>
      <c r="E106" s="3">
        <f t="shared" si="49"/>
        <v>0.63769825280000014</v>
      </c>
      <c r="F106" s="2" t="str">
        <f t="shared" si="50"/>
        <v>Aluminum 6082</v>
      </c>
      <c r="G106" s="2">
        <f>VLOOKUP(F106,Material!$B$2:$F$50,2,FALSE)</f>
        <v>896</v>
      </c>
      <c r="H106" s="2">
        <f>VLOOKUP($F106,Material!$B$2:$F$50,3,FALSE)</f>
        <v>2810</v>
      </c>
      <c r="I106" s="2">
        <f>VLOOKUP($F106,Material!$B$2:$F$50,4,FALSE)</f>
        <v>170</v>
      </c>
      <c r="J106" s="113">
        <f t="shared" si="51"/>
        <v>7.117168000000001E-4</v>
      </c>
      <c r="K106" s="8">
        <v>1.583E-2</v>
      </c>
      <c r="L106" s="4">
        <v>1.6E-2</v>
      </c>
      <c r="M106" s="5">
        <v>1E-3</v>
      </c>
      <c r="N106" s="6"/>
      <c r="O106" s="124"/>
      <c r="P106" s="2" t="str">
        <f t="shared" si="52"/>
        <v>#    D3700 = Top Frame Node 3700, T=20, C=0.6376982528;</v>
      </c>
      <c r="Q106" s="2" t="str">
        <f t="shared" si="53"/>
        <v xml:space="preserve">  C3700 = 0.6376982528; </v>
      </c>
    </row>
    <row r="107" spans="1:17" ht="15" thickBot="1">
      <c r="A107" s="100" t="s">
        <v>6</v>
      </c>
      <c r="B107" s="2">
        <f t="shared" si="46"/>
        <v>3701</v>
      </c>
      <c r="C107" s="2" t="str">
        <f t="shared" si="47"/>
        <v>Top Frame Node 3701</v>
      </c>
      <c r="D107" s="2">
        <f t="shared" si="48"/>
        <v>20</v>
      </c>
      <c r="E107" s="3">
        <f t="shared" si="49"/>
        <v>0.63769825280000014</v>
      </c>
      <c r="F107" s="2" t="str">
        <f t="shared" si="50"/>
        <v>Aluminum 6082</v>
      </c>
      <c r="G107" s="2">
        <f>VLOOKUP(F107,Material!$B$2:$F$50,2,FALSE)</f>
        <v>896</v>
      </c>
      <c r="H107" s="2">
        <f>VLOOKUP($F107,Material!$B$2:$F$50,3,FALSE)</f>
        <v>2810</v>
      </c>
      <c r="I107" s="2">
        <f>VLOOKUP($F107,Material!$B$2:$F$50,4,FALSE)</f>
        <v>170</v>
      </c>
      <c r="J107" s="113">
        <f t="shared" si="51"/>
        <v>7.117168000000001E-4</v>
      </c>
      <c r="K107" s="8">
        <v>1.583E-2</v>
      </c>
      <c r="L107" s="4">
        <v>1.6E-2</v>
      </c>
      <c r="M107" s="5">
        <v>1E-3</v>
      </c>
      <c r="N107" s="6"/>
      <c r="O107" s="124"/>
      <c r="P107" s="2" t="str">
        <f t="shared" si="52"/>
        <v>#    D3701 = Top Frame Node 3701, T=20, C=0.6376982528;</v>
      </c>
      <c r="Q107" s="2" t="str">
        <f t="shared" si="53"/>
        <v xml:space="preserve">  C3701 = 0.6376982528; </v>
      </c>
    </row>
    <row r="108" spans="1:17" ht="15" thickBot="1">
      <c r="A108" s="100" t="s">
        <v>6</v>
      </c>
      <c r="B108" s="2">
        <f t="shared" si="46"/>
        <v>3702</v>
      </c>
      <c r="C108" s="2" t="str">
        <f t="shared" si="47"/>
        <v>Top Frame Node 3702</v>
      </c>
      <c r="D108" s="2">
        <f t="shared" si="48"/>
        <v>20</v>
      </c>
      <c r="E108" s="3">
        <f t="shared" si="49"/>
        <v>0.63769825280000014</v>
      </c>
      <c r="F108" s="2" t="str">
        <f t="shared" si="50"/>
        <v>Aluminum 6082</v>
      </c>
      <c r="G108" s="2">
        <f>VLOOKUP(F108,Material!$B$2:$F$50,2,FALSE)</f>
        <v>896</v>
      </c>
      <c r="H108" s="2">
        <f>VLOOKUP($F108,Material!$B$2:$F$50,3,FALSE)</f>
        <v>2810</v>
      </c>
      <c r="I108" s="2">
        <f>VLOOKUP($F108,Material!$B$2:$F$50,4,FALSE)</f>
        <v>170</v>
      </c>
      <c r="J108" s="113">
        <f t="shared" si="51"/>
        <v>7.117168000000001E-4</v>
      </c>
      <c r="K108" s="8">
        <v>1.583E-2</v>
      </c>
      <c r="L108" s="4">
        <v>1.6E-2</v>
      </c>
      <c r="M108" s="5">
        <v>1E-3</v>
      </c>
      <c r="N108" s="6"/>
      <c r="O108" s="124"/>
      <c r="P108" s="2" t="str">
        <f t="shared" si="52"/>
        <v>#    D3702 = Top Frame Node 3702, T=20, C=0.6376982528;</v>
      </c>
      <c r="Q108" s="2" t="str">
        <f t="shared" si="53"/>
        <v xml:space="preserve">  C3702 = 0.6376982528; </v>
      </c>
    </row>
    <row r="109" spans="1:17" ht="15" thickBot="1">
      <c r="A109" s="100" t="s">
        <v>6</v>
      </c>
      <c r="B109" s="2">
        <f t="shared" si="46"/>
        <v>3703</v>
      </c>
      <c r="C109" s="2" t="str">
        <f t="shared" si="47"/>
        <v>Top Frame Node 3703</v>
      </c>
      <c r="D109" s="2">
        <f t="shared" si="48"/>
        <v>20</v>
      </c>
      <c r="E109" s="3">
        <f t="shared" si="49"/>
        <v>0.63769825280000014</v>
      </c>
      <c r="F109" s="2" t="str">
        <f t="shared" si="50"/>
        <v>Aluminum 6082</v>
      </c>
      <c r="G109" s="2">
        <f>VLOOKUP(F109,Material!$B$2:$F$50,2,FALSE)</f>
        <v>896</v>
      </c>
      <c r="H109" s="2">
        <f>VLOOKUP($F109,Material!$B$2:$F$50,3,FALSE)</f>
        <v>2810</v>
      </c>
      <c r="I109" s="2">
        <f>VLOOKUP($F109,Material!$B$2:$F$50,4,FALSE)</f>
        <v>170</v>
      </c>
      <c r="J109" s="113">
        <f t="shared" si="51"/>
        <v>7.117168000000001E-4</v>
      </c>
      <c r="K109" s="8">
        <v>1.583E-2</v>
      </c>
      <c r="L109" s="4">
        <v>1.6E-2</v>
      </c>
      <c r="M109" s="5">
        <v>1E-3</v>
      </c>
      <c r="N109" s="6"/>
      <c r="O109" s="124"/>
      <c r="P109" s="2" t="str">
        <f t="shared" si="52"/>
        <v>#    D3703 = Top Frame Node 3703, T=20, C=0.6376982528;</v>
      </c>
      <c r="Q109" s="2" t="str">
        <f t="shared" si="53"/>
        <v xml:space="preserve">  C3703 = 0.6376982528; </v>
      </c>
    </row>
    <row r="110" spans="1:17" ht="15" thickBot="1">
      <c r="A110" s="100" t="s">
        <v>6</v>
      </c>
      <c r="B110" s="2">
        <f t="shared" si="46"/>
        <v>3704</v>
      </c>
      <c r="C110" s="2" t="str">
        <f t="shared" si="47"/>
        <v>Top Frame Node 3704</v>
      </c>
      <c r="D110" s="2">
        <f t="shared" si="48"/>
        <v>20</v>
      </c>
      <c r="E110" s="3">
        <f t="shared" si="49"/>
        <v>0.63769825280000014</v>
      </c>
      <c r="F110" s="2" t="str">
        <f t="shared" si="50"/>
        <v>Aluminum 6082</v>
      </c>
      <c r="G110" s="2">
        <f>VLOOKUP(F110,Material!$B$2:$F$50,2,FALSE)</f>
        <v>896</v>
      </c>
      <c r="H110" s="2">
        <f>VLOOKUP($F110,Material!$B$2:$F$50,3,FALSE)</f>
        <v>2810</v>
      </c>
      <c r="I110" s="2">
        <f>VLOOKUP($F110,Material!$B$2:$F$50,4,FALSE)</f>
        <v>170</v>
      </c>
      <c r="J110" s="113">
        <f t="shared" si="51"/>
        <v>7.117168000000001E-4</v>
      </c>
      <c r="K110" s="8">
        <v>1.583E-2</v>
      </c>
      <c r="L110" s="4">
        <v>1.6E-2</v>
      </c>
      <c r="M110" s="5">
        <v>1E-3</v>
      </c>
      <c r="N110" s="6"/>
      <c r="O110" s="124"/>
      <c r="P110" s="2" t="str">
        <f t="shared" si="52"/>
        <v>#    D3704 = Top Frame Node 3704, T=20, C=0.6376982528;</v>
      </c>
      <c r="Q110" s="2" t="str">
        <f t="shared" si="53"/>
        <v xml:space="preserve">  C3704 = 0.6376982528; </v>
      </c>
    </row>
    <row r="111" spans="1:17" ht="15" thickBot="1">
      <c r="A111" s="100" t="s">
        <v>6</v>
      </c>
      <c r="B111" s="2">
        <f>B110+1</f>
        <v>3705</v>
      </c>
      <c r="C111" s="2" t="str">
        <f t="shared" si="47"/>
        <v>Top Frame Node 3705</v>
      </c>
      <c r="D111" s="2">
        <f>D110</f>
        <v>20</v>
      </c>
      <c r="E111" s="3">
        <f t="shared" si="49"/>
        <v>0.63769825280000014</v>
      </c>
      <c r="F111" s="2" t="str">
        <f>F110</f>
        <v>Aluminum 6082</v>
      </c>
      <c r="G111" s="2">
        <f>VLOOKUP(F111,Material!$B$2:$F$50,2,FALSE)</f>
        <v>896</v>
      </c>
      <c r="H111" s="2">
        <f>VLOOKUP($F111,Material!$B$2:$F$50,3,FALSE)</f>
        <v>2810</v>
      </c>
      <c r="I111" s="2">
        <f>VLOOKUP($F111,Material!$B$2:$F$50,4,FALSE)</f>
        <v>170</v>
      </c>
      <c r="J111" s="113">
        <f t="shared" si="51"/>
        <v>7.117168000000001E-4</v>
      </c>
      <c r="K111" s="8">
        <v>1.583E-2</v>
      </c>
      <c r="L111" s="4">
        <v>1.6E-2</v>
      </c>
      <c r="M111" s="5">
        <v>1E-3</v>
      </c>
      <c r="N111" s="6"/>
      <c r="O111" s="124"/>
      <c r="P111" s="2" t="str">
        <f>IF(A111="C","#    D"&amp;B111&amp;" = "&amp;$C111&amp;", T="&amp;$D111&amp;", C="&amp;$E111&amp;";","    D"&amp;B111&amp;" = "&amp;$C111&amp;", T="&amp;$D111&amp;", C="&amp;$E111&amp;";")</f>
        <v>#    D3705 = Top Frame Node 3705, T=20, C=0.6376982528;</v>
      </c>
      <c r="Q111" s="2" t="str">
        <f t="shared" si="53"/>
        <v xml:space="preserve">  C3705 = 0.6376982528; </v>
      </c>
    </row>
    <row r="112" spans="1:17" ht="15" thickBot="1">
      <c r="A112" s="100" t="s">
        <v>6</v>
      </c>
      <c r="B112" s="2">
        <f>B111+1</f>
        <v>3706</v>
      </c>
      <c r="C112" s="2" t="str">
        <f t="shared" si="47"/>
        <v>Top Frame Node 3706</v>
      </c>
      <c r="D112" s="2">
        <f>D111</f>
        <v>20</v>
      </c>
      <c r="E112" s="3">
        <f t="shared" si="49"/>
        <v>0.63769825280000014</v>
      </c>
      <c r="F112" s="2" t="str">
        <f>F111</f>
        <v>Aluminum 6082</v>
      </c>
      <c r="G112" s="2">
        <f>VLOOKUP(F112,Material!$B$2:$F$50,2,FALSE)</f>
        <v>896</v>
      </c>
      <c r="H112" s="2">
        <f>VLOOKUP($F112,Material!$B$2:$F$50,3,FALSE)</f>
        <v>2810</v>
      </c>
      <c r="I112" s="2">
        <f>VLOOKUP($F112,Material!$B$2:$F$50,4,FALSE)</f>
        <v>170</v>
      </c>
      <c r="J112" s="113">
        <f t="shared" si="51"/>
        <v>7.117168000000001E-4</v>
      </c>
      <c r="K112" s="8">
        <v>1.583E-2</v>
      </c>
      <c r="L112" s="4">
        <v>1.6E-2</v>
      </c>
      <c r="M112" s="5">
        <v>1E-3</v>
      </c>
      <c r="N112" s="6"/>
      <c r="O112" s="124"/>
      <c r="P112" s="2" t="str">
        <f>IF(A112="C","#    D"&amp;B112&amp;" = "&amp;$C112&amp;", T="&amp;$D112&amp;", C="&amp;$E112&amp;";","    D"&amp;B112&amp;" = "&amp;$C112&amp;", T="&amp;$D112&amp;", C="&amp;$E112&amp;";")</f>
        <v>#    D3706 = Top Frame Node 3706, T=20, C=0.6376982528;</v>
      </c>
      <c r="Q112" s="2" t="str">
        <f t="shared" si="53"/>
        <v xml:space="preserve">  C3706 = 0.6376982528; </v>
      </c>
    </row>
    <row r="113" spans="1:17" ht="15" thickBot="1">
      <c r="A113" s="100" t="s">
        <v>6</v>
      </c>
      <c r="B113" s="10">
        <f>B112+1</f>
        <v>3707</v>
      </c>
      <c r="C113" s="10" t="str">
        <f t="shared" si="47"/>
        <v>Top Frame Node 3707</v>
      </c>
      <c r="D113" s="10">
        <f>D112</f>
        <v>20</v>
      </c>
      <c r="E113" s="11">
        <f t="shared" si="49"/>
        <v>0.63769825280000014</v>
      </c>
      <c r="F113" s="10" t="str">
        <f>F112</f>
        <v>Aluminum 6082</v>
      </c>
      <c r="G113" s="10">
        <f>VLOOKUP(F113,Material!$B$2:$F$50,2,FALSE)</f>
        <v>896</v>
      </c>
      <c r="H113" s="10">
        <f>VLOOKUP($F113,Material!$B$2:$F$50,3,FALSE)</f>
        <v>2810</v>
      </c>
      <c r="I113" s="10">
        <f>VLOOKUP($F113,Material!$B$2:$F$50,4,FALSE)</f>
        <v>170</v>
      </c>
      <c r="J113" s="114">
        <f t="shared" si="51"/>
        <v>7.117168000000001E-4</v>
      </c>
      <c r="K113" s="8">
        <v>1.583E-2</v>
      </c>
      <c r="L113" s="4">
        <v>1.6E-2</v>
      </c>
      <c r="M113" s="5">
        <v>1E-3</v>
      </c>
      <c r="N113" s="86"/>
      <c r="O113" s="125"/>
      <c r="P113" s="10" t="str">
        <f>IF(A113="C","#    D"&amp;B113&amp;" = "&amp;$C113&amp;", T="&amp;$D113&amp;", C="&amp;$E113&amp;";","    D"&amp;B113&amp;" = "&amp;$C113&amp;", T="&amp;$D113&amp;", C="&amp;$E113&amp;";")</f>
        <v>#    D3707 = Top Frame Node 3707, T=20, C=0.6376982528;</v>
      </c>
      <c r="Q113" s="10" t="str">
        <f t="shared" si="53"/>
        <v xml:space="preserve">  C3707 = 0.6376982528; </v>
      </c>
    </row>
    <row r="114" spans="1:17" ht="15" thickBot="1">
      <c r="A114" s="100" t="s">
        <v>6</v>
      </c>
      <c r="B114" s="10">
        <f>B113+1</f>
        <v>3708</v>
      </c>
      <c r="C114" s="10" t="str">
        <f t="shared" ref="C114:C124" si="54">$C$5&amp;" Node "&amp;B114</f>
        <v>Top Frame Node 3708</v>
      </c>
      <c r="D114" s="10">
        <f>D113</f>
        <v>20</v>
      </c>
      <c r="E114" s="11">
        <f t="shared" ref="E114:E124" si="55">G114*J114</f>
        <v>0.63769825280000014</v>
      </c>
      <c r="F114" s="10" t="str">
        <f>F113</f>
        <v>Aluminum 6082</v>
      </c>
      <c r="G114" s="10">
        <f>VLOOKUP(F114,Material!$B$2:$F$50,2,FALSE)</f>
        <v>896</v>
      </c>
      <c r="H114" s="10">
        <f>VLOOKUP($F114,Material!$B$2:$F$50,3,FALSE)</f>
        <v>2810</v>
      </c>
      <c r="I114" s="10">
        <f>VLOOKUP($F114,Material!$B$2:$F$50,4,FALSE)</f>
        <v>170</v>
      </c>
      <c r="J114" s="114">
        <f t="shared" ref="J114:J124" si="56">H114*K114*L114*M114</f>
        <v>7.117168000000001E-4</v>
      </c>
      <c r="K114" s="8">
        <v>1.583E-2</v>
      </c>
      <c r="L114" s="4">
        <v>1.6E-2</v>
      </c>
      <c r="M114" s="5">
        <v>1E-3</v>
      </c>
      <c r="N114" s="86"/>
      <c r="O114" s="125"/>
      <c r="P114" s="10" t="str">
        <f>IF(A114="C","#    D"&amp;B114&amp;" = "&amp;$C114&amp;", T="&amp;$D114&amp;", C="&amp;$E114&amp;";","    D"&amp;B114&amp;" = "&amp;$C114&amp;", T="&amp;$D114&amp;", C="&amp;$E114&amp;";")</f>
        <v>#    D3708 = Top Frame Node 3708, T=20, C=0.6376982528;</v>
      </c>
      <c r="Q114" s="10" t="str">
        <f t="shared" ref="Q114:Q124" si="57" xml:space="preserve"> "  C"&amp;B114&amp;" = "&amp;E114&amp;"; "</f>
        <v xml:space="preserve">  C3708 = 0.6376982528; </v>
      </c>
    </row>
    <row r="115" spans="1:17" ht="15" thickBot="1">
      <c r="A115" s="100" t="s">
        <v>6</v>
      </c>
      <c r="B115" s="2">
        <f t="shared" ref="B115:B121" si="58">B114+1</f>
        <v>3709</v>
      </c>
      <c r="C115" s="2" t="str">
        <f t="shared" si="54"/>
        <v>Top Frame Node 3709</v>
      </c>
      <c r="D115" s="2">
        <f t="shared" ref="D115:D121" si="59">D114</f>
        <v>20</v>
      </c>
      <c r="E115" s="3">
        <f t="shared" si="55"/>
        <v>0.63769825280000014</v>
      </c>
      <c r="F115" s="2" t="str">
        <f t="shared" ref="F115:F121" si="60">F114</f>
        <v>Aluminum 6082</v>
      </c>
      <c r="G115" s="2">
        <f>VLOOKUP(F115,Material!$B$2:$F$50,2,FALSE)</f>
        <v>896</v>
      </c>
      <c r="H115" s="2">
        <f>VLOOKUP($F115,Material!$B$2:$F$50,3,FALSE)</f>
        <v>2810</v>
      </c>
      <c r="I115" s="2">
        <f>VLOOKUP($F115,Material!$B$2:$F$50,4,FALSE)</f>
        <v>170</v>
      </c>
      <c r="J115" s="113">
        <f t="shared" si="56"/>
        <v>7.117168000000001E-4</v>
      </c>
      <c r="K115" s="8">
        <v>1.583E-2</v>
      </c>
      <c r="L115" s="4">
        <v>1.6E-2</v>
      </c>
      <c r="M115" s="5">
        <v>1E-3</v>
      </c>
      <c r="N115" s="6"/>
      <c r="O115" s="124"/>
      <c r="P115" s="2" t="str">
        <f t="shared" ref="P115:P121" si="61">IF(A115="C","#    D"&amp;B115&amp;" = "&amp;$C115&amp;", T="&amp;$D115&amp;", C="&amp;$E115&amp;";","    D"&amp;B115&amp;" = "&amp;$C115&amp;", T="&amp;$D115&amp;", C="&amp;$E115&amp;";")</f>
        <v>#    D3709 = Top Frame Node 3709, T=20, C=0.6376982528;</v>
      </c>
      <c r="Q115" s="2" t="str">
        <f t="shared" si="57"/>
        <v xml:space="preserve">  C3709 = 0.6376982528; </v>
      </c>
    </row>
    <row r="116" spans="1:17" ht="15" thickBot="1">
      <c r="A116" s="100" t="s">
        <v>6</v>
      </c>
      <c r="B116" s="2">
        <f t="shared" si="58"/>
        <v>3710</v>
      </c>
      <c r="C116" s="2" t="str">
        <f t="shared" si="54"/>
        <v>Top Frame Node 3710</v>
      </c>
      <c r="D116" s="2">
        <f t="shared" si="59"/>
        <v>20</v>
      </c>
      <c r="E116" s="3">
        <f t="shared" si="55"/>
        <v>0.63769825280000014</v>
      </c>
      <c r="F116" s="2" t="str">
        <f t="shared" si="60"/>
        <v>Aluminum 6082</v>
      </c>
      <c r="G116" s="2">
        <f>VLOOKUP(F116,Material!$B$2:$F$50,2,FALSE)</f>
        <v>896</v>
      </c>
      <c r="H116" s="2">
        <f>VLOOKUP($F116,Material!$B$2:$F$50,3,FALSE)</f>
        <v>2810</v>
      </c>
      <c r="I116" s="2">
        <f>VLOOKUP($F116,Material!$B$2:$F$50,4,FALSE)</f>
        <v>170</v>
      </c>
      <c r="J116" s="113">
        <f t="shared" si="56"/>
        <v>7.117168000000001E-4</v>
      </c>
      <c r="K116" s="8">
        <v>1.583E-2</v>
      </c>
      <c r="L116" s="4">
        <v>1.6E-2</v>
      </c>
      <c r="M116" s="5">
        <v>1E-3</v>
      </c>
      <c r="N116" s="6"/>
      <c r="O116" s="124"/>
      <c r="P116" s="2" t="str">
        <f t="shared" si="61"/>
        <v>#    D3710 = Top Frame Node 3710, T=20, C=0.6376982528;</v>
      </c>
      <c r="Q116" s="2" t="str">
        <f t="shared" si="57"/>
        <v xml:space="preserve">  C3710 = 0.6376982528; </v>
      </c>
    </row>
    <row r="117" spans="1:17" ht="15" thickBot="1">
      <c r="A117" s="100" t="s">
        <v>6</v>
      </c>
      <c r="B117" s="2">
        <f t="shared" si="58"/>
        <v>3711</v>
      </c>
      <c r="C117" s="2" t="str">
        <f t="shared" si="54"/>
        <v>Top Frame Node 3711</v>
      </c>
      <c r="D117" s="2">
        <f t="shared" si="59"/>
        <v>20</v>
      </c>
      <c r="E117" s="3">
        <f t="shared" si="55"/>
        <v>0.63769825280000014</v>
      </c>
      <c r="F117" s="2" t="str">
        <f t="shared" si="60"/>
        <v>Aluminum 6082</v>
      </c>
      <c r="G117" s="2">
        <f>VLOOKUP(F117,Material!$B$2:$F$50,2,FALSE)</f>
        <v>896</v>
      </c>
      <c r="H117" s="2">
        <f>VLOOKUP($F117,Material!$B$2:$F$50,3,FALSE)</f>
        <v>2810</v>
      </c>
      <c r="I117" s="2">
        <f>VLOOKUP($F117,Material!$B$2:$F$50,4,FALSE)</f>
        <v>170</v>
      </c>
      <c r="J117" s="113">
        <f t="shared" si="56"/>
        <v>7.117168000000001E-4</v>
      </c>
      <c r="K117" s="8">
        <v>1.583E-2</v>
      </c>
      <c r="L117" s="4">
        <v>1.6E-2</v>
      </c>
      <c r="M117" s="5">
        <v>1E-3</v>
      </c>
      <c r="N117" s="6"/>
      <c r="O117" s="124"/>
      <c r="P117" s="2" t="str">
        <f t="shared" si="61"/>
        <v>#    D3711 = Top Frame Node 3711, T=20, C=0.6376982528;</v>
      </c>
      <c r="Q117" s="2" t="str">
        <f t="shared" si="57"/>
        <v xml:space="preserve">  C3711 = 0.6376982528; </v>
      </c>
    </row>
    <row r="118" spans="1:17" ht="15" thickBot="1">
      <c r="A118" s="100" t="s">
        <v>6</v>
      </c>
      <c r="B118" s="2">
        <f t="shared" si="58"/>
        <v>3712</v>
      </c>
      <c r="C118" s="2" t="str">
        <f t="shared" si="54"/>
        <v>Top Frame Node 3712</v>
      </c>
      <c r="D118" s="2">
        <f t="shared" si="59"/>
        <v>20</v>
      </c>
      <c r="E118" s="3">
        <f t="shared" si="55"/>
        <v>0.63769825280000014</v>
      </c>
      <c r="F118" s="2" t="str">
        <f t="shared" si="60"/>
        <v>Aluminum 6082</v>
      </c>
      <c r="G118" s="2">
        <f>VLOOKUP(F118,Material!$B$2:$F$50,2,FALSE)</f>
        <v>896</v>
      </c>
      <c r="H118" s="2">
        <f>VLOOKUP($F118,Material!$B$2:$F$50,3,FALSE)</f>
        <v>2810</v>
      </c>
      <c r="I118" s="2">
        <f>VLOOKUP($F118,Material!$B$2:$F$50,4,FALSE)</f>
        <v>170</v>
      </c>
      <c r="J118" s="113">
        <f t="shared" si="56"/>
        <v>7.117168000000001E-4</v>
      </c>
      <c r="K118" s="8">
        <v>1.583E-2</v>
      </c>
      <c r="L118" s="4">
        <v>1.6E-2</v>
      </c>
      <c r="M118" s="5">
        <v>1E-3</v>
      </c>
      <c r="N118" s="6"/>
      <c r="O118" s="124"/>
      <c r="P118" s="2" t="str">
        <f t="shared" si="61"/>
        <v>#    D3712 = Top Frame Node 3712, T=20, C=0.6376982528;</v>
      </c>
      <c r="Q118" s="2" t="str">
        <f t="shared" si="57"/>
        <v xml:space="preserve">  C3712 = 0.6376982528; </v>
      </c>
    </row>
    <row r="119" spans="1:17" ht="15" thickBot="1">
      <c r="A119" s="100" t="s">
        <v>6</v>
      </c>
      <c r="B119" s="2">
        <f t="shared" si="58"/>
        <v>3713</v>
      </c>
      <c r="C119" s="2" t="str">
        <f t="shared" si="54"/>
        <v>Top Frame Node 3713</v>
      </c>
      <c r="D119" s="2">
        <f t="shared" si="59"/>
        <v>20</v>
      </c>
      <c r="E119" s="3">
        <f t="shared" si="55"/>
        <v>0.63769825280000014</v>
      </c>
      <c r="F119" s="2" t="str">
        <f t="shared" si="60"/>
        <v>Aluminum 6082</v>
      </c>
      <c r="G119" s="2">
        <f>VLOOKUP(F119,Material!$B$2:$F$50,2,FALSE)</f>
        <v>896</v>
      </c>
      <c r="H119" s="2">
        <f>VLOOKUP($F119,Material!$B$2:$F$50,3,FALSE)</f>
        <v>2810</v>
      </c>
      <c r="I119" s="2">
        <f>VLOOKUP($F119,Material!$B$2:$F$50,4,FALSE)</f>
        <v>170</v>
      </c>
      <c r="J119" s="113">
        <f t="shared" si="56"/>
        <v>7.117168000000001E-4</v>
      </c>
      <c r="K119" s="8">
        <v>1.583E-2</v>
      </c>
      <c r="L119" s="4">
        <v>1.6E-2</v>
      </c>
      <c r="M119" s="5">
        <v>1E-3</v>
      </c>
      <c r="N119" s="6"/>
      <c r="O119" s="124"/>
      <c r="P119" s="2" t="str">
        <f t="shared" si="61"/>
        <v>#    D3713 = Top Frame Node 3713, T=20, C=0.6376982528;</v>
      </c>
      <c r="Q119" s="2" t="str">
        <f t="shared" si="57"/>
        <v xml:space="preserve">  C3713 = 0.6376982528; </v>
      </c>
    </row>
    <row r="120" spans="1:17" ht="15" thickBot="1">
      <c r="A120" s="100" t="s">
        <v>6</v>
      </c>
      <c r="B120" s="2">
        <f t="shared" si="58"/>
        <v>3714</v>
      </c>
      <c r="C120" s="2" t="str">
        <f t="shared" si="54"/>
        <v>Top Frame Node 3714</v>
      </c>
      <c r="D120" s="2">
        <f t="shared" si="59"/>
        <v>20</v>
      </c>
      <c r="E120" s="3">
        <f t="shared" si="55"/>
        <v>0.63769825280000014</v>
      </c>
      <c r="F120" s="2" t="str">
        <f t="shared" si="60"/>
        <v>Aluminum 6082</v>
      </c>
      <c r="G120" s="2">
        <f>VLOOKUP(F120,Material!$B$2:$F$50,2,FALSE)</f>
        <v>896</v>
      </c>
      <c r="H120" s="2">
        <f>VLOOKUP($F120,Material!$B$2:$F$50,3,FALSE)</f>
        <v>2810</v>
      </c>
      <c r="I120" s="2">
        <f>VLOOKUP($F120,Material!$B$2:$F$50,4,FALSE)</f>
        <v>170</v>
      </c>
      <c r="J120" s="113">
        <f t="shared" si="56"/>
        <v>7.117168000000001E-4</v>
      </c>
      <c r="K120" s="8">
        <v>1.583E-2</v>
      </c>
      <c r="L120" s="4">
        <v>1.6E-2</v>
      </c>
      <c r="M120" s="5">
        <v>1E-3</v>
      </c>
      <c r="N120" s="6"/>
      <c r="O120" s="124"/>
      <c r="P120" s="2" t="str">
        <f t="shared" si="61"/>
        <v>#    D3714 = Top Frame Node 3714, T=20, C=0.6376982528;</v>
      </c>
      <c r="Q120" s="2" t="str">
        <f t="shared" si="57"/>
        <v xml:space="preserve">  C3714 = 0.6376982528; </v>
      </c>
    </row>
    <row r="121" spans="1:17" ht="15" thickBot="1">
      <c r="A121" s="100" t="s">
        <v>6</v>
      </c>
      <c r="B121" s="2">
        <f t="shared" si="58"/>
        <v>3715</v>
      </c>
      <c r="C121" s="2" t="str">
        <f t="shared" si="54"/>
        <v>Top Frame Node 3715</v>
      </c>
      <c r="D121" s="2">
        <f t="shared" si="59"/>
        <v>20</v>
      </c>
      <c r="E121" s="3">
        <f t="shared" si="55"/>
        <v>0.63769825280000014</v>
      </c>
      <c r="F121" s="2" t="str">
        <f t="shared" si="60"/>
        <v>Aluminum 6082</v>
      </c>
      <c r="G121" s="2">
        <f>VLOOKUP(F121,Material!$B$2:$F$50,2,FALSE)</f>
        <v>896</v>
      </c>
      <c r="H121" s="2">
        <f>VLOOKUP($F121,Material!$B$2:$F$50,3,FALSE)</f>
        <v>2810</v>
      </c>
      <c r="I121" s="2">
        <f>VLOOKUP($F121,Material!$B$2:$F$50,4,FALSE)</f>
        <v>170</v>
      </c>
      <c r="J121" s="113">
        <f t="shared" si="56"/>
        <v>7.117168000000001E-4</v>
      </c>
      <c r="K121" s="8">
        <v>1.583E-2</v>
      </c>
      <c r="L121" s="4">
        <v>1.6E-2</v>
      </c>
      <c r="M121" s="5">
        <v>1E-3</v>
      </c>
      <c r="N121" s="6"/>
      <c r="O121" s="124"/>
      <c r="P121" s="2" t="str">
        <f t="shared" si="61"/>
        <v>#    D3715 = Top Frame Node 3715, T=20, C=0.6376982528;</v>
      </c>
      <c r="Q121" s="2" t="str">
        <f t="shared" si="57"/>
        <v xml:space="preserve">  C3715 = 0.6376982528; </v>
      </c>
    </row>
    <row r="122" spans="1:17" ht="15" thickBot="1">
      <c r="A122" s="100" t="s">
        <v>6</v>
      </c>
      <c r="B122" s="2">
        <f>B121+1</f>
        <v>3716</v>
      </c>
      <c r="C122" s="2" t="str">
        <f t="shared" si="54"/>
        <v>Top Frame Node 3716</v>
      </c>
      <c r="D122" s="2">
        <f>D121</f>
        <v>20</v>
      </c>
      <c r="E122" s="3">
        <f t="shared" si="55"/>
        <v>0.63769825280000014</v>
      </c>
      <c r="F122" s="2" t="str">
        <f>F121</f>
        <v>Aluminum 6082</v>
      </c>
      <c r="G122" s="2">
        <f>VLOOKUP(F122,Material!$B$2:$F$50,2,FALSE)</f>
        <v>896</v>
      </c>
      <c r="H122" s="2">
        <f>VLOOKUP($F122,Material!$B$2:$F$50,3,FALSE)</f>
        <v>2810</v>
      </c>
      <c r="I122" s="2">
        <f>VLOOKUP($F122,Material!$B$2:$F$50,4,FALSE)</f>
        <v>170</v>
      </c>
      <c r="J122" s="113">
        <f t="shared" si="56"/>
        <v>7.117168000000001E-4</v>
      </c>
      <c r="K122" s="8">
        <v>1.583E-2</v>
      </c>
      <c r="L122" s="4">
        <v>1.6E-2</v>
      </c>
      <c r="M122" s="5">
        <v>1E-3</v>
      </c>
      <c r="N122" s="6"/>
      <c r="O122" s="124"/>
      <c r="P122" s="2" t="str">
        <f>IF(A122="C","#    D"&amp;B122&amp;" = "&amp;$C122&amp;", T="&amp;$D122&amp;", C="&amp;$E122&amp;";","    D"&amp;B122&amp;" = "&amp;$C122&amp;", T="&amp;$D122&amp;", C="&amp;$E122&amp;";")</f>
        <v>#    D3716 = Top Frame Node 3716, T=20, C=0.6376982528;</v>
      </c>
      <c r="Q122" s="2" t="str">
        <f t="shared" si="57"/>
        <v xml:space="preserve">  C3716 = 0.6376982528; </v>
      </c>
    </row>
    <row r="123" spans="1:17" ht="15" thickBot="1">
      <c r="A123" s="100" t="s">
        <v>6</v>
      </c>
      <c r="B123" s="2">
        <f>B122+1</f>
        <v>3717</v>
      </c>
      <c r="C123" s="2" t="str">
        <f t="shared" si="54"/>
        <v>Top Frame Node 3717</v>
      </c>
      <c r="D123" s="2">
        <f>D122</f>
        <v>20</v>
      </c>
      <c r="E123" s="3">
        <f t="shared" si="55"/>
        <v>0.63769825280000014</v>
      </c>
      <c r="F123" s="2" t="str">
        <f>F122</f>
        <v>Aluminum 6082</v>
      </c>
      <c r="G123" s="2">
        <f>VLOOKUP(F123,Material!$B$2:$F$50,2,FALSE)</f>
        <v>896</v>
      </c>
      <c r="H123" s="2">
        <f>VLOOKUP($F123,Material!$B$2:$F$50,3,FALSE)</f>
        <v>2810</v>
      </c>
      <c r="I123" s="2">
        <f>VLOOKUP($F123,Material!$B$2:$F$50,4,FALSE)</f>
        <v>170</v>
      </c>
      <c r="J123" s="113">
        <f t="shared" si="56"/>
        <v>7.117168000000001E-4</v>
      </c>
      <c r="K123" s="8">
        <v>1.583E-2</v>
      </c>
      <c r="L123" s="4">
        <v>1.6E-2</v>
      </c>
      <c r="M123" s="5">
        <v>1E-3</v>
      </c>
      <c r="N123" s="6"/>
      <c r="O123" s="124"/>
      <c r="P123" s="2" t="str">
        <f>IF(A123="C","#    D"&amp;B123&amp;" = "&amp;$C123&amp;", T="&amp;$D123&amp;", C="&amp;$E123&amp;";","    D"&amp;B123&amp;" = "&amp;$C123&amp;", T="&amp;$D123&amp;", C="&amp;$E123&amp;";")</f>
        <v>#    D3717 = Top Frame Node 3717, T=20, C=0.6376982528;</v>
      </c>
      <c r="Q123" s="2" t="str">
        <f t="shared" si="57"/>
        <v xml:space="preserve">  C3717 = 0.6376982528; </v>
      </c>
    </row>
    <row r="124" spans="1:17" ht="15" thickBot="1">
      <c r="A124" s="100" t="s">
        <v>6</v>
      </c>
      <c r="B124" s="10">
        <f>B123+1</f>
        <v>3718</v>
      </c>
      <c r="C124" s="10" t="str">
        <f t="shared" si="54"/>
        <v>Top Frame Node 3718</v>
      </c>
      <c r="D124" s="10">
        <f>D123</f>
        <v>20</v>
      </c>
      <c r="E124" s="11">
        <f t="shared" si="55"/>
        <v>0.63769825280000014</v>
      </c>
      <c r="F124" s="10" t="str">
        <f>F123</f>
        <v>Aluminum 6082</v>
      </c>
      <c r="G124" s="10">
        <f>VLOOKUP(F124,Material!$B$2:$F$50,2,FALSE)</f>
        <v>896</v>
      </c>
      <c r="H124" s="10">
        <f>VLOOKUP($F124,Material!$B$2:$F$50,3,FALSE)</f>
        <v>2810</v>
      </c>
      <c r="I124" s="10">
        <f>VLOOKUP($F124,Material!$B$2:$F$50,4,FALSE)</f>
        <v>170</v>
      </c>
      <c r="J124" s="114">
        <f t="shared" si="56"/>
        <v>7.117168000000001E-4</v>
      </c>
      <c r="K124" s="8">
        <v>1.583E-2</v>
      </c>
      <c r="L124" s="4">
        <v>1.6E-2</v>
      </c>
      <c r="M124" s="5">
        <v>1E-3</v>
      </c>
      <c r="N124" s="86"/>
      <c r="O124" s="125"/>
      <c r="P124" s="10" t="str">
        <f>IF(A124="C","#    D"&amp;B124&amp;" = "&amp;$C124&amp;", T="&amp;$D124&amp;", C="&amp;$E124&amp;";","    D"&amp;B124&amp;" = "&amp;$C124&amp;", T="&amp;$D124&amp;", C="&amp;$E124&amp;";")</f>
        <v>#    D3718 = Top Frame Node 3718, T=20, C=0.6376982528;</v>
      </c>
      <c r="Q124" s="10" t="str">
        <f t="shared" si="57"/>
        <v xml:space="preserve">  C3718 = 0.6376982528; </v>
      </c>
    </row>
    <row r="125" spans="1:17" ht="15" thickBot="1">
      <c r="A125" s="100" t="s">
        <v>6</v>
      </c>
      <c r="B125" s="10">
        <f>B124+1</f>
        <v>3719</v>
      </c>
      <c r="C125" s="10" t="str">
        <f t="shared" ref="C125" si="62">$C$5&amp;" Node "&amp;B125</f>
        <v>Top Frame Node 3719</v>
      </c>
      <c r="D125" s="10">
        <f>D124</f>
        <v>20</v>
      </c>
      <c r="E125" s="11">
        <f t="shared" ref="E125" si="63">G125*J125</f>
        <v>0.63769825280000014</v>
      </c>
      <c r="F125" s="10" t="str">
        <f>F124</f>
        <v>Aluminum 6082</v>
      </c>
      <c r="G125" s="10">
        <f>VLOOKUP(F125,Material!$B$2:$F$50,2,FALSE)</f>
        <v>896</v>
      </c>
      <c r="H125" s="10">
        <f>VLOOKUP($F125,Material!$B$2:$F$50,3,FALSE)</f>
        <v>2810</v>
      </c>
      <c r="I125" s="10">
        <f>VLOOKUP($F125,Material!$B$2:$F$50,4,FALSE)</f>
        <v>170</v>
      </c>
      <c r="J125" s="114">
        <f t="shared" ref="J125" si="64">H125*K125*L125*M125</f>
        <v>7.117168000000001E-4</v>
      </c>
      <c r="K125" s="8">
        <v>1.583E-2</v>
      </c>
      <c r="L125" s="4">
        <v>1.6E-2</v>
      </c>
      <c r="M125" s="5">
        <v>1E-3</v>
      </c>
      <c r="N125" s="86"/>
      <c r="O125" s="125"/>
      <c r="P125" s="10" t="str">
        <f>IF(A125="C","#    D"&amp;B125&amp;" = "&amp;$C125&amp;", T="&amp;$D125&amp;", C="&amp;$E125&amp;";","    D"&amp;B125&amp;" = "&amp;$C125&amp;", T="&amp;$D125&amp;", C="&amp;$E125&amp;";")</f>
        <v>#    D3719 = Top Frame Node 3719, T=20, C=0.6376982528;</v>
      </c>
      <c r="Q125" s="10" t="str">
        <f t="shared" ref="Q125" si="65" xml:space="preserve"> "  C"&amp;B125&amp;" = "&amp;E125&amp;"; "</f>
        <v xml:space="preserve">  C3719 = 0.6376982528; </v>
      </c>
    </row>
    <row r="126" spans="1:17" ht="15" thickBot="1">
      <c r="A126" s="100"/>
      <c r="B126" s="10"/>
      <c r="C126" s="10"/>
      <c r="D126" s="10"/>
      <c r="E126" s="11"/>
      <c r="F126" s="10"/>
      <c r="G126" s="10"/>
      <c r="H126" s="10"/>
      <c r="I126" s="10"/>
      <c r="J126" s="114"/>
      <c r="N126" s="86"/>
      <c r="O126" s="125"/>
      <c r="P126" s="10"/>
      <c r="Q126" s="10"/>
    </row>
    <row r="127" spans="1:17" ht="15" thickBot="1">
      <c r="Q127" s="85"/>
    </row>
    <row r="128" spans="1:17">
      <c r="A128" s="143"/>
      <c r="B128" s="144" t="s">
        <v>40</v>
      </c>
      <c r="C128" s="144" t="s">
        <v>61</v>
      </c>
      <c r="D128" s="145"/>
      <c r="E128" s="145"/>
      <c r="F128" s="146"/>
      <c r="G128" s="143"/>
      <c r="H128" s="143"/>
      <c r="I128" s="147"/>
      <c r="J128" s="148"/>
      <c r="K128" s="149"/>
      <c r="L128" s="143"/>
      <c r="M128" s="147"/>
      <c r="N128" s="143"/>
      <c r="O128" s="143"/>
      <c r="P128" s="148"/>
      <c r="Q128" s="150"/>
    </row>
    <row r="129" spans="1:17">
      <c r="A129" s="14" t="s">
        <v>6</v>
      </c>
      <c r="B129" s="2">
        <v>3100</v>
      </c>
      <c r="C129" s="2" t="str">
        <f>$C$128&amp;" Node "&amp;B129</f>
        <v>PCB -TOP Node 3100</v>
      </c>
      <c r="D129" s="2">
        <v>20</v>
      </c>
      <c r="E129" s="3">
        <f>G129*J129</f>
        <v>0.48706614833385603</v>
      </c>
      <c r="F129" s="8" t="s">
        <v>38</v>
      </c>
      <c r="G129" s="4">
        <f>VLOOKUP(F129,Material!$B$2:$F$50,2,FALSE)</f>
        <v>589</v>
      </c>
      <c r="H129" s="4">
        <f>VLOOKUP($F129,Material!$B$2:$F$50,3,FALSE)</f>
        <v>2223</v>
      </c>
      <c r="I129" s="5">
        <f>VLOOKUP($F129,Material!$B$2:$F$50,4,FALSE)</f>
        <v>20.5</v>
      </c>
      <c r="J129" s="7">
        <f>H129*K129*L129*M129</f>
        <v>8.2693743350400009E-4</v>
      </c>
      <c r="K129" s="8">
        <v>1.5166000000000001E-2</v>
      </c>
      <c r="L129" s="4">
        <v>1.533E-2</v>
      </c>
      <c r="M129" s="5">
        <v>1.6000000000000001E-3</v>
      </c>
      <c r="P129" s="2" t="str">
        <f t="shared" ref="P129:P164" si="66">IF(A129="C","#    D"&amp;B129&amp;" = "&amp;$C129&amp;", T="&amp;$D129&amp;", C="&amp;$E129&amp;";","    D"&amp;B129&amp;" = "&amp;$C129&amp;", T="&amp;$D129&amp;", C="&amp;$E129&amp;";")</f>
        <v>#    D3100 = PCB -TOP Node 3100, T=20, C=0.487066148333856;</v>
      </c>
      <c r="Q129" s="2" t="str">
        <f xml:space="preserve"> "  C"&amp;B129&amp;" = "&amp;E129&amp;"; "</f>
        <v xml:space="preserve">  C3100 = 0.487066148333856; </v>
      </c>
    </row>
    <row r="130" spans="1:17">
      <c r="A130" s="14" t="s">
        <v>6</v>
      </c>
      <c r="B130" s="2">
        <f>B129+1</f>
        <v>3101</v>
      </c>
      <c r="C130" s="2" t="str">
        <f>$C$128&amp;" Node "&amp;B130</f>
        <v>PCB -TOP Node 3101</v>
      </c>
      <c r="D130" s="2">
        <v>20</v>
      </c>
      <c r="E130" s="3">
        <f>G130*J130</f>
        <v>0.48706614833385603</v>
      </c>
      <c r="F130" s="8" t="s">
        <v>38</v>
      </c>
      <c r="G130" s="4">
        <f>VLOOKUP(F130,Material!$B$2:$F$50,2,FALSE)</f>
        <v>589</v>
      </c>
      <c r="H130" s="4">
        <f>VLOOKUP($F130,Material!$B$2:$F$50,3,FALSE)</f>
        <v>2223</v>
      </c>
      <c r="I130" s="5">
        <f>VLOOKUP($F130,Material!$B$2:$F$50,4,FALSE)</f>
        <v>20.5</v>
      </c>
      <c r="J130" s="7">
        <f>H130*K130*L130*M130</f>
        <v>8.2693743350400009E-4</v>
      </c>
      <c r="K130" s="8">
        <v>1.5166000000000001E-2</v>
      </c>
      <c r="L130" s="4">
        <v>1.533E-2</v>
      </c>
      <c r="M130" s="5">
        <v>1.6000000000000001E-3</v>
      </c>
      <c r="P130" s="2" t="str">
        <f t="shared" si="66"/>
        <v>#    D3101 = PCB -TOP Node 3101, T=20, C=0.487066148333856;</v>
      </c>
      <c r="Q130" s="2" t="str">
        <f xml:space="preserve"> "  C"&amp;B130&amp;" = "&amp;E130&amp;"; "</f>
        <v xml:space="preserve">  C3101 = 0.487066148333856; </v>
      </c>
    </row>
    <row r="131" spans="1:17">
      <c r="A131" s="14" t="s">
        <v>6</v>
      </c>
      <c r="B131" s="2">
        <f t="shared" ref="B131:B163" si="67">B130+1</f>
        <v>3102</v>
      </c>
      <c r="C131" s="2" t="str">
        <f t="shared" ref="C131:C163" si="68">$C$128&amp;" Node "&amp;B131</f>
        <v>PCB -TOP Node 3102</v>
      </c>
      <c r="D131" s="2">
        <v>20</v>
      </c>
      <c r="E131" s="3">
        <f t="shared" ref="E131:E164" si="69">G131*J131</f>
        <v>0.48706614833385603</v>
      </c>
      <c r="F131" s="8" t="s">
        <v>38</v>
      </c>
      <c r="G131" s="4">
        <f>VLOOKUP(F131,Material!$B$2:$F$50,2,FALSE)</f>
        <v>589</v>
      </c>
      <c r="H131" s="4">
        <f>VLOOKUP($F131,Material!$B$2:$F$50,3,FALSE)</f>
        <v>2223</v>
      </c>
      <c r="I131" s="5">
        <f>VLOOKUP($F131,Material!$B$2:$F$50,4,FALSE)</f>
        <v>20.5</v>
      </c>
      <c r="J131" s="7">
        <f t="shared" ref="J131:J164" si="70">H131*K131*L131*M131</f>
        <v>8.2693743350400009E-4</v>
      </c>
      <c r="K131" s="8">
        <v>1.5166000000000001E-2</v>
      </c>
      <c r="L131" s="4">
        <v>1.533E-2</v>
      </c>
      <c r="M131" s="5">
        <v>1.6000000000000001E-3</v>
      </c>
      <c r="P131" s="2" t="str">
        <f t="shared" si="66"/>
        <v>#    D3102 = PCB -TOP Node 3102, T=20, C=0.487066148333856;</v>
      </c>
      <c r="Q131" s="2" t="str">
        <f t="shared" ref="Q131:Q164" si="71" xml:space="preserve"> "  C"&amp;B131&amp;" = "&amp;E131&amp;"; "</f>
        <v xml:space="preserve">  C3102 = 0.487066148333856; </v>
      </c>
    </row>
    <row r="132" spans="1:17">
      <c r="A132" s="14" t="s">
        <v>6</v>
      </c>
      <c r="B132" s="2">
        <f t="shared" si="67"/>
        <v>3103</v>
      </c>
      <c r="C132" s="2" t="str">
        <f t="shared" si="68"/>
        <v>PCB -TOP Node 3103</v>
      </c>
      <c r="D132" s="2">
        <v>20</v>
      </c>
      <c r="E132" s="3">
        <f t="shared" si="69"/>
        <v>0.48706614833385603</v>
      </c>
      <c r="F132" s="8" t="s">
        <v>38</v>
      </c>
      <c r="G132" s="4">
        <f>VLOOKUP(F132,Material!$B$2:$F$50,2,FALSE)</f>
        <v>589</v>
      </c>
      <c r="H132" s="4">
        <f>VLOOKUP($F132,Material!$B$2:$F$50,3,FALSE)</f>
        <v>2223</v>
      </c>
      <c r="I132" s="5">
        <f>VLOOKUP($F132,Material!$B$2:$F$50,4,FALSE)</f>
        <v>20.5</v>
      </c>
      <c r="J132" s="7">
        <f t="shared" si="70"/>
        <v>8.2693743350400009E-4</v>
      </c>
      <c r="K132" s="8">
        <v>1.5166000000000001E-2</v>
      </c>
      <c r="L132" s="4">
        <v>1.533E-2</v>
      </c>
      <c r="M132" s="5">
        <v>1.6000000000000001E-3</v>
      </c>
      <c r="P132" s="2" t="str">
        <f t="shared" si="66"/>
        <v>#    D3103 = PCB -TOP Node 3103, T=20, C=0.487066148333856;</v>
      </c>
      <c r="Q132" s="2" t="str">
        <f t="shared" si="71"/>
        <v xml:space="preserve">  C3103 = 0.487066148333856; </v>
      </c>
    </row>
    <row r="133" spans="1:17">
      <c r="A133" s="14" t="s">
        <v>6</v>
      </c>
      <c r="B133" s="2">
        <f t="shared" si="67"/>
        <v>3104</v>
      </c>
      <c r="C133" s="2" t="str">
        <f t="shared" si="68"/>
        <v>PCB -TOP Node 3104</v>
      </c>
      <c r="D133" s="2">
        <v>20</v>
      </c>
      <c r="E133" s="3">
        <f t="shared" si="69"/>
        <v>0.48706614833385603</v>
      </c>
      <c r="F133" s="8" t="s">
        <v>38</v>
      </c>
      <c r="G133" s="4">
        <f>VLOOKUP(F133,Material!$B$2:$F$50,2,FALSE)</f>
        <v>589</v>
      </c>
      <c r="H133" s="4">
        <f>VLOOKUP($F133,Material!$B$2:$F$50,3,FALSE)</f>
        <v>2223</v>
      </c>
      <c r="I133" s="5">
        <f>VLOOKUP($F133,Material!$B$2:$F$50,4,FALSE)</f>
        <v>20.5</v>
      </c>
      <c r="J133" s="7">
        <f t="shared" si="70"/>
        <v>8.2693743350400009E-4</v>
      </c>
      <c r="K133" s="8">
        <v>1.5166000000000001E-2</v>
      </c>
      <c r="L133" s="4">
        <v>1.533E-2</v>
      </c>
      <c r="M133" s="5">
        <v>1.6000000000000001E-3</v>
      </c>
      <c r="P133" s="2" t="str">
        <f t="shared" si="66"/>
        <v>#    D3104 = PCB -TOP Node 3104, T=20, C=0.487066148333856;</v>
      </c>
      <c r="Q133" s="2" t="str">
        <f t="shared" si="71"/>
        <v xml:space="preserve">  C3104 = 0.487066148333856; </v>
      </c>
    </row>
    <row r="134" spans="1:17">
      <c r="A134" s="14" t="s">
        <v>6</v>
      </c>
      <c r="B134" s="2">
        <f t="shared" si="67"/>
        <v>3105</v>
      </c>
      <c r="C134" s="2" t="str">
        <f t="shared" si="68"/>
        <v>PCB -TOP Node 3105</v>
      </c>
      <c r="D134" s="2">
        <v>20</v>
      </c>
      <c r="E134" s="3">
        <f t="shared" si="69"/>
        <v>0.48706614833385603</v>
      </c>
      <c r="F134" s="8" t="s">
        <v>38</v>
      </c>
      <c r="G134" s="4">
        <f>VLOOKUP(F134,Material!$B$2:$F$50,2,FALSE)</f>
        <v>589</v>
      </c>
      <c r="H134" s="4">
        <f>VLOOKUP($F134,Material!$B$2:$F$50,3,FALSE)</f>
        <v>2223</v>
      </c>
      <c r="I134" s="5">
        <f>VLOOKUP($F134,Material!$B$2:$F$50,4,FALSE)</f>
        <v>20.5</v>
      </c>
      <c r="J134" s="7">
        <f t="shared" si="70"/>
        <v>8.2693743350400009E-4</v>
      </c>
      <c r="K134" s="8">
        <v>1.5166000000000001E-2</v>
      </c>
      <c r="L134" s="4">
        <v>1.533E-2</v>
      </c>
      <c r="M134" s="5">
        <v>1.6000000000000001E-3</v>
      </c>
      <c r="P134" s="2" t="str">
        <f t="shared" si="66"/>
        <v>#    D3105 = PCB -TOP Node 3105, T=20, C=0.487066148333856;</v>
      </c>
      <c r="Q134" s="2" t="str">
        <f t="shared" si="71"/>
        <v xml:space="preserve">  C3105 = 0.487066148333856; </v>
      </c>
    </row>
    <row r="135" spans="1:17">
      <c r="A135" s="14" t="s">
        <v>6</v>
      </c>
      <c r="B135" s="2">
        <f t="shared" si="67"/>
        <v>3106</v>
      </c>
      <c r="C135" s="2" t="str">
        <f t="shared" si="68"/>
        <v>PCB -TOP Node 3106</v>
      </c>
      <c r="D135" s="2">
        <v>20</v>
      </c>
      <c r="E135" s="3">
        <f t="shared" si="69"/>
        <v>0.48706614833385603</v>
      </c>
      <c r="F135" s="8" t="s">
        <v>38</v>
      </c>
      <c r="G135" s="4">
        <f>VLOOKUP(F135,Material!$B$2:$F$50,2,FALSE)</f>
        <v>589</v>
      </c>
      <c r="H135" s="4">
        <f>VLOOKUP($F135,Material!$B$2:$F$50,3,FALSE)</f>
        <v>2223</v>
      </c>
      <c r="I135" s="5">
        <f>VLOOKUP($F135,Material!$B$2:$F$50,4,FALSE)</f>
        <v>20.5</v>
      </c>
      <c r="J135" s="7">
        <f t="shared" si="70"/>
        <v>8.2693743350400009E-4</v>
      </c>
      <c r="K135" s="8">
        <v>1.5166000000000001E-2</v>
      </c>
      <c r="L135" s="4">
        <v>1.533E-2</v>
      </c>
      <c r="M135" s="5">
        <v>1.6000000000000001E-3</v>
      </c>
      <c r="P135" s="2" t="str">
        <f t="shared" si="66"/>
        <v>#    D3106 = PCB -TOP Node 3106, T=20, C=0.487066148333856;</v>
      </c>
      <c r="Q135" s="2" t="str">
        <f t="shared" si="71"/>
        <v xml:space="preserve">  C3106 = 0.487066148333856; </v>
      </c>
    </row>
    <row r="136" spans="1:17">
      <c r="A136" s="14" t="s">
        <v>6</v>
      </c>
      <c r="B136" s="2">
        <f t="shared" si="67"/>
        <v>3107</v>
      </c>
      <c r="C136" s="2" t="str">
        <f t="shared" si="68"/>
        <v>PCB -TOP Node 3107</v>
      </c>
      <c r="D136" s="2">
        <v>20</v>
      </c>
      <c r="E136" s="3">
        <f t="shared" si="69"/>
        <v>0.48706614833385603</v>
      </c>
      <c r="F136" s="8" t="s">
        <v>38</v>
      </c>
      <c r="G136" s="4">
        <f>VLOOKUP(F136,Material!$B$2:$F$50,2,FALSE)</f>
        <v>589</v>
      </c>
      <c r="H136" s="4">
        <f>VLOOKUP($F136,Material!$B$2:$F$50,3,FALSE)</f>
        <v>2223</v>
      </c>
      <c r="I136" s="5">
        <f>VLOOKUP($F136,Material!$B$2:$F$50,4,FALSE)</f>
        <v>20.5</v>
      </c>
      <c r="J136" s="7">
        <f t="shared" si="70"/>
        <v>8.2693743350400009E-4</v>
      </c>
      <c r="K136" s="8">
        <v>1.5166000000000001E-2</v>
      </c>
      <c r="L136" s="4">
        <v>1.533E-2</v>
      </c>
      <c r="M136" s="5">
        <v>1.6000000000000001E-3</v>
      </c>
      <c r="P136" s="2" t="str">
        <f t="shared" si="66"/>
        <v>#    D3107 = PCB -TOP Node 3107, T=20, C=0.487066148333856;</v>
      </c>
      <c r="Q136" s="2" t="str">
        <f t="shared" si="71"/>
        <v xml:space="preserve">  C3107 = 0.487066148333856; </v>
      </c>
    </row>
    <row r="137" spans="1:17">
      <c r="A137" s="14" t="s">
        <v>6</v>
      </c>
      <c r="B137" s="2">
        <f t="shared" si="67"/>
        <v>3108</v>
      </c>
      <c r="C137" s="2" t="str">
        <f t="shared" si="68"/>
        <v>PCB -TOP Node 3108</v>
      </c>
      <c r="D137" s="2">
        <v>20</v>
      </c>
      <c r="E137" s="3">
        <f t="shared" si="69"/>
        <v>0.48706614833385603</v>
      </c>
      <c r="F137" s="8" t="s">
        <v>38</v>
      </c>
      <c r="G137" s="4">
        <f>VLOOKUP(F137,Material!$B$2:$F$50,2,FALSE)</f>
        <v>589</v>
      </c>
      <c r="H137" s="4">
        <f>VLOOKUP($F137,Material!$B$2:$F$50,3,FALSE)</f>
        <v>2223</v>
      </c>
      <c r="I137" s="5">
        <f>VLOOKUP($F137,Material!$B$2:$F$50,4,FALSE)</f>
        <v>20.5</v>
      </c>
      <c r="J137" s="7">
        <f t="shared" si="70"/>
        <v>8.2693743350400009E-4</v>
      </c>
      <c r="K137" s="8">
        <v>1.5166000000000001E-2</v>
      </c>
      <c r="L137" s="4">
        <v>1.533E-2</v>
      </c>
      <c r="M137" s="5">
        <v>1.6000000000000001E-3</v>
      </c>
      <c r="P137" s="2" t="str">
        <f t="shared" si="66"/>
        <v>#    D3108 = PCB -TOP Node 3108, T=20, C=0.487066148333856;</v>
      </c>
      <c r="Q137" s="2" t="str">
        <f t="shared" si="71"/>
        <v xml:space="preserve">  C3108 = 0.487066148333856; </v>
      </c>
    </row>
    <row r="138" spans="1:17">
      <c r="A138" s="14" t="s">
        <v>6</v>
      </c>
      <c r="B138" s="2">
        <f t="shared" si="67"/>
        <v>3109</v>
      </c>
      <c r="C138" s="2" t="str">
        <f t="shared" si="68"/>
        <v>PCB -TOP Node 3109</v>
      </c>
      <c r="D138" s="2">
        <v>20</v>
      </c>
      <c r="E138" s="3">
        <f t="shared" si="69"/>
        <v>0.48706614833385603</v>
      </c>
      <c r="F138" s="8" t="s">
        <v>38</v>
      </c>
      <c r="G138" s="4">
        <f>VLOOKUP(F138,Material!$B$2:$F$50,2,FALSE)</f>
        <v>589</v>
      </c>
      <c r="H138" s="4">
        <f>VLOOKUP($F138,Material!$B$2:$F$50,3,FALSE)</f>
        <v>2223</v>
      </c>
      <c r="I138" s="5">
        <f>VLOOKUP($F138,Material!$B$2:$F$50,4,FALSE)</f>
        <v>20.5</v>
      </c>
      <c r="J138" s="7">
        <f t="shared" si="70"/>
        <v>8.2693743350400009E-4</v>
      </c>
      <c r="K138" s="8">
        <v>1.5166000000000001E-2</v>
      </c>
      <c r="L138" s="4">
        <v>1.533E-2</v>
      </c>
      <c r="M138" s="5">
        <v>1.6000000000000001E-3</v>
      </c>
      <c r="P138" s="2" t="str">
        <f t="shared" si="66"/>
        <v>#    D3109 = PCB -TOP Node 3109, T=20, C=0.487066148333856;</v>
      </c>
      <c r="Q138" s="2" t="str">
        <f t="shared" si="71"/>
        <v xml:space="preserve">  C3109 = 0.487066148333856; </v>
      </c>
    </row>
    <row r="139" spans="1:17">
      <c r="A139" s="14" t="s">
        <v>6</v>
      </c>
      <c r="B139" s="2">
        <f t="shared" si="67"/>
        <v>3110</v>
      </c>
      <c r="C139" s="2" t="str">
        <f t="shared" si="68"/>
        <v>PCB -TOP Node 3110</v>
      </c>
      <c r="D139" s="2">
        <v>20</v>
      </c>
      <c r="E139" s="3">
        <f t="shared" si="69"/>
        <v>0.48706614833385603</v>
      </c>
      <c r="F139" s="8" t="s">
        <v>38</v>
      </c>
      <c r="G139" s="4">
        <f>VLOOKUP(F139,Material!$B$2:$F$50,2,FALSE)</f>
        <v>589</v>
      </c>
      <c r="H139" s="4">
        <f>VLOOKUP($F139,Material!$B$2:$F$50,3,FALSE)</f>
        <v>2223</v>
      </c>
      <c r="I139" s="5">
        <f>VLOOKUP($F139,Material!$B$2:$F$50,4,FALSE)</f>
        <v>20.5</v>
      </c>
      <c r="J139" s="7">
        <f t="shared" si="70"/>
        <v>8.2693743350400009E-4</v>
      </c>
      <c r="K139" s="8">
        <v>1.5166000000000001E-2</v>
      </c>
      <c r="L139" s="4">
        <v>1.533E-2</v>
      </c>
      <c r="M139" s="5">
        <v>1.6000000000000001E-3</v>
      </c>
      <c r="P139" s="2" t="str">
        <f t="shared" si="66"/>
        <v>#    D3110 = PCB -TOP Node 3110, T=20, C=0.487066148333856;</v>
      </c>
      <c r="Q139" s="2" t="str">
        <f t="shared" si="71"/>
        <v xml:space="preserve">  C3110 = 0.487066148333856; </v>
      </c>
    </row>
    <row r="140" spans="1:17">
      <c r="A140" s="14" t="s">
        <v>6</v>
      </c>
      <c r="B140" s="2">
        <f t="shared" si="67"/>
        <v>3111</v>
      </c>
      <c r="C140" s="2" t="str">
        <f t="shared" si="68"/>
        <v>PCB -TOP Node 3111</v>
      </c>
      <c r="D140" s="2">
        <v>20</v>
      </c>
      <c r="E140" s="3">
        <f t="shared" si="69"/>
        <v>0.48706614833385603</v>
      </c>
      <c r="F140" s="8" t="s">
        <v>38</v>
      </c>
      <c r="G140" s="4">
        <f>VLOOKUP(F140,Material!$B$2:$F$50,2,FALSE)</f>
        <v>589</v>
      </c>
      <c r="H140" s="4">
        <f>VLOOKUP($F140,Material!$B$2:$F$50,3,FALSE)</f>
        <v>2223</v>
      </c>
      <c r="I140" s="5">
        <f>VLOOKUP($F140,Material!$B$2:$F$50,4,FALSE)</f>
        <v>20.5</v>
      </c>
      <c r="J140" s="7">
        <f t="shared" si="70"/>
        <v>8.2693743350400009E-4</v>
      </c>
      <c r="K140" s="8">
        <v>1.5166000000000001E-2</v>
      </c>
      <c r="L140" s="4">
        <v>1.533E-2</v>
      </c>
      <c r="M140" s="5">
        <v>1.6000000000000001E-3</v>
      </c>
      <c r="P140" s="2" t="str">
        <f t="shared" si="66"/>
        <v>#    D3111 = PCB -TOP Node 3111, T=20, C=0.487066148333856;</v>
      </c>
      <c r="Q140" s="2" t="str">
        <f t="shared" si="71"/>
        <v xml:space="preserve">  C3111 = 0.487066148333856; </v>
      </c>
    </row>
    <row r="141" spans="1:17">
      <c r="A141" s="14" t="s">
        <v>6</v>
      </c>
      <c r="B141" s="2">
        <f t="shared" si="67"/>
        <v>3112</v>
      </c>
      <c r="C141" s="2" t="str">
        <f t="shared" si="68"/>
        <v>PCB -TOP Node 3112</v>
      </c>
      <c r="D141" s="2">
        <v>20</v>
      </c>
      <c r="E141" s="3">
        <f t="shared" si="69"/>
        <v>0.48706614833385603</v>
      </c>
      <c r="F141" s="8" t="s">
        <v>38</v>
      </c>
      <c r="G141" s="4">
        <f>VLOOKUP(F141,Material!$B$2:$F$50,2,FALSE)</f>
        <v>589</v>
      </c>
      <c r="H141" s="4">
        <f>VLOOKUP($F141,Material!$B$2:$F$50,3,FALSE)</f>
        <v>2223</v>
      </c>
      <c r="I141" s="5">
        <f>VLOOKUP($F141,Material!$B$2:$F$50,4,FALSE)</f>
        <v>20.5</v>
      </c>
      <c r="J141" s="7">
        <f t="shared" si="70"/>
        <v>8.2693743350400009E-4</v>
      </c>
      <c r="K141" s="8">
        <v>1.5166000000000001E-2</v>
      </c>
      <c r="L141" s="4">
        <v>1.533E-2</v>
      </c>
      <c r="M141" s="5">
        <v>1.6000000000000001E-3</v>
      </c>
      <c r="P141" s="2" t="str">
        <f t="shared" si="66"/>
        <v>#    D3112 = PCB -TOP Node 3112, T=20, C=0.487066148333856;</v>
      </c>
      <c r="Q141" s="2" t="str">
        <f t="shared" si="71"/>
        <v xml:space="preserve">  C3112 = 0.487066148333856; </v>
      </c>
    </row>
    <row r="142" spans="1:17">
      <c r="A142" s="14" t="s">
        <v>6</v>
      </c>
      <c r="B142" s="2">
        <f t="shared" si="67"/>
        <v>3113</v>
      </c>
      <c r="C142" s="2" t="str">
        <f t="shared" si="68"/>
        <v>PCB -TOP Node 3113</v>
      </c>
      <c r="D142" s="2">
        <v>20</v>
      </c>
      <c r="E142" s="3">
        <f t="shared" si="69"/>
        <v>0.48706614833385603</v>
      </c>
      <c r="F142" s="8" t="s">
        <v>38</v>
      </c>
      <c r="G142" s="4">
        <f>VLOOKUP(F142,Material!$B$2:$F$50,2,FALSE)</f>
        <v>589</v>
      </c>
      <c r="H142" s="4">
        <f>VLOOKUP($F142,Material!$B$2:$F$50,3,FALSE)</f>
        <v>2223</v>
      </c>
      <c r="I142" s="5">
        <f>VLOOKUP($F142,Material!$B$2:$F$50,4,FALSE)</f>
        <v>20.5</v>
      </c>
      <c r="J142" s="7">
        <f t="shared" si="70"/>
        <v>8.2693743350400009E-4</v>
      </c>
      <c r="K142" s="8">
        <v>1.5166000000000001E-2</v>
      </c>
      <c r="L142" s="4">
        <v>1.533E-2</v>
      </c>
      <c r="M142" s="5">
        <v>1.6000000000000001E-3</v>
      </c>
      <c r="P142" s="2" t="str">
        <f t="shared" si="66"/>
        <v>#    D3113 = PCB -TOP Node 3113, T=20, C=0.487066148333856;</v>
      </c>
      <c r="Q142" s="2" t="str">
        <f t="shared" si="71"/>
        <v xml:space="preserve">  C3113 = 0.487066148333856; </v>
      </c>
    </row>
    <row r="143" spans="1:17">
      <c r="A143" s="14" t="s">
        <v>6</v>
      </c>
      <c r="B143" s="2">
        <f t="shared" si="67"/>
        <v>3114</v>
      </c>
      <c r="C143" s="2" t="str">
        <f t="shared" si="68"/>
        <v>PCB -TOP Node 3114</v>
      </c>
      <c r="D143" s="2">
        <v>20</v>
      </c>
      <c r="E143" s="3">
        <f t="shared" si="69"/>
        <v>0.48706614833385603</v>
      </c>
      <c r="F143" s="8" t="s">
        <v>38</v>
      </c>
      <c r="G143" s="4">
        <f>VLOOKUP(F143,Material!$B$2:$F$50,2,FALSE)</f>
        <v>589</v>
      </c>
      <c r="H143" s="4">
        <f>VLOOKUP($F143,Material!$B$2:$F$50,3,FALSE)</f>
        <v>2223</v>
      </c>
      <c r="I143" s="5">
        <f>VLOOKUP($F143,Material!$B$2:$F$50,4,FALSE)</f>
        <v>20.5</v>
      </c>
      <c r="J143" s="7">
        <f t="shared" si="70"/>
        <v>8.2693743350400009E-4</v>
      </c>
      <c r="K143" s="8">
        <v>1.5166000000000001E-2</v>
      </c>
      <c r="L143" s="4">
        <v>1.533E-2</v>
      </c>
      <c r="M143" s="5">
        <v>1.6000000000000001E-3</v>
      </c>
      <c r="P143" s="2" t="str">
        <f t="shared" si="66"/>
        <v>#    D3114 = PCB -TOP Node 3114, T=20, C=0.487066148333856;</v>
      </c>
      <c r="Q143" s="2" t="str">
        <f t="shared" si="71"/>
        <v xml:space="preserve">  C3114 = 0.487066148333856; </v>
      </c>
    </row>
    <row r="144" spans="1:17">
      <c r="A144" s="14" t="s">
        <v>6</v>
      </c>
      <c r="B144" s="2">
        <f t="shared" si="67"/>
        <v>3115</v>
      </c>
      <c r="C144" s="2" t="str">
        <f t="shared" si="68"/>
        <v>PCB -TOP Node 3115</v>
      </c>
      <c r="D144" s="2">
        <v>20</v>
      </c>
      <c r="E144" s="3">
        <f t="shared" si="69"/>
        <v>0.48706614833385603</v>
      </c>
      <c r="F144" s="8" t="s">
        <v>38</v>
      </c>
      <c r="G144" s="4">
        <f>VLOOKUP(F144,Material!$B$2:$F$50,2,FALSE)</f>
        <v>589</v>
      </c>
      <c r="H144" s="4">
        <f>VLOOKUP($F144,Material!$B$2:$F$50,3,FALSE)</f>
        <v>2223</v>
      </c>
      <c r="I144" s="5">
        <f>VLOOKUP($F144,Material!$B$2:$F$50,4,FALSE)</f>
        <v>20.5</v>
      </c>
      <c r="J144" s="7">
        <f t="shared" si="70"/>
        <v>8.2693743350400009E-4</v>
      </c>
      <c r="K144" s="8">
        <v>1.5166000000000001E-2</v>
      </c>
      <c r="L144" s="4">
        <v>1.533E-2</v>
      </c>
      <c r="M144" s="5">
        <v>1.6000000000000001E-3</v>
      </c>
      <c r="P144" s="2" t="str">
        <f t="shared" si="66"/>
        <v>#    D3115 = PCB -TOP Node 3115, T=20, C=0.487066148333856;</v>
      </c>
      <c r="Q144" s="2" t="str">
        <f t="shared" si="71"/>
        <v xml:space="preserve">  C3115 = 0.487066148333856; </v>
      </c>
    </row>
    <row r="145" spans="1:17">
      <c r="A145" s="14" t="s">
        <v>6</v>
      </c>
      <c r="B145" s="2">
        <f t="shared" si="67"/>
        <v>3116</v>
      </c>
      <c r="C145" s="2" t="str">
        <f t="shared" si="68"/>
        <v>PCB -TOP Node 3116</v>
      </c>
      <c r="D145" s="2">
        <v>20</v>
      </c>
      <c r="E145" s="3">
        <f t="shared" si="69"/>
        <v>0.48706614833385603</v>
      </c>
      <c r="F145" s="8" t="s">
        <v>38</v>
      </c>
      <c r="G145" s="4">
        <f>VLOOKUP(F145,Material!$B$2:$F$50,2,FALSE)</f>
        <v>589</v>
      </c>
      <c r="H145" s="4">
        <f>VLOOKUP($F145,Material!$B$2:$F$50,3,FALSE)</f>
        <v>2223</v>
      </c>
      <c r="I145" s="5">
        <f>VLOOKUP($F145,Material!$B$2:$F$50,4,FALSE)</f>
        <v>20.5</v>
      </c>
      <c r="J145" s="7">
        <f t="shared" si="70"/>
        <v>8.2693743350400009E-4</v>
      </c>
      <c r="K145" s="8">
        <v>1.5166000000000001E-2</v>
      </c>
      <c r="L145" s="4">
        <v>1.533E-2</v>
      </c>
      <c r="M145" s="5">
        <v>1.6000000000000001E-3</v>
      </c>
      <c r="P145" s="2" t="str">
        <f t="shared" si="66"/>
        <v>#    D3116 = PCB -TOP Node 3116, T=20, C=0.487066148333856;</v>
      </c>
      <c r="Q145" s="2" t="str">
        <f t="shared" si="71"/>
        <v xml:space="preserve">  C3116 = 0.487066148333856; </v>
      </c>
    </row>
    <row r="146" spans="1:17">
      <c r="A146" s="14" t="s">
        <v>6</v>
      </c>
      <c r="B146" s="2">
        <f t="shared" si="67"/>
        <v>3117</v>
      </c>
      <c r="C146" s="2" t="str">
        <f t="shared" si="68"/>
        <v>PCB -TOP Node 3117</v>
      </c>
      <c r="D146" s="2">
        <v>20</v>
      </c>
      <c r="E146" s="3">
        <f t="shared" si="69"/>
        <v>0.48706614833385603</v>
      </c>
      <c r="F146" s="8" t="s">
        <v>38</v>
      </c>
      <c r="G146" s="4">
        <f>VLOOKUP(F146,Material!$B$2:$F$50,2,FALSE)</f>
        <v>589</v>
      </c>
      <c r="H146" s="4">
        <f>VLOOKUP($F146,Material!$B$2:$F$50,3,FALSE)</f>
        <v>2223</v>
      </c>
      <c r="I146" s="5">
        <f>VLOOKUP($F146,Material!$B$2:$F$50,4,FALSE)</f>
        <v>20.5</v>
      </c>
      <c r="J146" s="7">
        <f t="shared" si="70"/>
        <v>8.2693743350400009E-4</v>
      </c>
      <c r="K146" s="8">
        <v>1.5166000000000001E-2</v>
      </c>
      <c r="L146" s="4">
        <v>1.533E-2</v>
      </c>
      <c r="M146" s="5">
        <v>1.6000000000000001E-3</v>
      </c>
      <c r="P146" s="2" t="str">
        <f t="shared" si="66"/>
        <v>#    D3117 = PCB -TOP Node 3117, T=20, C=0.487066148333856;</v>
      </c>
      <c r="Q146" s="2" t="str">
        <f t="shared" si="71"/>
        <v xml:space="preserve">  C3117 = 0.487066148333856; </v>
      </c>
    </row>
    <row r="147" spans="1:17">
      <c r="A147" s="14" t="s">
        <v>6</v>
      </c>
      <c r="B147" s="2">
        <f t="shared" si="67"/>
        <v>3118</v>
      </c>
      <c r="C147" s="2" t="str">
        <f t="shared" si="68"/>
        <v>PCB -TOP Node 3118</v>
      </c>
      <c r="D147" s="2">
        <v>20</v>
      </c>
      <c r="E147" s="3">
        <f t="shared" si="69"/>
        <v>0.48706614833385603</v>
      </c>
      <c r="F147" s="8" t="s">
        <v>38</v>
      </c>
      <c r="G147" s="4">
        <f>VLOOKUP(F147,Material!$B$2:$F$50,2,FALSE)</f>
        <v>589</v>
      </c>
      <c r="H147" s="4">
        <f>VLOOKUP($F147,Material!$B$2:$F$50,3,FALSE)</f>
        <v>2223</v>
      </c>
      <c r="I147" s="5">
        <f>VLOOKUP($F147,Material!$B$2:$F$50,4,FALSE)</f>
        <v>20.5</v>
      </c>
      <c r="J147" s="7">
        <f t="shared" si="70"/>
        <v>8.2693743350400009E-4</v>
      </c>
      <c r="K147" s="8">
        <v>1.5166000000000001E-2</v>
      </c>
      <c r="L147" s="4">
        <v>1.533E-2</v>
      </c>
      <c r="M147" s="5">
        <v>1.6000000000000001E-3</v>
      </c>
      <c r="P147" s="2" t="str">
        <f t="shared" si="66"/>
        <v>#    D3118 = PCB -TOP Node 3118, T=20, C=0.487066148333856;</v>
      </c>
      <c r="Q147" s="2" t="str">
        <f t="shared" si="71"/>
        <v xml:space="preserve">  C3118 = 0.487066148333856; </v>
      </c>
    </row>
    <row r="148" spans="1:17">
      <c r="A148" s="14" t="s">
        <v>6</v>
      </c>
      <c r="B148" s="2">
        <f t="shared" si="67"/>
        <v>3119</v>
      </c>
      <c r="C148" s="2" t="str">
        <f t="shared" si="68"/>
        <v>PCB -TOP Node 3119</v>
      </c>
      <c r="D148" s="2">
        <v>20</v>
      </c>
      <c r="E148" s="3">
        <f t="shared" si="69"/>
        <v>0.48706614833385603</v>
      </c>
      <c r="F148" s="8" t="s">
        <v>38</v>
      </c>
      <c r="G148" s="4">
        <f>VLOOKUP(F148,Material!$B$2:$F$50,2,FALSE)</f>
        <v>589</v>
      </c>
      <c r="H148" s="4">
        <f>VLOOKUP($F148,Material!$B$2:$F$50,3,FALSE)</f>
        <v>2223</v>
      </c>
      <c r="I148" s="5">
        <f>VLOOKUP($F148,Material!$B$2:$F$50,4,FALSE)</f>
        <v>20.5</v>
      </c>
      <c r="J148" s="7">
        <f t="shared" si="70"/>
        <v>8.2693743350400009E-4</v>
      </c>
      <c r="K148" s="8">
        <v>1.5166000000000001E-2</v>
      </c>
      <c r="L148" s="4">
        <v>1.533E-2</v>
      </c>
      <c r="M148" s="5">
        <v>1.6000000000000001E-3</v>
      </c>
      <c r="P148" s="2" t="str">
        <f t="shared" si="66"/>
        <v>#    D3119 = PCB -TOP Node 3119, T=20, C=0.487066148333856;</v>
      </c>
      <c r="Q148" s="2" t="str">
        <f t="shared" si="71"/>
        <v xml:space="preserve">  C3119 = 0.487066148333856; </v>
      </c>
    </row>
    <row r="149" spans="1:17">
      <c r="A149" s="14" t="s">
        <v>6</v>
      </c>
      <c r="B149" s="2">
        <f t="shared" si="67"/>
        <v>3120</v>
      </c>
      <c r="C149" s="2" t="str">
        <f t="shared" si="68"/>
        <v>PCB -TOP Node 3120</v>
      </c>
      <c r="D149" s="2">
        <v>20</v>
      </c>
      <c r="E149" s="3">
        <f t="shared" si="69"/>
        <v>0.48706614833385603</v>
      </c>
      <c r="F149" s="8" t="s">
        <v>38</v>
      </c>
      <c r="G149" s="4">
        <f>VLOOKUP(F149,Material!$B$2:$F$50,2,FALSE)</f>
        <v>589</v>
      </c>
      <c r="H149" s="4">
        <f>VLOOKUP($F149,Material!$B$2:$F$50,3,FALSE)</f>
        <v>2223</v>
      </c>
      <c r="I149" s="5">
        <f>VLOOKUP($F149,Material!$B$2:$F$50,4,FALSE)</f>
        <v>20.5</v>
      </c>
      <c r="J149" s="7">
        <f t="shared" si="70"/>
        <v>8.2693743350400009E-4</v>
      </c>
      <c r="K149" s="8">
        <v>1.5166000000000001E-2</v>
      </c>
      <c r="L149" s="4">
        <v>1.533E-2</v>
      </c>
      <c r="M149" s="5">
        <v>1.6000000000000001E-3</v>
      </c>
      <c r="P149" s="2" t="str">
        <f t="shared" si="66"/>
        <v>#    D3120 = PCB -TOP Node 3120, T=20, C=0.487066148333856;</v>
      </c>
      <c r="Q149" s="2" t="str">
        <f t="shared" si="71"/>
        <v xml:space="preserve">  C3120 = 0.487066148333856; </v>
      </c>
    </row>
    <row r="150" spans="1:17">
      <c r="A150" s="14" t="s">
        <v>6</v>
      </c>
      <c r="B150" s="2">
        <f t="shared" si="67"/>
        <v>3121</v>
      </c>
      <c r="C150" s="2" t="str">
        <f t="shared" si="68"/>
        <v>PCB -TOP Node 3121</v>
      </c>
      <c r="D150" s="2">
        <v>20</v>
      </c>
      <c r="E150" s="3">
        <f t="shared" si="69"/>
        <v>0.48706614833385603</v>
      </c>
      <c r="F150" s="8" t="s">
        <v>38</v>
      </c>
      <c r="G150" s="4">
        <f>VLOOKUP(F150,Material!$B$2:$F$50,2,FALSE)</f>
        <v>589</v>
      </c>
      <c r="H150" s="4">
        <f>VLOOKUP($F150,Material!$B$2:$F$50,3,FALSE)</f>
        <v>2223</v>
      </c>
      <c r="I150" s="5">
        <f>VLOOKUP($F150,Material!$B$2:$F$50,4,FALSE)</f>
        <v>20.5</v>
      </c>
      <c r="J150" s="7">
        <f t="shared" si="70"/>
        <v>8.2693743350400009E-4</v>
      </c>
      <c r="K150" s="8">
        <v>1.5166000000000001E-2</v>
      </c>
      <c r="L150" s="4">
        <v>1.533E-2</v>
      </c>
      <c r="M150" s="5">
        <v>1.6000000000000001E-3</v>
      </c>
      <c r="P150" s="2" t="str">
        <f t="shared" si="66"/>
        <v>#    D3121 = PCB -TOP Node 3121, T=20, C=0.487066148333856;</v>
      </c>
      <c r="Q150" s="2" t="str">
        <f t="shared" si="71"/>
        <v xml:space="preserve">  C3121 = 0.487066148333856; </v>
      </c>
    </row>
    <row r="151" spans="1:17">
      <c r="A151" s="14" t="s">
        <v>6</v>
      </c>
      <c r="B151" s="2">
        <f t="shared" si="67"/>
        <v>3122</v>
      </c>
      <c r="C151" s="2" t="str">
        <f t="shared" si="68"/>
        <v>PCB -TOP Node 3122</v>
      </c>
      <c r="D151" s="2">
        <v>20</v>
      </c>
      <c r="E151" s="3">
        <f t="shared" si="69"/>
        <v>0.48706614833385603</v>
      </c>
      <c r="F151" s="8" t="s">
        <v>38</v>
      </c>
      <c r="G151" s="4">
        <f>VLOOKUP(F151,Material!$B$2:$F$50,2,FALSE)</f>
        <v>589</v>
      </c>
      <c r="H151" s="4">
        <f>VLOOKUP($F151,Material!$B$2:$F$50,3,FALSE)</f>
        <v>2223</v>
      </c>
      <c r="I151" s="5">
        <f>VLOOKUP($F151,Material!$B$2:$F$50,4,FALSE)</f>
        <v>20.5</v>
      </c>
      <c r="J151" s="7">
        <f t="shared" si="70"/>
        <v>8.2693743350400009E-4</v>
      </c>
      <c r="K151" s="8">
        <v>1.5166000000000001E-2</v>
      </c>
      <c r="L151" s="4">
        <v>1.533E-2</v>
      </c>
      <c r="M151" s="5">
        <v>1.6000000000000001E-3</v>
      </c>
      <c r="P151" s="2" t="str">
        <f t="shared" si="66"/>
        <v>#    D3122 = PCB -TOP Node 3122, T=20, C=0.487066148333856;</v>
      </c>
      <c r="Q151" s="2" t="str">
        <f t="shared" si="71"/>
        <v xml:space="preserve">  C3122 = 0.487066148333856; </v>
      </c>
    </row>
    <row r="152" spans="1:17">
      <c r="A152" s="14" t="s">
        <v>6</v>
      </c>
      <c r="B152" s="2">
        <f t="shared" si="67"/>
        <v>3123</v>
      </c>
      <c r="C152" s="2" t="str">
        <f t="shared" si="68"/>
        <v>PCB -TOP Node 3123</v>
      </c>
      <c r="D152" s="2">
        <v>20</v>
      </c>
      <c r="E152" s="3">
        <f t="shared" si="69"/>
        <v>0.48706614833385603</v>
      </c>
      <c r="F152" s="8" t="s">
        <v>38</v>
      </c>
      <c r="G152" s="4">
        <f>VLOOKUP(F152,Material!$B$2:$F$50,2,FALSE)</f>
        <v>589</v>
      </c>
      <c r="H152" s="4">
        <f>VLOOKUP($F152,Material!$B$2:$F$50,3,FALSE)</f>
        <v>2223</v>
      </c>
      <c r="I152" s="5">
        <f>VLOOKUP($F152,Material!$B$2:$F$50,4,FALSE)</f>
        <v>20.5</v>
      </c>
      <c r="J152" s="7">
        <f t="shared" si="70"/>
        <v>8.2693743350400009E-4</v>
      </c>
      <c r="K152" s="8">
        <v>1.5166000000000001E-2</v>
      </c>
      <c r="L152" s="4">
        <v>1.533E-2</v>
      </c>
      <c r="M152" s="5">
        <v>1.6000000000000001E-3</v>
      </c>
      <c r="P152" s="2" t="str">
        <f t="shared" si="66"/>
        <v>#    D3123 = PCB -TOP Node 3123, T=20, C=0.487066148333856;</v>
      </c>
      <c r="Q152" s="2" t="str">
        <f t="shared" si="71"/>
        <v xml:space="preserve">  C3123 = 0.487066148333856; </v>
      </c>
    </row>
    <row r="153" spans="1:17">
      <c r="A153" s="14" t="s">
        <v>6</v>
      </c>
      <c r="B153" s="2">
        <f t="shared" si="67"/>
        <v>3124</v>
      </c>
      <c r="C153" s="2" t="str">
        <f t="shared" si="68"/>
        <v>PCB -TOP Node 3124</v>
      </c>
      <c r="D153" s="2">
        <v>20</v>
      </c>
      <c r="E153" s="3">
        <f t="shared" si="69"/>
        <v>0.48706614833385603</v>
      </c>
      <c r="F153" s="8" t="s">
        <v>38</v>
      </c>
      <c r="G153" s="4">
        <f>VLOOKUP(F153,Material!$B$2:$F$50,2,FALSE)</f>
        <v>589</v>
      </c>
      <c r="H153" s="4">
        <f>VLOOKUP($F153,Material!$B$2:$F$50,3,FALSE)</f>
        <v>2223</v>
      </c>
      <c r="I153" s="5">
        <f>VLOOKUP($F153,Material!$B$2:$F$50,4,FALSE)</f>
        <v>20.5</v>
      </c>
      <c r="J153" s="7">
        <f t="shared" si="70"/>
        <v>8.2693743350400009E-4</v>
      </c>
      <c r="K153" s="8">
        <v>1.5166000000000001E-2</v>
      </c>
      <c r="L153" s="4">
        <v>1.533E-2</v>
      </c>
      <c r="M153" s="5">
        <v>1.6000000000000001E-3</v>
      </c>
      <c r="P153" s="2" t="str">
        <f t="shared" si="66"/>
        <v>#    D3124 = PCB -TOP Node 3124, T=20, C=0.487066148333856;</v>
      </c>
      <c r="Q153" s="2" t="str">
        <f t="shared" si="71"/>
        <v xml:space="preserve">  C3124 = 0.487066148333856; </v>
      </c>
    </row>
    <row r="154" spans="1:17">
      <c r="A154" s="14" t="s">
        <v>6</v>
      </c>
      <c r="B154" s="2">
        <f t="shared" si="67"/>
        <v>3125</v>
      </c>
      <c r="C154" s="2" t="str">
        <f t="shared" si="68"/>
        <v>PCB -TOP Node 3125</v>
      </c>
      <c r="D154" s="2">
        <v>20</v>
      </c>
      <c r="E154" s="3">
        <f t="shared" si="69"/>
        <v>0.48706614833385603</v>
      </c>
      <c r="F154" s="8" t="s">
        <v>38</v>
      </c>
      <c r="G154" s="4">
        <f>VLOOKUP(F154,Material!$B$2:$F$50,2,FALSE)</f>
        <v>589</v>
      </c>
      <c r="H154" s="4">
        <f>VLOOKUP($F154,Material!$B$2:$F$50,3,FALSE)</f>
        <v>2223</v>
      </c>
      <c r="I154" s="5">
        <f>VLOOKUP($F154,Material!$B$2:$F$50,4,FALSE)</f>
        <v>20.5</v>
      </c>
      <c r="J154" s="7">
        <f t="shared" si="70"/>
        <v>8.2693743350400009E-4</v>
      </c>
      <c r="K154" s="8">
        <v>1.5166000000000001E-2</v>
      </c>
      <c r="L154" s="4">
        <v>1.533E-2</v>
      </c>
      <c r="M154" s="5">
        <v>1.6000000000000001E-3</v>
      </c>
      <c r="P154" s="2" t="str">
        <f t="shared" si="66"/>
        <v>#    D3125 = PCB -TOP Node 3125, T=20, C=0.487066148333856;</v>
      </c>
      <c r="Q154" s="2" t="str">
        <f t="shared" si="71"/>
        <v xml:space="preserve">  C3125 = 0.487066148333856; </v>
      </c>
    </row>
    <row r="155" spans="1:17">
      <c r="A155" s="14" t="s">
        <v>6</v>
      </c>
      <c r="B155" s="2">
        <f t="shared" si="67"/>
        <v>3126</v>
      </c>
      <c r="C155" s="2" t="str">
        <f t="shared" si="68"/>
        <v>PCB -TOP Node 3126</v>
      </c>
      <c r="D155" s="2">
        <v>20</v>
      </c>
      <c r="E155" s="3">
        <f t="shared" si="69"/>
        <v>0.48706614833385603</v>
      </c>
      <c r="F155" s="8" t="s">
        <v>38</v>
      </c>
      <c r="G155" s="4">
        <f>VLOOKUP(F155,Material!$B$2:$F$50,2,FALSE)</f>
        <v>589</v>
      </c>
      <c r="H155" s="4">
        <f>VLOOKUP($F155,Material!$B$2:$F$50,3,FALSE)</f>
        <v>2223</v>
      </c>
      <c r="I155" s="5">
        <f>VLOOKUP($F155,Material!$B$2:$F$50,4,FALSE)</f>
        <v>20.5</v>
      </c>
      <c r="J155" s="7">
        <f t="shared" si="70"/>
        <v>8.2693743350400009E-4</v>
      </c>
      <c r="K155" s="8">
        <v>1.5166000000000001E-2</v>
      </c>
      <c r="L155" s="4">
        <v>1.533E-2</v>
      </c>
      <c r="M155" s="5">
        <v>1.6000000000000001E-3</v>
      </c>
      <c r="P155" s="2" t="str">
        <f t="shared" si="66"/>
        <v>#    D3126 = PCB -TOP Node 3126, T=20, C=0.487066148333856;</v>
      </c>
      <c r="Q155" s="2" t="str">
        <f t="shared" si="71"/>
        <v xml:space="preserve">  C3126 = 0.487066148333856; </v>
      </c>
    </row>
    <row r="156" spans="1:17">
      <c r="A156" s="14" t="s">
        <v>6</v>
      </c>
      <c r="B156" s="2">
        <f t="shared" si="67"/>
        <v>3127</v>
      </c>
      <c r="C156" s="2" t="str">
        <f t="shared" si="68"/>
        <v>PCB -TOP Node 3127</v>
      </c>
      <c r="D156" s="2">
        <v>20</v>
      </c>
      <c r="E156" s="3">
        <f t="shared" si="69"/>
        <v>0.48706614833385603</v>
      </c>
      <c r="F156" s="8" t="s">
        <v>38</v>
      </c>
      <c r="G156" s="4">
        <f>VLOOKUP(F156,Material!$B$2:$F$50,2,FALSE)</f>
        <v>589</v>
      </c>
      <c r="H156" s="4">
        <f>VLOOKUP($F156,Material!$B$2:$F$50,3,FALSE)</f>
        <v>2223</v>
      </c>
      <c r="I156" s="5">
        <f>VLOOKUP($F156,Material!$B$2:$F$50,4,FALSE)</f>
        <v>20.5</v>
      </c>
      <c r="J156" s="7">
        <f t="shared" si="70"/>
        <v>8.2693743350400009E-4</v>
      </c>
      <c r="K156" s="8">
        <v>1.5166000000000001E-2</v>
      </c>
      <c r="L156" s="4">
        <v>1.533E-2</v>
      </c>
      <c r="M156" s="5">
        <v>1.6000000000000001E-3</v>
      </c>
      <c r="P156" s="2" t="str">
        <f t="shared" si="66"/>
        <v>#    D3127 = PCB -TOP Node 3127, T=20, C=0.487066148333856;</v>
      </c>
      <c r="Q156" s="2" t="str">
        <f t="shared" si="71"/>
        <v xml:space="preserve">  C3127 = 0.487066148333856; </v>
      </c>
    </row>
    <row r="157" spans="1:17">
      <c r="A157" s="14" t="s">
        <v>6</v>
      </c>
      <c r="B157" s="2">
        <f t="shared" si="67"/>
        <v>3128</v>
      </c>
      <c r="C157" s="2" t="str">
        <f t="shared" si="68"/>
        <v>PCB -TOP Node 3128</v>
      </c>
      <c r="D157" s="2">
        <v>20</v>
      </c>
      <c r="E157" s="3">
        <f t="shared" si="69"/>
        <v>0.48706614833385603</v>
      </c>
      <c r="F157" s="8" t="s">
        <v>38</v>
      </c>
      <c r="G157" s="4">
        <f>VLOOKUP(F157,Material!$B$2:$F$50,2,FALSE)</f>
        <v>589</v>
      </c>
      <c r="H157" s="4">
        <f>VLOOKUP($F157,Material!$B$2:$F$50,3,FALSE)</f>
        <v>2223</v>
      </c>
      <c r="I157" s="5">
        <f>VLOOKUP($F157,Material!$B$2:$F$50,4,FALSE)</f>
        <v>20.5</v>
      </c>
      <c r="J157" s="7">
        <f t="shared" si="70"/>
        <v>8.2693743350400009E-4</v>
      </c>
      <c r="K157" s="8">
        <v>1.5166000000000001E-2</v>
      </c>
      <c r="L157" s="4">
        <v>1.533E-2</v>
      </c>
      <c r="M157" s="5">
        <v>1.6000000000000001E-3</v>
      </c>
      <c r="P157" s="2" t="str">
        <f t="shared" si="66"/>
        <v>#    D3128 = PCB -TOP Node 3128, T=20, C=0.487066148333856;</v>
      </c>
      <c r="Q157" s="2" t="str">
        <f t="shared" si="71"/>
        <v xml:space="preserve">  C3128 = 0.487066148333856; </v>
      </c>
    </row>
    <row r="158" spans="1:17">
      <c r="A158" s="14" t="s">
        <v>6</v>
      </c>
      <c r="B158" s="2">
        <f t="shared" si="67"/>
        <v>3129</v>
      </c>
      <c r="C158" s="2" t="str">
        <f t="shared" si="68"/>
        <v>PCB -TOP Node 3129</v>
      </c>
      <c r="D158" s="2">
        <v>20</v>
      </c>
      <c r="E158" s="3">
        <f t="shared" si="69"/>
        <v>0.48706614833385603</v>
      </c>
      <c r="F158" s="8" t="s">
        <v>38</v>
      </c>
      <c r="G158" s="4">
        <f>VLOOKUP(F158,Material!$B$2:$F$50,2,FALSE)</f>
        <v>589</v>
      </c>
      <c r="H158" s="4">
        <f>VLOOKUP($F158,Material!$B$2:$F$50,3,FALSE)</f>
        <v>2223</v>
      </c>
      <c r="I158" s="5">
        <f>VLOOKUP($F158,Material!$B$2:$F$50,4,FALSE)</f>
        <v>20.5</v>
      </c>
      <c r="J158" s="7">
        <f t="shared" si="70"/>
        <v>8.2693743350400009E-4</v>
      </c>
      <c r="K158" s="8">
        <v>1.5166000000000001E-2</v>
      </c>
      <c r="L158" s="4">
        <v>1.533E-2</v>
      </c>
      <c r="M158" s="5">
        <v>1.6000000000000001E-3</v>
      </c>
      <c r="P158" s="2" t="str">
        <f t="shared" si="66"/>
        <v>#    D3129 = PCB -TOP Node 3129, T=20, C=0.487066148333856;</v>
      </c>
      <c r="Q158" s="2" t="str">
        <f t="shared" si="71"/>
        <v xml:space="preserve">  C3129 = 0.487066148333856; </v>
      </c>
    </row>
    <row r="159" spans="1:17">
      <c r="A159" s="14" t="s">
        <v>6</v>
      </c>
      <c r="B159" s="2">
        <f t="shared" si="67"/>
        <v>3130</v>
      </c>
      <c r="C159" s="2" t="str">
        <f t="shared" si="68"/>
        <v>PCB -TOP Node 3130</v>
      </c>
      <c r="D159" s="2">
        <v>20</v>
      </c>
      <c r="E159" s="3">
        <f t="shared" si="69"/>
        <v>0.48706614833385603</v>
      </c>
      <c r="F159" s="8" t="s">
        <v>38</v>
      </c>
      <c r="G159" s="4">
        <f>VLOOKUP(F159,Material!$B$2:$F$50,2,FALSE)</f>
        <v>589</v>
      </c>
      <c r="H159" s="4">
        <f>VLOOKUP($F159,Material!$B$2:$F$50,3,FALSE)</f>
        <v>2223</v>
      </c>
      <c r="I159" s="5">
        <f>VLOOKUP($F159,Material!$B$2:$F$50,4,FALSE)</f>
        <v>20.5</v>
      </c>
      <c r="J159" s="7">
        <f t="shared" si="70"/>
        <v>8.2693743350400009E-4</v>
      </c>
      <c r="K159" s="8">
        <v>1.5166000000000001E-2</v>
      </c>
      <c r="L159" s="4">
        <v>1.533E-2</v>
      </c>
      <c r="M159" s="5">
        <v>1.6000000000000001E-3</v>
      </c>
      <c r="P159" s="2" t="str">
        <f t="shared" si="66"/>
        <v>#    D3130 = PCB -TOP Node 3130, T=20, C=0.487066148333856;</v>
      </c>
      <c r="Q159" s="2" t="str">
        <f t="shared" si="71"/>
        <v xml:space="preserve">  C3130 = 0.487066148333856; </v>
      </c>
    </row>
    <row r="160" spans="1:17">
      <c r="A160" s="14" t="s">
        <v>6</v>
      </c>
      <c r="B160" s="2">
        <f t="shared" si="67"/>
        <v>3131</v>
      </c>
      <c r="C160" s="2" t="str">
        <f t="shared" si="68"/>
        <v>PCB -TOP Node 3131</v>
      </c>
      <c r="D160" s="2">
        <v>20</v>
      </c>
      <c r="E160" s="3">
        <f t="shared" si="69"/>
        <v>0.48706614833385603</v>
      </c>
      <c r="F160" s="8" t="s">
        <v>38</v>
      </c>
      <c r="G160" s="4">
        <f>VLOOKUP(F160,Material!$B$2:$F$50,2,FALSE)</f>
        <v>589</v>
      </c>
      <c r="H160" s="4">
        <f>VLOOKUP($F160,Material!$B$2:$F$50,3,FALSE)</f>
        <v>2223</v>
      </c>
      <c r="I160" s="5">
        <f>VLOOKUP($F160,Material!$B$2:$F$50,4,FALSE)</f>
        <v>20.5</v>
      </c>
      <c r="J160" s="7">
        <f t="shared" si="70"/>
        <v>8.2693743350400009E-4</v>
      </c>
      <c r="K160" s="8">
        <v>1.5166000000000001E-2</v>
      </c>
      <c r="L160" s="4">
        <v>1.533E-2</v>
      </c>
      <c r="M160" s="5">
        <v>1.6000000000000001E-3</v>
      </c>
      <c r="P160" s="2" t="str">
        <f t="shared" si="66"/>
        <v>#    D3131 = PCB -TOP Node 3131, T=20, C=0.487066148333856;</v>
      </c>
      <c r="Q160" s="2" t="str">
        <f t="shared" si="71"/>
        <v xml:space="preserve">  C3131 = 0.487066148333856; </v>
      </c>
    </row>
    <row r="161" spans="1:17">
      <c r="A161" s="14" t="s">
        <v>6</v>
      </c>
      <c r="B161" s="2">
        <f t="shared" si="67"/>
        <v>3132</v>
      </c>
      <c r="C161" s="2" t="str">
        <f t="shared" si="68"/>
        <v>PCB -TOP Node 3132</v>
      </c>
      <c r="D161" s="2">
        <v>20</v>
      </c>
      <c r="E161" s="3">
        <f t="shared" si="69"/>
        <v>0.48706614833385603</v>
      </c>
      <c r="F161" s="8" t="s">
        <v>38</v>
      </c>
      <c r="G161" s="4">
        <f>VLOOKUP(F161,Material!$B$2:$F$50,2,FALSE)</f>
        <v>589</v>
      </c>
      <c r="H161" s="4">
        <f>VLOOKUP($F161,Material!$B$2:$F$50,3,FALSE)</f>
        <v>2223</v>
      </c>
      <c r="I161" s="5">
        <f>VLOOKUP($F161,Material!$B$2:$F$50,4,FALSE)</f>
        <v>20.5</v>
      </c>
      <c r="J161" s="7">
        <f t="shared" si="70"/>
        <v>8.2693743350400009E-4</v>
      </c>
      <c r="K161" s="8">
        <v>1.5166000000000001E-2</v>
      </c>
      <c r="L161" s="4">
        <v>1.533E-2</v>
      </c>
      <c r="M161" s="5">
        <v>1.6000000000000001E-3</v>
      </c>
      <c r="P161" s="2" t="str">
        <f t="shared" si="66"/>
        <v>#    D3132 = PCB -TOP Node 3132, T=20, C=0.487066148333856;</v>
      </c>
      <c r="Q161" s="2" t="str">
        <f t="shared" si="71"/>
        <v xml:space="preserve">  C3132 = 0.487066148333856; </v>
      </c>
    </row>
    <row r="162" spans="1:17">
      <c r="A162" s="14" t="s">
        <v>6</v>
      </c>
      <c r="B162" s="2">
        <f t="shared" si="67"/>
        <v>3133</v>
      </c>
      <c r="C162" s="2" t="str">
        <f t="shared" si="68"/>
        <v>PCB -TOP Node 3133</v>
      </c>
      <c r="D162" s="2">
        <v>20</v>
      </c>
      <c r="E162" s="3">
        <f t="shared" si="69"/>
        <v>0.48706614833385603</v>
      </c>
      <c r="F162" s="8" t="s">
        <v>38</v>
      </c>
      <c r="G162" s="4">
        <f>VLOOKUP(F162,Material!$B$2:$F$50,2,FALSE)</f>
        <v>589</v>
      </c>
      <c r="H162" s="4">
        <f>VLOOKUP($F162,Material!$B$2:$F$50,3,FALSE)</f>
        <v>2223</v>
      </c>
      <c r="I162" s="5">
        <f>VLOOKUP($F162,Material!$B$2:$F$50,4,FALSE)</f>
        <v>20.5</v>
      </c>
      <c r="J162" s="7">
        <f t="shared" si="70"/>
        <v>8.2693743350400009E-4</v>
      </c>
      <c r="K162" s="8">
        <v>1.5166000000000001E-2</v>
      </c>
      <c r="L162" s="4">
        <v>1.533E-2</v>
      </c>
      <c r="M162" s="5">
        <v>1.6000000000000001E-3</v>
      </c>
      <c r="P162" s="2" t="str">
        <f t="shared" si="66"/>
        <v>#    D3133 = PCB -TOP Node 3133, T=20, C=0.487066148333856;</v>
      </c>
      <c r="Q162" s="2" t="str">
        <f t="shared" si="71"/>
        <v xml:space="preserve">  C3133 = 0.487066148333856; </v>
      </c>
    </row>
    <row r="163" spans="1:17">
      <c r="A163" s="14" t="s">
        <v>6</v>
      </c>
      <c r="B163" s="2">
        <f t="shared" si="67"/>
        <v>3134</v>
      </c>
      <c r="C163" s="2" t="str">
        <f t="shared" si="68"/>
        <v>PCB -TOP Node 3134</v>
      </c>
      <c r="D163" s="2">
        <v>20</v>
      </c>
      <c r="E163" s="3">
        <f t="shared" si="69"/>
        <v>0.48706614833385603</v>
      </c>
      <c r="F163" s="8" t="s">
        <v>38</v>
      </c>
      <c r="G163" s="4">
        <f>VLOOKUP(F163,Material!$B$2:$F$50,2,FALSE)</f>
        <v>589</v>
      </c>
      <c r="H163" s="4">
        <f>VLOOKUP($F163,Material!$B$2:$F$50,3,FALSE)</f>
        <v>2223</v>
      </c>
      <c r="I163" s="5">
        <f>VLOOKUP($F163,Material!$B$2:$F$50,4,FALSE)</f>
        <v>20.5</v>
      </c>
      <c r="J163" s="7">
        <f t="shared" si="70"/>
        <v>8.2693743350400009E-4</v>
      </c>
      <c r="K163" s="8">
        <v>1.5166000000000001E-2</v>
      </c>
      <c r="L163" s="4">
        <v>1.533E-2</v>
      </c>
      <c r="M163" s="5">
        <v>1.6000000000000001E-3</v>
      </c>
      <c r="P163" s="2" t="str">
        <f t="shared" si="66"/>
        <v>#    D3134 = PCB -TOP Node 3134, T=20, C=0.487066148333856;</v>
      </c>
      <c r="Q163" s="2" t="str">
        <f t="shared" si="71"/>
        <v xml:space="preserve">  C3134 = 0.487066148333856; </v>
      </c>
    </row>
    <row r="164" spans="1:17">
      <c r="A164" s="14" t="s">
        <v>6</v>
      </c>
      <c r="B164" s="2">
        <f>B163+1</f>
        <v>3135</v>
      </c>
      <c r="C164" s="2" t="str">
        <f>$C$128&amp;" Node "&amp;B164</f>
        <v>PCB -TOP Node 3135</v>
      </c>
      <c r="D164" s="2">
        <v>20</v>
      </c>
      <c r="E164" s="3">
        <f t="shared" si="69"/>
        <v>0.48706614833385603</v>
      </c>
      <c r="F164" s="8" t="s">
        <v>38</v>
      </c>
      <c r="G164" s="4">
        <f>VLOOKUP(F164,Material!$B$2:$F$50,2,FALSE)</f>
        <v>589</v>
      </c>
      <c r="H164" s="4">
        <f>VLOOKUP($F164,Material!$B$2:$F$50,3,FALSE)</f>
        <v>2223</v>
      </c>
      <c r="I164" s="5">
        <f>VLOOKUP($F164,Material!$B$2:$F$50,4,FALSE)</f>
        <v>20.5</v>
      </c>
      <c r="J164" s="7">
        <f t="shared" si="70"/>
        <v>8.2693743350400009E-4</v>
      </c>
      <c r="K164" s="8">
        <v>1.5166000000000001E-2</v>
      </c>
      <c r="L164" s="4">
        <v>1.533E-2</v>
      </c>
      <c r="M164" s="5">
        <v>1.6000000000000001E-3</v>
      </c>
      <c r="P164" s="2" t="str">
        <f t="shared" si="66"/>
        <v>#    D3135 = PCB -TOP Node 3135, T=20, C=0.487066148333856;</v>
      </c>
      <c r="Q164" s="2" t="str">
        <f t="shared" si="71"/>
        <v xml:space="preserve">  C3135 = 0.487066148333856; </v>
      </c>
    </row>
    <row r="165" spans="1:17">
      <c r="A165" s="14"/>
      <c r="C165" s="2"/>
      <c r="E165" s="3"/>
      <c r="J165" s="7"/>
      <c r="P165" s="2"/>
      <c r="Q165" s="4"/>
    </row>
    <row r="166" spans="1:17">
      <c r="A166" s="202"/>
      <c r="B166" s="203" t="s">
        <v>77</v>
      </c>
      <c r="C166" s="203" t="s">
        <v>79</v>
      </c>
      <c r="D166" s="205"/>
      <c r="E166" s="205"/>
      <c r="F166" s="206"/>
      <c r="G166" s="202"/>
      <c r="H166" s="202"/>
      <c r="I166" s="207"/>
      <c r="J166" s="208"/>
      <c r="K166" s="216"/>
      <c r="L166" s="202"/>
      <c r="M166" s="207"/>
      <c r="N166" s="202"/>
      <c r="O166" s="202"/>
      <c r="P166" s="208"/>
      <c r="Q166" s="217"/>
    </row>
    <row r="167" spans="1:17">
      <c r="A167" s="14" t="s">
        <v>6</v>
      </c>
      <c r="B167" s="2">
        <v>3200</v>
      </c>
      <c r="C167" s="2" t="str">
        <f>$C$166&amp;" Node "&amp;B167</f>
        <v>Microfluidic Layer Node 3200</v>
      </c>
      <c r="D167" s="2">
        <v>20</v>
      </c>
      <c r="E167" s="3">
        <f t="shared" ref="E167:E192" si="72">G167*J167</f>
        <v>1.6762873638000002</v>
      </c>
      <c r="F167" s="8" t="s">
        <v>46</v>
      </c>
      <c r="G167" s="4">
        <f>VLOOKUP(F167,Material!$B$2:$F$50,2,FALSE)</f>
        <v>2000</v>
      </c>
      <c r="H167" s="4">
        <f>VLOOKUP($F167,Material!$B$2:$F$50,3,FALSE)</f>
        <v>1030</v>
      </c>
      <c r="I167" s="5">
        <f>VLOOKUP($F167,Material!$B$2:$F$50,4,FALSE)</f>
        <v>0.4</v>
      </c>
      <c r="J167" s="7">
        <f t="shared" ref="J167:J192" si="73">H167*K167*L167*M167</f>
        <v>8.3814368190000008E-4</v>
      </c>
      <c r="K167" s="8">
        <v>1.5166000000000001E-2</v>
      </c>
      <c r="L167" s="4">
        <v>1.533E-2</v>
      </c>
      <c r="M167" s="5">
        <v>3.5000000000000001E-3</v>
      </c>
      <c r="P167" s="2" t="str">
        <f t="shared" ref="P167:P198" si="74">IF(A167="C","#    D"&amp;B167&amp;" = "&amp;$C167&amp;", T="&amp;$D167&amp;", C="&amp;$E167&amp;";","    D"&amp;B167&amp;" = "&amp;$C167&amp;", T="&amp;$D167&amp;", C="&amp;$E167&amp;";")</f>
        <v>#    D3200 = Microfluidic Layer Node 3200, T=20, C=1.6762873638;</v>
      </c>
      <c r="Q167" s="2" t="str">
        <f t="shared" ref="Q167:Q192" si="75" xml:space="preserve"> "  C"&amp;B167&amp;" = "&amp;E167&amp;"; "</f>
        <v xml:space="preserve">  C3200 = 1.6762873638; </v>
      </c>
    </row>
    <row r="168" spans="1:17">
      <c r="A168" s="14" t="s">
        <v>6</v>
      </c>
      <c r="B168" s="2">
        <f>B167+1</f>
        <v>3201</v>
      </c>
      <c r="C168" s="2" t="str">
        <f t="shared" ref="C168:C192" si="76">$C$166&amp;" Node "&amp;B168</f>
        <v>Microfluidic Layer Node 3201</v>
      </c>
      <c r="D168" s="2">
        <v>20</v>
      </c>
      <c r="E168" s="3">
        <f t="shared" si="72"/>
        <v>1.6762873638000002</v>
      </c>
      <c r="F168" s="8" t="s">
        <v>46</v>
      </c>
      <c r="G168" s="4">
        <f>VLOOKUP(F168,Material!$B$2:$F$50,2,FALSE)</f>
        <v>2000</v>
      </c>
      <c r="H168" s="4">
        <f>VLOOKUP($F168,Material!$B$2:$F$50,3,FALSE)</f>
        <v>1030</v>
      </c>
      <c r="I168" s="5">
        <f>VLOOKUP($F168,Material!$B$2:$F$50,4,FALSE)</f>
        <v>0.4</v>
      </c>
      <c r="J168" s="7">
        <f t="shared" si="73"/>
        <v>8.3814368190000008E-4</v>
      </c>
      <c r="K168" s="8">
        <v>1.5166000000000001E-2</v>
      </c>
      <c r="L168" s="4">
        <v>1.533E-2</v>
      </c>
      <c r="M168" s="5">
        <v>3.5000000000000001E-3</v>
      </c>
      <c r="P168" s="2" t="str">
        <f t="shared" si="74"/>
        <v>#    D3201 = Microfluidic Layer Node 3201, T=20, C=1.6762873638;</v>
      </c>
      <c r="Q168" s="2" t="str">
        <f t="shared" si="75"/>
        <v xml:space="preserve">  C3201 = 1.6762873638; </v>
      </c>
    </row>
    <row r="169" spans="1:17">
      <c r="A169" s="14" t="s">
        <v>6</v>
      </c>
      <c r="B169" s="2">
        <f t="shared" ref="B169:B232" si="77">B168+1</f>
        <v>3202</v>
      </c>
      <c r="C169" s="2" t="str">
        <f t="shared" si="76"/>
        <v>Microfluidic Layer Node 3202</v>
      </c>
      <c r="D169" s="2">
        <v>20</v>
      </c>
      <c r="E169" s="3">
        <f t="shared" si="72"/>
        <v>1.6762873638000002</v>
      </c>
      <c r="F169" s="8" t="s">
        <v>46</v>
      </c>
      <c r="G169" s="4">
        <f>VLOOKUP(F169,Material!$B$2:$F$50,2,FALSE)</f>
        <v>2000</v>
      </c>
      <c r="H169" s="4">
        <f>VLOOKUP($F169,Material!$B$2:$F$50,3,FALSE)</f>
        <v>1030</v>
      </c>
      <c r="I169" s="5">
        <f>VLOOKUP($F169,Material!$B$2:$F$50,4,FALSE)</f>
        <v>0.4</v>
      </c>
      <c r="J169" s="7">
        <f t="shared" si="73"/>
        <v>8.3814368190000008E-4</v>
      </c>
      <c r="K169" s="8">
        <v>1.5166000000000001E-2</v>
      </c>
      <c r="L169" s="4">
        <v>1.533E-2</v>
      </c>
      <c r="M169" s="5">
        <v>3.5000000000000001E-3</v>
      </c>
      <c r="P169" s="2" t="str">
        <f t="shared" si="74"/>
        <v>#    D3202 = Microfluidic Layer Node 3202, T=20, C=1.6762873638;</v>
      </c>
      <c r="Q169" s="2" t="str">
        <f t="shared" si="75"/>
        <v xml:space="preserve">  C3202 = 1.6762873638; </v>
      </c>
    </row>
    <row r="170" spans="1:17">
      <c r="A170" s="14" t="s">
        <v>6</v>
      </c>
      <c r="B170" s="2">
        <f t="shared" si="77"/>
        <v>3203</v>
      </c>
      <c r="C170" s="2" t="str">
        <f t="shared" si="76"/>
        <v>Microfluidic Layer Node 3203</v>
      </c>
      <c r="D170" s="2">
        <v>20</v>
      </c>
      <c r="E170" s="3">
        <f t="shared" si="72"/>
        <v>1.6762873638000002</v>
      </c>
      <c r="F170" s="8" t="s">
        <v>46</v>
      </c>
      <c r="G170" s="4">
        <f>VLOOKUP(F170,Material!$B$2:$F$50,2,FALSE)</f>
        <v>2000</v>
      </c>
      <c r="H170" s="4">
        <f>VLOOKUP($F170,Material!$B$2:$F$50,3,FALSE)</f>
        <v>1030</v>
      </c>
      <c r="I170" s="5">
        <f>VLOOKUP($F170,Material!$B$2:$F$50,4,FALSE)</f>
        <v>0.4</v>
      </c>
      <c r="J170" s="7">
        <f t="shared" si="73"/>
        <v>8.3814368190000008E-4</v>
      </c>
      <c r="K170" s="8">
        <v>1.5166000000000001E-2</v>
      </c>
      <c r="L170" s="4">
        <v>1.533E-2</v>
      </c>
      <c r="M170" s="5">
        <v>3.5000000000000001E-3</v>
      </c>
      <c r="P170" s="2" t="str">
        <f t="shared" si="74"/>
        <v>#    D3203 = Microfluidic Layer Node 3203, T=20, C=1.6762873638;</v>
      </c>
      <c r="Q170" s="2" t="str">
        <f t="shared" si="75"/>
        <v xml:space="preserve">  C3203 = 1.6762873638; </v>
      </c>
    </row>
    <row r="171" spans="1:17">
      <c r="A171" s="14" t="s">
        <v>6</v>
      </c>
      <c r="B171" s="2">
        <f t="shared" si="77"/>
        <v>3204</v>
      </c>
      <c r="C171" s="2" t="str">
        <f t="shared" si="76"/>
        <v>Microfluidic Layer Node 3204</v>
      </c>
      <c r="D171" s="2">
        <v>20</v>
      </c>
      <c r="E171" s="3">
        <f t="shared" si="72"/>
        <v>1.6762873638000002</v>
      </c>
      <c r="F171" s="8" t="s">
        <v>46</v>
      </c>
      <c r="G171" s="4">
        <f>VLOOKUP(F171,Material!$B$2:$F$50,2,FALSE)</f>
        <v>2000</v>
      </c>
      <c r="H171" s="4">
        <f>VLOOKUP($F171,Material!$B$2:$F$50,3,FALSE)</f>
        <v>1030</v>
      </c>
      <c r="I171" s="5">
        <f>VLOOKUP($F171,Material!$B$2:$F$50,4,FALSE)</f>
        <v>0.4</v>
      </c>
      <c r="J171" s="7">
        <f t="shared" si="73"/>
        <v>8.3814368190000008E-4</v>
      </c>
      <c r="K171" s="8">
        <v>1.5166000000000001E-2</v>
      </c>
      <c r="L171" s="4">
        <v>1.533E-2</v>
      </c>
      <c r="M171" s="5">
        <v>3.5000000000000001E-3</v>
      </c>
      <c r="P171" s="2" t="str">
        <f t="shared" si="74"/>
        <v>#    D3204 = Microfluidic Layer Node 3204, T=20, C=1.6762873638;</v>
      </c>
      <c r="Q171" s="2" t="str">
        <f t="shared" si="75"/>
        <v xml:space="preserve">  C3204 = 1.6762873638; </v>
      </c>
    </row>
    <row r="172" spans="1:17">
      <c r="A172" s="14" t="s">
        <v>6</v>
      </c>
      <c r="B172" s="2">
        <f t="shared" si="77"/>
        <v>3205</v>
      </c>
      <c r="C172" s="2" t="str">
        <f t="shared" si="76"/>
        <v>Microfluidic Layer Node 3205</v>
      </c>
      <c r="D172" s="2">
        <v>20</v>
      </c>
      <c r="E172" s="3">
        <f t="shared" si="72"/>
        <v>1.6762873638000002</v>
      </c>
      <c r="F172" s="8" t="s">
        <v>46</v>
      </c>
      <c r="G172" s="4">
        <f>VLOOKUP(F172,Material!$B$2:$F$50,2,FALSE)</f>
        <v>2000</v>
      </c>
      <c r="H172" s="4">
        <f>VLOOKUP($F172,Material!$B$2:$F$50,3,FALSE)</f>
        <v>1030</v>
      </c>
      <c r="I172" s="5">
        <f>VLOOKUP($F172,Material!$B$2:$F$50,4,FALSE)</f>
        <v>0.4</v>
      </c>
      <c r="J172" s="7">
        <f t="shared" si="73"/>
        <v>8.3814368190000008E-4</v>
      </c>
      <c r="K172" s="8">
        <v>1.5166000000000001E-2</v>
      </c>
      <c r="L172" s="4">
        <v>1.533E-2</v>
      </c>
      <c r="M172" s="5">
        <v>3.5000000000000001E-3</v>
      </c>
      <c r="P172" s="2" t="str">
        <f t="shared" si="74"/>
        <v>#    D3205 = Microfluidic Layer Node 3205, T=20, C=1.6762873638;</v>
      </c>
      <c r="Q172" s="2" t="str">
        <f t="shared" si="75"/>
        <v xml:space="preserve">  C3205 = 1.6762873638; </v>
      </c>
    </row>
    <row r="173" spans="1:17">
      <c r="A173" s="14" t="s">
        <v>6</v>
      </c>
      <c r="B173" s="2">
        <f t="shared" si="77"/>
        <v>3206</v>
      </c>
      <c r="C173" s="2" t="str">
        <f t="shared" si="76"/>
        <v>Microfluidic Layer Node 3206</v>
      </c>
      <c r="D173" s="2">
        <v>20</v>
      </c>
      <c r="E173" s="3">
        <f t="shared" si="72"/>
        <v>1.6762873638000002</v>
      </c>
      <c r="F173" s="8" t="s">
        <v>46</v>
      </c>
      <c r="G173" s="4">
        <f>VLOOKUP(F173,Material!$B$2:$F$50,2,FALSE)</f>
        <v>2000</v>
      </c>
      <c r="H173" s="4">
        <f>VLOOKUP($F173,Material!$B$2:$F$50,3,FALSE)</f>
        <v>1030</v>
      </c>
      <c r="I173" s="5">
        <f>VLOOKUP($F173,Material!$B$2:$F$50,4,FALSE)</f>
        <v>0.4</v>
      </c>
      <c r="J173" s="7">
        <f t="shared" si="73"/>
        <v>8.3814368190000008E-4</v>
      </c>
      <c r="K173" s="8">
        <v>1.5166000000000001E-2</v>
      </c>
      <c r="L173" s="4">
        <v>1.533E-2</v>
      </c>
      <c r="M173" s="5">
        <v>3.5000000000000001E-3</v>
      </c>
      <c r="P173" s="2" t="str">
        <f t="shared" si="74"/>
        <v>#    D3206 = Microfluidic Layer Node 3206, T=20, C=1.6762873638;</v>
      </c>
      <c r="Q173" s="2" t="str">
        <f t="shared" si="75"/>
        <v xml:space="preserve">  C3206 = 1.6762873638; </v>
      </c>
    </row>
    <row r="174" spans="1:17">
      <c r="A174" s="14" t="s">
        <v>6</v>
      </c>
      <c r="B174" s="2">
        <f t="shared" si="77"/>
        <v>3207</v>
      </c>
      <c r="C174" s="2" t="str">
        <f t="shared" si="76"/>
        <v>Microfluidic Layer Node 3207</v>
      </c>
      <c r="D174" s="2">
        <v>20</v>
      </c>
      <c r="E174" s="3">
        <f t="shared" si="72"/>
        <v>1.6762873638000002</v>
      </c>
      <c r="F174" s="8" t="s">
        <v>46</v>
      </c>
      <c r="G174" s="4">
        <f>VLOOKUP(F174,Material!$B$2:$F$50,2,FALSE)</f>
        <v>2000</v>
      </c>
      <c r="H174" s="4">
        <f>VLOOKUP($F174,Material!$B$2:$F$50,3,FALSE)</f>
        <v>1030</v>
      </c>
      <c r="I174" s="5">
        <f>VLOOKUP($F174,Material!$B$2:$F$50,4,FALSE)</f>
        <v>0.4</v>
      </c>
      <c r="J174" s="7">
        <f t="shared" si="73"/>
        <v>8.3814368190000008E-4</v>
      </c>
      <c r="K174" s="8">
        <v>1.5166000000000001E-2</v>
      </c>
      <c r="L174" s="4">
        <v>1.533E-2</v>
      </c>
      <c r="M174" s="5">
        <v>3.5000000000000001E-3</v>
      </c>
      <c r="P174" s="2" t="str">
        <f t="shared" si="74"/>
        <v>#    D3207 = Microfluidic Layer Node 3207, T=20, C=1.6762873638;</v>
      </c>
      <c r="Q174" s="2" t="str">
        <f t="shared" si="75"/>
        <v xml:space="preserve">  C3207 = 1.6762873638; </v>
      </c>
    </row>
    <row r="175" spans="1:17">
      <c r="A175" s="14" t="s">
        <v>6</v>
      </c>
      <c r="B175" s="2">
        <f t="shared" si="77"/>
        <v>3208</v>
      </c>
      <c r="C175" s="2" t="str">
        <f t="shared" si="76"/>
        <v>Microfluidic Layer Node 3208</v>
      </c>
      <c r="D175" s="2">
        <v>20</v>
      </c>
      <c r="E175" s="3">
        <f t="shared" si="72"/>
        <v>1.6762873638000002</v>
      </c>
      <c r="F175" s="8" t="s">
        <v>46</v>
      </c>
      <c r="G175" s="4">
        <f>VLOOKUP(F175,Material!$B$2:$F$50,2,FALSE)</f>
        <v>2000</v>
      </c>
      <c r="H175" s="4">
        <f>VLOOKUP($F175,Material!$B$2:$F$50,3,FALSE)</f>
        <v>1030</v>
      </c>
      <c r="I175" s="5">
        <f>VLOOKUP($F175,Material!$B$2:$F$50,4,FALSE)</f>
        <v>0.4</v>
      </c>
      <c r="J175" s="7">
        <f t="shared" si="73"/>
        <v>8.3814368190000008E-4</v>
      </c>
      <c r="K175" s="8">
        <v>1.5166000000000001E-2</v>
      </c>
      <c r="L175" s="4">
        <v>1.533E-2</v>
      </c>
      <c r="M175" s="5">
        <v>3.5000000000000001E-3</v>
      </c>
      <c r="P175" s="2" t="str">
        <f t="shared" si="74"/>
        <v>#    D3208 = Microfluidic Layer Node 3208, T=20, C=1.6762873638;</v>
      </c>
      <c r="Q175" s="2" t="str">
        <f t="shared" si="75"/>
        <v xml:space="preserve">  C3208 = 1.6762873638; </v>
      </c>
    </row>
    <row r="176" spans="1:17">
      <c r="A176" s="14" t="s">
        <v>6</v>
      </c>
      <c r="B176" s="2">
        <f t="shared" si="77"/>
        <v>3209</v>
      </c>
      <c r="C176" s="2" t="str">
        <f t="shared" si="76"/>
        <v>Microfluidic Layer Node 3209</v>
      </c>
      <c r="D176" s="2">
        <v>20</v>
      </c>
      <c r="E176" s="3">
        <f t="shared" si="72"/>
        <v>1.6762873638000002</v>
      </c>
      <c r="F176" s="8" t="s">
        <v>46</v>
      </c>
      <c r="G176" s="4">
        <f>VLOOKUP(F176,Material!$B$2:$F$50,2,FALSE)</f>
        <v>2000</v>
      </c>
      <c r="H176" s="4">
        <f>VLOOKUP($F176,Material!$B$2:$F$50,3,FALSE)</f>
        <v>1030</v>
      </c>
      <c r="I176" s="5">
        <f>VLOOKUP($F176,Material!$B$2:$F$50,4,FALSE)</f>
        <v>0.4</v>
      </c>
      <c r="J176" s="7">
        <f t="shared" si="73"/>
        <v>8.3814368190000008E-4</v>
      </c>
      <c r="K176" s="8">
        <v>1.5166000000000001E-2</v>
      </c>
      <c r="L176" s="4">
        <v>1.533E-2</v>
      </c>
      <c r="M176" s="5">
        <v>3.5000000000000001E-3</v>
      </c>
      <c r="P176" s="2" t="str">
        <f t="shared" si="74"/>
        <v>#    D3209 = Microfluidic Layer Node 3209, T=20, C=1.6762873638;</v>
      </c>
      <c r="Q176" s="2" t="str">
        <f t="shared" si="75"/>
        <v xml:space="preserve">  C3209 = 1.6762873638; </v>
      </c>
    </row>
    <row r="177" spans="1:17">
      <c r="A177" s="14" t="s">
        <v>6</v>
      </c>
      <c r="B177" s="2">
        <f t="shared" si="77"/>
        <v>3210</v>
      </c>
      <c r="C177" s="2" t="str">
        <f t="shared" si="76"/>
        <v>Microfluidic Layer Node 3210</v>
      </c>
      <c r="D177" s="2">
        <v>20</v>
      </c>
      <c r="E177" s="3">
        <f t="shared" si="72"/>
        <v>1.6762873638000002</v>
      </c>
      <c r="F177" s="8" t="s">
        <v>46</v>
      </c>
      <c r="G177" s="4">
        <f>VLOOKUP(F177,Material!$B$2:$F$50,2,FALSE)</f>
        <v>2000</v>
      </c>
      <c r="H177" s="4">
        <f>VLOOKUP($F177,Material!$B$2:$F$50,3,FALSE)</f>
        <v>1030</v>
      </c>
      <c r="I177" s="5">
        <f>VLOOKUP($F177,Material!$B$2:$F$50,4,FALSE)</f>
        <v>0.4</v>
      </c>
      <c r="J177" s="7">
        <f t="shared" si="73"/>
        <v>8.3814368190000008E-4</v>
      </c>
      <c r="K177" s="8">
        <v>1.5166000000000001E-2</v>
      </c>
      <c r="L177" s="4">
        <v>1.533E-2</v>
      </c>
      <c r="M177" s="5">
        <v>3.5000000000000001E-3</v>
      </c>
      <c r="P177" s="2" t="str">
        <f t="shared" si="74"/>
        <v>#    D3210 = Microfluidic Layer Node 3210, T=20, C=1.6762873638;</v>
      </c>
      <c r="Q177" s="2" t="str">
        <f t="shared" si="75"/>
        <v xml:space="preserve">  C3210 = 1.6762873638; </v>
      </c>
    </row>
    <row r="178" spans="1:17">
      <c r="A178" s="14" t="s">
        <v>6</v>
      </c>
      <c r="B178" s="2">
        <f t="shared" si="77"/>
        <v>3211</v>
      </c>
      <c r="C178" s="2" t="str">
        <f t="shared" si="76"/>
        <v>Microfluidic Layer Node 3211</v>
      </c>
      <c r="D178" s="2">
        <v>20</v>
      </c>
      <c r="E178" s="3">
        <f t="shared" si="72"/>
        <v>1.6762873638000002</v>
      </c>
      <c r="F178" s="8" t="s">
        <v>46</v>
      </c>
      <c r="G178" s="4">
        <f>VLOOKUP(F178,Material!$B$2:$F$50,2,FALSE)</f>
        <v>2000</v>
      </c>
      <c r="H178" s="4">
        <f>VLOOKUP($F178,Material!$B$2:$F$50,3,FALSE)</f>
        <v>1030</v>
      </c>
      <c r="I178" s="5">
        <f>VLOOKUP($F178,Material!$B$2:$F$50,4,FALSE)</f>
        <v>0.4</v>
      </c>
      <c r="J178" s="7">
        <f t="shared" si="73"/>
        <v>8.3814368190000008E-4</v>
      </c>
      <c r="K178" s="8">
        <v>1.5166000000000001E-2</v>
      </c>
      <c r="L178" s="4">
        <v>1.533E-2</v>
      </c>
      <c r="M178" s="5">
        <v>3.5000000000000001E-3</v>
      </c>
      <c r="P178" s="2" t="str">
        <f t="shared" si="74"/>
        <v>#    D3211 = Microfluidic Layer Node 3211, T=20, C=1.6762873638;</v>
      </c>
      <c r="Q178" s="2" t="str">
        <f t="shared" si="75"/>
        <v xml:space="preserve">  C3211 = 1.6762873638; </v>
      </c>
    </row>
    <row r="179" spans="1:17">
      <c r="A179" s="14" t="s">
        <v>6</v>
      </c>
      <c r="B179" s="2">
        <f t="shared" si="77"/>
        <v>3212</v>
      </c>
      <c r="C179" s="2" t="str">
        <f t="shared" si="76"/>
        <v>Microfluidic Layer Node 3212</v>
      </c>
      <c r="D179" s="2">
        <v>20</v>
      </c>
      <c r="E179" s="3">
        <f t="shared" si="72"/>
        <v>1.6762873638000002</v>
      </c>
      <c r="F179" s="8" t="s">
        <v>46</v>
      </c>
      <c r="G179" s="4">
        <f>VLOOKUP(F179,Material!$B$2:$F$50,2,FALSE)</f>
        <v>2000</v>
      </c>
      <c r="H179" s="4">
        <f>VLOOKUP($F179,Material!$B$2:$F$50,3,FALSE)</f>
        <v>1030</v>
      </c>
      <c r="I179" s="5">
        <f>VLOOKUP($F179,Material!$B$2:$F$50,4,FALSE)</f>
        <v>0.4</v>
      </c>
      <c r="J179" s="7">
        <f t="shared" si="73"/>
        <v>8.3814368190000008E-4</v>
      </c>
      <c r="K179" s="8">
        <v>1.5166000000000001E-2</v>
      </c>
      <c r="L179" s="4">
        <v>1.533E-2</v>
      </c>
      <c r="M179" s="5">
        <v>3.5000000000000001E-3</v>
      </c>
      <c r="P179" s="2" t="str">
        <f t="shared" si="74"/>
        <v>#    D3212 = Microfluidic Layer Node 3212, T=20, C=1.6762873638;</v>
      </c>
      <c r="Q179" s="2" t="str">
        <f t="shared" si="75"/>
        <v xml:space="preserve">  C3212 = 1.6762873638; </v>
      </c>
    </row>
    <row r="180" spans="1:17">
      <c r="A180" s="14" t="s">
        <v>6</v>
      </c>
      <c r="B180" s="2">
        <f t="shared" si="77"/>
        <v>3213</v>
      </c>
      <c r="C180" s="2" t="str">
        <f t="shared" si="76"/>
        <v>Microfluidic Layer Node 3213</v>
      </c>
      <c r="D180" s="2">
        <v>20</v>
      </c>
      <c r="E180" s="3">
        <f t="shared" si="72"/>
        <v>1.6762873638000002</v>
      </c>
      <c r="F180" s="8" t="s">
        <v>46</v>
      </c>
      <c r="G180" s="4">
        <f>VLOOKUP(F180,Material!$B$2:$F$50,2,FALSE)</f>
        <v>2000</v>
      </c>
      <c r="H180" s="4">
        <f>VLOOKUP($F180,Material!$B$2:$F$50,3,FALSE)</f>
        <v>1030</v>
      </c>
      <c r="I180" s="5">
        <f>VLOOKUP($F180,Material!$B$2:$F$50,4,FALSE)</f>
        <v>0.4</v>
      </c>
      <c r="J180" s="7">
        <f t="shared" si="73"/>
        <v>8.3814368190000008E-4</v>
      </c>
      <c r="K180" s="8">
        <v>1.5166000000000001E-2</v>
      </c>
      <c r="L180" s="4">
        <v>1.533E-2</v>
      </c>
      <c r="M180" s="5">
        <v>3.5000000000000001E-3</v>
      </c>
      <c r="P180" s="2" t="str">
        <f t="shared" si="74"/>
        <v>#    D3213 = Microfluidic Layer Node 3213, T=20, C=1.6762873638;</v>
      </c>
      <c r="Q180" s="2" t="str">
        <f t="shared" si="75"/>
        <v xml:space="preserve">  C3213 = 1.6762873638; </v>
      </c>
    </row>
    <row r="181" spans="1:17">
      <c r="A181" s="14" t="s">
        <v>6</v>
      </c>
      <c r="B181" s="2">
        <f t="shared" si="77"/>
        <v>3214</v>
      </c>
      <c r="C181" s="2" t="str">
        <f t="shared" si="76"/>
        <v>Microfluidic Layer Node 3214</v>
      </c>
      <c r="D181" s="2">
        <v>20</v>
      </c>
      <c r="E181" s="3">
        <f t="shared" si="72"/>
        <v>1.6762873638000002</v>
      </c>
      <c r="F181" s="8" t="s">
        <v>46</v>
      </c>
      <c r="G181" s="4">
        <f>VLOOKUP(F181,Material!$B$2:$F$50,2,FALSE)</f>
        <v>2000</v>
      </c>
      <c r="H181" s="4">
        <f>VLOOKUP($F181,Material!$B$2:$F$50,3,FALSE)</f>
        <v>1030</v>
      </c>
      <c r="I181" s="5">
        <f>VLOOKUP($F181,Material!$B$2:$F$50,4,FALSE)</f>
        <v>0.4</v>
      </c>
      <c r="J181" s="7">
        <f t="shared" si="73"/>
        <v>8.3814368190000008E-4</v>
      </c>
      <c r="K181" s="8">
        <v>1.5166000000000001E-2</v>
      </c>
      <c r="L181" s="4">
        <v>1.533E-2</v>
      </c>
      <c r="M181" s="5">
        <v>3.5000000000000001E-3</v>
      </c>
      <c r="P181" s="2" t="str">
        <f t="shared" si="74"/>
        <v>#    D3214 = Microfluidic Layer Node 3214, T=20, C=1.6762873638;</v>
      </c>
      <c r="Q181" s="2" t="str">
        <f t="shared" si="75"/>
        <v xml:space="preserve">  C3214 = 1.6762873638; </v>
      </c>
    </row>
    <row r="182" spans="1:17">
      <c r="A182" s="14" t="s">
        <v>6</v>
      </c>
      <c r="B182" s="2">
        <f t="shared" si="77"/>
        <v>3215</v>
      </c>
      <c r="C182" s="2" t="str">
        <f t="shared" si="76"/>
        <v>Microfluidic Layer Node 3215</v>
      </c>
      <c r="D182" s="2">
        <v>20</v>
      </c>
      <c r="E182" s="3">
        <f t="shared" si="72"/>
        <v>1.6762873638000002</v>
      </c>
      <c r="F182" s="8" t="s">
        <v>46</v>
      </c>
      <c r="G182" s="4">
        <f>VLOOKUP(F182,Material!$B$2:$F$50,2,FALSE)</f>
        <v>2000</v>
      </c>
      <c r="H182" s="4">
        <f>VLOOKUP($F182,Material!$B$2:$F$50,3,FALSE)</f>
        <v>1030</v>
      </c>
      <c r="I182" s="5">
        <f>VLOOKUP($F182,Material!$B$2:$F$50,4,FALSE)</f>
        <v>0.4</v>
      </c>
      <c r="J182" s="7">
        <f t="shared" si="73"/>
        <v>8.3814368190000008E-4</v>
      </c>
      <c r="K182" s="8">
        <v>1.5166000000000001E-2</v>
      </c>
      <c r="L182" s="4">
        <v>1.533E-2</v>
      </c>
      <c r="M182" s="5">
        <v>3.5000000000000001E-3</v>
      </c>
      <c r="P182" s="2" t="str">
        <f t="shared" si="74"/>
        <v>#    D3215 = Microfluidic Layer Node 3215, T=20, C=1.6762873638;</v>
      </c>
      <c r="Q182" s="2" t="str">
        <f t="shared" si="75"/>
        <v xml:space="preserve">  C3215 = 1.6762873638; </v>
      </c>
    </row>
    <row r="183" spans="1:17">
      <c r="A183" s="14" t="s">
        <v>6</v>
      </c>
      <c r="B183" s="2">
        <f t="shared" si="77"/>
        <v>3216</v>
      </c>
      <c r="C183" s="2" t="str">
        <f t="shared" si="76"/>
        <v>Microfluidic Layer Node 3216</v>
      </c>
      <c r="D183" s="2">
        <v>20</v>
      </c>
      <c r="E183" s="3">
        <f t="shared" si="72"/>
        <v>1.6762873638000002</v>
      </c>
      <c r="F183" s="8" t="s">
        <v>46</v>
      </c>
      <c r="G183" s="4">
        <f>VLOOKUP(F183,Material!$B$2:$F$50,2,FALSE)</f>
        <v>2000</v>
      </c>
      <c r="H183" s="4">
        <f>VLOOKUP($F183,Material!$B$2:$F$50,3,FALSE)</f>
        <v>1030</v>
      </c>
      <c r="I183" s="5">
        <f>VLOOKUP($F183,Material!$B$2:$F$50,4,FALSE)</f>
        <v>0.4</v>
      </c>
      <c r="J183" s="7">
        <f t="shared" si="73"/>
        <v>8.3814368190000008E-4</v>
      </c>
      <c r="K183" s="8">
        <v>1.5166000000000001E-2</v>
      </c>
      <c r="L183" s="4">
        <v>1.533E-2</v>
      </c>
      <c r="M183" s="5">
        <v>3.5000000000000001E-3</v>
      </c>
      <c r="P183" s="2" t="str">
        <f t="shared" si="74"/>
        <v>#    D3216 = Microfluidic Layer Node 3216, T=20, C=1.6762873638;</v>
      </c>
      <c r="Q183" s="2" t="str">
        <f t="shared" si="75"/>
        <v xml:space="preserve">  C3216 = 1.6762873638; </v>
      </c>
    </row>
    <row r="184" spans="1:17">
      <c r="A184" s="14" t="s">
        <v>6</v>
      </c>
      <c r="B184" s="2">
        <f t="shared" si="77"/>
        <v>3217</v>
      </c>
      <c r="C184" s="2" t="str">
        <f t="shared" si="76"/>
        <v>Microfluidic Layer Node 3217</v>
      </c>
      <c r="D184" s="2">
        <v>20</v>
      </c>
      <c r="E184" s="3">
        <f t="shared" si="72"/>
        <v>1.6762873638000002</v>
      </c>
      <c r="F184" s="8" t="s">
        <v>46</v>
      </c>
      <c r="G184" s="4">
        <f>VLOOKUP(F184,Material!$B$2:$F$50,2,FALSE)</f>
        <v>2000</v>
      </c>
      <c r="H184" s="4">
        <f>VLOOKUP($F184,Material!$B$2:$F$50,3,FALSE)</f>
        <v>1030</v>
      </c>
      <c r="I184" s="5">
        <f>VLOOKUP($F184,Material!$B$2:$F$50,4,FALSE)</f>
        <v>0.4</v>
      </c>
      <c r="J184" s="7">
        <f t="shared" si="73"/>
        <v>8.3814368190000008E-4</v>
      </c>
      <c r="K184" s="8">
        <v>1.5166000000000001E-2</v>
      </c>
      <c r="L184" s="4">
        <v>1.533E-2</v>
      </c>
      <c r="M184" s="5">
        <v>3.5000000000000001E-3</v>
      </c>
      <c r="P184" s="2" t="str">
        <f t="shared" si="74"/>
        <v>#    D3217 = Microfluidic Layer Node 3217, T=20, C=1.6762873638;</v>
      </c>
      <c r="Q184" s="2" t="str">
        <f t="shared" si="75"/>
        <v xml:space="preserve">  C3217 = 1.6762873638; </v>
      </c>
    </row>
    <row r="185" spans="1:17">
      <c r="A185" s="14" t="s">
        <v>6</v>
      </c>
      <c r="B185" s="2">
        <f t="shared" si="77"/>
        <v>3218</v>
      </c>
      <c r="C185" s="2" t="str">
        <f t="shared" si="76"/>
        <v>Microfluidic Layer Node 3218</v>
      </c>
      <c r="D185" s="2">
        <v>20</v>
      </c>
      <c r="E185" s="3">
        <f t="shared" si="72"/>
        <v>1.6762873638000002</v>
      </c>
      <c r="F185" s="8" t="s">
        <v>46</v>
      </c>
      <c r="G185" s="4">
        <f>VLOOKUP(F185,Material!$B$2:$F$50,2,FALSE)</f>
        <v>2000</v>
      </c>
      <c r="H185" s="4">
        <f>VLOOKUP($F185,Material!$B$2:$F$50,3,FALSE)</f>
        <v>1030</v>
      </c>
      <c r="I185" s="5">
        <f>VLOOKUP($F185,Material!$B$2:$F$50,4,FALSE)</f>
        <v>0.4</v>
      </c>
      <c r="J185" s="7">
        <f t="shared" si="73"/>
        <v>8.3814368190000008E-4</v>
      </c>
      <c r="K185" s="8">
        <v>1.5166000000000001E-2</v>
      </c>
      <c r="L185" s="4">
        <v>1.533E-2</v>
      </c>
      <c r="M185" s="5">
        <v>3.5000000000000001E-3</v>
      </c>
      <c r="P185" s="2" t="str">
        <f t="shared" si="74"/>
        <v>#    D3218 = Microfluidic Layer Node 3218, T=20, C=1.6762873638;</v>
      </c>
      <c r="Q185" s="2" t="str">
        <f t="shared" si="75"/>
        <v xml:space="preserve">  C3218 = 1.6762873638; </v>
      </c>
    </row>
    <row r="186" spans="1:17">
      <c r="A186" s="14" t="s">
        <v>6</v>
      </c>
      <c r="B186" s="2">
        <f t="shared" si="77"/>
        <v>3219</v>
      </c>
      <c r="C186" s="2" t="str">
        <f t="shared" si="76"/>
        <v>Microfluidic Layer Node 3219</v>
      </c>
      <c r="D186" s="2">
        <v>20</v>
      </c>
      <c r="E186" s="3">
        <f t="shared" si="72"/>
        <v>1.6762873638000002</v>
      </c>
      <c r="F186" s="8" t="s">
        <v>46</v>
      </c>
      <c r="G186" s="4">
        <f>VLOOKUP(F186,Material!$B$2:$F$50,2,FALSE)</f>
        <v>2000</v>
      </c>
      <c r="H186" s="4">
        <f>VLOOKUP($F186,Material!$B$2:$F$50,3,FALSE)</f>
        <v>1030</v>
      </c>
      <c r="I186" s="5">
        <f>VLOOKUP($F186,Material!$B$2:$F$50,4,FALSE)</f>
        <v>0.4</v>
      </c>
      <c r="J186" s="7">
        <f t="shared" si="73"/>
        <v>8.3814368190000008E-4</v>
      </c>
      <c r="K186" s="8">
        <v>1.5166000000000001E-2</v>
      </c>
      <c r="L186" s="4">
        <v>1.533E-2</v>
      </c>
      <c r="M186" s="5">
        <v>3.5000000000000001E-3</v>
      </c>
      <c r="P186" s="2" t="str">
        <f t="shared" si="74"/>
        <v>#    D3219 = Microfluidic Layer Node 3219, T=20, C=1.6762873638;</v>
      </c>
      <c r="Q186" s="2" t="str">
        <f t="shared" si="75"/>
        <v xml:space="preserve">  C3219 = 1.6762873638; </v>
      </c>
    </row>
    <row r="187" spans="1:17">
      <c r="A187" s="14" t="s">
        <v>6</v>
      </c>
      <c r="B187" s="2">
        <f t="shared" si="77"/>
        <v>3220</v>
      </c>
      <c r="C187" s="2" t="str">
        <f t="shared" si="76"/>
        <v>Microfluidic Layer Node 3220</v>
      </c>
      <c r="D187" s="2">
        <v>20</v>
      </c>
      <c r="E187" s="3">
        <f t="shared" si="72"/>
        <v>1.6762873638000002</v>
      </c>
      <c r="F187" s="8" t="s">
        <v>46</v>
      </c>
      <c r="G187" s="4">
        <f>VLOOKUP(F187,Material!$B$2:$F$50,2,FALSE)</f>
        <v>2000</v>
      </c>
      <c r="H187" s="4">
        <f>VLOOKUP($F187,Material!$B$2:$F$50,3,FALSE)</f>
        <v>1030</v>
      </c>
      <c r="I187" s="5">
        <f>VLOOKUP($F187,Material!$B$2:$F$50,4,FALSE)</f>
        <v>0.4</v>
      </c>
      <c r="J187" s="7">
        <f t="shared" si="73"/>
        <v>8.3814368190000008E-4</v>
      </c>
      <c r="K187" s="8">
        <v>1.5166000000000001E-2</v>
      </c>
      <c r="L187" s="4">
        <v>1.533E-2</v>
      </c>
      <c r="M187" s="5">
        <v>3.5000000000000001E-3</v>
      </c>
      <c r="P187" s="2" t="str">
        <f t="shared" si="74"/>
        <v>#    D3220 = Microfluidic Layer Node 3220, T=20, C=1.6762873638;</v>
      </c>
      <c r="Q187" s="2" t="str">
        <f t="shared" si="75"/>
        <v xml:space="preserve">  C3220 = 1.6762873638; </v>
      </c>
    </row>
    <row r="188" spans="1:17">
      <c r="A188" s="14" t="s">
        <v>6</v>
      </c>
      <c r="B188" s="2">
        <f t="shared" si="77"/>
        <v>3221</v>
      </c>
      <c r="C188" s="2" t="str">
        <f t="shared" si="76"/>
        <v>Microfluidic Layer Node 3221</v>
      </c>
      <c r="D188" s="2">
        <v>20</v>
      </c>
      <c r="E188" s="3">
        <f t="shared" si="72"/>
        <v>1.6762873638000002</v>
      </c>
      <c r="F188" s="8" t="s">
        <v>46</v>
      </c>
      <c r="G188" s="4">
        <f>VLOOKUP(F188,Material!$B$2:$F$50,2,FALSE)</f>
        <v>2000</v>
      </c>
      <c r="H188" s="4">
        <f>VLOOKUP($F188,Material!$B$2:$F$50,3,FALSE)</f>
        <v>1030</v>
      </c>
      <c r="I188" s="5">
        <f>VLOOKUP($F188,Material!$B$2:$F$50,4,FALSE)</f>
        <v>0.4</v>
      </c>
      <c r="J188" s="7">
        <f t="shared" si="73"/>
        <v>8.3814368190000008E-4</v>
      </c>
      <c r="K188" s="8">
        <v>1.5166000000000001E-2</v>
      </c>
      <c r="L188" s="4">
        <v>1.533E-2</v>
      </c>
      <c r="M188" s="5">
        <v>3.5000000000000001E-3</v>
      </c>
      <c r="P188" s="2" t="str">
        <f t="shared" si="74"/>
        <v>#    D3221 = Microfluidic Layer Node 3221, T=20, C=1.6762873638;</v>
      </c>
      <c r="Q188" s="2" t="str">
        <f t="shared" si="75"/>
        <v xml:space="preserve">  C3221 = 1.6762873638; </v>
      </c>
    </row>
    <row r="189" spans="1:17">
      <c r="A189" s="14" t="s">
        <v>6</v>
      </c>
      <c r="B189" s="2">
        <f t="shared" si="77"/>
        <v>3222</v>
      </c>
      <c r="C189" s="2" t="str">
        <f t="shared" si="76"/>
        <v>Microfluidic Layer Node 3222</v>
      </c>
      <c r="D189" s="2">
        <v>20</v>
      </c>
      <c r="E189" s="3">
        <f t="shared" si="72"/>
        <v>1.6762873638000002</v>
      </c>
      <c r="F189" s="8" t="s">
        <v>46</v>
      </c>
      <c r="G189" s="4">
        <f>VLOOKUP(F189,Material!$B$2:$F$50,2,FALSE)</f>
        <v>2000</v>
      </c>
      <c r="H189" s="4">
        <f>VLOOKUP($F189,Material!$B$2:$F$50,3,FALSE)</f>
        <v>1030</v>
      </c>
      <c r="I189" s="5">
        <f>VLOOKUP($F189,Material!$B$2:$F$50,4,FALSE)</f>
        <v>0.4</v>
      </c>
      <c r="J189" s="7">
        <f t="shared" si="73"/>
        <v>8.3814368190000008E-4</v>
      </c>
      <c r="K189" s="8">
        <v>1.5166000000000001E-2</v>
      </c>
      <c r="L189" s="4">
        <v>1.533E-2</v>
      </c>
      <c r="M189" s="5">
        <v>3.5000000000000001E-3</v>
      </c>
      <c r="P189" s="2" t="str">
        <f t="shared" si="74"/>
        <v>#    D3222 = Microfluidic Layer Node 3222, T=20, C=1.6762873638;</v>
      </c>
      <c r="Q189" s="2" t="str">
        <f t="shared" si="75"/>
        <v xml:space="preserve">  C3222 = 1.6762873638; </v>
      </c>
    </row>
    <row r="190" spans="1:17">
      <c r="A190" s="14" t="s">
        <v>6</v>
      </c>
      <c r="B190" s="2">
        <f t="shared" si="77"/>
        <v>3223</v>
      </c>
      <c r="C190" s="2" t="str">
        <f t="shared" si="76"/>
        <v>Microfluidic Layer Node 3223</v>
      </c>
      <c r="D190" s="2">
        <v>20</v>
      </c>
      <c r="E190" s="3">
        <f t="shared" si="72"/>
        <v>1.6762873638000002</v>
      </c>
      <c r="F190" s="8" t="s">
        <v>46</v>
      </c>
      <c r="G190" s="4">
        <f>VLOOKUP(F190,Material!$B$2:$F$50,2,FALSE)</f>
        <v>2000</v>
      </c>
      <c r="H190" s="4">
        <f>VLOOKUP($F190,Material!$B$2:$F$50,3,FALSE)</f>
        <v>1030</v>
      </c>
      <c r="I190" s="5">
        <f>VLOOKUP($F190,Material!$B$2:$F$50,4,FALSE)</f>
        <v>0.4</v>
      </c>
      <c r="J190" s="7">
        <f t="shared" si="73"/>
        <v>8.3814368190000008E-4</v>
      </c>
      <c r="K190" s="8">
        <v>1.5166000000000001E-2</v>
      </c>
      <c r="L190" s="4">
        <v>1.533E-2</v>
      </c>
      <c r="M190" s="5">
        <v>3.5000000000000001E-3</v>
      </c>
      <c r="P190" s="2" t="str">
        <f t="shared" si="74"/>
        <v>#    D3223 = Microfluidic Layer Node 3223, T=20, C=1.6762873638;</v>
      </c>
      <c r="Q190" s="2" t="str">
        <f t="shared" si="75"/>
        <v xml:space="preserve">  C3223 = 1.6762873638; </v>
      </c>
    </row>
    <row r="191" spans="1:17">
      <c r="A191" s="14" t="s">
        <v>6</v>
      </c>
      <c r="B191" s="2">
        <f t="shared" si="77"/>
        <v>3224</v>
      </c>
      <c r="C191" s="2" t="str">
        <f t="shared" si="76"/>
        <v>Microfluidic Layer Node 3224</v>
      </c>
      <c r="D191" s="2">
        <v>20</v>
      </c>
      <c r="E191" s="3">
        <f t="shared" si="72"/>
        <v>1.6762873638000002</v>
      </c>
      <c r="F191" s="8" t="s">
        <v>46</v>
      </c>
      <c r="G191" s="4">
        <f>VLOOKUP(F191,Material!$B$2:$F$50,2,FALSE)</f>
        <v>2000</v>
      </c>
      <c r="H191" s="4">
        <f>VLOOKUP($F191,Material!$B$2:$F$50,3,FALSE)</f>
        <v>1030</v>
      </c>
      <c r="I191" s="5">
        <f>VLOOKUP($F191,Material!$B$2:$F$50,4,FALSE)</f>
        <v>0.4</v>
      </c>
      <c r="J191" s="7">
        <f t="shared" si="73"/>
        <v>8.3814368190000008E-4</v>
      </c>
      <c r="K191" s="8">
        <v>1.5166000000000001E-2</v>
      </c>
      <c r="L191" s="4">
        <v>1.533E-2</v>
      </c>
      <c r="M191" s="5">
        <v>3.5000000000000001E-3</v>
      </c>
      <c r="P191" s="2" t="str">
        <f t="shared" si="74"/>
        <v>#    D3224 = Microfluidic Layer Node 3224, T=20, C=1.6762873638;</v>
      </c>
      <c r="Q191" s="2" t="str">
        <f t="shared" si="75"/>
        <v xml:space="preserve">  C3224 = 1.6762873638; </v>
      </c>
    </row>
    <row r="192" spans="1:17">
      <c r="A192" s="14" t="s">
        <v>6</v>
      </c>
      <c r="B192" s="2">
        <f t="shared" si="77"/>
        <v>3225</v>
      </c>
      <c r="C192" s="2" t="str">
        <f t="shared" si="76"/>
        <v>Microfluidic Layer Node 3225</v>
      </c>
      <c r="D192" s="2">
        <v>20</v>
      </c>
      <c r="E192" s="3">
        <f t="shared" si="72"/>
        <v>1.6762873638000002</v>
      </c>
      <c r="F192" s="8" t="s">
        <v>46</v>
      </c>
      <c r="G192" s="4">
        <f>VLOOKUP(F192,Material!$B$2:$F$50,2,FALSE)</f>
        <v>2000</v>
      </c>
      <c r="H192" s="4">
        <f>VLOOKUP($F192,Material!$B$2:$F$50,3,FALSE)</f>
        <v>1030</v>
      </c>
      <c r="I192" s="5">
        <f>VLOOKUP($F192,Material!$B$2:$F$50,4,FALSE)</f>
        <v>0.4</v>
      </c>
      <c r="J192" s="7">
        <f t="shared" si="73"/>
        <v>8.3814368190000008E-4</v>
      </c>
      <c r="K192" s="8">
        <v>1.5166000000000001E-2</v>
      </c>
      <c r="L192" s="4">
        <v>1.533E-2</v>
      </c>
      <c r="M192" s="5">
        <v>3.5000000000000001E-3</v>
      </c>
      <c r="P192" s="2" t="str">
        <f t="shared" si="74"/>
        <v>#    D3225 = Microfluidic Layer Node 3225, T=20, C=1.6762873638;</v>
      </c>
      <c r="Q192" s="2" t="str">
        <f t="shared" si="75"/>
        <v xml:space="preserve">  C3225 = 1.6762873638; </v>
      </c>
    </row>
    <row r="193" spans="1:17">
      <c r="A193" s="14" t="s">
        <v>6</v>
      </c>
      <c r="B193" s="2">
        <f t="shared" si="77"/>
        <v>3226</v>
      </c>
      <c r="C193" s="2" t="str">
        <f>$C$166&amp;" Node "&amp;B193</f>
        <v>Microfluidic Layer Node 3226</v>
      </c>
      <c r="D193" s="2">
        <v>20</v>
      </c>
      <c r="E193" s="3">
        <f>G193*J193</f>
        <v>1.6762873638000002</v>
      </c>
      <c r="F193" s="8" t="s">
        <v>46</v>
      </c>
      <c r="G193" s="4">
        <f>VLOOKUP(F193,Material!$B$2:$F$50,2,FALSE)</f>
        <v>2000</v>
      </c>
      <c r="H193" s="4">
        <f>VLOOKUP($F193,Material!$B$2:$F$50,3,FALSE)</f>
        <v>1030</v>
      </c>
      <c r="I193" s="5">
        <f>VLOOKUP($F193,Material!$B$2:$F$50,4,FALSE)</f>
        <v>0.4</v>
      </c>
      <c r="J193" s="7">
        <f>H193*K193*L193*M193</f>
        <v>8.3814368190000008E-4</v>
      </c>
      <c r="K193" s="8">
        <v>1.5166000000000001E-2</v>
      </c>
      <c r="L193" s="4">
        <v>1.533E-2</v>
      </c>
      <c r="M193" s="5">
        <v>3.5000000000000001E-3</v>
      </c>
      <c r="P193" s="2" t="str">
        <f t="shared" si="74"/>
        <v>#    D3226 = Microfluidic Layer Node 3226, T=20, C=1.6762873638;</v>
      </c>
      <c r="Q193" s="2" t="str">
        <f xml:space="preserve"> "  C"&amp;B193&amp;" = "&amp;E193&amp;"; "</f>
        <v xml:space="preserve">  C3226 = 1.6762873638; </v>
      </c>
    </row>
    <row r="194" spans="1:17">
      <c r="A194" s="14" t="s">
        <v>6</v>
      </c>
      <c r="B194" s="2">
        <f t="shared" si="77"/>
        <v>3227</v>
      </c>
      <c r="C194" s="2" t="str">
        <f>$C$166&amp;" Node "&amp;B194</f>
        <v>Microfluidic Layer Node 3227</v>
      </c>
      <c r="D194" s="2">
        <v>20</v>
      </c>
      <c r="E194" s="3">
        <f>G194*J194</f>
        <v>1.6762873638000002</v>
      </c>
      <c r="F194" s="8" t="s">
        <v>46</v>
      </c>
      <c r="G194" s="4">
        <f>VLOOKUP(F194,Material!$B$2:$F$50,2,FALSE)</f>
        <v>2000</v>
      </c>
      <c r="H194" s="4">
        <f>VLOOKUP($F194,Material!$B$2:$F$50,3,FALSE)</f>
        <v>1030</v>
      </c>
      <c r="I194" s="5">
        <f>VLOOKUP($F194,Material!$B$2:$F$50,4,FALSE)</f>
        <v>0.4</v>
      </c>
      <c r="J194" s="7">
        <f>H194*K194*L194*M194</f>
        <v>8.3814368190000008E-4</v>
      </c>
      <c r="K194" s="8">
        <v>1.5166000000000001E-2</v>
      </c>
      <c r="L194" s="4">
        <v>1.533E-2</v>
      </c>
      <c r="M194" s="5">
        <v>3.5000000000000001E-3</v>
      </c>
      <c r="P194" s="2" t="str">
        <f t="shared" si="74"/>
        <v>#    D3227 = Microfluidic Layer Node 3227, T=20, C=1.6762873638;</v>
      </c>
      <c r="Q194" s="2" t="str">
        <f xml:space="preserve"> "  C"&amp;B194&amp;" = "&amp;E194&amp;"; "</f>
        <v xml:space="preserve">  C3227 = 1.6762873638; </v>
      </c>
    </row>
    <row r="195" spans="1:17">
      <c r="A195" s="14" t="s">
        <v>6</v>
      </c>
      <c r="B195" s="2">
        <f t="shared" si="77"/>
        <v>3228</v>
      </c>
      <c r="C195" s="2" t="str">
        <f t="shared" ref="C195:C202" si="78">$C$166&amp;" Node "&amp;B195</f>
        <v>Microfluidic Layer Node 3228</v>
      </c>
      <c r="D195" s="2">
        <v>21</v>
      </c>
      <c r="E195" s="3">
        <f t="shared" ref="E195:E202" si="79">G195*J195</f>
        <v>1.6762873638000002</v>
      </c>
      <c r="F195" s="8" t="s">
        <v>46</v>
      </c>
      <c r="G195" s="4">
        <f>VLOOKUP(F195,Material!$B$2:$F$50,2,FALSE)</f>
        <v>2000</v>
      </c>
      <c r="H195" s="4">
        <f>VLOOKUP($F195,Material!$B$2:$F$50,3,FALSE)</f>
        <v>1030</v>
      </c>
      <c r="I195" s="5">
        <f>VLOOKUP($F195,Material!$B$2:$F$50,4,FALSE)</f>
        <v>0.4</v>
      </c>
      <c r="J195" s="7">
        <f t="shared" ref="J195:J202" si="80">H195*K195*L195*M195</f>
        <v>8.3814368190000008E-4</v>
      </c>
      <c r="K195" s="8">
        <v>1.5166000000000001E-2</v>
      </c>
      <c r="L195" s="4">
        <v>1.533E-2</v>
      </c>
      <c r="M195" s="5">
        <v>3.5000000000000001E-3</v>
      </c>
      <c r="P195" s="2" t="str">
        <f t="shared" si="74"/>
        <v>#    D3228 = Microfluidic Layer Node 3228, T=21, C=1.6762873638;</v>
      </c>
      <c r="Q195" s="2" t="str">
        <f t="shared" ref="Q195:Q202" si="81" xml:space="preserve"> "  C"&amp;B195&amp;" = "&amp;E195&amp;"; "</f>
        <v xml:space="preserve">  C3228 = 1.6762873638; </v>
      </c>
    </row>
    <row r="196" spans="1:17">
      <c r="A196" s="14" t="s">
        <v>6</v>
      </c>
      <c r="B196" s="2">
        <f t="shared" si="77"/>
        <v>3229</v>
      </c>
      <c r="C196" s="2" t="str">
        <f t="shared" si="78"/>
        <v>Microfluidic Layer Node 3229</v>
      </c>
      <c r="D196" s="2">
        <v>22</v>
      </c>
      <c r="E196" s="3">
        <f t="shared" si="79"/>
        <v>1.6762873638000002</v>
      </c>
      <c r="F196" s="8" t="s">
        <v>46</v>
      </c>
      <c r="G196" s="4">
        <f>VLOOKUP(F196,Material!$B$2:$F$50,2,FALSE)</f>
        <v>2000</v>
      </c>
      <c r="H196" s="4">
        <f>VLOOKUP($F196,Material!$B$2:$F$50,3,FALSE)</f>
        <v>1030</v>
      </c>
      <c r="I196" s="5">
        <f>VLOOKUP($F196,Material!$B$2:$F$50,4,FALSE)</f>
        <v>0.4</v>
      </c>
      <c r="J196" s="7">
        <f t="shared" si="80"/>
        <v>8.3814368190000008E-4</v>
      </c>
      <c r="K196" s="8">
        <v>1.5166000000000001E-2</v>
      </c>
      <c r="L196" s="4">
        <v>1.533E-2</v>
      </c>
      <c r="M196" s="5">
        <v>3.5000000000000001E-3</v>
      </c>
      <c r="P196" s="2" t="str">
        <f t="shared" si="74"/>
        <v>#    D3229 = Microfluidic Layer Node 3229, T=22, C=1.6762873638;</v>
      </c>
      <c r="Q196" s="2" t="str">
        <f t="shared" si="81"/>
        <v xml:space="preserve">  C3229 = 1.6762873638; </v>
      </c>
    </row>
    <row r="197" spans="1:17">
      <c r="A197" s="14" t="s">
        <v>6</v>
      </c>
      <c r="B197" s="2">
        <f t="shared" si="77"/>
        <v>3230</v>
      </c>
      <c r="C197" s="2" t="str">
        <f t="shared" si="78"/>
        <v>Microfluidic Layer Node 3230</v>
      </c>
      <c r="D197" s="2">
        <v>23</v>
      </c>
      <c r="E197" s="3">
        <f t="shared" si="79"/>
        <v>1.6762873638000002</v>
      </c>
      <c r="F197" s="8" t="s">
        <v>46</v>
      </c>
      <c r="G197" s="4">
        <f>VLOOKUP(F197,Material!$B$2:$F$50,2,FALSE)</f>
        <v>2000</v>
      </c>
      <c r="H197" s="4">
        <f>VLOOKUP($F197,Material!$B$2:$F$50,3,FALSE)</f>
        <v>1030</v>
      </c>
      <c r="I197" s="5">
        <f>VLOOKUP($F197,Material!$B$2:$F$50,4,FALSE)</f>
        <v>0.4</v>
      </c>
      <c r="J197" s="7">
        <f t="shared" si="80"/>
        <v>8.3814368190000008E-4</v>
      </c>
      <c r="K197" s="8">
        <v>1.5166000000000001E-2</v>
      </c>
      <c r="L197" s="4">
        <v>1.533E-2</v>
      </c>
      <c r="M197" s="5">
        <v>3.5000000000000001E-3</v>
      </c>
      <c r="P197" s="2" t="str">
        <f t="shared" si="74"/>
        <v>#    D3230 = Microfluidic Layer Node 3230, T=23, C=1.6762873638;</v>
      </c>
      <c r="Q197" s="2" t="str">
        <f t="shared" si="81"/>
        <v xml:space="preserve">  C3230 = 1.6762873638; </v>
      </c>
    </row>
    <row r="198" spans="1:17">
      <c r="A198" s="14" t="s">
        <v>6</v>
      </c>
      <c r="B198" s="2">
        <f t="shared" si="77"/>
        <v>3231</v>
      </c>
      <c r="C198" s="2" t="str">
        <f t="shared" si="78"/>
        <v>Microfluidic Layer Node 3231</v>
      </c>
      <c r="D198" s="2">
        <v>24</v>
      </c>
      <c r="E198" s="3">
        <f t="shared" si="79"/>
        <v>1.6762873638000002</v>
      </c>
      <c r="F198" s="8" t="s">
        <v>46</v>
      </c>
      <c r="G198" s="4">
        <f>VLOOKUP(F198,Material!$B$2:$F$50,2,FALSE)</f>
        <v>2000</v>
      </c>
      <c r="H198" s="4">
        <f>VLOOKUP($F198,Material!$B$2:$F$50,3,FALSE)</f>
        <v>1030</v>
      </c>
      <c r="I198" s="5">
        <f>VLOOKUP($F198,Material!$B$2:$F$50,4,FALSE)</f>
        <v>0.4</v>
      </c>
      <c r="J198" s="7">
        <f t="shared" si="80"/>
        <v>8.3814368190000008E-4</v>
      </c>
      <c r="K198" s="8">
        <v>1.5166000000000001E-2</v>
      </c>
      <c r="L198" s="4">
        <v>1.533E-2</v>
      </c>
      <c r="M198" s="5">
        <v>3.5000000000000001E-3</v>
      </c>
      <c r="P198" s="2" t="str">
        <f t="shared" si="74"/>
        <v>#    D3231 = Microfluidic Layer Node 3231, T=24, C=1.6762873638;</v>
      </c>
      <c r="Q198" s="2" t="str">
        <f t="shared" si="81"/>
        <v xml:space="preserve">  C3231 = 1.6762873638; </v>
      </c>
    </row>
    <row r="199" spans="1:17">
      <c r="A199" s="14" t="s">
        <v>6</v>
      </c>
      <c r="B199" s="2">
        <f t="shared" si="77"/>
        <v>3232</v>
      </c>
      <c r="C199" s="2" t="str">
        <f t="shared" si="78"/>
        <v>Microfluidic Layer Node 3232</v>
      </c>
      <c r="D199" s="2">
        <v>25</v>
      </c>
      <c r="E199" s="3">
        <f t="shared" si="79"/>
        <v>1.6762873638000002</v>
      </c>
      <c r="F199" s="8" t="s">
        <v>46</v>
      </c>
      <c r="G199" s="4">
        <f>VLOOKUP(F199,Material!$B$2:$F$50,2,FALSE)</f>
        <v>2000</v>
      </c>
      <c r="H199" s="4">
        <f>VLOOKUP($F199,Material!$B$2:$F$50,3,FALSE)</f>
        <v>1030</v>
      </c>
      <c r="I199" s="5">
        <f>VLOOKUP($F199,Material!$B$2:$F$50,4,FALSE)</f>
        <v>0.4</v>
      </c>
      <c r="J199" s="7">
        <f t="shared" si="80"/>
        <v>8.3814368190000008E-4</v>
      </c>
      <c r="K199" s="8">
        <v>1.5166000000000001E-2</v>
      </c>
      <c r="L199" s="4">
        <v>1.533E-2</v>
      </c>
      <c r="M199" s="5">
        <v>3.5000000000000001E-3</v>
      </c>
      <c r="P199" s="2" t="str">
        <f t="shared" ref="P199:P230" si="82">IF(A199="C","#    D"&amp;B199&amp;" = "&amp;$C199&amp;", T="&amp;$D199&amp;", C="&amp;$E199&amp;";","    D"&amp;B199&amp;" = "&amp;$C199&amp;", T="&amp;$D199&amp;", C="&amp;$E199&amp;";")</f>
        <v>#    D3232 = Microfluidic Layer Node 3232, T=25, C=1.6762873638;</v>
      </c>
      <c r="Q199" s="2" t="str">
        <f t="shared" si="81"/>
        <v xml:space="preserve">  C3232 = 1.6762873638; </v>
      </c>
    </row>
    <row r="200" spans="1:17">
      <c r="A200" s="14" t="s">
        <v>6</v>
      </c>
      <c r="B200" s="2">
        <f t="shared" si="77"/>
        <v>3233</v>
      </c>
      <c r="C200" s="2" t="str">
        <f t="shared" si="78"/>
        <v>Microfluidic Layer Node 3233</v>
      </c>
      <c r="D200" s="2">
        <v>26</v>
      </c>
      <c r="E200" s="3">
        <f t="shared" si="79"/>
        <v>1.6762873638000002</v>
      </c>
      <c r="F200" s="8" t="s">
        <v>46</v>
      </c>
      <c r="G200" s="4">
        <f>VLOOKUP(F200,Material!$B$2:$F$50,2,FALSE)</f>
        <v>2000</v>
      </c>
      <c r="H200" s="4">
        <f>VLOOKUP($F200,Material!$B$2:$F$50,3,FALSE)</f>
        <v>1030</v>
      </c>
      <c r="I200" s="5">
        <f>VLOOKUP($F200,Material!$B$2:$F$50,4,FALSE)</f>
        <v>0.4</v>
      </c>
      <c r="J200" s="7">
        <f t="shared" si="80"/>
        <v>8.3814368190000008E-4</v>
      </c>
      <c r="K200" s="8">
        <v>1.5166000000000001E-2</v>
      </c>
      <c r="L200" s="4">
        <v>1.533E-2</v>
      </c>
      <c r="M200" s="5">
        <v>3.5000000000000001E-3</v>
      </c>
      <c r="P200" s="2" t="str">
        <f t="shared" si="82"/>
        <v>#    D3233 = Microfluidic Layer Node 3233, T=26, C=1.6762873638;</v>
      </c>
      <c r="Q200" s="2" t="str">
        <f t="shared" si="81"/>
        <v xml:space="preserve">  C3233 = 1.6762873638; </v>
      </c>
    </row>
    <row r="201" spans="1:17">
      <c r="A201" s="14" t="s">
        <v>6</v>
      </c>
      <c r="B201" s="2">
        <f t="shared" si="77"/>
        <v>3234</v>
      </c>
      <c r="C201" s="2" t="str">
        <f t="shared" si="78"/>
        <v>Microfluidic Layer Node 3234</v>
      </c>
      <c r="D201" s="2">
        <v>27</v>
      </c>
      <c r="E201" s="3">
        <f t="shared" si="79"/>
        <v>1.6762873638000002</v>
      </c>
      <c r="F201" s="8" t="s">
        <v>46</v>
      </c>
      <c r="G201" s="4">
        <f>VLOOKUP(F201,Material!$B$2:$F$50,2,FALSE)</f>
        <v>2000</v>
      </c>
      <c r="H201" s="4">
        <f>VLOOKUP($F201,Material!$B$2:$F$50,3,FALSE)</f>
        <v>1030</v>
      </c>
      <c r="I201" s="5">
        <f>VLOOKUP($F201,Material!$B$2:$F$50,4,FALSE)</f>
        <v>0.4</v>
      </c>
      <c r="J201" s="7">
        <f t="shared" si="80"/>
        <v>8.3814368190000008E-4</v>
      </c>
      <c r="K201" s="8">
        <v>1.5166000000000001E-2</v>
      </c>
      <c r="L201" s="4">
        <v>1.533E-2</v>
      </c>
      <c r="M201" s="5">
        <v>3.5000000000000001E-3</v>
      </c>
      <c r="P201" s="2" t="str">
        <f t="shared" si="82"/>
        <v>#    D3234 = Microfluidic Layer Node 3234, T=27, C=1.6762873638;</v>
      </c>
      <c r="Q201" s="2" t="str">
        <f t="shared" si="81"/>
        <v xml:space="preserve">  C3234 = 1.6762873638; </v>
      </c>
    </row>
    <row r="202" spans="1:17">
      <c r="A202" s="14" t="s">
        <v>6</v>
      </c>
      <c r="B202" s="2">
        <f t="shared" si="77"/>
        <v>3235</v>
      </c>
      <c r="C202" s="2" t="str">
        <f t="shared" si="78"/>
        <v>Microfluidic Layer Node 3235</v>
      </c>
      <c r="D202" s="2">
        <v>28</v>
      </c>
      <c r="E202" s="3">
        <f t="shared" si="79"/>
        <v>1.6762873638000002</v>
      </c>
      <c r="F202" s="8" t="s">
        <v>46</v>
      </c>
      <c r="G202" s="4">
        <f>VLOOKUP(F202,Material!$B$2:$F$50,2,FALSE)</f>
        <v>2000</v>
      </c>
      <c r="H202" s="4">
        <f>VLOOKUP($F202,Material!$B$2:$F$50,3,FALSE)</f>
        <v>1030</v>
      </c>
      <c r="I202" s="5">
        <f>VLOOKUP($F202,Material!$B$2:$F$50,4,FALSE)</f>
        <v>0.4</v>
      </c>
      <c r="J202" s="7">
        <f t="shared" si="80"/>
        <v>8.3814368190000008E-4</v>
      </c>
      <c r="K202" s="8">
        <v>1.5166000000000001E-2</v>
      </c>
      <c r="L202" s="4">
        <v>1.533E-2</v>
      </c>
      <c r="M202" s="5">
        <v>3.5000000000000001E-3</v>
      </c>
      <c r="P202" s="2" t="str">
        <f t="shared" si="82"/>
        <v>#    D3235 = Microfluidic Layer Node 3235, T=28, C=1.6762873638;</v>
      </c>
      <c r="Q202" s="2" t="str">
        <f t="shared" si="81"/>
        <v xml:space="preserve">  C3235 = 1.6762873638; </v>
      </c>
    </row>
    <row r="203" spans="1:17">
      <c r="A203" s="14" t="s">
        <v>6</v>
      </c>
      <c r="B203" s="2">
        <f t="shared" si="77"/>
        <v>3236</v>
      </c>
      <c r="C203" s="2" t="str">
        <f t="shared" ref="C203:C238" si="83">$C$166&amp;" Node "&amp;B203</f>
        <v>Microfluidic Layer Node 3236</v>
      </c>
      <c r="D203" s="2">
        <v>29</v>
      </c>
      <c r="E203" s="3">
        <f t="shared" ref="E203:E238" si="84">G203*J203</f>
        <v>1.6762873638000002</v>
      </c>
      <c r="F203" s="8" t="s">
        <v>46</v>
      </c>
      <c r="G203" s="4">
        <f>VLOOKUP(F203,Material!$B$2:$F$50,2,FALSE)</f>
        <v>2000</v>
      </c>
      <c r="H203" s="4">
        <f>VLOOKUP($F203,Material!$B$2:$F$50,3,FALSE)</f>
        <v>1030</v>
      </c>
      <c r="I203" s="5">
        <f>VLOOKUP($F203,Material!$B$2:$F$50,4,FALSE)</f>
        <v>0.4</v>
      </c>
      <c r="J203" s="7">
        <f t="shared" ref="J203:J238" si="85">H203*K203*L203*M203</f>
        <v>8.3814368190000008E-4</v>
      </c>
      <c r="K203" s="8">
        <v>1.5166000000000001E-2</v>
      </c>
      <c r="L203" s="4">
        <v>1.533E-2</v>
      </c>
      <c r="M203" s="5">
        <v>3.5000000000000001E-3</v>
      </c>
      <c r="P203" s="2" t="str">
        <f t="shared" si="82"/>
        <v>#    D3236 = Microfluidic Layer Node 3236, T=29, C=1.6762873638;</v>
      </c>
      <c r="Q203" s="2" t="str">
        <f t="shared" ref="Q203:Q238" si="86" xml:space="preserve"> "  C"&amp;B203&amp;" = "&amp;E203&amp;"; "</f>
        <v xml:space="preserve">  C3236 = 1.6762873638; </v>
      </c>
    </row>
    <row r="204" spans="1:17">
      <c r="A204" s="14" t="s">
        <v>6</v>
      </c>
      <c r="B204" s="2">
        <f t="shared" si="77"/>
        <v>3237</v>
      </c>
      <c r="C204" s="2" t="str">
        <f t="shared" si="83"/>
        <v>Microfluidic Layer Node 3237</v>
      </c>
      <c r="D204" s="2">
        <v>30</v>
      </c>
      <c r="E204" s="3">
        <f t="shared" si="84"/>
        <v>1.6762873638000002</v>
      </c>
      <c r="F204" s="8" t="s">
        <v>46</v>
      </c>
      <c r="G204" s="4">
        <f>VLOOKUP(F204,Material!$B$2:$F$50,2,FALSE)</f>
        <v>2000</v>
      </c>
      <c r="H204" s="4">
        <f>VLOOKUP($F204,Material!$B$2:$F$50,3,FALSE)</f>
        <v>1030</v>
      </c>
      <c r="I204" s="5">
        <f>VLOOKUP($F204,Material!$B$2:$F$50,4,FALSE)</f>
        <v>0.4</v>
      </c>
      <c r="J204" s="7">
        <f t="shared" si="85"/>
        <v>8.3814368190000008E-4</v>
      </c>
      <c r="K204" s="8">
        <v>1.5166000000000001E-2</v>
      </c>
      <c r="L204" s="4">
        <v>1.533E-2</v>
      </c>
      <c r="M204" s="5">
        <v>3.5000000000000001E-3</v>
      </c>
      <c r="P204" s="2" t="str">
        <f t="shared" si="82"/>
        <v>#    D3237 = Microfluidic Layer Node 3237, T=30, C=1.6762873638;</v>
      </c>
      <c r="Q204" s="2" t="str">
        <f t="shared" si="86"/>
        <v xml:space="preserve">  C3237 = 1.6762873638; </v>
      </c>
    </row>
    <row r="205" spans="1:17">
      <c r="A205" s="14" t="s">
        <v>6</v>
      </c>
      <c r="B205" s="2">
        <f t="shared" si="77"/>
        <v>3238</v>
      </c>
      <c r="C205" s="2" t="str">
        <f t="shared" si="83"/>
        <v>Microfluidic Layer Node 3238</v>
      </c>
      <c r="D205" s="2">
        <v>31</v>
      </c>
      <c r="E205" s="3">
        <f t="shared" si="84"/>
        <v>1.6762873638000002</v>
      </c>
      <c r="F205" s="8" t="s">
        <v>46</v>
      </c>
      <c r="G205" s="4">
        <f>VLOOKUP(F205,Material!$B$2:$F$50,2,FALSE)</f>
        <v>2000</v>
      </c>
      <c r="H205" s="4">
        <f>VLOOKUP($F205,Material!$B$2:$F$50,3,FALSE)</f>
        <v>1030</v>
      </c>
      <c r="I205" s="5">
        <f>VLOOKUP($F205,Material!$B$2:$F$50,4,FALSE)</f>
        <v>0.4</v>
      </c>
      <c r="J205" s="7">
        <f t="shared" si="85"/>
        <v>8.3814368190000008E-4</v>
      </c>
      <c r="K205" s="8">
        <v>1.5166000000000001E-2</v>
      </c>
      <c r="L205" s="4">
        <v>1.533E-2</v>
      </c>
      <c r="M205" s="5">
        <v>3.5000000000000001E-3</v>
      </c>
      <c r="P205" s="2" t="str">
        <f t="shared" si="82"/>
        <v>#    D3238 = Microfluidic Layer Node 3238, T=31, C=1.6762873638;</v>
      </c>
      <c r="Q205" s="2" t="str">
        <f t="shared" si="86"/>
        <v xml:space="preserve">  C3238 = 1.6762873638; </v>
      </c>
    </row>
    <row r="206" spans="1:17">
      <c r="A206" s="14" t="s">
        <v>6</v>
      </c>
      <c r="B206" s="2">
        <f t="shared" si="77"/>
        <v>3239</v>
      </c>
      <c r="C206" s="2" t="str">
        <f t="shared" si="83"/>
        <v>Microfluidic Layer Node 3239</v>
      </c>
      <c r="D206" s="2">
        <v>32</v>
      </c>
      <c r="E206" s="3">
        <f t="shared" si="84"/>
        <v>1.6762873638000002</v>
      </c>
      <c r="F206" s="8" t="s">
        <v>46</v>
      </c>
      <c r="G206" s="4">
        <f>VLOOKUP(F206,Material!$B$2:$F$50,2,FALSE)</f>
        <v>2000</v>
      </c>
      <c r="H206" s="4">
        <f>VLOOKUP($F206,Material!$B$2:$F$50,3,FALSE)</f>
        <v>1030</v>
      </c>
      <c r="I206" s="5">
        <f>VLOOKUP($F206,Material!$B$2:$F$50,4,FALSE)</f>
        <v>0.4</v>
      </c>
      <c r="J206" s="7">
        <f t="shared" si="85"/>
        <v>8.3814368190000008E-4</v>
      </c>
      <c r="K206" s="8">
        <v>1.5166000000000001E-2</v>
      </c>
      <c r="L206" s="4">
        <v>1.533E-2</v>
      </c>
      <c r="M206" s="5">
        <v>3.5000000000000001E-3</v>
      </c>
      <c r="P206" s="2" t="str">
        <f t="shared" si="82"/>
        <v>#    D3239 = Microfluidic Layer Node 3239, T=32, C=1.6762873638;</v>
      </c>
      <c r="Q206" s="2" t="str">
        <f t="shared" si="86"/>
        <v xml:space="preserve">  C3239 = 1.6762873638; </v>
      </c>
    </row>
    <row r="207" spans="1:17">
      <c r="A207" s="14" t="s">
        <v>6</v>
      </c>
      <c r="B207" s="2">
        <f t="shared" si="77"/>
        <v>3240</v>
      </c>
      <c r="C207" s="2" t="str">
        <f t="shared" si="83"/>
        <v>Microfluidic Layer Node 3240</v>
      </c>
      <c r="D207" s="2">
        <v>33</v>
      </c>
      <c r="E207" s="3">
        <f t="shared" si="84"/>
        <v>1.6762873638000002</v>
      </c>
      <c r="F207" s="8" t="s">
        <v>46</v>
      </c>
      <c r="G207" s="4">
        <f>VLOOKUP(F207,Material!$B$2:$F$50,2,FALSE)</f>
        <v>2000</v>
      </c>
      <c r="H207" s="4">
        <f>VLOOKUP($F207,Material!$B$2:$F$50,3,FALSE)</f>
        <v>1030</v>
      </c>
      <c r="I207" s="5">
        <f>VLOOKUP($F207,Material!$B$2:$F$50,4,FALSE)</f>
        <v>0.4</v>
      </c>
      <c r="J207" s="7">
        <f t="shared" si="85"/>
        <v>8.3814368190000008E-4</v>
      </c>
      <c r="K207" s="8">
        <v>1.5166000000000001E-2</v>
      </c>
      <c r="L207" s="4">
        <v>1.533E-2</v>
      </c>
      <c r="M207" s="5">
        <v>3.5000000000000001E-3</v>
      </c>
      <c r="P207" s="2" t="str">
        <f t="shared" si="82"/>
        <v>#    D3240 = Microfluidic Layer Node 3240, T=33, C=1.6762873638;</v>
      </c>
      <c r="Q207" s="2" t="str">
        <f t="shared" si="86"/>
        <v xml:space="preserve">  C3240 = 1.6762873638; </v>
      </c>
    </row>
    <row r="208" spans="1:17">
      <c r="A208" s="14" t="s">
        <v>6</v>
      </c>
      <c r="B208" s="2">
        <f t="shared" si="77"/>
        <v>3241</v>
      </c>
      <c r="C208" s="2" t="str">
        <f t="shared" si="83"/>
        <v>Microfluidic Layer Node 3241</v>
      </c>
      <c r="D208" s="2">
        <v>34</v>
      </c>
      <c r="E208" s="3">
        <f t="shared" si="84"/>
        <v>1.6762873638000002</v>
      </c>
      <c r="F208" s="8" t="s">
        <v>46</v>
      </c>
      <c r="G208" s="4">
        <f>VLOOKUP(F208,Material!$B$2:$F$50,2,FALSE)</f>
        <v>2000</v>
      </c>
      <c r="H208" s="4">
        <f>VLOOKUP($F208,Material!$B$2:$F$50,3,FALSE)</f>
        <v>1030</v>
      </c>
      <c r="I208" s="5">
        <f>VLOOKUP($F208,Material!$B$2:$F$50,4,FALSE)</f>
        <v>0.4</v>
      </c>
      <c r="J208" s="7">
        <f t="shared" si="85"/>
        <v>8.3814368190000008E-4</v>
      </c>
      <c r="K208" s="8">
        <v>1.5166000000000001E-2</v>
      </c>
      <c r="L208" s="4">
        <v>1.533E-2</v>
      </c>
      <c r="M208" s="5">
        <v>3.5000000000000001E-3</v>
      </c>
      <c r="P208" s="2" t="str">
        <f t="shared" si="82"/>
        <v>#    D3241 = Microfluidic Layer Node 3241, T=34, C=1.6762873638;</v>
      </c>
      <c r="Q208" s="2" t="str">
        <f t="shared" si="86"/>
        <v xml:space="preserve">  C3241 = 1.6762873638; </v>
      </c>
    </row>
    <row r="209" spans="1:17">
      <c r="A209" s="14" t="s">
        <v>6</v>
      </c>
      <c r="B209" s="2">
        <f t="shared" si="77"/>
        <v>3242</v>
      </c>
      <c r="C209" s="2" t="str">
        <f t="shared" si="83"/>
        <v>Microfluidic Layer Node 3242</v>
      </c>
      <c r="D209" s="2">
        <v>35</v>
      </c>
      <c r="E209" s="3">
        <f t="shared" si="84"/>
        <v>1.6762873638000002</v>
      </c>
      <c r="F209" s="8" t="s">
        <v>46</v>
      </c>
      <c r="G209" s="4">
        <f>VLOOKUP(F209,Material!$B$2:$F$50,2,FALSE)</f>
        <v>2000</v>
      </c>
      <c r="H209" s="4">
        <f>VLOOKUP($F209,Material!$B$2:$F$50,3,FALSE)</f>
        <v>1030</v>
      </c>
      <c r="I209" s="5">
        <f>VLOOKUP($F209,Material!$B$2:$F$50,4,FALSE)</f>
        <v>0.4</v>
      </c>
      <c r="J209" s="7">
        <f t="shared" si="85"/>
        <v>8.3814368190000008E-4</v>
      </c>
      <c r="K209" s="8">
        <v>1.5166000000000001E-2</v>
      </c>
      <c r="L209" s="4">
        <v>1.533E-2</v>
      </c>
      <c r="M209" s="5">
        <v>3.5000000000000001E-3</v>
      </c>
      <c r="P209" s="2" t="str">
        <f t="shared" si="82"/>
        <v>#    D3242 = Microfluidic Layer Node 3242, T=35, C=1.6762873638;</v>
      </c>
      <c r="Q209" s="2" t="str">
        <f t="shared" si="86"/>
        <v xml:space="preserve">  C3242 = 1.6762873638; </v>
      </c>
    </row>
    <row r="210" spans="1:17">
      <c r="A210" s="14" t="s">
        <v>6</v>
      </c>
      <c r="B210" s="2">
        <f t="shared" si="77"/>
        <v>3243</v>
      </c>
      <c r="C210" s="2" t="str">
        <f t="shared" si="83"/>
        <v>Microfluidic Layer Node 3243</v>
      </c>
      <c r="D210" s="2">
        <v>36</v>
      </c>
      <c r="E210" s="3">
        <f t="shared" si="84"/>
        <v>1.6762873638000002</v>
      </c>
      <c r="F210" s="8" t="s">
        <v>46</v>
      </c>
      <c r="G210" s="4">
        <f>VLOOKUP(F210,Material!$B$2:$F$50,2,FALSE)</f>
        <v>2000</v>
      </c>
      <c r="H210" s="4">
        <f>VLOOKUP($F210,Material!$B$2:$F$50,3,FALSE)</f>
        <v>1030</v>
      </c>
      <c r="I210" s="5">
        <f>VLOOKUP($F210,Material!$B$2:$F$50,4,FALSE)</f>
        <v>0.4</v>
      </c>
      <c r="J210" s="7">
        <f t="shared" si="85"/>
        <v>8.3814368190000008E-4</v>
      </c>
      <c r="K210" s="8">
        <v>1.5166000000000001E-2</v>
      </c>
      <c r="L210" s="4">
        <v>1.533E-2</v>
      </c>
      <c r="M210" s="5">
        <v>3.5000000000000001E-3</v>
      </c>
      <c r="P210" s="2" t="str">
        <f t="shared" si="82"/>
        <v>#    D3243 = Microfluidic Layer Node 3243, T=36, C=1.6762873638;</v>
      </c>
      <c r="Q210" s="2" t="str">
        <f t="shared" si="86"/>
        <v xml:space="preserve">  C3243 = 1.6762873638; </v>
      </c>
    </row>
    <row r="211" spans="1:17">
      <c r="A211" s="14" t="s">
        <v>6</v>
      </c>
      <c r="B211" s="2">
        <f t="shared" si="77"/>
        <v>3244</v>
      </c>
      <c r="C211" s="2" t="str">
        <f t="shared" si="83"/>
        <v>Microfluidic Layer Node 3244</v>
      </c>
      <c r="D211" s="2">
        <v>37</v>
      </c>
      <c r="E211" s="3">
        <f t="shared" si="84"/>
        <v>1.6762873638000002</v>
      </c>
      <c r="F211" s="8" t="s">
        <v>46</v>
      </c>
      <c r="G211" s="4">
        <f>VLOOKUP(F211,Material!$B$2:$F$50,2,FALSE)</f>
        <v>2000</v>
      </c>
      <c r="H211" s="4">
        <f>VLOOKUP($F211,Material!$B$2:$F$50,3,FALSE)</f>
        <v>1030</v>
      </c>
      <c r="I211" s="5">
        <f>VLOOKUP($F211,Material!$B$2:$F$50,4,FALSE)</f>
        <v>0.4</v>
      </c>
      <c r="J211" s="7">
        <f t="shared" si="85"/>
        <v>8.3814368190000008E-4</v>
      </c>
      <c r="K211" s="8">
        <v>1.5166000000000001E-2</v>
      </c>
      <c r="L211" s="4">
        <v>1.533E-2</v>
      </c>
      <c r="M211" s="5">
        <v>3.5000000000000001E-3</v>
      </c>
      <c r="P211" s="2" t="str">
        <f t="shared" si="82"/>
        <v>#    D3244 = Microfluidic Layer Node 3244, T=37, C=1.6762873638;</v>
      </c>
      <c r="Q211" s="2" t="str">
        <f t="shared" si="86"/>
        <v xml:space="preserve">  C3244 = 1.6762873638; </v>
      </c>
    </row>
    <row r="212" spans="1:17">
      <c r="A212" s="14" t="s">
        <v>6</v>
      </c>
      <c r="B212" s="2">
        <f t="shared" si="77"/>
        <v>3245</v>
      </c>
      <c r="C212" s="2" t="str">
        <f t="shared" si="83"/>
        <v>Microfluidic Layer Node 3245</v>
      </c>
      <c r="D212" s="2">
        <v>38</v>
      </c>
      <c r="E212" s="3">
        <f t="shared" si="84"/>
        <v>1.6762873638000002</v>
      </c>
      <c r="F212" s="8" t="s">
        <v>46</v>
      </c>
      <c r="G212" s="4">
        <f>VLOOKUP(F212,Material!$B$2:$F$50,2,FALSE)</f>
        <v>2000</v>
      </c>
      <c r="H212" s="4">
        <f>VLOOKUP($F212,Material!$B$2:$F$50,3,FALSE)</f>
        <v>1030</v>
      </c>
      <c r="I212" s="5">
        <f>VLOOKUP($F212,Material!$B$2:$F$50,4,FALSE)</f>
        <v>0.4</v>
      </c>
      <c r="J212" s="7">
        <f t="shared" si="85"/>
        <v>8.3814368190000008E-4</v>
      </c>
      <c r="K212" s="8">
        <v>1.5166000000000001E-2</v>
      </c>
      <c r="L212" s="4">
        <v>1.533E-2</v>
      </c>
      <c r="M212" s="5">
        <v>3.5000000000000001E-3</v>
      </c>
      <c r="P212" s="2" t="str">
        <f t="shared" si="82"/>
        <v>#    D3245 = Microfluidic Layer Node 3245, T=38, C=1.6762873638;</v>
      </c>
      <c r="Q212" s="2" t="str">
        <f t="shared" si="86"/>
        <v xml:space="preserve">  C3245 = 1.6762873638; </v>
      </c>
    </row>
    <row r="213" spans="1:17">
      <c r="A213" s="14" t="s">
        <v>6</v>
      </c>
      <c r="B213" s="2">
        <f t="shared" si="77"/>
        <v>3246</v>
      </c>
      <c r="C213" s="2" t="str">
        <f t="shared" si="83"/>
        <v>Microfluidic Layer Node 3246</v>
      </c>
      <c r="D213" s="2">
        <v>39</v>
      </c>
      <c r="E213" s="3">
        <f t="shared" si="84"/>
        <v>1.6762873638000002</v>
      </c>
      <c r="F213" s="8" t="s">
        <v>46</v>
      </c>
      <c r="G213" s="4">
        <f>VLOOKUP(F213,Material!$B$2:$F$50,2,FALSE)</f>
        <v>2000</v>
      </c>
      <c r="H213" s="4">
        <f>VLOOKUP($F213,Material!$B$2:$F$50,3,FALSE)</f>
        <v>1030</v>
      </c>
      <c r="I213" s="5">
        <f>VLOOKUP($F213,Material!$B$2:$F$50,4,FALSE)</f>
        <v>0.4</v>
      </c>
      <c r="J213" s="7">
        <f t="shared" si="85"/>
        <v>8.3814368190000008E-4</v>
      </c>
      <c r="K213" s="8">
        <v>1.5166000000000001E-2</v>
      </c>
      <c r="L213" s="4">
        <v>1.533E-2</v>
      </c>
      <c r="M213" s="5">
        <v>3.5000000000000001E-3</v>
      </c>
      <c r="P213" s="2" t="str">
        <f t="shared" si="82"/>
        <v>#    D3246 = Microfluidic Layer Node 3246, T=39, C=1.6762873638;</v>
      </c>
      <c r="Q213" s="2" t="str">
        <f t="shared" si="86"/>
        <v xml:space="preserve">  C3246 = 1.6762873638; </v>
      </c>
    </row>
    <row r="214" spans="1:17">
      <c r="A214" s="14" t="s">
        <v>6</v>
      </c>
      <c r="B214" s="2">
        <f t="shared" si="77"/>
        <v>3247</v>
      </c>
      <c r="C214" s="2" t="str">
        <f t="shared" si="83"/>
        <v>Microfluidic Layer Node 3247</v>
      </c>
      <c r="D214" s="2">
        <v>40</v>
      </c>
      <c r="E214" s="3">
        <f t="shared" si="84"/>
        <v>1.6762873638000002</v>
      </c>
      <c r="F214" s="8" t="s">
        <v>46</v>
      </c>
      <c r="G214" s="4">
        <f>VLOOKUP(F214,Material!$B$2:$F$50,2,FALSE)</f>
        <v>2000</v>
      </c>
      <c r="H214" s="4">
        <f>VLOOKUP($F214,Material!$B$2:$F$50,3,FALSE)</f>
        <v>1030</v>
      </c>
      <c r="I214" s="5">
        <f>VLOOKUP($F214,Material!$B$2:$F$50,4,FALSE)</f>
        <v>0.4</v>
      </c>
      <c r="J214" s="7">
        <f t="shared" si="85"/>
        <v>8.3814368190000008E-4</v>
      </c>
      <c r="K214" s="8">
        <v>1.5166000000000001E-2</v>
      </c>
      <c r="L214" s="4">
        <v>1.533E-2</v>
      </c>
      <c r="M214" s="5">
        <v>3.5000000000000001E-3</v>
      </c>
      <c r="P214" s="2" t="str">
        <f t="shared" si="82"/>
        <v>#    D3247 = Microfluidic Layer Node 3247, T=40, C=1.6762873638;</v>
      </c>
      <c r="Q214" s="2" t="str">
        <f t="shared" si="86"/>
        <v xml:space="preserve">  C3247 = 1.6762873638; </v>
      </c>
    </row>
    <row r="215" spans="1:17">
      <c r="A215" s="14" t="s">
        <v>6</v>
      </c>
      <c r="B215" s="2">
        <f t="shared" si="77"/>
        <v>3248</v>
      </c>
      <c r="C215" s="2" t="str">
        <f t="shared" si="83"/>
        <v>Microfluidic Layer Node 3248</v>
      </c>
      <c r="D215" s="2">
        <v>41</v>
      </c>
      <c r="E215" s="3">
        <f t="shared" si="84"/>
        <v>1.6762873638000002</v>
      </c>
      <c r="F215" s="8" t="s">
        <v>46</v>
      </c>
      <c r="G215" s="4">
        <f>VLOOKUP(F215,Material!$B$2:$F$50,2,FALSE)</f>
        <v>2000</v>
      </c>
      <c r="H215" s="4">
        <f>VLOOKUP($F215,Material!$B$2:$F$50,3,FALSE)</f>
        <v>1030</v>
      </c>
      <c r="I215" s="5">
        <f>VLOOKUP($F215,Material!$B$2:$F$50,4,FALSE)</f>
        <v>0.4</v>
      </c>
      <c r="J215" s="7">
        <f t="shared" si="85"/>
        <v>8.3814368190000008E-4</v>
      </c>
      <c r="K215" s="8">
        <v>1.5166000000000001E-2</v>
      </c>
      <c r="L215" s="4">
        <v>1.533E-2</v>
      </c>
      <c r="M215" s="5">
        <v>3.5000000000000001E-3</v>
      </c>
      <c r="P215" s="2" t="str">
        <f t="shared" si="82"/>
        <v>#    D3248 = Microfluidic Layer Node 3248, T=41, C=1.6762873638;</v>
      </c>
      <c r="Q215" s="2" t="str">
        <f t="shared" si="86"/>
        <v xml:space="preserve">  C3248 = 1.6762873638; </v>
      </c>
    </row>
    <row r="216" spans="1:17">
      <c r="A216" s="14" t="s">
        <v>6</v>
      </c>
      <c r="B216" s="2">
        <f t="shared" si="77"/>
        <v>3249</v>
      </c>
      <c r="C216" s="2" t="str">
        <f t="shared" si="83"/>
        <v>Microfluidic Layer Node 3249</v>
      </c>
      <c r="D216" s="2">
        <v>42</v>
      </c>
      <c r="E216" s="3">
        <f t="shared" si="84"/>
        <v>1.6762873638000002</v>
      </c>
      <c r="F216" s="8" t="s">
        <v>46</v>
      </c>
      <c r="G216" s="4">
        <f>VLOOKUP(F216,Material!$B$2:$F$50,2,FALSE)</f>
        <v>2000</v>
      </c>
      <c r="H216" s="4">
        <f>VLOOKUP($F216,Material!$B$2:$F$50,3,FALSE)</f>
        <v>1030</v>
      </c>
      <c r="I216" s="5">
        <f>VLOOKUP($F216,Material!$B$2:$F$50,4,FALSE)</f>
        <v>0.4</v>
      </c>
      <c r="J216" s="7">
        <f t="shared" si="85"/>
        <v>8.3814368190000008E-4</v>
      </c>
      <c r="K216" s="8">
        <v>1.5166000000000001E-2</v>
      </c>
      <c r="L216" s="4">
        <v>1.533E-2</v>
      </c>
      <c r="M216" s="5">
        <v>3.5000000000000001E-3</v>
      </c>
      <c r="P216" s="2" t="str">
        <f t="shared" si="82"/>
        <v>#    D3249 = Microfluidic Layer Node 3249, T=42, C=1.6762873638;</v>
      </c>
      <c r="Q216" s="2" t="str">
        <f t="shared" si="86"/>
        <v xml:space="preserve">  C3249 = 1.6762873638; </v>
      </c>
    </row>
    <row r="217" spans="1:17">
      <c r="A217" s="14" t="s">
        <v>6</v>
      </c>
      <c r="B217" s="2">
        <f t="shared" si="77"/>
        <v>3250</v>
      </c>
      <c r="C217" s="2" t="str">
        <f t="shared" si="83"/>
        <v>Microfluidic Layer Node 3250</v>
      </c>
      <c r="D217" s="2">
        <v>43</v>
      </c>
      <c r="E217" s="3">
        <f t="shared" si="84"/>
        <v>1.6762873638000002</v>
      </c>
      <c r="F217" s="8" t="s">
        <v>46</v>
      </c>
      <c r="G217" s="4">
        <f>VLOOKUP(F217,Material!$B$2:$F$50,2,FALSE)</f>
        <v>2000</v>
      </c>
      <c r="H217" s="4">
        <f>VLOOKUP($F217,Material!$B$2:$F$50,3,FALSE)</f>
        <v>1030</v>
      </c>
      <c r="I217" s="5">
        <f>VLOOKUP($F217,Material!$B$2:$F$50,4,FALSE)</f>
        <v>0.4</v>
      </c>
      <c r="J217" s="7">
        <f t="shared" si="85"/>
        <v>8.3814368190000008E-4</v>
      </c>
      <c r="K217" s="8">
        <v>1.5166000000000001E-2</v>
      </c>
      <c r="L217" s="4">
        <v>1.533E-2</v>
      </c>
      <c r="M217" s="5">
        <v>3.5000000000000001E-3</v>
      </c>
      <c r="P217" s="2" t="str">
        <f t="shared" si="82"/>
        <v>#    D3250 = Microfluidic Layer Node 3250, T=43, C=1.6762873638;</v>
      </c>
      <c r="Q217" s="2" t="str">
        <f t="shared" si="86"/>
        <v xml:space="preserve">  C3250 = 1.6762873638; </v>
      </c>
    </row>
    <row r="218" spans="1:17">
      <c r="A218" s="14" t="s">
        <v>6</v>
      </c>
      <c r="B218" s="2">
        <f t="shared" si="77"/>
        <v>3251</v>
      </c>
      <c r="C218" s="2" t="str">
        <f t="shared" si="83"/>
        <v>Microfluidic Layer Node 3251</v>
      </c>
      <c r="D218" s="2">
        <v>44</v>
      </c>
      <c r="E218" s="3">
        <f t="shared" si="84"/>
        <v>1.6762873638000002</v>
      </c>
      <c r="F218" s="8" t="s">
        <v>46</v>
      </c>
      <c r="G218" s="4">
        <f>VLOOKUP(F218,Material!$B$2:$F$50,2,FALSE)</f>
        <v>2000</v>
      </c>
      <c r="H218" s="4">
        <f>VLOOKUP($F218,Material!$B$2:$F$50,3,FALSE)</f>
        <v>1030</v>
      </c>
      <c r="I218" s="5">
        <f>VLOOKUP($F218,Material!$B$2:$F$50,4,FALSE)</f>
        <v>0.4</v>
      </c>
      <c r="J218" s="7">
        <f t="shared" si="85"/>
        <v>8.3814368190000008E-4</v>
      </c>
      <c r="K218" s="8">
        <v>1.5166000000000001E-2</v>
      </c>
      <c r="L218" s="4">
        <v>1.533E-2</v>
      </c>
      <c r="M218" s="5">
        <v>3.5000000000000001E-3</v>
      </c>
      <c r="P218" s="2" t="str">
        <f t="shared" si="82"/>
        <v>#    D3251 = Microfluidic Layer Node 3251, T=44, C=1.6762873638;</v>
      </c>
      <c r="Q218" s="2" t="str">
        <f t="shared" si="86"/>
        <v xml:space="preserve">  C3251 = 1.6762873638; </v>
      </c>
    </row>
    <row r="219" spans="1:17">
      <c r="A219" s="14" t="s">
        <v>6</v>
      </c>
      <c r="B219" s="2">
        <f t="shared" si="77"/>
        <v>3252</v>
      </c>
      <c r="C219" s="2" t="str">
        <f t="shared" si="83"/>
        <v>Microfluidic Layer Node 3252</v>
      </c>
      <c r="D219" s="2">
        <v>45</v>
      </c>
      <c r="E219" s="3">
        <f t="shared" si="84"/>
        <v>1.6762873638000002</v>
      </c>
      <c r="F219" s="8" t="s">
        <v>46</v>
      </c>
      <c r="G219" s="4">
        <f>VLOOKUP(F219,Material!$B$2:$F$50,2,FALSE)</f>
        <v>2000</v>
      </c>
      <c r="H219" s="4">
        <f>VLOOKUP($F219,Material!$B$2:$F$50,3,FALSE)</f>
        <v>1030</v>
      </c>
      <c r="I219" s="5">
        <f>VLOOKUP($F219,Material!$B$2:$F$50,4,FALSE)</f>
        <v>0.4</v>
      </c>
      <c r="J219" s="7">
        <f t="shared" si="85"/>
        <v>8.3814368190000008E-4</v>
      </c>
      <c r="K219" s="8">
        <v>1.5166000000000001E-2</v>
      </c>
      <c r="L219" s="4">
        <v>1.533E-2</v>
      </c>
      <c r="M219" s="5">
        <v>3.5000000000000001E-3</v>
      </c>
      <c r="P219" s="2" t="str">
        <f t="shared" si="82"/>
        <v>#    D3252 = Microfluidic Layer Node 3252, T=45, C=1.6762873638;</v>
      </c>
      <c r="Q219" s="2" t="str">
        <f t="shared" si="86"/>
        <v xml:space="preserve">  C3252 = 1.6762873638; </v>
      </c>
    </row>
    <row r="220" spans="1:17">
      <c r="A220" s="14" t="s">
        <v>6</v>
      </c>
      <c r="B220" s="2">
        <f t="shared" si="77"/>
        <v>3253</v>
      </c>
      <c r="C220" s="2" t="str">
        <f t="shared" si="83"/>
        <v>Microfluidic Layer Node 3253</v>
      </c>
      <c r="D220" s="2">
        <v>46</v>
      </c>
      <c r="E220" s="3">
        <f t="shared" si="84"/>
        <v>1.6762873638000002</v>
      </c>
      <c r="F220" s="8" t="s">
        <v>46</v>
      </c>
      <c r="G220" s="4">
        <f>VLOOKUP(F220,Material!$B$2:$F$50,2,FALSE)</f>
        <v>2000</v>
      </c>
      <c r="H220" s="4">
        <f>VLOOKUP($F220,Material!$B$2:$F$50,3,FALSE)</f>
        <v>1030</v>
      </c>
      <c r="I220" s="5">
        <f>VLOOKUP($F220,Material!$B$2:$F$50,4,FALSE)</f>
        <v>0.4</v>
      </c>
      <c r="J220" s="7">
        <f t="shared" si="85"/>
        <v>8.3814368190000008E-4</v>
      </c>
      <c r="K220" s="8">
        <v>1.5166000000000001E-2</v>
      </c>
      <c r="L220" s="4">
        <v>1.533E-2</v>
      </c>
      <c r="M220" s="5">
        <v>3.5000000000000001E-3</v>
      </c>
      <c r="P220" s="2" t="str">
        <f t="shared" si="82"/>
        <v>#    D3253 = Microfluidic Layer Node 3253, T=46, C=1.6762873638;</v>
      </c>
      <c r="Q220" s="2" t="str">
        <f t="shared" si="86"/>
        <v xml:space="preserve">  C3253 = 1.6762873638; </v>
      </c>
    </row>
    <row r="221" spans="1:17">
      <c r="A221" s="14" t="s">
        <v>6</v>
      </c>
      <c r="B221" s="2">
        <f t="shared" si="77"/>
        <v>3254</v>
      </c>
      <c r="C221" s="2" t="str">
        <f t="shared" si="83"/>
        <v>Microfluidic Layer Node 3254</v>
      </c>
      <c r="D221" s="2">
        <v>47</v>
      </c>
      <c r="E221" s="3">
        <f t="shared" si="84"/>
        <v>1.6762873638000002</v>
      </c>
      <c r="F221" s="8" t="s">
        <v>46</v>
      </c>
      <c r="G221" s="4">
        <f>VLOOKUP(F221,Material!$B$2:$F$50,2,FALSE)</f>
        <v>2000</v>
      </c>
      <c r="H221" s="4">
        <f>VLOOKUP($F221,Material!$B$2:$F$50,3,FALSE)</f>
        <v>1030</v>
      </c>
      <c r="I221" s="5">
        <f>VLOOKUP($F221,Material!$B$2:$F$50,4,FALSE)</f>
        <v>0.4</v>
      </c>
      <c r="J221" s="7">
        <f t="shared" si="85"/>
        <v>8.3814368190000008E-4</v>
      </c>
      <c r="K221" s="8">
        <v>1.5166000000000001E-2</v>
      </c>
      <c r="L221" s="4">
        <v>1.533E-2</v>
      </c>
      <c r="M221" s="5">
        <v>3.5000000000000001E-3</v>
      </c>
      <c r="P221" s="2" t="str">
        <f t="shared" si="82"/>
        <v>#    D3254 = Microfluidic Layer Node 3254, T=47, C=1.6762873638;</v>
      </c>
      <c r="Q221" s="2" t="str">
        <f t="shared" si="86"/>
        <v xml:space="preserve">  C3254 = 1.6762873638; </v>
      </c>
    </row>
    <row r="222" spans="1:17">
      <c r="A222" s="14" t="s">
        <v>6</v>
      </c>
      <c r="B222" s="2">
        <f t="shared" si="77"/>
        <v>3255</v>
      </c>
      <c r="C222" s="2" t="str">
        <f t="shared" si="83"/>
        <v>Microfluidic Layer Node 3255</v>
      </c>
      <c r="D222" s="2">
        <v>48</v>
      </c>
      <c r="E222" s="3">
        <f t="shared" si="84"/>
        <v>1.6762873638000002</v>
      </c>
      <c r="F222" s="8" t="s">
        <v>46</v>
      </c>
      <c r="G222" s="4">
        <f>VLOOKUP(F222,Material!$B$2:$F$50,2,FALSE)</f>
        <v>2000</v>
      </c>
      <c r="H222" s="4">
        <f>VLOOKUP($F222,Material!$B$2:$F$50,3,FALSE)</f>
        <v>1030</v>
      </c>
      <c r="I222" s="5">
        <f>VLOOKUP($F222,Material!$B$2:$F$50,4,FALSE)</f>
        <v>0.4</v>
      </c>
      <c r="J222" s="7">
        <f t="shared" si="85"/>
        <v>8.3814368190000008E-4</v>
      </c>
      <c r="K222" s="8">
        <v>1.5166000000000001E-2</v>
      </c>
      <c r="L222" s="4">
        <v>1.533E-2</v>
      </c>
      <c r="M222" s="5">
        <v>3.5000000000000001E-3</v>
      </c>
      <c r="P222" s="2" t="str">
        <f t="shared" si="82"/>
        <v>#    D3255 = Microfluidic Layer Node 3255, T=48, C=1.6762873638;</v>
      </c>
      <c r="Q222" s="2" t="str">
        <f t="shared" si="86"/>
        <v xml:space="preserve">  C3255 = 1.6762873638; </v>
      </c>
    </row>
    <row r="223" spans="1:17">
      <c r="A223" s="14" t="s">
        <v>6</v>
      </c>
      <c r="B223" s="2">
        <f t="shared" si="77"/>
        <v>3256</v>
      </c>
      <c r="C223" s="2" t="str">
        <f t="shared" si="83"/>
        <v>Microfluidic Layer Node 3256</v>
      </c>
      <c r="D223" s="2">
        <v>49</v>
      </c>
      <c r="E223" s="3">
        <f t="shared" si="84"/>
        <v>1.6762873638000002</v>
      </c>
      <c r="F223" s="8" t="s">
        <v>46</v>
      </c>
      <c r="G223" s="4">
        <f>VLOOKUP(F223,Material!$B$2:$F$50,2,FALSE)</f>
        <v>2000</v>
      </c>
      <c r="H223" s="4">
        <f>VLOOKUP($F223,Material!$B$2:$F$50,3,FALSE)</f>
        <v>1030</v>
      </c>
      <c r="I223" s="5">
        <f>VLOOKUP($F223,Material!$B$2:$F$50,4,FALSE)</f>
        <v>0.4</v>
      </c>
      <c r="J223" s="7">
        <f t="shared" si="85"/>
        <v>8.3814368190000008E-4</v>
      </c>
      <c r="K223" s="8">
        <v>1.5166000000000001E-2</v>
      </c>
      <c r="L223" s="4">
        <v>1.533E-2</v>
      </c>
      <c r="M223" s="5">
        <v>3.5000000000000001E-3</v>
      </c>
      <c r="P223" s="2" t="str">
        <f t="shared" si="82"/>
        <v>#    D3256 = Microfluidic Layer Node 3256, T=49, C=1.6762873638;</v>
      </c>
      <c r="Q223" s="2" t="str">
        <f t="shared" si="86"/>
        <v xml:space="preserve">  C3256 = 1.6762873638; </v>
      </c>
    </row>
    <row r="224" spans="1:17">
      <c r="A224" s="14" t="s">
        <v>6</v>
      </c>
      <c r="B224" s="2">
        <f t="shared" si="77"/>
        <v>3257</v>
      </c>
      <c r="C224" s="2" t="str">
        <f t="shared" si="83"/>
        <v>Microfluidic Layer Node 3257</v>
      </c>
      <c r="D224" s="2">
        <v>50</v>
      </c>
      <c r="E224" s="3">
        <f t="shared" si="84"/>
        <v>1.6762873638000002</v>
      </c>
      <c r="F224" s="8" t="s">
        <v>46</v>
      </c>
      <c r="G224" s="4">
        <f>VLOOKUP(F224,Material!$B$2:$F$50,2,FALSE)</f>
        <v>2000</v>
      </c>
      <c r="H224" s="4">
        <f>VLOOKUP($F224,Material!$B$2:$F$50,3,FALSE)</f>
        <v>1030</v>
      </c>
      <c r="I224" s="5">
        <f>VLOOKUP($F224,Material!$B$2:$F$50,4,FALSE)</f>
        <v>0.4</v>
      </c>
      <c r="J224" s="7">
        <f t="shared" si="85"/>
        <v>8.3814368190000008E-4</v>
      </c>
      <c r="K224" s="8">
        <v>1.5166000000000001E-2</v>
      </c>
      <c r="L224" s="4">
        <v>1.533E-2</v>
      </c>
      <c r="M224" s="5">
        <v>3.5000000000000001E-3</v>
      </c>
      <c r="P224" s="2" t="str">
        <f t="shared" si="82"/>
        <v>#    D3257 = Microfluidic Layer Node 3257, T=50, C=1.6762873638;</v>
      </c>
      <c r="Q224" s="2" t="str">
        <f t="shared" si="86"/>
        <v xml:space="preserve">  C3257 = 1.6762873638; </v>
      </c>
    </row>
    <row r="225" spans="1:17">
      <c r="A225" s="14" t="s">
        <v>6</v>
      </c>
      <c r="B225" s="2">
        <f t="shared" si="77"/>
        <v>3258</v>
      </c>
      <c r="C225" s="2" t="str">
        <f t="shared" si="83"/>
        <v>Microfluidic Layer Node 3258</v>
      </c>
      <c r="D225" s="2">
        <v>51</v>
      </c>
      <c r="E225" s="3">
        <f t="shared" si="84"/>
        <v>1.6762873638000002</v>
      </c>
      <c r="F225" s="8" t="s">
        <v>46</v>
      </c>
      <c r="G225" s="4">
        <f>VLOOKUP(F225,Material!$B$2:$F$50,2,FALSE)</f>
        <v>2000</v>
      </c>
      <c r="H225" s="4">
        <f>VLOOKUP($F225,Material!$B$2:$F$50,3,FALSE)</f>
        <v>1030</v>
      </c>
      <c r="I225" s="5">
        <f>VLOOKUP($F225,Material!$B$2:$F$50,4,FALSE)</f>
        <v>0.4</v>
      </c>
      <c r="J225" s="7">
        <f t="shared" si="85"/>
        <v>8.3814368190000008E-4</v>
      </c>
      <c r="K225" s="8">
        <v>1.5166000000000001E-2</v>
      </c>
      <c r="L225" s="4">
        <v>1.533E-2</v>
      </c>
      <c r="M225" s="5">
        <v>3.5000000000000001E-3</v>
      </c>
      <c r="P225" s="2" t="str">
        <f t="shared" si="82"/>
        <v>#    D3258 = Microfluidic Layer Node 3258, T=51, C=1.6762873638;</v>
      </c>
      <c r="Q225" s="2" t="str">
        <f t="shared" si="86"/>
        <v xml:space="preserve">  C3258 = 1.6762873638; </v>
      </c>
    </row>
    <row r="226" spans="1:17">
      <c r="A226" s="14" t="s">
        <v>6</v>
      </c>
      <c r="B226" s="2">
        <f t="shared" si="77"/>
        <v>3259</v>
      </c>
      <c r="C226" s="2" t="str">
        <f t="shared" si="83"/>
        <v>Microfluidic Layer Node 3259</v>
      </c>
      <c r="D226" s="2">
        <v>52</v>
      </c>
      <c r="E226" s="3">
        <f t="shared" si="84"/>
        <v>1.6762873638000002</v>
      </c>
      <c r="F226" s="8" t="s">
        <v>46</v>
      </c>
      <c r="G226" s="4">
        <f>VLOOKUP(F226,Material!$B$2:$F$50,2,FALSE)</f>
        <v>2000</v>
      </c>
      <c r="H226" s="4">
        <f>VLOOKUP($F226,Material!$B$2:$F$50,3,FALSE)</f>
        <v>1030</v>
      </c>
      <c r="I226" s="5">
        <f>VLOOKUP($F226,Material!$B$2:$F$50,4,FALSE)</f>
        <v>0.4</v>
      </c>
      <c r="J226" s="7">
        <f t="shared" si="85"/>
        <v>8.3814368190000008E-4</v>
      </c>
      <c r="K226" s="8">
        <v>1.5166000000000001E-2</v>
      </c>
      <c r="L226" s="4">
        <v>1.533E-2</v>
      </c>
      <c r="M226" s="5">
        <v>3.5000000000000001E-3</v>
      </c>
      <c r="P226" s="2" t="str">
        <f t="shared" si="82"/>
        <v>#    D3259 = Microfluidic Layer Node 3259, T=52, C=1.6762873638;</v>
      </c>
      <c r="Q226" s="2" t="str">
        <f t="shared" si="86"/>
        <v xml:space="preserve">  C3259 = 1.6762873638; </v>
      </c>
    </row>
    <row r="227" spans="1:17">
      <c r="A227" s="14" t="s">
        <v>6</v>
      </c>
      <c r="B227" s="2">
        <f t="shared" si="77"/>
        <v>3260</v>
      </c>
      <c r="C227" s="2" t="str">
        <f t="shared" si="83"/>
        <v>Microfluidic Layer Node 3260</v>
      </c>
      <c r="D227" s="2">
        <v>53</v>
      </c>
      <c r="E227" s="3">
        <f t="shared" si="84"/>
        <v>1.6762873638000002</v>
      </c>
      <c r="F227" s="8" t="s">
        <v>46</v>
      </c>
      <c r="G227" s="4">
        <f>VLOOKUP(F227,Material!$B$2:$F$50,2,FALSE)</f>
        <v>2000</v>
      </c>
      <c r="H227" s="4">
        <f>VLOOKUP($F227,Material!$B$2:$F$50,3,FALSE)</f>
        <v>1030</v>
      </c>
      <c r="I227" s="5">
        <f>VLOOKUP($F227,Material!$B$2:$F$50,4,FALSE)</f>
        <v>0.4</v>
      </c>
      <c r="J227" s="7">
        <f t="shared" si="85"/>
        <v>8.3814368190000008E-4</v>
      </c>
      <c r="K227" s="8">
        <v>1.5166000000000001E-2</v>
      </c>
      <c r="L227" s="4">
        <v>1.533E-2</v>
      </c>
      <c r="M227" s="5">
        <v>3.5000000000000001E-3</v>
      </c>
      <c r="P227" s="2" t="str">
        <f t="shared" si="82"/>
        <v>#    D3260 = Microfluidic Layer Node 3260, T=53, C=1.6762873638;</v>
      </c>
      <c r="Q227" s="2" t="str">
        <f t="shared" si="86"/>
        <v xml:space="preserve">  C3260 = 1.6762873638; </v>
      </c>
    </row>
    <row r="228" spans="1:17">
      <c r="A228" s="14" t="s">
        <v>6</v>
      </c>
      <c r="B228" s="2">
        <f t="shared" si="77"/>
        <v>3261</v>
      </c>
      <c r="C228" s="2" t="str">
        <f t="shared" si="83"/>
        <v>Microfluidic Layer Node 3261</v>
      </c>
      <c r="D228" s="2">
        <v>54</v>
      </c>
      <c r="E228" s="3">
        <f t="shared" si="84"/>
        <v>1.6762873638000002</v>
      </c>
      <c r="F228" s="8" t="s">
        <v>46</v>
      </c>
      <c r="G228" s="4">
        <f>VLOOKUP(F228,Material!$B$2:$F$50,2,FALSE)</f>
        <v>2000</v>
      </c>
      <c r="H228" s="4">
        <f>VLOOKUP($F228,Material!$B$2:$F$50,3,FALSE)</f>
        <v>1030</v>
      </c>
      <c r="I228" s="5">
        <f>VLOOKUP($F228,Material!$B$2:$F$50,4,FALSE)</f>
        <v>0.4</v>
      </c>
      <c r="J228" s="7">
        <f t="shared" si="85"/>
        <v>8.3814368190000008E-4</v>
      </c>
      <c r="K228" s="8">
        <v>1.5166000000000001E-2</v>
      </c>
      <c r="L228" s="4">
        <v>1.533E-2</v>
      </c>
      <c r="M228" s="5">
        <v>3.5000000000000001E-3</v>
      </c>
      <c r="P228" s="2" t="str">
        <f t="shared" si="82"/>
        <v>#    D3261 = Microfluidic Layer Node 3261, T=54, C=1.6762873638;</v>
      </c>
      <c r="Q228" s="2" t="str">
        <f t="shared" si="86"/>
        <v xml:space="preserve">  C3261 = 1.6762873638; </v>
      </c>
    </row>
    <row r="229" spans="1:17">
      <c r="A229" s="14" t="s">
        <v>6</v>
      </c>
      <c r="B229" s="2">
        <f t="shared" si="77"/>
        <v>3262</v>
      </c>
      <c r="C229" s="2" t="str">
        <f t="shared" si="83"/>
        <v>Microfluidic Layer Node 3262</v>
      </c>
      <c r="D229" s="2">
        <v>55</v>
      </c>
      <c r="E229" s="3">
        <f t="shared" si="84"/>
        <v>1.6762873638000002</v>
      </c>
      <c r="F229" s="8" t="s">
        <v>46</v>
      </c>
      <c r="G229" s="4">
        <f>VLOOKUP(F229,Material!$B$2:$F$50,2,FALSE)</f>
        <v>2000</v>
      </c>
      <c r="H229" s="4">
        <f>VLOOKUP($F229,Material!$B$2:$F$50,3,FALSE)</f>
        <v>1030</v>
      </c>
      <c r="I229" s="5">
        <f>VLOOKUP($F229,Material!$B$2:$F$50,4,FALSE)</f>
        <v>0.4</v>
      </c>
      <c r="J229" s="7">
        <f t="shared" si="85"/>
        <v>8.3814368190000008E-4</v>
      </c>
      <c r="K229" s="8">
        <v>1.5166000000000001E-2</v>
      </c>
      <c r="L229" s="4">
        <v>1.533E-2</v>
      </c>
      <c r="M229" s="5">
        <v>3.5000000000000001E-3</v>
      </c>
      <c r="P229" s="2" t="str">
        <f t="shared" si="82"/>
        <v>#    D3262 = Microfluidic Layer Node 3262, T=55, C=1.6762873638;</v>
      </c>
      <c r="Q229" s="2" t="str">
        <f t="shared" si="86"/>
        <v xml:space="preserve">  C3262 = 1.6762873638; </v>
      </c>
    </row>
    <row r="230" spans="1:17">
      <c r="A230" s="14" t="s">
        <v>6</v>
      </c>
      <c r="B230" s="2">
        <f t="shared" si="77"/>
        <v>3263</v>
      </c>
      <c r="C230" s="2" t="str">
        <f t="shared" si="83"/>
        <v>Microfluidic Layer Node 3263</v>
      </c>
      <c r="D230" s="2">
        <v>56</v>
      </c>
      <c r="E230" s="3">
        <f t="shared" si="84"/>
        <v>1.6762873638000002</v>
      </c>
      <c r="F230" s="8" t="s">
        <v>46</v>
      </c>
      <c r="G230" s="4">
        <f>VLOOKUP(F230,Material!$B$2:$F$50,2,FALSE)</f>
        <v>2000</v>
      </c>
      <c r="H230" s="4">
        <f>VLOOKUP($F230,Material!$B$2:$F$50,3,FALSE)</f>
        <v>1030</v>
      </c>
      <c r="I230" s="5">
        <f>VLOOKUP($F230,Material!$B$2:$F$50,4,FALSE)</f>
        <v>0.4</v>
      </c>
      <c r="J230" s="7">
        <f t="shared" si="85"/>
        <v>8.3814368190000008E-4</v>
      </c>
      <c r="K230" s="8">
        <v>1.5166000000000001E-2</v>
      </c>
      <c r="L230" s="4">
        <v>1.533E-2</v>
      </c>
      <c r="M230" s="5">
        <v>3.5000000000000001E-3</v>
      </c>
      <c r="P230" s="2" t="str">
        <f t="shared" si="82"/>
        <v>#    D3263 = Microfluidic Layer Node 3263, T=56, C=1.6762873638;</v>
      </c>
      <c r="Q230" s="2" t="str">
        <f t="shared" si="86"/>
        <v xml:space="preserve">  C3263 = 1.6762873638; </v>
      </c>
    </row>
    <row r="231" spans="1:17">
      <c r="A231" s="14" t="s">
        <v>6</v>
      </c>
      <c r="B231" s="2">
        <f t="shared" si="77"/>
        <v>3264</v>
      </c>
      <c r="C231" s="2" t="str">
        <f t="shared" si="83"/>
        <v>Microfluidic Layer Node 3264</v>
      </c>
      <c r="D231" s="2">
        <v>57</v>
      </c>
      <c r="E231" s="3">
        <f t="shared" si="84"/>
        <v>1.6762873638000002</v>
      </c>
      <c r="F231" s="8" t="s">
        <v>46</v>
      </c>
      <c r="G231" s="4">
        <f>VLOOKUP(F231,Material!$B$2:$F$50,2,FALSE)</f>
        <v>2000</v>
      </c>
      <c r="H231" s="4">
        <f>VLOOKUP($F231,Material!$B$2:$F$50,3,FALSE)</f>
        <v>1030</v>
      </c>
      <c r="I231" s="5">
        <f>VLOOKUP($F231,Material!$B$2:$F$50,4,FALSE)</f>
        <v>0.4</v>
      </c>
      <c r="J231" s="7">
        <f t="shared" si="85"/>
        <v>8.3814368190000008E-4</v>
      </c>
      <c r="K231" s="8">
        <v>1.5166000000000001E-2</v>
      </c>
      <c r="L231" s="4">
        <v>1.533E-2</v>
      </c>
      <c r="M231" s="5">
        <v>3.5000000000000001E-3</v>
      </c>
      <c r="P231" s="2" t="str">
        <f t="shared" ref="P231:P238" si="87">IF(A231="C","#    D"&amp;B231&amp;" = "&amp;$C231&amp;", T="&amp;$D231&amp;", C="&amp;$E231&amp;";","    D"&amp;B231&amp;" = "&amp;$C231&amp;", T="&amp;$D231&amp;", C="&amp;$E231&amp;";")</f>
        <v>#    D3264 = Microfluidic Layer Node 3264, T=57, C=1.6762873638;</v>
      </c>
      <c r="Q231" s="2" t="str">
        <f t="shared" si="86"/>
        <v xml:space="preserve">  C3264 = 1.6762873638; </v>
      </c>
    </row>
    <row r="232" spans="1:17">
      <c r="A232" s="14" t="s">
        <v>6</v>
      </c>
      <c r="B232" s="2">
        <f t="shared" si="77"/>
        <v>3265</v>
      </c>
      <c r="C232" s="2" t="str">
        <f t="shared" si="83"/>
        <v>Microfluidic Layer Node 3265</v>
      </c>
      <c r="D232" s="2">
        <v>58</v>
      </c>
      <c r="E232" s="3">
        <f t="shared" si="84"/>
        <v>1.6762873638000002</v>
      </c>
      <c r="F232" s="8" t="s">
        <v>46</v>
      </c>
      <c r="G232" s="4">
        <f>VLOOKUP(F232,Material!$B$2:$F$50,2,FALSE)</f>
        <v>2000</v>
      </c>
      <c r="H232" s="4">
        <f>VLOOKUP($F232,Material!$B$2:$F$50,3,FALSE)</f>
        <v>1030</v>
      </c>
      <c r="I232" s="5">
        <f>VLOOKUP($F232,Material!$B$2:$F$50,4,FALSE)</f>
        <v>0.4</v>
      </c>
      <c r="J232" s="7">
        <f t="shared" si="85"/>
        <v>8.3814368190000008E-4</v>
      </c>
      <c r="K232" s="8">
        <v>1.5166000000000001E-2</v>
      </c>
      <c r="L232" s="4">
        <v>1.533E-2</v>
      </c>
      <c r="M232" s="5">
        <v>3.5000000000000001E-3</v>
      </c>
      <c r="P232" s="2" t="str">
        <f t="shared" si="87"/>
        <v>#    D3265 = Microfluidic Layer Node 3265, T=58, C=1.6762873638;</v>
      </c>
      <c r="Q232" s="2" t="str">
        <f t="shared" si="86"/>
        <v xml:space="preserve">  C3265 = 1.6762873638; </v>
      </c>
    </row>
    <row r="233" spans="1:17">
      <c r="A233" s="14" t="s">
        <v>6</v>
      </c>
      <c r="B233" s="2">
        <f t="shared" ref="B233:B238" si="88">B232+1</f>
        <v>3266</v>
      </c>
      <c r="C233" s="2" t="str">
        <f t="shared" si="83"/>
        <v>Microfluidic Layer Node 3266</v>
      </c>
      <c r="D233" s="2">
        <v>59</v>
      </c>
      <c r="E233" s="3">
        <f t="shared" si="84"/>
        <v>1.6762873638000002</v>
      </c>
      <c r="F233" s="8" t="s">
        <v>46</v>
      </c>
      <c r="G233" s="4">
        <f>VLOOKUP(F233,Material!$B$2:$F$50,2,FALSE)</f>
        <v>2000</v>
      </c>
      <c r="H233" s="4">
        <f>VLOOKUP($F233,Material!$B$2:$F$50,3,FALSE)</f>
        <v>1030</v>
      </c>
      <c r="I233" s="5">
        <f>VLOOKUP($F233,Material!$B$2:$F$50,4,FALSE)</f>
        <v>0.4</v>
      </c>
      <c r="J233" s="7">
        <f t="shared" si="85"/>
        <v>8.3814368190000008E-4</v>
      </c>
      <c r="K233" s="8">
        <v>1.5166000000000001E-2</v>
      </c>
      <c r="L233" s="4">
        <v>1.533E-2</v>
      </c>
      <c r="M233" s="5">
        <v>3.5000000000000001E-3</v>
      </c>
      <c r="P233" s="2" t="str">
        <f t="shared" si="87"/>
        <v>#    D3266 = Microfluidic Layer Node 3266, T=59, C=1.6762873638;</v>
      </c>
      <c r="Q233" s="2" t="str">
        <f t="shared" si="86"/>
        <v xml:space="preserve">  C3266 = 1.6762873638; </v>
      </c>
    </row>
    <row r="234" spans="1:17">
      <c r="A234" s="14" t="s">
        <v>6</v>
      </c>
      <c r="B234" s="2">
        <f t="shared" si="88"/>
        <v>3267</v>
      </c>
      <c r="C234" s="2" t="str">
        <f t="shared" si="83"/>
        <v>Microfluidic Layer Node 3267</v>
      </c>
      <c r="D234" s="2">
        <v>60</v>
      </c>
      <c r="E234" s="3">
        <f t="shared" si="84"/>
        <v>1.6762873638000002</v>
      </c>
      <c r="F234" s="8" t="s">
        <v>46</v>
      </c>
      <c r="G234" s="4">
        <f>VLOOKUP(F234,Material!$B$2:$F$50,2,FALSE)</f>
        <v>2000</v>
      </c>
      <c r="H234" s="4">
        <f>VLOOKUP($F234,Material!$B$2:$F$50,3,FALSE)</f>
        <v>1030</v>
      </c>
      <c r="I234" s="5">
        <f>VLOOKUP($F234,Material!$B$2:$F$50,4,FALSE)</f>
        <v>0.4</v>
      </c>
      <c r="J234" s="7">
        <f t="shared" si="85"/>
        <v>8.3814368190000008E-4</v>
      </c>
      <c r="K234" s="8">
        <v>1.5166000000000001E-2</v>
      </c>
      <c r="L234" s="4">
        <v>1.533E-2</v>
      </c>
      <c r="M234" s="5">
        <v>3.5000000000000001E-3</v>
      </c>
      <c r="P234" s="2" t="str">
        <f t="shared" si="87"/>
        <v>#    D3267 = Microfluidic Layer Node 3267, T=60, C=1.6762873638;</v>
      </c>
      <c r="Q234" s="2" t="str">
        <f t="shared" si="86"/>
        <v xml:space="preserve">  C3267 = 1.6762873638; </v>
      </c>
    </row>
    <row r="235" spans="1:17">
      <c r="A235" s="14" t="s">
        <v>6</v>
      </c>
      <c r="B235" s="2">
        <f t="shared" si="88"/>
        <v>3268</v>
      </c>
      <c r="C235" s="2" t="str">
        <f t="shared" si="83"/>
        <v>Microfluidic Layer Node 3268</v>
      </c>
      <c r="D235" s="2">
        <v>61</v>
      </c>
      <c r="E235" s="3">
        <f t="shared" si="84"/>
        <v>1.6762873638000002</v>
      </c>
      <c r="F235" s="8" t="s">
        <v>46</v>
      </c>
      <c r="G235" s="4">
        <f>VLOOKUP(F235,Material!$B$2:$F$50,2,FALSE)</f>
        <v>2000</v>
      </c>
      <c r="H235" s="4">
        <f>VLOOKUP($F235,Material!$B$2:$F$50,3,FALSE)</f>
        <v>1030</v>
      </c>
      <c r="I235" s="5">
        <f>VLOOKUP($F235,Material!$B$2:$F$50,4,FALSE)</f>
        <v>0.4</v>
      </c>
      <c r="J235" s="7">
        <f t="shared" si="85"/>
        <v>8.3814368190000008E-4</v>
      </c>
      <c r="K235" s="8">
        <v>1.5166000000000001E-2</v>
      </c>
      <c r="L235" s="4">
        <v>1.533E-2</v>
      </c>
      <c r="M235" s="5">
        <v>3.5000000000000001E-3</v>
      </c>
      <c r="P235" s="2" t="str">
        <f t="shared" si="87"/>
        <v>#    D3268 = Microfluidic Layer Node 3268, T=61, C=1.6762873638;</v>
      </c>
      <c r="Q235" s="2" t="str">
        <f t="shared" si="86"/>
        <v xml:space="preserve">  C3268 = 1.6762873638; </v>
      </c>
    </row>
    <row r="236" spans="1:17">
      <c r="A236" s="14" t="s">
        <v>6</v>
      </c>
      <c r="B236" s="2">
        <f t="shared" si="88"/>
        <v>3269</v>
      </c>
      <c r="C236" s="2" t="str">
        <f t="shared" si="83"/>
        <v>Microfluidic Layer Node 3269</v>
      </c>
      <c r="D236" s="2">
        <v>62</v>
      </c>
      <c r="E236" s="3">
        <f t="shared" si="84"/>
        <v>1.6762873638000002</v>
      </c>
      <c r="F236" s="8" t="s">
        <v>46</v>
      </c>
      <c r="G236" s="4">
        <f>VLOOKUP(F236,Material!$B$2:$F$50,2,FALSE)</f>
        <v>2000</v>
      </c>
      <c r="H236" s="4">
        <f>VLOOKUP($F236,Material!$B$2:$F$50,3,FALSE)</f>
        <v>1030</v>
      </c>
      <c r="I236" s="5">
        <f>VLOOKUP($F236,Material!$B$2:$F$50,4,FALSE)</f>
        <v>0.4</v>
      </c>
      <c r="J236" s="7">
        <f t="shared" si="85"/>
        <v>8.3814368190000008E-4</v>
      </c>
      <c r="K236" s="8">
        <v>1.5166000000000001E-2</v>
      </c>
      <c r="L236" s="4">
        <v>1.533E-2</v>
      </c>
      <c r="M236" s="5">
        <v>3.5000000000000001E-3</v>
      </c>
      <c r="P236" s="2" t="str">
        <f t="shared" si="87"/>
        <v>#    D3269 = Microfluidic Layer Node 3269, T=62, C=1.6762873638;</v>
      </c>
      <c r="Q236" s="2" t="str">
        <f t="shared" si="86"/>
        <v xml:space="preserve">  C3269 = 1.6762873638; </v>
      </c>
    </row>
    <row r="237" spans="1:17">
      <c r="A237" s="14" t="s">
        <v>6</v>
      </c>
      <c r="B237" s="2">
        <f t="shared" si="88"/>
        <v>3270</v>
      </c>
      <c r="C237" s="2" t="str">
        <f t="shared" si="83"/>
        <v>Microfluidic Layer Node 3270</v>
      </c>
      <c r="D237" s="2">
        <v>63</v>
      </c>
      <c r="E237" s="3">
        <f t="shared" si="84"/>
        <v>1.6762873638000002</v>
      </c>
      <c r="F237" s="8" t="s">
        <v>46</v>
      </c>
      <c r="G237" s="4">
        <f>VLOOKUP(F237,Material!$B$2:$F$50,2,FALSE)</f>
        <v>2000</v>
      </c>
      <c r="H237" s="4">
        <f>VLOOKUP($F237,Material!$B$2:$F$50,3,FALSE)</f>
        <v>1030</v>
      </c>
      <c r="I237" s="5">
        <f>VLOOKUP($F237,Material!$B$2:$F$50,4,FALSE)</f>
        <v>0.4</v>
      </c>
      <c r="J237" s="7">
        <f t="shared" si="85"/>
        <v>8.3814368190000008E-4</v>
      </c>
      <c r="K237" s="8">
        <v>1.5166000000000001E-2</v>
      </c>
      <c r="L237" s="4">
        <v>1.533E-2</v>
      </c>
      <c r="M237" s="5">
        <v>3.5000000000000001E-3</v>
      </c>
      <c r="P237" s="2" t="str">
        <f t="shared" si="87"/>
        <v>#    D3270 = Microfluidic Layer Node 3270, T=63, C=1.6762873638;</v>
      </c>
      <c r="Q237" s="2" t="str">
        <f t="shared" si="86"/>
        <v xml:space="preserve">  C3270 = 1.6762873638; </v>
      </c>
    </row>
    <row r="238" spans="1:17">
      <c r="A238" s="14" t="s">
        <v>6</v>
      </c>
      <c r="B238" s="2">
        <f t="shared" si="88"/>
        <v>3271</v>
      </c>
      <c r="C238" s="2" t="str">
        <f t="shared" si="83"/>
        <v>Microfluidic Layer Node 3271</v>
      </c>
      <c r="D238" s="2">
        <v>64</v>
      </c>
      <c r="E238" s="3">
        <f t="shared" si="84"/>
        <v>1.6762873638000002</v>
      </c>
      <c r="F238" s="8" t="s">
        <v>46</v>
      </c>
      <c r="G238" s="4">
        <f>VLOOKUP(F238,Material!$B$2:$F$50,2,FALSE)</f>
        <v>2000</v>
      </c>
      <c r="H238" s="4">
        <f>VLOOKUP($F238,Material!$B$2:$F$50,3,FALSE)</f>
        <v>1030</v>
      </c>
      <c r="I238" s="5">
        <f>VLOOKUP($F238,Material!$B$2:$F$50,4,FALSE)</f>
        <v>0.4</v>
      </c>
      <c r="J238" s="7">
        <f t="shared" si="85"/>
        <v>8.3814368190000008E-4</v>
      </c>
      <c r="K238" s="8">
        <v>1.5166000000000001E-2</v>
      </c>
      <c r="L238" s="4">
        <v>1.533E-2</v>
      </c>
      <c r="M238" s="5">
        <v>3.5000000000000001E-3</v>
      </c>
      <c r="P238" s="2" t="str">
        <f t="shared" si="87"/>
        <v>#    D3271 = Microfluidic Layer Node 3271, T=64, C=1.6762873638;</v>
      </c>
      <c r="Q238" s="2" t="str">
        <f t="shared" si="86"/>
        <v xml:space="preserve">  C3271 = 1.6762873638; </v>
      </c>
    </row>
    <row r="239" spans="1:17">
      <c r="A239" s="14"/>
      <c r="C239" s="2"/>
      <c r="E239" s="3"/>
      <c r="J239" s="7"/>
      <c r="P239" s="2"/>
      <c r="Q239" s="2"/>
    </row>
    <row r="240" spans="1:17">
      <c r="A240" s="14"/>
      <c r="C240" s="2"/>
      <c r="E240" s="3"/>
      <c r="J240" s="7"/>
      <c r="P240" s="2"/>
      <c r="Q240" s="2"/>
    </row>
    <row r="241" spans="1:17">
      <c r="A241" s="143"/>
      <c r="B241" s="144" t="s">
        <v>81</v>
      </c>
      <c r="C241" s="144" t="s">
        <v>82</v>
      </c>
      <c r="D241" s="145"/>
      <c r="E241" s="145"/>
      <c r="F241" s="146"/>
      <c r="G241" s="143"/>
      <c r="H241" s="143"/>
      <c r="I241" s="147"/>
      <c r="J241" s="148"/>
      <c r="K241" s="149"/>
      <c r="L241" s="143"/>
      <c r="M241" s="147"/>
      <c r="N241" s="143"/>
      <c r="O241" s="143"/>
      <c r="P241" s="148"/>
      <c r="Q241" s="143"/>
    </row>
    <row r="242" spans="1:17">
      <c r="A242" s="14" t="s">
        <v>6</v>
      </c>
      <c r="B242" s="2">
        <v>3300</v>
      </c>
      <c r="C242" s="2" t="str">
        <f>C$241&amp;" Node "&amp;B242</f>
        <v>PCB Bottom Node 3300</v>
      </c>
      <c r="D242" s="2">
        <v>20</v>
      </c>
      <c r="E242" s="3">
        <f t="shared" ref="E242:E261" si="89">G242*J242</f>
        <v>0.48706614833385603</v>
      </c>
      <c r="F242" s="8" t="s">
        <v>38</v>
      </c>
      <c r="G242" s="4">
        <f>VLOOKUP(F242,Material!$B$2:$F$50,2,FALSE)</f>
        <v>589</v>
      </c>
      <c r="H242" s="4">
        <f>VLOOKUP($F242,Material!$B$2:$F$50,3,FALSE)</f>
        <v>2223</v>
      </c>
      <c r="I242" s="5">
        <f>VLOOKUP($F242,Material!$B$2:$F$50,4,FALSE)</f>
        <v>20.5</v>
      </c>
      <c r="J242" s="7">
        <f t="shared" ref="J242:J261" si="90">H242*K242*L242*M242</f>
        <v>8.2693743350400009E-4</v>
      </c>
      <c r="K242" s="8">
        <v>1.5166000000000001E-2</v>
      </c>
      <c r="L242" s="4">
        <v>1.533E-2</v>
      </c>
      <c r="M242" s="5">
        <v>1.6000000000000001E-3</v>
      </c>
      <c r="P242" s="2" t="str">
        <f t="shared" ref="P242:P277" si="91">IF(A242="C","#    D"&amp;B242&amp;" = "&amp;$C242&amp;", T="&amp;$D242&amp;", C="&amp;$E242&amp;";","    D"&amp;B242&amp;" = "&amp;$C242&amp;", T="&amp;$D242&amp;", C="&amp;$E242&amp;";")</f>
        <v>#    D3300 = PCB Bottom Node 3300, T=20, C=0.487066148333856;</v>
      </c>
      <c r="Q242" s="2" t="str">
        <f t="shared" ref="Q242:Q261" si="92" xml:space="preserve"> "  C"&amp;B242&amp;" = "&amp;E242&amp;"; "</f>
        <v xml:space="preserve">  C3300 = 0.487066148333856; </v>
      </c>
    </row>
    <row r="243" spans="1:17">
      <c r="A243" s="14" t="s">
        <v>6</v>
      </c>
      <c r="B243" s="2">
        <f>B242+1</f>
        <v>3301</v>
      </c>
      <c r="C243" s="2" t="str">
        <f t="shared" ref="C243:C261" si="93">C$241&amp;" Node "&amp;B243</f>
        <v>PCB Bottom Node 3301</v>
      </c>
      <c r="D243" s="2">
        <v>20</v>
      </c>
      <c r="E243" s="3">
        <f t="shared" si="89"/>
        <v>0.48706614833385603</v>
      </c>
      <c r="F243" s="8" t="s">
        <v>38</v>
      </c>
      <c r="G243" s="4">
        <f>VLOOKUP(F243,Material!$B$2:$F$50,2,FALSE)</f>
        <v>589</v>
      </c>
      <c r="H243" s="4">
        <f>VLOOKUP($F243,Material!$B$2:$F$50,3,FALSE)</f>
        <v>2223</v>
      </c>
      <c r="I243" s="5">
        <f>VLOOKUP($F243,Material!$B$2:$F$50,4,FALSE)</f>
        <v>20.5</v>
      </c>
      <c r="J243" s="7">
        <f t="shared" si="90"/>
        <v>8.2693743350400009E-4</v>
      </c>
      <c r="K243" s="8">
        <v>1.5166000000000001E-2</v>
      </c>
      <c r="L243" s="4">
        <v>1.533E-2</v>
      </c>
      <c r="M243" s="5">
        <v>1.6000000000000001E-3</v>
      </c>
      <c r="P243" s="2" t="str">
        <f t="shared" si="91"/>
        <v>#    D3301 = PCB Bottom Node 3301, T=20, C=0.487066148333856;</v>
      </c>
      <c r="Q243" s="2" t="str">
        <f t="shared" si="92"/>
        <v xml:space="preserve">  C3301 = 0.487066148333856; </v>
      </c>
    </row>
    <row r="244" spans="1:17">
      <c r="A244" s="14" t="s">
        <v>6</v>
      </c>
      <c r="B244" s="2">
        <f t="shared" ref="B244:B277" si="94">B243+1</f>
        <v>3302</v>
      </c>
      <c r="C244" s="2" t="str">
        <f t="shared" si="93"/>
        <v>PCB Bottom Node 3302</v>
      </c>
      <c r="D244" s="2">
        <v>20</v>
      </c>
      <c r="E244" s="3">
        <f t="shared" si="89"/>
        <v>0.48706614833385603</v>
      </c>
      <c r="F244" s="8" t="s">
        <v>38</v>
      </c>
      <c r="G244" s="4">
        <f>VLOOKUP(F244,Material!$B$2:$F$50,2,FALSE)</f>
        <v>589</v>
      </c>
      <c r="H244" s="4">
        <f>VLOOKUP($F244,Material!$B$2:$F$50,3,FALSE)</f>
        <v>2223</v>
      </c>
      <c r="I244" s="5">
        <f>VLOOKUP($F244,Material!$B$2:$F$50,4,FALSE)</f>
        <v>20.5</v>
      </c>
      <c r="J244" s="7">
        <f t="shared" si="90"/>
        <v>8.2693743350400009E-4</v>
      </c>
      <c r="K244" s="8">
        <v>1.5166000000000001E-2</v>
      </c>
      <c r="L244" s="4">
        <v>1.533E-2</v>
      </c>
      <c r="M244" s="5">
        <v>1.6000000000000001E-3</v>
      </c>
      <c r="P244" s="2" t="str">
        <f t="shared" si="91"/>
        <v>#    D3302 = PCB Bottom Node 3302, T=20, C=0.487066148333856;</v>
      </c>
      <c r="Q244" s="2" t="str">
        <f t="shared" si="92"/>
        <v xml:space="preserve">  C3302 = 0.487066148333856; </v>
      </c>
    </row>
    <row r="245" spans="1:17">
      <c r="A245" s="14" t="s">
        <v>6</v>
      </c>
      <c r="B245" s="2">
        <f t="shared" si="94"/>
        <v>3303</v>
      </c>
      <c r="C245" s="2" t="str">
        <f t="shared" si="93"/>
        <v>PCB Bottom Node 3303</v>
      </c>
      <c r="D245" s="2">
        <v>20</v>
      </c>
      <c r="E245" s="3">
        <f t="shared" si="89"/>
        <v>0.48706614833385603</v>
      </c>
      <c r="F245" s="8" t="s">
        <v>38</v>
      </c>
      <c r="G245" s="4">
        <f>VLOOKUP(F245,Material!$B$2:$F$50,2,FALSE)</f>
        <v>589</v>
      </c>
      <c r="H245" s="4">
        <f>VLOOKUP($F245,Material!$B$2:$F$50,3,FALSE)</f>
        <v>2223</v>
      </c>
      <c r="I245" s="5">
        <f>VLOOKUP($F245,Material!$B$2:$F$50,4,FALSE)</f>
        <v>20.5</v>
      </c>
      <c r="J245" s="7">
        <f t="shared" si="90"/>
        <v>8.2693743350400009E-4</v>
      </c>
      <c r="K245" s="8">
        <v>1.5166000000000001E-2</v>
      </c>
      <c r="L245" s="4">
        <v>1.533E-2</v>
      </c>
      <c r="M245" s="5">
        <v>1.6000000000000001E-3</v>
      </c>
      <c r="P245" s="2" t="str">
        <f t="shared" si="91"/>
        <v>#    D3303 = PCB Bottom Node 3303, T=20, C=0.487066148333856;</v>
      </c>
      <c r="Q245" s="2" t="str">
        <f t="shared" si="92"/>
        <v xml:space="preserve">  C3303 = 0.487066148333856; </v>
      </c>
    </row>
    <row r="246" spans="1:17">
      <c r="A246" s="14" t="s">
        <v>6</v>
      </c>
      <c r="B246" s="2">
        <f t="shared" si="94"/>
        <v>3304</v>
      </c>
      <c r="C246" s="2" t="str">
        <f t="shared" si="93"/>
        <v>PCB Bottom Node 3304</v>
      </c>
      <c r="D246" s="2">
        <v>20</v>
      </c>
      <c r="E246" s="3">
        <f t="shared" si="89"/>
        <v>0.48706614833385603</v>
      </c>
      <c r="F246" s="8" t="s">
        <v>38</v>
      </c>
      <c r="G246" s="4">
        <f>VLOOKUP(F246,Material!$B$2:$F$50,2,FALSE)</f>
        <v>589</v>
      </c>
      <c r="H246" s="4">
        <f>VLOOKUP($F246,Material!$B$2:$F$50,3,FALSE)</f>
        <v>2223</v>
      </c>
      <c r="I246" s="5">
        <f>VLOOKUP($F246,Material!$B$2:$F$50,4,FALSE)</f>
        <v>20.5</v>
      </c>
      <c r="J246" s="7">
        <f t="shared" si="90"/>
        <v>8.2693743350400009E-4</v>
      </c>
      <c r="K246" s="8">
        <v>1.5166000000000001E-2</v>
      </c>
      <c r="L246" s="4">
        <v>1.533E-2</v>
      </c>
      <c r="M246" s="5">
        <v>1.6000000000000001E-3</v>
      </c>
      <c r="P246" s="2" t="str">
        <f t="shared" si="91"/>
        <v>#    D3304 = PCB Bottom Node 3304, T=20, C=0.487066148333856;</v>
      </c>
      <c r="Q246" s="2" t="str">
        <f t="shared" si="92"/>
        <v xml:space="preserve">  C3304 = 0.487066148333856; </v>
      </c>
    </row>
    <row r="247" spans="1:17">
      <c r="A247" s="14" t="s">
        <v>6</v>
      </c>
      <c r="B247" s="2">
        <f t="shared" si="94"/>
        <v>3305</v>
      </c>
      <c r="C247" s="2" t="str">
        <f t="shared" si="93"/>
        <v>PCB Bottom Node 3305</v>
      </c>
      <c r="D247" s="2">
        <v>20</v>
      </c>
      <c r="E247" s="3">
        <f t="shared" si="89"/>
        <v>0.48706614833385603</v>
      </c>
      <c r="F247" s="8" t="s">
        <v>38</v>
      </c>
      <c r="G247" s="4">
        <f>VLOOKUP(F247,Material!$B$2:$F$50,2,FALSE)</f>
        <v>589</v>
      </c>
      <c r="H247" s="4">
        <f>VLOOKUP($F247,Material!$B$2:$F$50,3,FALSE)</f>
        <v>2223</v>
      </c>
      <c r="I247" s="5">
        <f>VLOOKUP($F247,Material!$B$2:$F$50,4,FALSE)</f>
        <v>20.5</v>
      </c>
      <c r="J247" s="7">
        <f t="shared" si="90"/>
        <v>8.2693743350400009E-4</v>
      </c>
      <c r="K247" s="8">
        <v>1.5166000000000001E-2</v>
      </c>
      <c r="L247" s="4">
        <v>1.533E-2</v>
      </c>
      <c r="M247" s="5">
        <v>1.6000000000000001E-3</v>
      </c>
      <c r="P247" s="2" t="str">
        <f t="shared" si="91"/>
        <v>#    D3305 = PCB Bottom Node 3305, T=20, C=0.487066148333856;</v>
      </c>
      <c r="Q247" s="2" t="str">
        <f t="shared" si="92"/>
        <v xml:space="preserve">  C3305 = 0.487066148333856; </v>
      </c>
    </row>
    <row r="248" spans="1:17">
      <c r="A248" s="14" t="s">
        <v>6</v>
      </c>
      <c r="B248" s="2">
        <f t="shared" si="94"/>
        <v>3306</v>
      </c>
      <c r="C248" s="2" t="str">
        <f t="shared" si="93"/>
        <v>PCB Bottom Node 3306</v>
      </c>
      <c r="D248" s="2">
        <v>20</v>
      </c>
      <c r="E248" s="3">
        <f t="shared" si="89"/>
        <v>0.48706614833385603</v>
      </c>
      <c r="F248" s="8" t="s">
        <v>38</v>
      </c>
      <c r="G248" s="4">
        <f>VLOOKUP(F248,Material!$B$2:$F$50,2,FALSE)</f>
        <v>589</v>
      </c>
      <c r="H248" s="4">
        <f>VLOOKUP($F248,Material!$B$2:$F$50,3,FALSE)</f>
        <v>2223</v>
      </c>
      <c r="I248" s="5">
        <f>VLOOKUP($F248,Material!$B$2:$F$50,4,FALSE)</f>
        <v>20.5</v>
      </c>
      <c r="J248" s="7">
        <f t="shared" si="90"/>
        <v>8.2693743350400009E-4</v>
      </c>
      <c r="K248" s="8">
        <v>1.5166000000000001E-2</v>
      </c>
      <c r="L248" s="4">
        <v>1.533E-2</v>
      </c>
      <c r="M248" s="5">
        <v>1.6000000000000001E-3</v>
      </c>
      <c r="P248" s="2" t="str">
        <f t="shared" si="91"/>
        <v>#    D3306 = PCB Bottom Node 3306, T=20, C=0.487066148333856;</v>
      </c>
      <c r="Q248" s="2" t="str">
        <f t="shared" si="92"/>
        <v xml:space="preserve">  C3306 = 0.487066148333856; </v>
      </c>
    </row>
    <row r="249" spans="1:17">
      <c r="A249" s="14" t="s">
        <v>6</v>
      </c>
      <c r="B249" s="2">
        <f t="shared" si="94"/>
        <v>3307</v>
      </c>
      <c r="C249" s="2" t="str">
        <f t="shared" si="93"/>
        <v>PCB Bottom Node 3307</v>
      </c>
      <c r="D249" s="2">
        <v>20</v>
      </c>
      <c r="E249" s="3">
        <f t="shared" si="89"/>
        <v>0.48706614833385603</v>
      </c>
      <c r="F249" s="8" t="s">
        <v>38</v>
      </c>
      <c r="G249" s="4">
        <f>VLOOKUP(F249,Material!$B$2:$F$50,2,FALSE)</f>
        <v>589</v>
      </c>
      <c r="H249" s="4">
        <f>VLOOKUP($F249,Material!$B$2:$F$50,3,FALSE)</f>
        <v>2223</v>
      </c>
      <c r="I249" s="5">
        <f>VLOOKUP($F249,Material!$B$2:$F$50,4,FALSE)</f>
        <v>20.5</v>
      </c>
      <c r="J249" s="7">
        <f t="shared" si="90"/>
        <v>8.2693743350400009E-4</v>
      </c>
      <c r="K249" s="8">
        <v>1.5166000000000001E-2</v>
      </c>
      <c r="L249" s="4">
        <v>1.533E-2</v>
      </c>
      <c r="M249" s="5">
        <v>1.6000000000000001E-3</v>
      </c>
      <c r="P249" s="2" t="str">
        <f t="shared" si="91"/>
        <v>#    D3307 = PCB Bottom Node 3307, T=20, C=0.487066148333856;</v>
      </c>
      <c r="Q249" s="2" t="str">
        <f t="shared" si="92"/>
        <v xml:space="preserve">  C3307 = 0.487066148333856; </v>
      </c>
    </row>
    <row r="250" spans="1:17">
      <c r="A250" s="14" t="s">
        <v>6</v>
      </c>
      <c r="B250" s="2">
        <f t="shared" si="94"/>
        <v>3308</v>
      </c>
      <c r="C250" s="2" t="str">
        <f t="shared" si="93"/>
        <v>PCB Bottom Node 3308</v>
      </c>
      <c r="D250" s="2">
        <v>20</v>
      </c>
      <c r="E250" s="3">
        <f t="shared" si="89"/>
        <v>0.48706614833385603</v>
      </c>
      <c r="F250" s="8" t="s">
        <v>38</v>
      </c>
      <c r="G250" s="4">
        <f>VLOOKUP(F250,Material!$B$2:$F$50,2,FALSE)</f>
        <v>589</v>
      </c>
      <c r="H250" s="4">
        <f>VLOOKUP($F250,Material!$B$2:$F$50,3,FALSE)</f>
        <v>2223</v>
      </c>
      <c r="I250" s="5">
        <f>VLOOKUP($F250,Material!$B$2:$F$50,4,FALSE)</f>
        <v>20.5</v>
      </c>
      <c r="J250" s="7">
        <f t="shared" si="90"/>
        <v>8.2693743350400009E-4</v>
      </c>
      <c r="K250" s="8">
        <v>1.5166000000000001E-2</v>
      </c>
      <c r="L250" s="4">
        <v>1.533E-2</v>
      </c>
      <c r="M250" s="5">
        <v>1.6000000000000001E-3</v>
      </c>
      <c r="P250" s="2" t="str">
        <f t="shared" si="91"/>
        <v>#    D3308 = PCB Bottom Node 3308, T=20, C=0.487066148333856;</v>
      </c>
      <c r="Q250" s="2" t="str">
        <f t="shared" si="92"/>
        <v xml:space="preserve">  C3308 = 0.487066148333856; </v>
      </c>
    </row>
    <row r="251" spans="1:17">
      <c r="A251" s="14" t="s">
        <v>6</v>
      </c>
      <c r="B251" s="2">
        <f t="shared" si="94"/>
        <v>3309</v>
      </c>
      <c r="C251" s="2" t="str">
        <f t="shared" si="93"/>
        <v>PCB Bottom Node 3309</v>
      </c>
      <c r="D251" s="2">
        <v>20</v>
      </c>
      <c r="E251" s="3">
        <f t="shared" si="89"/>
        <v>0.48706614833385603</v>
      </c>
      <c r="F251" s="8" t="s">
        <v>38</v>
      </c>
      <c r="G251" s="4">
        <f>VLOOKUP(F251,Material!$B$2:$F$50,2,FALSE)</f>
        <v>589</v>
      </c>
      <c r="H251" s="4">
        <f>VLOOKUP($F251,Material!$B$2:$F$50,3,FALSE)</f>
        <v>2223</v>
      </c>
      <c r="I251" s="5">
        <f>VLOOKUP($F251,Material!$B$2:$F$50,4,FALSE)</f>
        <v>20.5</v>
      </c>
      <c r="J251" s="7">
        <f t="shared" si="90"/>
        <v>8.2693743350400009E-4</v>
      </c>
      <c r="K251" s="8">
        <v>1.5166000000000001E-2</v>
      </c>
      <c r="L251" s="4">
        <v>1.533E-2</v>
      </c>
      <c r="M251" s="5">
        <v>1.6000000000000001E-3</v>
      </c>
      <c r="P251" s="2" t="str">
        <f t="shared" si="91"/>
        <v>#    D3309 = PCB Bottom Node 3309, T=20, C=0.487066148333856;</v>
      </c>
      <c r="Q251" s="2" t="str">
        <f t="shared" si="92"/>
        <v xml:space="preserve">  C3309 = 0.487066148333856; </v>
      </c>
    </row>
    <row r="252" spans="1:17">
      <c r="A252" s="14" t="s">
        <v>6</v>
      </c>
      <c r="B252" s="2">
        <f t="shared" si="94"/>
        <v>3310</v>
      </c>
      <c r="C252" s="2" t="str">
        <f t="shared" si="93"/>
        <v>PCB Bottom Node 3310</v>
      </c>
      <c r="D252" s="2">
        <v>20</v>
      </c>
      <c r="E252" s="3">
        <f t="shared" si="89"/>
        <v>0.48706614833385603</v>
      </c>
      <c r="F252" s="8" t="s">
        <v>38</v>
      </c>
      <c r="G252" s="4">
        <f>VLOOKUP(F252,Material!$B$2:$F$50,2,FALSE)</f>
        <v>589</v>
      </c>
      <c r="H252" s="4">
        <f>VLOOKUP($F252,Material!$B$2:$F$50,3,FALSE)</f>
        <v>2223</v>
      </c>
      <c r="I252" s="5">
        <f>VLOOKUP($F252,Material!$B$2:$F$50,4,FALSE)</f>
        <v>20.5</v>
      </c>
      <c r="J252" s="7">
        <f t="shared" si="90"/>
        <v>8.2693743350400009E-4</v>
      </c>
      <c r="K252" s="8">
        <v>1.5166000000000001E-2</v>
      </c>
      <c r="L252" s="4">
        <v>1.533E-2</v>
      </c>
      <c r="M252" s="5">
        <v>1.6000000000000001E-3</v>
      </c>
      <c r="P252" s="2" t="str">
        <f t="shared" si="91"/>
        <v>#    D3310 = PCB Bottom Node 3310, T=20, C=0.487066148333856;</v>
      </c>
      <c r="Q252" s="2" t="str">
        <f t="shared" si="92"/>
        <v xml:space="preserve">  C3310 = 0.487066148333856; </v>
      </c>
    </row>
    <row r="253" spans="1:17">
      <c r="A253" s="14" t="s">
        <v>6</v>
      </c>
      <c r="B253" s="2">
        <f t="shared" si="94"/>
        <v>3311</v>
      </c>
      <c r="C253" s="2" t="str">
        <f t="shared" si="93"/>
        <v>PCB Bottom Node 3311</v>
      </c>
      <c r="D253" s="2">
        <v>20</v>
      </c>
      <c r="E253" s="3">
        <f t="shared" si="89"/>
        <v>0.48706614833385603</v>
      </c>
      <c r="F253" s="8" t="s">
        <v>38</v>
      </c>
      <c r="G253" s="4">
        <f>VLOOKUP(F253,Material!$B$2:$F$50,2,FALSE)</f>
        <v>589</v>
      </c>
      <c r="H253" s="4">
        <f>VLOOKUP($F253,Material!$B$2:$F$50,3,FALSE)</f>
        <v>2223</v>
      </c>
      <c r="I253" s="5">
        <f>VLOOKUP($F253,Material!$B$2:$F$50,4,FALSE)</f>
        <v>20.5</v>
      </c>
      <c r="J253" s="7">
        <f t="shared" si="90"/>
        <v>8.2693743350400009E-4</v>
      </c>
      <c r="K253" s="8">
        <v>1.5166000000000001E-2</v>
      </c>
      <c r="L253" s="4">
        <v>1.533E-2</v>
      </c>
      <c r="M253" s="5">
        <v>1.6000000000000001E-3</v>
      </c>
      <c r="P253" s="2" t="str">
        <f t="shared" si="91"/>
        <v>#    D3311 = PCB Bottom Node 3311, T=20, C=0.487066148333856;</v>
      </c>
      <c r="Q253" s="2" t="str">
        <f t="shared" si="92"/>
        <v xml:space="preserve">  C3311 = 0.487066148333856; </v>
      </c>
    </row>
    <row r="254" spans="1:17">
      <c r="A254" s="14" t="s">
        <v>6</v>
      </c>
      <c r="B254" s="2">
        <f t="shared" si="94"/>
        <v>3312</v>
      </c>
      <c r="C254" s="2" t="str">
        <f t="shared" si="93"/>
        <v>PCB Bottom Node 3312</v>
      </c>
      <c r="D254" s="2">
        <v>20</v>
      </c>
      <c r="E254" s="3">
        <f t="shared" si="89"/>
        <v>0.48706614833385603</v>
      </c>
      <c r="F254" s="8" t="s">
        <v>38</v>
      </c>
      <c r="G254" s="4">
        <f>VLOOKUP(F254,Material!$B$2:$F$50,2,FALSE)</f>
        <v>589</v>
      </c>
      <c r="H254" s="4">
        <f>VLOOKUP($F254,Material!$B$2:$F$50,3,FALSE)</f>
        <v>2223</v>
      </c>
      <c r="I254" s="5">
        <f>VLOOKUP($F254,Material!$B$2:$F$50,4,FALSE)</f>
        <v>20.5</v>
      </c>
      <c r="J254" s="7">
        <f t="shared" si="90"/>
        <v>8.2693743350400009E-4</v>
      </c>
      <c r="K254" s="8">
        <v>1.5166000000000001E-2</v>
      </c>
      <c r="L254" s="4">
        <v>1.533E-2</v>
      </c>
      <c r="M254" s="5">
        <v>1.6000000000000001E-3</v>
      </c>
      <c r="P254" s="2" t="str">
        <f t="shared" si="91"/>
        <v>#    D3312 = PCB Bottom Node 3312, T=20, C=0.487066148333856;</v>
      </c>
      <c r="Q254" s="2" t="str">
        <f t="shared" si="92"/>
        <v xml:space="preserve">  C3312 = 0.487066148333856; </v>
      </c>
    </row>
    <row r="255" spans="1:17">
      <c r="A255" s="14" t="s">
        <v>6</v>
      </c>
      <c r="B255" s="2">
        <f t="shared" si="94"/>
        <v>3313</v>
      </c>
      <c r="C255" s="2" t="str">
        <f t="shared" si="93"/>
        <v>PCB Bottom Node 3313</v>
      </c>
      <c r="D255" s="2">
        <v>20</v>
      </c>
      <c r="E255" s="3">
        <f t="shared" si="89"/>
        <v>0.48706614833385603</v>
      </c>
      <c r="F255" s="8" t="s">
        <v>38</v>
      </c>
      <c r="G255" s="4">
        <f>VLOOKUP(F255,Material!$B$2:$F$50,2,FALSE)</f>
        <v>589</v>
      </c>
      <c r="H255" s="4">
        <f>VLOOKUP($F255,Material!$B$2:$F$50,3,FALSE)</f>
        <v>2223</v>
      </c>
      <c r="I255" s="5">
        <f>VLOOKUP($F255,Material!$B$2:$F$50,4,FALSE)</f>
        <v>20.5</v>
      </c>
      <c r="J255" s="7">
        <f t="shared" si="90"/>
        <v>8.2693743350400009E-4</v>
      </c>
      <c r="K255" s="8">
        <v>1.5166000000000001E-2</v>
      </c>
      <c r="L255" s="4">
        <v>1.533E-2</v>
      </c>
      <c r="M255" s="5">
        <v>1.6000000000000001E-3</v>
      </c>
      <c r="P255" s="2" t="str">
        <f t="shared" si="91"/>
        <v>#    D3313 = PCB Bottom Node 3313, T=20, C=0.487066148333856;</v>
      </c>
      <c r="Q255" s="2" t="str">
        <f t="shared" si="92"/>
        <v xml:space="preserve">  C3313 = 0.487066148333856; </v>
      </c>
    </row>
    <row r="256" spans="1:17">
      <c r="A256" s="14" t="s">
        <v>6</v>
      </c>
      <c r="B256" s="2">
        <f t="shared" si="94"/>
        <v>3314</v>
      </c>
      <c r="C256" s="2" t="str">
        <f t="shared" si="93"/>
        <v>PCB Bottom Node 3314</v>
      </c>
      <c r="D256" s="2">
        <v>20</v>
      </c>
      <c r="E256" s="3">
        <f t="shared" si="89"/>
        <v>0.48706614833385603</v>
      </c>
      <c r="F256" s="8" t="s">
        <v>38</v>
      </c>
      <c r="G256" s="4">
        <f>VLOOKUP(F256,Material!$B$2:$F$50,2,FALSE)</f>
        <v>589</v>
      </c>
      <c r="H256" s="4">
        <f>VLOOKUP($F256,Material!$B$2:$F$50,3,FALSE)</f>
        <v>2223</v>
      </c>
      <c r="I256" s="5">
        <f>VLOOKUP($F256,Material!$B$2:$F$50,4,FALSE)</f>
        <v>20.5</v>
      </c>
      <c r="J256" s="7">
        <f t="shared" si="90"/>
        <v>8.2693743350400009E-4</v>
      </c>
      <c r="K256" s="8">
        <v>1.5166000000000001E-2</v>
      </c>
      <c r="L256" s="4">
        <v>1.533E-2</v>
      </c>
      <c r="M256" s="5">
        <v>1.6000000000000001E-3</v>
      </c>
      <c r="P256" s="2" t="str">
        <f t="shared" si="91"/>
        <v>#    D3314 = PCB Bottom Node 3314, T=20, C=0.487066148333856;</v>
      </c>
      <c r="Q256" s="2" t="str">
        <f t="shared" si="92"/>
        <v xml:space="preserve">  C3314 = 0.487066148333856; </v>
      </c>
    </row>
    <row r="257" spans="1:17">
      <c r="A257" s="14" t="s">
        <v>6</v>
      </c>
      <c r="B257" s="2">
        <f t="shared" si="94"/>
        <v>3315</v>
      </c>
      <c r="C257" s="2" t="str">
        <f t="shared" si="93"/>
        <v>PCB Bottom Node 3315</v>
      </c>
      <c r="D257" s="2">
        <v>20</v>
      </c>
      <c r="E257" s="3">
        <f t="shared" si="89"/>
        <v>0.48706614833385603</v>
      </c>
      <c r="F257" s="8" t="s">
        <v>38</v>
      </c>
      <c r="G257" s="4">
        <f>VLOOKUP(F257,Material!$B$2:$F$50,2,FALSE)</f>
        <v>589</v>
      </c>
      <c r="H257" s="4">
        <f>VLOOKUP($F257,Material!$B$2:$F$50,3,FALSE)</f>
        <v>2223</v>
      </c>
      <c r="I257" s="5">
        <f>VLOOKUP($F257,Material!$B$2:$F$50,4,FALSE)</f>
        <v>20.5</v>
      </c>
      <c r="J257" s="7">
        <f t="shared" si="90"/>
        <v>8.2693743350400009E-4</v>
      </c>
      <c r="K257" s="8">
        <v>1.5166000000000001E-2</v>
      </c>
      <c r="L257" s="4">
        <v>1.533E-2</v>
      </c>
      <c r="M257" s="5">
        <v>1.6000000000000001E-3</v>
      </c>
      <c r="P257" s="2" t="str">
        <f t="shared" si="91"/>
        <v>#    D3315 = PCB Bottom Node 3315, T=20, C=0.487066148333856;</v>
      </c>
      <c r="Q257" s="2" t="str">
        <f t="shared" si="92"/>
        <v xml:space="preserve">  C3315 = 0.487066148333856; </v>
      </c>
    </row>
    <row r="258" spans="1:17">
      <c r="A258" s="14" t="s">
        <v>6</v>
      </c>
      <c r="B258" s="2">
        <f t="shared" si="94"/>
        <v>3316</v>
      </c>
      <c r="C258" s="2" t="str">
        <f t="shared" si="93"/>
        <v>PCB Bottom Node 3316</v>
      </c>
      <c r="D258" s="2">
        <v>20</v>
      </c>
      <c r="E258" s="3">
        <f t="shared" si="89"/>
        <v>0.48706614833385603</v>
      </c>
      <c r="F258" s="8" t="s">
        <v>38</v>
      </c>
      <c r="G258" s="4">
        <f>VLOOKUP(F258,Material!$B$2:$F$50,2,FALSE)</f>
        <v>589</v>
      </c>
      <c r="H258" s="4">
        <f>VLOOKUP($F258,Material!$B$2:$F$50,3,FALSE)</f>
        <v>2223</v>
      </c>
      <c r="I258" s="5">
        <f>VLOOKUP($F258,Material!$B$2:$F$50,4,FALSE)</f>
        <v>20.5</v>
      </c>
      <c r="J258" s="7">
        <f t="shared" si="90"/>
        <v>8.2693743350400009E-4</v>
      </c>
      <c r="K258" s="8">
        <v>1.5166000000000001E-2</v>
      </c>
      <c r="L258" s="4">
        <v>1.533E-2</v>
      </c>
      <c r="M258" s="5">
        <v>1.6000000000000001E-3</v>
      </c>
      <c r="P258" s="2" t="str">
        <f t="shared" si="91"/>
        <v>#    D3316 = PCB Bottom Node 3316, T=20, C=0.487066148333856;</v>
      </c>
      <c r="Q258" s="2" t="str">
        <f t="shared" si="92"/>
        <v xml:space="preserve">  C3316 = 0.487066148333856; </v>
      </c>
    </row>
    <row r="259" spans="1:17">
      <c r="A259" s="14" t="s">
        <v>6</v>
      </c>
      <c r="B259" s="2">
        <f t="shared" si="94"/>
        <v>3317</v>
      </c>
      <c r="C259" s="2" t="str">
        <f t="shared" si="93"/>
        <v>PCB Bottom Node 3317</v>
      </c>
      <c r="D259" s="2">
        <v>20</v>
      </c>
      <c r="E259" s="3">
        <f t="shared" si="89"/>
        <v>0.48706614833385603</v>
      </c>
      <c r="F259" s="8" t="s">
        <v>38</v>
      </c>
      <c r="G259" s="4">
        <f>VLOOKUP(F259,Material!$B$2:$F$50,2,FALSE)</f>
        <v>589</v>
      </c>
      <c r="H259" s="4">
        <f>VLOOKUP($F259,Material!$B$2:$F$50,3,FALSE)</f>
        <v>2223</v>
      </c>
      <c r="I259" s="5">
        <f>VLOOKUP($F259,Material!$B$2:$F$50,4,FALSE)</f>
        <v>20.5</v>
      </c>
      <c r="J259" s="7">
        <f t="shared" si="90"/>
        <v>8.2693743350400009E-4</v>
      </c>
      <c r="K259" s="8">
        <v>1.5166000000000001E-2</v>
      </c>
      <c r="L259" s="4">
        <v>1.533E-2</v>
      </c>
      <c r="M259" s="5">
        <v>1.6000000000000001E-3</v>
      </c>
      <c r="P259" s="2" t="str">
        <f t="shared" si="91"/>
        <v>#    D3317 = PCB Bottom Node 3317, T=20, C=0.487066148333856;</v>
      </c>
      <c r="Q259" s="2" t="str">
        <f t="shared" si="92"/>
        <v xml:space="preserve">  C3317 = 0.487066148333856; </v>
      </c>
    </row>
    <row r="260" spans="1:17">
      <c r="A260" s="14" t="s">
        <v>6</v>
      </c>
      <c r="B260" s="2">
        <f t="shared" si="94"/>
        <v>3318</v>
      </c>
      <c r="C260" s="2" t="str">
        <f t="shared" si="93"/>
        <v>PCB Bottom Node 3318</v>
      </c>
      <c r="D260" s="2">
        <v>20</v>
      </c>
      <c r="E260" s="3">
        <f t="shared" si="89"/>
        <v>0.48706614833385603</v>
      </c>
      <c r="F260" s="8" t="s">
        <v>38</v>
      </c>
      <c r="G260" s="4">
        <f>VLOOKUP(F260,Material!$B$2:$F$50,2,FALSE)</f>
        <v>589</v>
      </c>
      <c r="H260" s="4">
        <f>VLOOKUP($F260,Material!$B$2:$F$50,3,FALSE)</f>
        <v>2223</v>
      </c>
      <c r="I260" s="5">
        <f>VLOOKUP($F260,Material!$B$2:$F$50,4,FALSE)</f>
        <v>20.5</v>
      </c>
      <c r="J260" s="7">
        <f t="shared" si="90"/>
        <v>8.2693743350400009E-4</v>
      </c>
      <c r="K260" s="8">
        <v>1.5166000000000001E-2</v>
      </c>
      <c r="L260" s="4">
        <v>1.533E-2</v>
      </c>
      <c r="M260" s="5">
        <v>1.6000000000000001E-3</v>
      </c>
      <c r="P260" s="2" t="str">
        <f t="shared" si="91"/>
        <v>#    D3318 = PCB Bottom Node 3318, T=20, C=0.487066148333856;</v>
      </c>
      <c r="Q260" s="2" t="str">
        <f t="shared" si="92"/>
        <v xml:space="preserve">  C3318 = 0.487066148333856; </v>
      </c>
    </row>
    <row r="261" spans="1:17">
      <c r="A261" s="14" t="s">
        <v>6</v>
      </c>
      <c r="B261" s="2">
        <f t="shared" si="94"/>
        <v>3319</v>
      </c>
      <c r="C261" s="2" t="str">
        <f t="shared" si="93"/>
        <v>PCB Bottom Node 3319</v>
      </c>
      <c r="D261" s="2">
        <v>20</v>
      </c>
      <c r="E261" s="3">
        <f t="shared" si="89"/>
        <v>0.48706614833385603</v>
      </c>
      <c r="F261" s="8" t="s">
        <v>38</v>
      </c>
      <c r="G261" s="4">
        <f>VLOOKUP(F261,Material!$B$2:$F$50,2,FALSE)</f>
        <v>589</v>
      </c>
      <c r="H261" s="4">
        <f>VLOOKUP($F261,Material!$B$2:$F$50,3,FALSE)</f>
        <v>2223</v>
      </c>
      <c r="I261" s="5">
        <f>VLOOKUP($F261,Material!$B$2:$F$50,4,FALSE)</f>
        <v>20.5</v>
      </c>
      <c r="J261" s="7">
        <f t="shared" si="90"/>
        <v>8.2693743350400009E-4</v>
      </c>
      <c r="K261" s="8">
        <v>1.5166000000000001E-2</v>
      </c>
      <c r="L261" s="4">
        <v>1.533E-2</v>
      </c>
      <c r="M261" s="5">
        <v>1.6000000000000001E-3</v>
      </c>
      <c r="P261" s="2" t="str">
        <f t="shared" si="91"/>
        <v>#    D3319 = PCB Bottom Node 3319, T=20, C=0.487066148333856;</v>
      </c>
      <c r="Q261" s="2" t="str">
        <f t="shared" si="92"/>
        <v xml:space="preserve">  C3319 = 0.487066148333856; </v>
      </c>
    </row>
    <row r="262" spans="1:17">
      <c r="A262" s="14" t="s">
        <v>6</v>
      </c>
      <c r="B262" s="2">
        <f t="shared" si="94"/>
        <v>3320</v>
      </c>
      <c r="C262" s="2" t="str">
        <f t="shared" ref="C262:C274" si="95">C$241&amp;" Node "&amp;B262</f>
        <v>PCB Bottom Node 3320</v>
      </c>
      <c r="D262" s="2">
        <v>21</v>
      </c>
      <c r="E262" s="3">
        <f t="shared" ref="E262:E274" si="96">G262*J262</f>
        <v>0.48706614833385603</v>
      </c>
      <c r="F262" s="8" t="s">
        <v>38</v>
      </c>
      <c r="G262" s="4">
        <f>VLOOKUP(F262,Material!$B$2:$F$50,2,FALSE)</f>
        <v>589</v>
      </c>
      <c r="H262" s="4">
        <f>VLOOKUP($F262,Material!$B$2:$F$50,3,FALSE)</f>
        <v>2223</v>
      </c>
      <c r="I262" s="5">
        <f>VLOOKUP($F262,Material!$B$2:$F$50,4,FALSE)</f>
        <v>20.5</v>
      </c>
      <c r="J262" s="7">
        <f t="shared" ref="J262:J274" si="97">H262*K262*L262*M262</f>
        <v>8.2693743350400009E-4</v>
      </c>
      <c r="K262" s="8">
        <v>1.5166000000000001E-2</v>
      </c>
      <c r="L262" s="4">
        <v>1.533E-2</v>
      </c>
      <c r="M262" s="5">
        <v>1.6000000000000001E-3</v>
      </c>
      <c r="P262" s="2" t="str">
        <f t="shared" si="91"/>
        <v>#    D3320 = PCB Bottom Node 3320, T=21, C=0.487066148333856;</v>
      </c>
      <c r="Q262" s="2" t="str">
        <f t="shared" ref="Q262:Q274" si="98" xml:space="preserve"> "  C"&amp;B262&amp;" = "&amp;E262&amp;"; "</f>
        <v xml:space="preserve">  C3320 = 0.487066148333856; </v>
      </c>
    </row>
    <row r="263" spans="1:17">
      <c r="A263" s="14" t="s">
        <v>6</v>
      </c>
      <c r="B263" s="2">
        <f t="shared" si="94"/>
        <v>3321</v>
      </c>
      <c r="C263" s="2" t="str">
        <f t="shared" si="95"/>
        <v>PCB Bottom Node 3321</v>
      </c>
      <c r="D263" s="2">
        <v>22</v>
      </c>
      <c r="E263" s="3">
        <f t="shared" si="96"/>
        <v>0.48706614833385603</v>
      </c>
      <c r="F263" s="8" t="s">
        <v>38</v>
      </c>
      <c r="G263" s="4">
        <f>VLOOKUP(F263,Material!$B$2:$F$50,2,FALSE)</f>
        <v>589</v>
      </c>
      <c r="H263" s="4">
        <f>VLOOKUP($F263,Material!$B$2:$F$50,3,FALSE)</f>
        <v>2223</v>
      </c>
      <c r="I263" s="5">
        <f>VLOOKUP($F263,Material!$B$2:$F$50,4,FALSE)</f>
        <v>20.5</v>
      </c>
      <c r="J263" s="7">
        <f t="shared" si="97"/>
        <v>8.2693743350400009E-4</v>
      </c>
      <c r="K263" s="8">
        <v>1.5166000000000001E-2</v>
      </c>
      <c r="L263" s="4">
        <v>1.533E-2</v>
      </c>
      <c r="M263" s="5">
        <v>1.6000000000000001E-3</v>
      </c>
      <c r="P263" s="2" t="str">
        <f t="shared" si="91"/>
        <v>#    D3321 = PCB Bottom Node 3321, T=22, C=0.487066148333856;</v>
      </c>
      <c r="Q263" s="2" t="str">
        <f t="shared" si="98"/>
        <v xml:space="preserve">  C3321 = 0.487066148333856; </v>
      </c>
    </row>
    <row r="264" spans="1:17">
      <c r="A264" s="14" t="s">
        <v>6</v>
      </c>
      <c r="B264" s="2">
        <f t="shared" si="94"/>
        <v>3322</v>
      </c>
      <c r="C264" s="2" t="str">
        <f t="shared" si="95"/>
        <v>PCB Bottom Node 3322</v>
      </c>
      <c r="D264" s="2">
        <v>23</v>
      </c>
      <c r="E264" s="3">
        <f t="shared" si="96"/>
        <v>0.48706614833385603</v>
      </c>
      <c r="F264" s="8" t="s">
        <v>38</v>
      </c>
      <c r="G264" s="4">
        <f>VLOOKUP(F264,Material!$B$2:$F$50,2,FALSE)</f>
        <v>589</v>
      </c>
      <c r="H264" s="4">
        <f>VLOOKUP($F264,Material!$B$2:$F$50,3,FALSE)</f>
        <v>2223</v>
      </c>
      <c r="I264" s="5">
        <f>VLOOKUP($F264,Material!$B$2:$F$50,4,FALSE)</f>
        <v>20.5</v>
      </c>
      <c r="J264" s="7">
        <f t="shared" si="97"/>
        <v>8.2693743350400009E-4</v>
      </c>
      <c r="K264" s="8">
        <v>1.5166000000000001E-2</v>
      </c>
      <c r="L264" s="4">
        <v>1.533E-2</v>
      </c>
      <c r="M264" s="5">
        <v>1.6000000000000001E-3</v>
      </c>
      <c r="P264" s="2" t="str">
        <f t="shared" si="91"/>
        <v>#    D3322 = PCB Bottom Node 3322, T=23, C=0.487066148333856;</v>
      </c>
      <c r="Q264" s="2" t="str">
        <f t="shared" si="98"/>
        <v xml:space="preserve">  C3322 = 0.487066148333856; </v>
      </c>
    </row>
    <row r="265" spans="1:17">
      <c r="A265" s="14" t="s">
        <v>6</v>
      </c>
      <c r="B265" s="2">
        <f t="shared" si="94"/>
        <v>3323</v>
      </c>
      <c r="C265" s="2" t="str">
        <f t="shared" si="95"/>
        <v>PCB Bottom Node 3323</v>
      </c>
      <c r="D265" s="2">
        <v>24</v>
      </c>
      <c r="E265" s="3">
        <f t="shared" si="96"/>
        <v>0.48706614833385603</v>
      </c>
      <c r="F265" s="8" t="s">
        <v>38</v>
      </c>
      <c r="G265" s="4">
        <f>VLOOKUP(F265,Material!$B$2:$F$50,2,FALSE)</f>
        <v>589</v>
      </c>
      <c r="H265" s="4">
        <f>VLOOKUP($F265,Material!$B$2:$F$50,3,FALSE)</f>
        <v>2223</v>
      </c>
      <c r="I265" s="5">
        <f>VLOOKUP($F265,Material!$B$2:$F$50,4,FALSE)</f>
        <v>20.5</v>
      </c>
      <c r="J265" s="7">
        <f t="shared" si="97"/>
        <v>8.2693743350400009E-4</v>
      </c>
      <c r="K265" s="8">
        <v>1.5166000000000001E-2</v>
      </c>
      <c r="L265" s="4">
        <v>1.533E-2</v>
      </c>
      <c r="M265" s="5">
        <v>1.6000000000000001E-3</v>
      </c>
      <c r="P265" s="2" t="str">
        <f t="shared" si="91"/>
        <v>#    D3323 = PCB Bottom Node 3323, T=24, C=0.487066148333856;</v>
      </c>
      <c r="Q265" s="2" t="str">
        <f t="shared" si="98"/>
        <v xml:space="preserve">  C3323 = 0.487066148333856; </v>
      </c>
    </row>
    <row r="266" spans="1:17">
      <c r="A266" s="14" t="s">
        <v>6</v>
      </c>
      <c r="B266" s="2">
        <f t="shared" si="94"/>
        <v>3324</v>
      </c>
      <c r="C266" s="2" t="str">
        <f t="shared" si="95"/>
        <v>PCB Bottom Node 3324</v>
      </c>
      <c r="D266" s="2">
        <v>25</v>
      </c>
      <c r="E266" s="3">
        <f t="shared" si="96"/>
        <v>0.48706614833385603</v>
      </c>
      <c r="F266" s="8" t="s">
        <v>38</v>
      </c>
      <c r="G266" s="4">
        <f>VLOOKUP(F266,Material!$B$2:$F$50,2,FALSE)</f>
        <v>589</v>
      </c>
      <c r="H266" s="4">
        <f>VLOOKUP($F266,Material!$B$2:$F$50,3,FALSE)</f>
        <v>2223</v>
      </c>
      <c r="I266" s="5">
        <f>VLOOKUP($F266,Material!$B$2:$F$50,4,FALSE)</f>
        <v>20.5</v>
      </c>
      <c r="J266" s="7">
        <f t="shared" si="97"/>
        <v>8.2693743350400009E-4</v>
      </c>
      <c r="K266" s="8">
        <v>1.5166000000000001E-2</v>
      </c>
      <c r="L266" s="4">
        <v>1.533E-2</v>
      </c>
      <c r="M266" s="5">
        <v>1.6000000000000001E-3</v>
      </c>
      <c r="P266" s="2" t="str">
        <f t="shared" si="91"/>
        <v>#    D3324 = PCB Bottom Node 3324, T=25, C=0.487066148333856;</v>
      </c>
      <c r="Q266" s="2" t="str">
        <f t="shared" si="98"/>
        <v xml:space="preserve">  C3324 = 0.487066148333856; </v>
      </c>
    </row>
    <row r="267" spans="1:17">
      <c r="A267" s="14" t="s">
        <v>6</v>
      </c>
      <c r="B267" s="2">
        <f t="shared" si="94"/>
        <v>3325</v>
      </c>
      <c r="C267" s="2" t="str">
        <f t="shared" si="95"/>
        <v>PCB Bottom Node 3325</v>
      </c>
      <c r="D267" s="2">
        <v>26</v>
      </c>
      <c r="E267" s="3">
        <f t="shared" si="96"/>
        <v>0.48706614833385603</v>
      </c>
      <c r="F267" s="8" t="s">
        <v>38</v>
      </c>
      <c r="G267" s="4">
        <f>VLOOKUP(F267,Material!$B$2:$F$50,2,FALSE)</f>
        <v>589</v>
      </c>
      <c r="H267" s="4">
        <f>VLOOKUP($F267,Material!$B$2:$F$50,3,FALSE)</f>
        <v>2223</v>
      </c>
      <c r="I267" s="5">
        <f>VLOOKUP($F267,Material!$B$2:$F$50,4,FALSE)</f>
        <v>20.5</v>
      </c>
      <c r="J267" s="7">
        <f t="shared" si="97"/>
        <v>8.2693743350400009E-4</v>
      </c>
      <c r="K267" s="8">
        <v>1.5166000000000001E-2</v>
      </c>
      <c r="L267" s="4">
        <v>1.533E-2</v>
      </c>
      <c r="M267" s="5">
        <v>1.6000000000000001E-3</v>
      </c>
      <c r="P267" s="2" t="str">
        <f t="shared" si="91"/>
        <v>#    D3325 = PCB Bottom Node 3325, T=26, C=0.487066148333856;</v>
      </c>
      <c r="Q267" s="2" t="str">
        <f t="shared" si="98"/>
        <v xml:space="preserve">  C3325 = 0.487066148333856; </v>
      </c>
    </row>
    <row r="268" spans="1:17">
      <c r="A268" s="14" t="s">
        <v>6</v>
      </c>
      <c r="B268" s="2">
        <f t="shared" si="94"/>
        <v>3326</v>
      </c>
      <c r="C268" s="2" t="str">
        <f t="shared" si="95"/>
        <v>PCB Bottom Node 3326</v>
      </c>
      <c r="D268" s="2">
        <v>27</v>
      </c>
      <c r="E268" s="3">
        <f t="shared" si="96"/>
        <v>0.48706614833385603</v>
      </c>
      <c r="F268" s="8" t="s">
        <v>38</v>
      </c>
      <c r="G268" s="4">
        <f>VLOOKUP(F268,Material!$B$2:$F$50,2,FALSE)</f>
        <v>589</v>
      </c>
      <c r="H268" s="4">
        <f>VLOOKUP($F268,Material!$B$2:$F$50,3,FALSE)</f>
        <v>2223</v>
      </c>
      <c r="I268" s="5">
        <f>VLOOKUP($F268,Material!$B$2:$F$50,4,FALSE)</f>
        <v>20.5</v>
      </c>
      <c r="J268" s="7">
        <f t="shared" si="97"/>
        <v>8.2693743350400009E-4</v>
      </c>
      <c r="K268" s="8">
        <v>1.5166000000000001E-2</v>
      </c>
      <c r="L268" s="4">
        <v>1.533E-2</v>
      </c>
      <c r="M268" s="5">
        <v>1.6000000000000001E-3</v>
      </c>
      <c r="P268" s="2" t="str">
        <f t="shared" si="91"/>
        <v>#    D3326 = PCB Bottom Node 3326, T=27, C=0.487066148333856;</v>
      </c>
      <c r="Q268" s="2" t="str">
        <f t="shared" si="98"/>
        <v xml:space="preserve">  C3326 = 0.487066148333856; </v>
      </c>
    </row>
    <row r="269" spans="1:17">
      <c r="A269" s="14" t="s">
        <v>6</v>
      </c>
      <c r="B269" s="2">
        <f t="shared" si="94"/>
        <v>3327</v>
      </c>
      <c r="C269" s="2" t="str">
        <f t="shared" si="95"/>
        <v>PCB Bottom Node 3327</v>
      </c>
      <c r="D269" s="2">
        <v>28</v>
      </c>
      <c r="E269" s="3">
        <f t="shared" si="96"/>
        <v>0.48706614833385603</v>
      </c>
      <c r="F269" s="8" t="s">
        <v>38</v>
      </c>
      <c r="G269" s="4">
        <f>VLOOKUP(F269,Material!$B$2:$F$50,2,FALSE)</f>
        <v>589</v>
      </c>
      <c r="H269" s="4">
        <f>VLOOKUP($F269,Material!$B$2:$F$50,3,FALSE)</f>
        <v>2223</v>
      </c>
      <c r="I269" s="5">
        <f>VLOOKUP($F269,Material!$B$2:$F$50,4,FALSE)</f>
        <v>20.5</v>
      </c>
      <c r="J269" s="7">
        <f t="shared" si="97"/>
        <v>8.2693743350400009E-4</v>
      </c>
      <c r="K269" s="8">
        <v>1.5166000000000001E-2</v>
      </c>
      <c r="L269" s="4">
        <v>1.533E-2</v>
      </c>
      <c r="M269" s="5">
        <v>1.6000000000000001E-3</v>
      </c>
      <c r="P269" s="2" t="str">
        <f t="shared" si="91"/>
        <v>#    D3327 = PCB Bottom Node 3327, T=28, C=0.487066148333856;</v>
      </c>
      <c r="Q269" s="2" t="str">
        <f t="shared" si="98"/>
        <v xml:space="preserve">  C3327 = 0.487066148333856; </v>
      </c>
    </row>
    <row r="270" spans="1:17">
      <c r="A270" s="14" t="s">
        <v>6</v>
      </c>
      <c r="B270" s="2">
        <f t="shared" si="94"/>
        <v>3328</v>
      </c>
      <c r="C270" s="2" t="str">
        <f t="shared" si="95"/>
        <v>PCB Bottom Node 3328</v>
      </c>
      <c r="D270" s="2">
        <v>29</v>
      </c>
      <c r="E270" s="3">
        <f t="shared" si="96"/>
        <v>0.48706614833385603</v>
      </c>
      <c r="F270" s="8" t="s">
        <v>38</v>
      </c>
      <c r="G270" s="4">
        <f>VLOOKUP(F270,Material!$B$2:$F$50,2,FALSE)</f>
        <v>589</v>
      </c>
      <c r="H270" s="4">
        <f>VLOOKUP($F270,Material!$B$2:$F$50,3,FALSE)</f>
        <v>2223</v>
      </c>
      <c r="I270" s="5">
        <f>VLOOKUP($F270,Material!$B$2:$F$50,4,FALSE)</f>
        <v>20.5</v>
      </c>
      <c r="J270" s="7">
        <f t="shared" si="97"/>
        <v>8.2693743350400009E-4</v>
      </c>
      <c r="K270" s="8">
        <v>1.5166000000000001E-2</v>
      </c>
      <c r="L270" s="4">
        <v>1.533E-2</v>
      </c>
      <c r="M270" s="5">
        <v>1.6000000000000001E-3</v>
      </c>
      <c r="P270" s="2" t="str">
        <f t="shared" si="91"/>
        <v>#    D3328 = PCB Bottom Node 3328, T=29, C=0.487066148333856;</v>
      </c>
      <c r="Q270" s="2" t="str">
        <f t="shared" si="98"/>
        <v xml:space="preserve">  C3328 = 0.487066148333856; </v>
      </c>
    </row>
    <row r="271" spans="1:17">
      <c r="A271" s="14" t="s">
        <v>6</v>
      </c>
      <c r="B271" s="2">
        <f t="shared" si="94"/>
        <v>3329</v>
      </c>
      <c r="C271" s="2" t="str">
        <f t="shared" si="95"/>
        <v>PCB Bottom Node 3329</v>
      </c>
      <c r="D271" s="2">
        <v>30</v>
      </c>
      <c r="E271" s="3">
        <f t="shared" si="96"/>
        <v>0.48706614833385603</v>
      </c>
      <c r="F271" s="8" t="s">
        <v>38</v>
      </c>
      <c r="G271" s="4">
        <f>VLOOKUP(F271,Material!$B$2:$F$50,2,FALSE)</f>
        <v>589</v>
      </c>
      <c r="H271" s="4">
        <f>VLOOKUP($F271,Material!$B$2:$F$50,3,FALSE)</f>
        <v>2223</v>
      </c>
      <c r="I271" s="5">
        <f>VLOOKUP($F271,Material!$B$2:$F$50,4,FALSE)</f>
        <v>20.5</v>
      </c>
      <c r="J271" s="7">
        <f t="shared" si="97"/>
        <v>8.2693743350400009E-4</v>
      </c>
      <c r="K271" s="8">
        <v>1.5166000000000001E-2</v>
      </c>
      <c r="L271" s="4">
        <v>1.533E-2</v>
      </c>
      <c r="M271" s="5">
        <v>1.6000000000000001E-3</v>
      </c>
      <c r="P271" s="2" t="str">
        <f t="shared" si="91"/>
        <v>#    D3329 = PCB Bottom Node 3329, T=30, C=0.487066148333856;</v>
      </c>
      <c r="Q271" s="2" t="str">
        <f t="shared" si="98"/>
        <v xml:space="preserve">  C3329 = 0.487066148333856; </v>
      </c>
    </row>
    <row r="272" spans="1:17">
      <c r="A272" s="14" t="s">
        <v>6</v>
      </c>
      <c r="B272" s="2">
        <f t="shared" si="94"/>
        <v>3330</v>
      </c>
      <c r="C272" s="2" t="str">
        <f t="shared" si="95"/>
        <v>PCB Bottom Node 3330</v>
      </c>
      <c r="D272" s="2">
        <v>31</v>
      </c>
      <c r="E272" s="3">
        <f t="shared" si="96"/>
        <v>0.48706614833385603</v>
      </c>
      <c r="F272" s="8" t="s">
        <v>38</v>
      </c>
      <c r="G272" s="4">
        <f>VLOOKUP(F272,Material!$B$2:$F$50,2,FALSE)</f>
        <v>589</v>
      </c>
      <c r="H272" s="4">
        <f>VLOOKUP($F272,Material!$B$2:$F$50,3,FALSE)</f>
        <v>2223</v>
      </c>
      <c r="I272" s="5">
        <f>VLOOKUP($F272,Material!$B$2:$F$50,4,FALSE)</f>
        <v>20.5</v>
      </c>
      <c r="J272" s="7">
        <f t="shared" si="97"/>
        <v>8.2693743350400009E-4</v>
      </c>
      <c r="K272" s="8">
        <v>1.5166000000000001E-2</v>
      </c>
      <c r="L272" s="4">
        <v>1.533E-2</v>
      </c>
      <c r="M272" s="5">
        <v>1.6000000000000001E-3</v>
      </c>
      <c r="P272" s="2" t="str">
        <f t="shared" si="91"/>
        <v>#    D3330 = PCB Bottom Node 3330, T=31, C=0.487066148333856;</v>
      </c>
      <c r="Q272" s="2" t="str">
        <f t="shared" si="98"/>
        <v xml:space="preserve">  C3330 = 0.487066148333856; </v>
      </c>
    </row>
    <row r="273" spans="1:17">
      <c r="A273" s="14" t="s">
        <v>6</v>
      </c>
      <c r="B273" s="2">
        <f t="shared" si="94"/>
        <v>3331</v>
      </c>
      <c r="C273" s="2" t="str">
        <f t="shared" si="95"/>
        <v>PCB Bottom Node 3331</v>
      </c>
      <c r="D273" s="2">
        <v>32</v>
      </c>
      <c r="E273" s="3">
        <f t="shared" si="96"/>
        <v>0.48706614833385603</v>
      </c>
      <c r="F273" s="8" t="s">
        <v>38</v>
      </c>
      <c r="G273" s="4">
        <f>VLOOKUP(F273,Material!$B$2:$F$50,2,FALSE)</f>
        <v>589</v>
      </c>
      <c r="H273" s="4">
        <f>VLOOKUP($F273,Material!$B$2:$F$50,3,FALSE)</f>
        <v>2223</v>
      </c>
      <c r="I273" s="5">
        <f>VLOOKUP($F273,Material!$B$2:$F$50,4,FALSE)</f>
        <v>20.5</v>
      </c>
      <c r="J273" s="7">
        <f t="shared" si="97"/>
        <v>8.2693743350400009E-4</v>
      </c>
      <c r="K273" s="8">
        <v>1.5166000000000001E-2</v>
      </c>
      <c r="L273" s="4">
        <v>1.533E-2</v>
      </c>
      <c r="M273" s="5">
        <v>1.6000000000000001E-3</v>
      </c>
      <c r="P273" s="2" t="str">
        <f t="shared" si="91"/>
        <v>#    D3331 = PCB Bottom Node 3331, T=32, C=0.487066148333856;</v>
      </c>
      <c r="Q273" s="2" t="str">
        <f t="shared" si="98"/>
        <v xml:space="preserve">  C3331 = 0.487066148333856; </v>
      </c>
    </row>
    <row r="274" spans="1:17">
      <c r="A274" s="14" t="s">
        <v>6</v>
      </c>
      <c r="B274" s="2">
        <f t="shared" si="94"/>
        <v>3332</v>
      </c>
      <c r="C274" s="2" t="str">
        <f t="shared" si="95"/>
        <v>PCB Bottom Node 3332</v>
      </c>
      <c r="D274" s="2">
        <v>33</v>
      </c>
      <c r="E274" s="3">
        <f t="shared" si="96"/>
        <v>0.48706614833385603</v>
      </c>
      <c r="F274" s="8" t="s">
        <v>38</v>
      </c>
      <c r="G274" s="4">
        <f>VLOOKUP(F274,Material!$B$2:$F$50,2,FALSE)</f>
        <v>589</v>
      </c>
      <c r="H274" s="4">
        <f>VLOOKUP($F274,Material!$B$2:$F$50,3,FALSE)</f>
        <v>2223</v>
      </c>
      <c r="I274" s="5">
        <f>VLOOKUP($F274,Material!$B$2:$F$50,4,FALSE)</f>
        <v>20.5</v>
      </c>
      <c r="J274" s="7">
        <f t="shared" si="97"/>
        <v>8.2693743350400009E-4</v>
      </c>
      <c r="K274" s="8">
        <v>1.5166000000000001E-2</v>
      </c>
      <c r="L274" s="4">
        <v>1.533E-2</v>
      </c>
      <c r="M274" s="5">
        <v>1.6000000000000001E-3</v>
      </c>
      <c r="P274" s="2" t="str">
        <f t="shared" si="91"/>
        <v>#    D3332 = PCB Bottom Node 3332, T=33, C=0.487066148333856;</v>
      </c>
      <c r="Q274" s="2" t="str">
        <f t="shared" si="98"/>
        <v xml:space="preserve">  C3332 = 0.487066148333856; </v>
      </c>
    </row>
    <row r="275" spans="1:17">
      <c r="A275" s="14" t="s">
        <v>6</v>
      </c>
      <c r="B275" s="2">
        <f t="shared" si="94"/>
        <v>3333</v>
      </c>
      <c r="C275" s="2" t="str">
        <f>C$241&amp;" Node "&amp;B275</f>
        <v>PCB Bottom Node 3333</v>
      </c>
      <c r="D275" s="2">
        <v>34</v>
      </c>
      <c r="E275" s="3">
        <f>G275*J275</f>
        <v>0.48706614833385603</v>
      </c>
      <c r="F275" s="8" t="s">
        <v>38</v>
      </c>
      <c r="G275" s="4">
        <f>VLOOKUP(F275,Material!$B$2:$F$50,2,FALSE)</f>
        <v>589</v>
      </c>
      <c r="H275" s="4">
        <f>VLOOKUP($F275,Material!$B$2:$F$50,3,FALSE)</f>
        <v>2223</v>
      </c>
      <c r="I275" s="5">
        <f>VLOOKUP($F275,Material!$B$2:$F$50,4,FALSE)</f>
        <v>20.5</v>
      </c>
      <c r="J275" s="7">
        <f>H275*K275*L275*M275</f>
        <v>8.2693743350400009E-4</v>
      </c>
      <c r="K275" s="8">
        <v>1.5166000000000001E-2</v>
      </c>
      <c r="L275" s="4">
        <v>1.533E-2</v>
      </c>
      <c r="M275" s="5">
        <v>1.6000000000000001E-3</v>
      </c>
      <c r="P275" s="2" t="str">
        <f t="shared" si="91"/>
        <v>#    D3333 = PCB Bottom Node 3333, T=34, C=0.487066148333856;</v>
      </c>
      <c r="Q275" s="2" t="str">
        <f xml:space="preserve"> "  C"&amp;B275&amp;" = "&amp;E275&amp;"; "</f>
        <v xml:space="preserve">  C3333 = 0.487066148333856; </v>
      </c>
    </row>
    <row r="276" spans="1:17">
      <c r="A276" s="14" t="s">
        <v>6</v>
      </c>
      <c r="B276" s="2">
        <f t="shared" si="94"/>
        <v>3334</v>
      </c>
      <c r="C276" s="2" t="str">
        <f>C$241&amp;" Node "&amp;B276</f>
        <v>PCB Bottom Node 3334</v>
      </c>
      <c r="D276" s="2">
        <v>35</v>
      </c>
      <c r="E276" s="3">
        <f>G276*J276</f>
        <v>0.48706614833385603</v>
      </c>
      <c r="F276" s="8" t="s">
        <v>38</v>
      </c>
      <c r="G276" s="4">
        <f>VLOOKUP(F276,Material!$B$2:$F$50,2,FALSE)</f>
        <v>589</v>
      </c>
      <c r="H276" s="4">
        <f>VLOOKUP($F276,Material!$B$2:$F$50,3,FALSE)</f>
        <v>2223</v>
      </c>
      <c r="I276" s="5">
        <f>VLOOKUP($F276,Material!$B$2:$F$50,4,FALSE)</f>
        <v>20.5</v>
      </c>
      <c r="J276" s="7">
        <f>H276*K276*L276*M276</f>
        <v>8.2693743350400009E-4</v>
      </c>
      <c r="K276" s="8">
        <v>1.5166000000000001E-2</v>
      </c>
      <c r="L276" s="4">
        <v>1.533E-2</v>
      </c>
      <c r="M276" s="5">
        <v>1.6000000000000001E-3</v>
      </c>
      <c r="P276" s="2" t="str">
        <f t="shared" si="91"/>
        <v>#    D3334 = PCB Bottom Node 3334, T=35, C=0.487066148333856;</v>
      </c>
      <c r="Q276" s="2" t="str">
        <f xml:space="preserve"> "  C"&amp;B276&amp;" = "&amp;E276&amp;"; "</f>
        <v xml:space="preserve">  C3334 = 0.487066148333856; </v>
      </c>
    </row>
    <row r="277" spans="1:17">
      <c r="A277" s="14" t="s">
        <v>6</v>
      </c>
      <c r="B277" s="2">
        <f t="shared" si="94"/>
        <v>3335</v>
      </c>
      <c r="C277" s="2" t="str">
        <f>C$241&amp;" Node "&amp;B277</f>
        <v>PCB Bottom Node 3335</v>
      </c>
      <c r="D277" s="2">
        <v>36</v>
      </c>
      <c r="E277" s="3">
        <f>G277*J277</f>
        <v>0.48706614833385603</v>
      </c>
      <c r="F277" s="8" t="s">
        <v>38</v>
      </c>
      <c r="G277" s="4">
        <f>VLOOKUP(F277,Material!$B$2:$F$50,2,FALSE)</f>
        <v>589</v>
      </c>
      <c r="H277" s="4">
        <f>VLOOKUP($F277,Material!$B$2:$F$50,3,FALSE)</f>
        <v>2223</v>
      </c>
      <c r="I277" s="5">
        <f>VLOOKUP($F277,Material!$B$2:$F$50,4,FALSE)</f>
        <v>20.5</v>
      </c>
      <c r="J277" s="7">
        <f>H277*K277*L277*M277</f>
        <v>8.2693743350400009E-4</v>
      </c>
      <c r="K277" s="8">
        <v>1.5166000000000001E-2</v>
      </c>
      <c r="L277" s="4">
        <v>1.533E-2</v>
      </c>
      <c r="M277" s="5">
        <v>1.6000000000000001E-3</v>
      </c>
      <c r="P277" s="2" t="str">
        <f t="shared" si="91"/>
        <v>#    D3335 = PCB Bottom Node 3335, T=36, C=0.487066148333856;</v>
      </c>
      <c r="Q277" s="2" t="str">
        <f xml:space="preserve"> "  C"&amp;B277&amp;" = "&amp;E277&amp;"; "</f>
        <v xml:space="preserve">  C3335 = 0.487066148333856; </v>
      </c>
    </row>
    <row r="278" spans="1:17">
      <c r="A278" s="14"/>
      <c r="C278" s="2"/>
      <c r="E278" s="3"/>
      <c r="J278" s="7"/>
      <c r="P278" s="2"/>
      <c r="Q278" s="2"/>
    </row>
    <row r="279" spans="1:17">
      <c r="A279" s="227"/>
      <c r="B279" s="228" t="s">
        <v>88</v>
      </c>
      <c r="C279" s="228" t="s">
        <v>87</v>
      </c>
      <c r="D279" s="229"/>
      <c r="E279" s="229"/>
      <c r="F279" s="230"/>
      <c r="G279" s="227"/>
      <c r="H279" s="227"/>
      <c r="I279" s="231"/>
      <c r="J279" s="232"/>
      <c r="K279" s="233"/>
      <c r="L279" s="227"/>
      <c r="M279" s="231"/>
      <c r="N279" s="227"/>
      <c r="O279" s="227"/>
      <c r="P279" s="232"/>
      <c r="Q279" s="227"/>
    </row>
    <row r="280" spans="1:17">
      <c r="A280" s="14" t="s">
        <v>6</v>
      </c>
      <c r="B280" s="2">
        <v>3400</v>
      </c>
      <c r="C280" s="2" t="str">
        <f>C$279&amp;" Node "&amp;B280</f>
        <v>Microfluidic Tank No.1 Node 3400</v>
      </c>
      <c r="D280" s="2">
        <v>20</v>
      </c>
      <c r="E280" s="3">
        <f>G280*J280</f>
        <v>6.18</v>
      </c>
      <c r="F280" s="8" t="s">
        <v>46</v>
      </c>
      <c r="G280" s="4">
        <f>VLOOKUP(F280,Material!$B$2:$F$50,2,FALSE)</f>
        <v>2000</v>
      </c>
      <c r="H280" s="4">
        <f>VLOOKUP($F280,Material!$B$2:$F$50,3,FALSE)</f>
        <v>1030</v>
      </c>
      <c r="I280" s="5">
        <f>VLOOKUP($F280,Material!$B$2:$F$50,4,FALSE)</f>
        <v>0.4</v>
      </c>
      <c r="J280" s="7">
        <f>H280*K280*L280*M280</f>
        <v>3.0899999999999999E-3</v>
      </c>
      <c r="K280" s="8">
        <v>1.4999999999999999E-2</v>
      </c>
      <c r="L280" s="4">
        <v>0.02</v>
      </c>
      <c r="M280" s="5">
        <v>0.01</v>
      </c>
      <c r="P280" s="2" t="str">
        <f>IF(A280="C","#    D"&amp;B280&amp;" = "&amp;$C280&amp;", T="&amp;$D280&amp;", C="&amp;$E280&amp;";","    D"&amp;B280&amp;" = "&amp;$C280&amp;", T="&amp;$D280&amp;", C="&amp;$E280&amp;";")</f>
        <v>#    D3400 = Microfluidic Tank No.1 Node 3400, T=20, C=6.18;</v>
      </c>
      <c r="Q280" s="2" t="str">
        <f xml:space="preserve"> "  C"&amp;B280&amp;" = "&amp;E280&amp;"; "</f>
        <v xml:space="preserve">  C3400 = 6.18; </v>
      </c>
    </row>
    <row r="281" spans="1:17">
      <c r="A281" s="14" t="s">
        <v>6</v>
      </c>
      <c r="B281" s="2">
        <f>B280+1</f>
        <v>3401</v>
      </c>
      <c r="C281" s="2" t="str">
        <f>C$279&amp;" Node "&amp;B281</f>
        <v>Microfluidic Tank No.1 Node 3401</v>
      </c>
      <c r="D281" s="2">
        <v>20</v>
      </c>
      <c r="E281" s="3">
        <f>G281*J281</f>
        <v>6.18</v>
      </c>
      <c r="F281" s="8" t="s">
        <v>46</v>
      </c>
      <c r="G281" s="4">
        <f>VLOOKUP(F281,Material!$B$2:$F$50,2,FALSE)</f>
        <v>2000</v>
      </c>
      <c r="H281" s="4">
        <f>VLOOKUP($F281,Material!$B$2:$F$50,3,FALSE)</f>
        <v>1030</v>
      </c>
      <c r="I281" s="5">
        <f>VLOOKUP($F281,Material!$B$2:$F$50,4,FALSE)</f>
        <v>0.4</v>
      </c>
      <c r="J281" s="7">
        <f>H281*K281*L281*M281</f>
        <v>3.0899999999999999E-3</v>
      </c>
      <c r="K281" s="8">
        <v>1.4999999999999999E-2</v>
      </c>
      <c r="L281" s="4">
        <v>0.02</v>
      </c>
      <c r="M281" s="5">
        <v>0.01</v>
      </c>
      <c r="P281" s="2" t="str">
        <f>IF(A281="C","#    D"&amp;B281&amp;" = "&amp;$C281&amp;", T="&amp;$D281&amp;", C="&amp;$E281&amp;";","    D"&amp;B281&amp;" = "&amp;$C281&amp;", T="&amp;$D281&amp;", C="&amp;$E281&amp;";")</f>
        <v>#    D3401 = Microfluidic Tank No.1 Node 3401, T=20, C=6.18;</v>
      </c>
      <c r="Q281" s="2" t="str">
        <f xml:space="preserve"> "  C"&amp;B281&amp;" = "&amp;E281&amp;"; "</f>
        <v xml:space="preserve">  C3401 = 6.18; </v>
      </c>
    </row>
    <row r="283" spans="1:17">
      <c r="A283" s="227"/>
      <c r="B283" s="228" t="s">
        <v>89</v>
      </c>
      <c r="C283" s="228" t="s">
        <v>94</v>
      </c>
      <c r="D283" s="229"/>
      <c r="E283" s="229"/>
      <c r="F283" s="230"/>
      <c r="G283" s="227"/>
      <c r="H283" s="227"/>
      <c r="I283" s="231"/>
      <c r="J283" s="232"/>
      <c r="K283" s="233"/>
      <c r="L283" s="227"/>
      <c r="M283" s="231"/>
      <c r="N283" s="227"/>
      <c r="O283" s="227"/>
      <c r="P283" s="232"/>
      <c r="Q283" s="227"/>
    </row>
    <row r="284" spans="1:17">
      <c r="A284" s="14" t="s">
        <v>6</v>
      </c>
      <c r="B284" s="2">
        <v>3500</v>
      </c>
      <c r="C284" s="2" t="str">
        <f>C$283&amp;" Node "&amp;B284</f>
        <v>Microfluidic Tank No.2 Node 3500</v>
      </c>
      <c r="D284" s="2">
        <v>20</v>
      </c>
      <c r="E284" s="3">
        <f>G284*J284</f>
        <v>6.18</v>
      </c>
      <c r="F284" s="8" t="s">
        <v>46</v>
      </c>
      <c r="G284" s="4">
        <f>VLOOKUP(F284,Material!$B$2:$F$50,2,FALSE)</f>
        <v>2000</v>
      </c>
      <c r="H284" s="4">
        <f>VLOOKUP($F284,Material!$B$2:$F$50,3,FALSE)</f>
        <v>1030</v>
      </c>
      <c r="I284" s="5">
        <f>VLOOKUP($F284,Material!$B$2:$F$50,4,FALSE)</f>
        <v>0.4</v>
      </c>
      <c r="J284" s="7">
        <f>H284*K284*L284*M284</f>
        <v>3.0899999999999999E-3</v>
      </c>
      <c r="K284" s="8">
        <v>1.4999999999999999E-2</v>
      </c>
      <c r="L284" s="4">
        <v>0.02</v>
      </c>
      <c r="M284" s="5">
        <v>0.01</v>
      </c>
      <c r="P284" s="2" t="str">
        <f>IF(A284="C","#    D"&amp;B284&amp;" = "&amp;$C284&amp;", T="&amp;$D284&amp;", C="&amp;$E284&amp;";","    D"&amp;B284&amp;" = "&amp;$C284&amp;", T="&amp;$D284&amp;", C="&amp;$E284&amp;";")</f>
        <v>#    D3500 = Microfluidic Tank No.2 Node 3500, T=20, C=6.18;</v>
      </c>
      <c r="Q284" s="2" t="str">
        <f xml:space="preserve"> "  C"&amp;B284&amp;" = "&amp;E284&amp;"; "</f>
        <v xml:space="preserve">  C3500 = 6.18; </v>
      </c>
    </row>
    <row r="285" spans="1:17">
      <c r="A285" s="14" t="s">
        <v>6</v>
      </c>
      <c r="B285" s="2">
        <f>B284+1</f>
        <v>3501</v>
      </c>
      <c r="C285" s="2" t="str">
        <f>C$283&amp;" Node "&amp;B285</f>
        <v>Microfluidic Tank No.2 Node 3501</v>
      </c>
      <c r="D285" s="2">
        <v>20</v>
      </c>
      <c r="E285" s="3">
        <f>G285*J285</f>
        <v>6.18</v>
      </c>
      <c r="F285" s="8" t="s">
        <v>46</v>
      </c>
      <c r="G285" s="4">
        <f>VLOOKUP(F285,Material!$B$2:$F$50,2,FALSE)</f>
        <v>2000</v>
      </c>
      <c r="H285" s="4">
        <f>VLOOKUP($F285,Material!$B$2:$F$50,3,FALSE)</f>
        <v>1030</v>
      </c>
      <c r="I285" s="5">
        <f>VLOOKUP($F285,Material!$B$2:$F$50,4,FALSE)</f>
        <v>0.4</v>
      </c>
      <c r="J285" s="7">
        <f>H285*K285*L285*M285</f>
        <v>3.0899999999999999E-3</v>
      </c>
      <c r="K285" s="8">
        <v>1.4999999999999999E-2</v>
      </c>
      <c r="L285" s="4">
        <v>0.02</v>
      </c>
      <c r="M285" s="5">
        <v>0.01</v>
      </c>
      <c r="P285" s="2" t="str">
        <f>IF(A285="C","#    D"&amp;B285&amp;" = "&amp;$C285&amp;", T="&amp;$D285&amp;", C="&amp;$E285&amp;";","    D"&amp;B285&amp;" = "&amp;$C285&amp;", T="&amp;$D285&amp;", C="&amp;$E285&amp;";")</f>
        <v>#    D3501 = Microfluidic Tank No.2 Node 3501, T=20, C=6.18;</v>
      </c>
      <c r="Q285" s="2" t="str">
        <f xml:space="preserve"> "  C"&amp;B285&amp;" = "&amp;E285&amp;"; "</f>
        <v xml:space="preserve">  C3501 = 6.18; </v>
      </c>
    </row>
    <row r="286" spans="1:17">
      <c r="A286" s="14"/>
      <c r="C286" s="2"/>
      <c r="E286" s="3"/>
      <c r="J286" s="7"/>
      <c r="P286" s="2"/>
      <c r="Q286" s="4"/>
    </row>
    <row r="287" spans="1:17">
      <c r="A287" s="137"/>
      <c r="B287" s="138" t="s">
        <v>55</v>
      </c>
      <c r="C287" s="138" t="s">
        <v>54</v>
      </c>
      <c r="D287" s="139"/>
      <c r="E287" s="139"/>
      <c r="F287" s="140"/>
      <c r="G287" s="137"/>
      <c r="H287" s="137"/>
      <c r="I287" s="141"/>
      <c r="J287" s="142"/>
      <c r="K287" s="190"/>
      <c r="L287" s="137"/>
      <c r="M287" s="141"/>
      <c r="N287" s="137"/>
      <c r="O287" s="137"/>
      <c r="P287" s="142"/>
      <c r="Q287" s="137"/>
    </row>
    <row r="288" spans="1:17">
      <c r="A288" s="14" t="s">
        <v>6</v>
      </c>
      <c r="B288" s="2">
        <v>3900</v>
      </c>
      <c r="C288" s="2" t="str">
        <f>C$287&amp;" Node "&amp;B288</f>
        <v>Bottom Frame Node 3900</v>
      </c>
      <c r="D288" s="2">
        <v>20</v>
      </c>
      <c r="E288" s="3">
        <f>G288*J288</f>
        <v>6.1332633600000008</v>
      </c>
      <c r="F288" s="8" t="s">
        <v>9</v>
      </c>
      <c r="G288" s="4">
        <f>VLOOKUP(F288,Material!$B$2:$F$50,2,FALSE)</f>
        <v>896</v>
      </c>
      <c r="H288" s="4">
        <f>VLOOKUP($F288,Material!$B$2:$F$50,3,FALSE)</f>
        <v>2810</v>
      </c>
      <c r="I288" s="5">
        <f>VLOOKUP($F288,Material!$B$2:$F$50,4,FALSE)</f>
        <v>170</v>
      </c>
      <c r="J288" s="7">
        <f>H288*K288*L288*M288</f>
        <v>6.8451600000000012E-3</v>
      </c>
      <c r="K288" s="8">
        <v>1.5225000000000001E-2</v>
      </c>
      <c r="L288" s="4">
        <v>1.6E-2</v>
      </c>
      <c r="M288" s="5">
        <v>0.01</v>
      </c>
      <c r="P288" s="2" t="str">
        <f t="shared" ref="P288:P325" si="99">IF(A288="C","#    D"&amp;B288&amp;" = "&amp;$C288&amp;", T="&amp;$D288&amp;", C="&amp;$E288&amp;";","    D"&amp;B288&amp;" = "&amp;$C288&amp;", T="&amp;$D288&amp;", C="&amp;$E288&amp;";")</f>
        <v>#    D3900 = Bottom Frame Node 3900, T=20, C=6.13326336;</v>
      </c>
      <c r="Q288" s="2" t="str">
        <f xml:space="preserve"> "  C"&amp;B288&amp;" = "&amp;E288&amp;"; "</f>
        <v xml:space="preserve">  C3900 = 6.13326336; </v>
      </c>
    </row>
    <row r="289" spans="1:17">
      <c r="A289" s="14" t="s">
        <v>6</v>
      </c>
      <c r="B289" s="2">
        <f>B288+1</f>
        <v>3901</v>
      </c>
      <c r="C289" s="2" t="str">
        <f>C$287&amp;" Node "&amp;B289</f>
        <v>Bottom Frame Node 3901</v>
      </c>
      <c r="D289" s="2">
        <v>20</v>
      </c>
      <c r="E289" s="3">
        <f>G289*J289</f>
        <v>6.1332633600000008</v>
      </c>
      <c r="F289" s="8" t="s">
        <v>9</v>
      </c>
      <c r="G289" s="4">
        <f>VLOOKUP(F289,Material!$B$2:$F$50,2,FALSE)</f>
        <v>896</v>
      </c>
      <c r="H289" s="4">
        <f>VLOOKUP($F289,Material!$B$2:$F$50,3,FALSE)</f>
        <v>2810</v>
      </c>
      <c r="I289" s="5">
        <f>VLOOKUP($F289,Material!$B$2:$F$50,4,FALSE)</f>
        <v>170</v>
      </c>
      <c r="J289" s="7">
        <f>H289*K289*L289*M289</f>
        <v>6.8451600000000012E-3</v>
      </c>
      <c r="K289" s="8">
        <v>1.5225000000000001E-2</v>
      </c>
      <c r="L289" s="4">
        <v>1.6E-2</v>
      </c>
      <c r="M289" s="5">
        <v>0.01</v>
      </c>
      <c r="P289" s="2" t="str">
        <f t="shared" si="99"/>
        <v>#    D3901 = Bottom Frame Node 3901, T=20, C=6.13326336;</v>
      </c>
      <c r="Q289" s="2" t="str">
        <f xml:space="preserve"> "  C"&amp;B289&amp;" = "&amp;E289&amp;"; "</f>
        <v xml:space="preserve">  C3901 = 6.13326336; </v>
      </c>
    </row>
    <row r="290" spans="1:17">
      <c r="A290" s="14" t="s">
        <v>6</v>
      </c>
      <c r="B290" s="2">
        <f t="shared" ref="B290:B325" si="100">B289+1</f>
        <v>3902</v>
      </c>
      <c r="C290" s="2" t="str">
        <f t="shared" ref="C290:C307" si="101">C$287&amp;" Node "&amp;B290</f>
        <v>Bottom Frame Node 3902</v>
      </c>
      <c r="D290" s="2">
        <v>20</v>
      </c>
      <c r="E290" s="3">
        <f t="shared" ref="E290:E307" si="102">G290*J290</f>
        <v>6.1332633600000008</v>
      </c>
      <c r="F290" s="8" t="s">
        <v>9</v>
      </c>
      <c r="G290" s="4">
        <f>VLOOKUP(F290,Material!$B$2:$F$50,2,FALSE)</f>
        <v>896</v>
      </c>
      <c r="H290" s="4">
        <f>VLOOKUP($F290,Material!$B$2:$F$50,3,FALSE)</f>
        <v>2810</v>
      </c>
      <c r="I290" s="5">
        <f>VLOOKUP($F290,Material!$B$2:$F$50,4,FALSE)</f>
        <v>170</v>
      </c>
      <c r="J290" s="7">
        <f t="shared" ref="J290:J307" si="103">H290*K290*L290*M290</f>
        <v>6.8451600000000012E-3</v>
      </c>
      <c r="K290" s="8">
        <v>1.5225000000000001E-2</v>
      </c>
      <c r="L290" s="4">
        <v>1.6E-2</v>
      </c>
      <c r="M290" s="5">
        <v>0.01</v>
      </c>
      <c r="P290" s="2" t="str">
        <f t="shared" si="99"/>
        <v>#    D3902 = Bottom Frame Node 3902, T=20, C=6.13326336;</v>
      </c>
      <c r="Q290" s="2" t="str">
        <f t="shared" ref="Q290:Q307" si="104" xml:space="preserve"> "  C"&amp;B290&amp;" = "&amp;E290&amp;"; "</f>
        <v xml:space="preserve">  C3902 = 6.13326336; </v>
      </c>
    </row>
    <row r="291" spans="1:17">
      <c r="A291" s="14" t="s">
        <v>6</v>
      </c>
      <c r="B291" s="2">
        <f t="shared" si="100"/>
        <v>3903</v>
      </c>
      <c r="C291" s="2" t="str">
        <f t="shared" si="101"/>
        <v>Bottom Frame Node 3903</v>
      </c>
      <c r="D291" s="2">
        <v>20</v>
      </c>
      <c r="E291" s="3">
        <f t="shared" si="102"/>
        <v>6.1332633600000008</v>
      </c>
      <c r="F291" s="8" t="s">
        <v>9</v>
      </c>
      <c r="G291" s="4">
        <f>VLOOKUP(F291,Material!$B$2:$F$50,2,FALSE)</f>
        <v>896</v>
      </c>
      <c r="H291" s="4">
        <f>VLOOKUP($F291,Material!$B$2:$F$50,3,FALSE)</f>
        <v>2810</v>
      </c>
      <c r="I291" s="5">
        <f>VLOOKUP($F291,Material!$B$2:$F$50,4,FALSE)</f>
        <v>170</v>
      </c>
      <c r="J291" s="7">
        <f t="shared" si="103"/>
        <v>6.8451600000000012E-3</v>
      </c>
      <c r="K291" s="8">
        <v>1.5225000000000001E-2</v>
      </c>
      <c r="L291" s="4">
        <v>1.6E-2</v>
      </c>
      <c r="M291" s="5">
        <v>0.01</v>
      </c>
      <c r="P291" s="2" t="str">
        <f t="shared" si="99"/>
        <v>#    D3903 = Bottom Frame Node 3903, T=20, C=6.13326336;</v>
      </c>
      <c r="Q291" s="2" t="str">
        <f t="shared" si="104"/>
        <v xml:space="preserve">  C3903 = 6.13326336; </v>
      </c>
    </row>
    <row r="292" spans="1:17">
      <c r="A292" s="14" t="s">
        <v>6</v>
      </c>
      <c r="B292" s="2">
        <f t="shared" si="100"/>
        <v>3904</v>
      </c>
      <c r="C292" s="2" t="str">
        <f t="shared" si="101"/>
        <v>Bottom Frame Node 3904</v>
      </c>
      <c r="D292" s="2">
        <v>20</v>
      </c>
      <c r="E292" s="3">
        <f t="shared" si="102"/>
        <v>6.1332633600000008</v>
      </c>
      <c r="F292" s="8" t="s">
        <v>9</v>
      </c>
      <c r="G292" s="4">
        <f>VLOOKUP(F292,Material!$B$2:$F$50,2,FALSE)</f>
        <v>896</v>
      </c>
      <c r="H292" s="4">
        <f>VLOOKUP($F292,Material!$B$2:$F$50,3,FALSE)</f>
        <v>2810</v>
      </c>
      <c r="I292" s="5">
        <f>VLOOKUP($F292,Material!$B$2:$F$50,4,FALSE)</f>
        <v>170</v>
      </c>
      <c r="J292" s="7">
        <f t="shared" si="103"/>
        <v>6.8451600000000012E-3</v>
      </c>
      <c r="K292" s="8">
        <v>1.5225000000000001E-2</v>
      </c>
      <c r="L292" s="4">
        <v>1.6E-2</v>
      </c>
      <c r="M292" s="5">
        <v>0.01</v>
      </c>
      <c r="P292" s="2" t="str">
        <f t="shared" si="99"/>
        <v>#    D3904 = Bottom Frame Node 3904, T=20, C=6.13326336;</v>
      </c>
      <c r="Q292" s="2" t="str">
        <f t="shared" si="104"/>
        <v xml:space="preserve">  C3904 = 6.13326336; </v>
      </c>
    </row>
    <row r="293" spans="1:17">
      <c r="A293" s="14" t="s">
        <v>6</v>
      </c>
      <c r="B293" s="2">
        <f t="shared" si="100"/>
        <v>3905</v>
      </c>
      <c r="C293" s="2" t="str">
        <f t="shared" si="101"/>
        <v>Bottom Frame Node 3905</v>
      </c>
      <c r="D293" s="2">
        <v>20</v>
      </c>
      <c r="E293" s="3">
        <f t="shared" si="102"/>
        <v>6.1332633600000008</v>
      </c>
      <c r="F293" s="8" t="s">
        <v>9</v>
      </c>
      <c r="G293" s="4">
        <f>VLOOKUP(F293,Material!$B$2:$F$50,2,FALSE)</f>
        <v>896</v>
      </c>
      <c r="H293" s="4">
        <f>VLOOKUP($F293,Material!$B$2:$F$50,3,FALSE)</f>
        <v>2810</v>
      </c>
      <c r="I293" s="5">
        <f>VLOOKUP($F293,Material!$B$2:$F$50,4,FALSE)</f>
        <v>170</v>
      </c>
      <c r="J293" s="7">
        <f t="shared" si="103"/>
        <v>6.8451600000000012E-3</v>
      </c>
      <c r="K293" s="8">
        <v>1.5225000000000001E-2</v>
      </c>
      <c r="L293" s="4">
        <v>1.6E-2</v>
      </c>
      <c r="M293" s="5">
        <v>0.01</v>
      </c>
      <c r="P293" s="2" t="str">
        <f t="shared" si="99"/>
        <v>#    D3905 = Bottom Frame Node 3905, T=20, C=6.13326336;</v>
      </c>
      <c r="Q293" s="2" t="str">
        <f t="shared" si="104"/>
        <v xml:space="preserve">  C3905 = 6.13326336; </v>
      </c>
    </row>
    <row r="294" spans="1:17">
      <c r="A294" s="14" t="s">
        <v>6</v>
      </c>
      <c r="B294" s="2">
        <f t="shared" si="100"/>
        <v>3906</v>
      </c>
      <c r="C294" s="2" t="str">
        <f t="shared" si="101"/>
        <v>Bottom Frame Node 3906</v>
      </c>
      <c r="D294" s="2">
        <v>20</v>
      </c>
      <c r="E294" s="3">
        <f t="shared" si="102"/>
        <v>6.1332633600000008</v>
      </c>
      <c r="F294" s="8" t="s">
        <v>9</v>
      </c>
      <c r="G294" s="4">
        <f>VLOOKUP(F294,Material!$B$2:$F$50,2,FALSE)</f>
        <v>896</v>
      </c>
      <c r="H294" s="4">
        <f>VLOOKUP($F294,Material!$B$2:$F$50,3,FALSE)</f>
        <v>2810</v>
      </c>
      <c r="I294" s="5">
        <f>VLOOKUP($F294,Material!$B$2:$F$50,4,FALSE)</f>
        <v>170</v>
      </c>
      <c r="J294" s="7">
        <f t="shared" si="103"/>
        <v>6.8451600000000012E-3</v>
      </c>
      <c r="K294" s="8">
        <v>1.5225000000000001E-2</v>
      </c>
      <c r="L294" s="4">
        <v>1.6E-2</v>
      </c>
      <c r="M294" s="5">
        <v>0.01</v>
      </c>
      <c r="P294" s="2" t="str">
        <f t="shared" si="99"/>
        <v>#    D3906 = Bottom Frame Node 3906, T=20, C=6.13326336;</v>
      </c>
      <c r="Q294" s="2" t="str">
        <f t="shared" si="104"/>
        <v xml:space="preserve">  C3906 = 6.13326336; </v>
      </c>
    </row>
    <row r="295" spans="1:17">
      <c r="A295" s="14" t="s">
        <v>6</v>
      </c>
      <c r="B295" s="2">
        <f t="shared" si="100"/>
        <v>3907</v>
      </c>
      <c r="C295" s="2" t="str">
        <f t="shared" si="101"/>
        <v>Bottom Frame Node 3907</v>
      </c>
      <c r="D295" s="2">
        <v>20</v>
      </c>
      <c r="E295" s="3">
        <f t="shared" si="102"/>
        <v>6.1332633600000008</v>
      </c>
      <c r="F295" s="8" t="s">
        <v>9</v>
      </c>
      <c r="G295" s="4">
        <f>VLOOKUP(F295,Material!$B$2:$F$50,2,FALSE)</f>
        <v>896</v>
      </c>
      <c r="H295" s="4">
        <f>VLOOKUP($F295,Material!$B$2:$F$50,3,FALSE)</f>
        <v>2810</v>
      </c>
      <c r="I295" s="5">
        <f>VLOOKUP($F295,Material!$B$2:$F$50,4,FALSE)</f>
        <v>170</v>
      </c>
      <c r="J295" s="7">
        <f t="shared" si="103"/>
        <v>6.8451600000000012E-3</v>
      </c>
      <c r="K295" s="8">
        <v>1.5225000000000001E-2</v>
      </c>
      <c r="L295" s="4">
        <v>1.6E-2</v>
      </c>
      <c r="M295" s="5">
        <v>0.01</v>
      </c>
      <c r="P295" s="2" t="str">
        <f t="shared" si="99"/>
        <v>#    D3907 = Bottom Frame Node 3907, T=20, C=6.13326336;</v>
      </c>
      <c r="Q295" s="2" t="str">
        <f t="shared" si="104"/>
        <v xml:space="preserve">  C3907 = 6.13326336; </v>
      </c>
    </row>
    <row r="296" spans="1:17">
      <c r="A296" s="14" t="s">
        <v>6</v>
      </c>
      <c r="B296" s="2">
        <f t="shared" si="100"/>
        <v>3908</v>
      </c>
      <c r="C296" s="2" t="str">
        <f t="shared" si="101"/>
        <v>Bottom Frame Node 3908</v>
      </c>
      <c r="D296" s="2">
        <v>20</v>
      </c>
      <c r="E296" s="3">
        <f t="shared" si="102"/>
        <v>6.1332633600000008</v>
      </c>
      <c r="F296" s="8" t="s">
        <v>9</v>
      </c>
      <c r="G296" s="4">
        <f>VLOOKUP(F296,Material!$B$2:$F$50,2,FALSE)</f>
        <v>896</v>
      </c>
      <c r="H296" s="4">
        <f>VLOOKUP($F296,Material!$B$2:$F$50,3,FALSE)</f>
        <v>2810</v>
      </c>
      <c r="I296" s="5">
        <f>VLOOKUP($F296,Material!$B$2:$F$50,4,FALSE)</f>
        <v>170</v>
      </c>
      <c r="J296" s="7">
        <f t="shared" si="103"/>
        <v>6.8451600000000012E-3</v>
      </c>
      <c r="K296" s="8">
        <v>1.5225000000000001E-2</v>
      </c>
      <c r="L296" s="4">
        <v>1.6E-2</v>
      </c>
      <c r="M296" s="5">
        <v>0.01</v>
      </c>
      <c r="P296" s="2" t="str">
        <f t="shared" si="99"/>
        <v>#    D3908 = Bottom Frame Node 3908, T=20, C=6.13326336;</v>
      </c>
      <c r="Q296" s="2" t="str">
        <f t="shared" si="104"/>
        <v xml:space="preserve">  C3908 = 6.13326336; </v>
      </c>
    </row>
    <row r="297" spans="1:17">
      <c r="A297" s="14" t="s">
        <v>6</v>
      </c>
      <c r="B297" s="2">
        <f t="shared" si="100"/>
        <v>3909</v>
      </c>
      <c r="C297" s="2" t="str">
        <f t="shared" si="101"/>
        <v>Bottom Frame Node 3909</v>
      </c>
      <c r="D297" s="2">
        <v>20</v>
      </c>
      <c r="E297" s="3">
        <f t="shared" si="102"/>
        <v>6.1332633600000008</v>
      </c>
      <c r="F297" s="8" t="s">
        <v>9</v>
      </c>
      <c r="G297" s="4">
        <f>VLOOKUP(F297,Material!$B$2:$F$50,2,FALSE)</f>
        <v>896</v>
      </c>
      <c r="H297" s="4">
        <f>VLOOKUP($F297,Material!$B$2:$F$50,3,FALSE)</f>
        <v>2810</v>
      </c>
      <c r="I297" s="5">
        <f>VLOOKUP($F297,Material!$B$2:$F$50,4,FALSE)</f>
        <v>170</v>
      </c>
      <c r="J297" s="7">
        <f t="shared" si="103"/>
        <v>6.8451600000000012E-3</v>
      </c>
      <c r="K297" s="8">
        <v>1.5225000000000001E-2</v>
      </c>
      <c r="L297" s="4">
        <v>1.6E-2</v>
      </c>
      <c r="M297" s="5">
        <v>0.01</v>
      </c>
      <c r="P297" s="2" t="str">
        <f t="shared" si="99"/>
        <v>#    D3909 = Bottom Frame Node 3909, T=20, C=6.13326336;</v>
      </c>
      <c r="Q297" s="2" t="str">
        <f t="shared" si="104"/>
        <v xml:space="preserve">  C3909 = 6.13326336; </v>
      </c>
    </row>
    <row r="298" spans="1:17">
      <c r="A298" s="14" t="s">
        <v>6</v>
      </c>
      <c r="B298" s="2">
        <f t="shared" si="100"/>
        <v>3910</v>
      </c>
      <c r="C298" s="2" t="str">
        <f t="shared" si="101"/>
        <v>Bottom Frame Node 3910</v>
      </c>
      <c r="D298" s="2">
        <v>20</v>
      </c>
      <c r="E298" s="3">
        <f t="shared" si="102"/>
        <v>6.1332633600000008</v>
      </c>
      <c r="F298" s="8" t="s">
        <v>9</v>
      </c>
      <c r="G298" s="4">
        <f>VLOOKUP(F298,Material!$B$2:$F$50,2,FALSE)</f>
        <v>896</v>
      </c>
      <c r="H298" s="4">
        <f>VLOOKUP($F298,Material!$B$2:$F$50,3,FALSE)</f>
        <v>2810</v>
      </c>
      <c r="I298" s="5">
        <f>VLOOKUP($F298,Material!$B$2:$F$50,4,FALSE)</f>
        <v>170</v>
      </c>
      <c r="J298" s="7">
        <f t="shared" si="103"/>
        <v>6.8451600000000012E-3</v>
      </c>
      <c r="K298" s="8">
        <v>1.5225000000000001E-2</v>
      </c>
      <c r="L298" s="4">
        <v>1.6E-2</v>
      </c>
      <c r="M298" s="5">
        <v>0.01</v>
      </c>
      <c r="P298" s="2" t="str">
        <f t="shared" si="99"/>
        <v>#    D3910 = Bottom Frame Node 3910, T=20, C=6.13326336;</v>
      </c>
      <c r="Q298" s="2" t="str">
        <f t="shared" si="104"/>
        <v xml:space="preserve">  C3910 = 6.13326336; </v>
      </c>
    </row>
    <row r="299" spans="1:17">
      <c r="A299" s="14" t="s">
        <v>6</v>
      </c>
      <c r="B299" s="2">
        <f t="shared" si="100"/>
        <v>3911</v>
      </c>
      <c r="C299" s="2" t="str">
        <f t="shared" si="101"/>
        <v>Bottom Frame Node 3911</v>
      </c>
      <c r="D299" s="2">
        <v>20</v>
      </c>
      <c r="E299" s="3">
        <f t="shared" si="102"/>
        <v>6.1332633600000008</v>
      </c>
      <c r="F299" s="8" t="s">
        <v>9</v>
      </c>
      <c r="G299" s="4">
        <f>VLOOKUP(F299,Material!$B$2:$F$50,2,FALSE)</f>
        <v>896</v>
      </c>
      <c r="H299" s="4">
        <f>VLOOKUP($F299,Material!$B$2:$F$50,3,FALSE)</f>
        <v>2810</v>
      </c>
      <c r="I299" s="5">
        <f>VLOOKUP($F299,Material!$B$2:$F$50,4,FALSE)</f>
        <v>170</v>
      </c>
      <c r="J299" s="7">
        <f t="shared" si="103"/>
        <v>6.8451600000000012E-3</v>
      </c>
      <c r="K299" s="8">
        <v>1.5225000000000001E-2</v>
      </c>
      <c r="L299" s="4">
        <v>1.6E-2</v>
      </c>
      <c r="M299" s="5">
        <v>0.01</v>
      </c>
      <c r="P299" s="2" t="str">
        <f t="shared" si="99"/>
        <v>#    D3911 = Bottom Frame Node 3911, T=20, C=6.13326336;</v>
      </c>
      <c r="Q299" s="2" t="str">
        <f t="shared" si="104"/>
        <v xml:space="preserve">  C3911 = 6.13326336; </v>
      </c>
    </row>
    <row r="300" spans="1:17">
      <c r="A300" s="14" t="s">
        <v>6</v>
      </c>
      <c r="B300" s="2">
        <f t="shared" si="100"/>
        <v>3912</v>
      </c>
      <c r="C300" s="2" t="str">
        <f t="shared" si="101"/>
        <v>Bottom Frame Node 3912</v>
      </c>
      <c r="D300" s="2">
        <v>20</v>
      </c>
      <c r="E300" s="3">
        <f t="shared" si="102"/>
        <v>6.1332633600000008</v>
      </c>
      <c r="F300" s="8" t="s">
        <v>9</v>
      </c>
      <c r="G300" s="4">
        <f>VLOOKUP(F300,Material!$B$2:$F$50,2,FALSE)</f>
        <v>896</v>
      </c>
      <c r="H300" s="4">
        <f>VLOOKUP($F300,Material!$B$2:$F$50,3,FALSE)</f>
        <v>2810</v>
      </c>
      <c r="I300" s="5">
        <f>VLOOKUP($F300,Material!$B$2:$F$50,4,FALSE)</f>
        <v>170</v>
      </c>
      <c r="J300" s="7">
        <f t="shared" si="103"/>
        <v>6.8451600000000012E-3</v>
      </c>
      <c r="K300" s="8">
        <v>1.5225000000000001E-2</v>
      </c>
      <c r="L300" s="4">
        <v>1.6E-2</v>
      </c>
      <c r="M300" s="5">
        <v>0.01</v>
      </c>
      <c r="P300" s="2" t="str">
        <f t="shared" si="99"/>
        <v>#    D3912 = Bottom Frame Node 3912, T=20, C=6.13326336;</v>
      </c>
      <c r="Q300" s="2" t="str">
        <f t="shared" si="104"/>
        <v xml:space="preserve">  C3912 = 6.13326336; </v>
      </c>
    </row>
    <row r="301" spans="1:17">
      <c r="A301" s="14" t="s">
        <v>6</v>
      </c>
      <c r="B301" s="2">
        <f t="shared" si="100"/>
        <v>3913</v>
      </c>
      <c r="C301" s="2" t="str">
        <f t="shared" si="101"/>
        <v>Bottom Frame Node 3913</v>
      </c>
      <c r="D301" s="2">
        <v>20</v>
      </c>
      <c r="E301" s="3">
        <f t="shared" si="102"/>
        <v>6.1332633600000008</v>
      </c>
      <c r="F301" s="8" t="s">
        <v>9</v>
      </c>
      <c r="G301" s="4">
        <f>VLOOKUP(F301,Material!$B$2:$F$50,2,FALSE)</f>
        <v>896</v>
      </c>
      <c r="H301" s="4">
        <f>VLOOKUP($F301,Material!$B$2:$F$50,3,FALSE)</f>
        <v>2810</v>
      </c>
      <c r="I301" s="5">
        <f>VLOOKUP($F301,Material!$B$2:$F$50,4,FALSE)</f>
        <v>170</v>
      </c>
      <c r="J301" s="7">
        <f t="shared" si="103"/>
        <v>6.8451600000000012E-3</v>
      </c>
      <c r="K301" s="8">
        <v>1.5225000000000001E-2</v>
      </c>
      <c r="L301" s="4">
        <v>1.6E-2</v>
      </c>
      <c r="M301" s="5">
        <v>0.01</v>
      </c>
      <c r="P301" s="2" t="str">
        <f t="shared" si="99"/>
        <v>#    D3913 = Bottom Frame Node 3913, T=20, C=6.13326336;</v>
      </c>
      <c r="Q301" s="2" t="str">
        <f t="shared" si="104"/>
        <v xml:space="preserve">  C3913 = 6.13326336; </v>
      </c>
    </row>
    <row r="302" spans="1:17">
      <c r="A302" s="14" t="s">
        <v>6</v>
      </c>
      <c r="B302" s="2">
        <f t="shared" si="100"/>
        <v>3914</v>
      </c>
      <c r="C302" s="2" t="str">
        <f t="shared" si="101"/>
        <v>Bottom Frame Node 3914</v>
      </c>
      <c r="D302" s="2">
        <v>20</v>
      </c>
      <c r="E302" s="3">
        <f t="shared" si="102"/>
        <v>6.1332633600000008</v>
      </c>
      <c r="F302" s="8" t="s">
        <v>9</v>
      </c>
      <c r="G302" s="4">
        <f>VLOOKUP(F302,Material!$B$2:$F$50,2,FALSE)</f>
        <v>896</v>
      </c>
      <c r="H302" s="4">
        <f>VLOOKUP($F302,Material!$B$2:$F$50,3,FALSE)</f>
        <v>2810</v>
      </c>
      <c r="I302" s="5">
        <f>VLOOKUP($F302,Material!$B$2:$F$50,4,FALSE)</f>
        <v>170</v>
      </c>
      <c r="J302" s="7">
        <f t="shared" si="103"/>
        <v>6.8451600000000012E-3</v>
      </c>
      <c r="K302" s="8">
        <v>1.5225000000000001E-2</v>
      </c>
      <c r="L302" s="4">
        <v>1.6E-2</v>
      </c>
      <c r="M302" s="5">
        <v>0.01</v>
      </c>
      <c r="P302" s="2" t="str">
        <f t="shared" si="99"/>
        <v>#    D3914 = Bottom Frame Node 3914, T=20, C=6.13326336;</v>
      </c>
      <c r="Q302" s="2" t="str">
        <f t="shared" si="104"/>
        <v xml:space="preserve">  C3914 = 6.13326336; </v>
      </c>
    </row>
    <row r="303" spans="1:17">
      <c r="A303" s="14" t="s">
        <v>6</v>
      </c>
      <c r="B303" s="2">
        <f t="shared" si="100"/>
        <v>3915</v>
      </c>
      <c r="C303" s="2" t="str">
        <f t="shared" si="101"/>
        <v>Bottom Frame Node 3915</v>
      </c>
      <c r="D303" s="2">
        <v>20</v>
      </c>
      <c r="E303" s="3">
        <f t="shared" si="102"/>
        <v>6.1332633600000008</v>
      </c>
      <c r="F303" s="8" t="s">
        <v>9</v>
      </c>
      <c r="G303" s="4">
        <f>VLOOKUP(F303,Material!$B$2:$F$50,2,FALSE)</f>
        <v>896</v>
      </c>
      <c r="H303" s="4">
        <f>VLOOKUP($F303,Material!$B$2:$F$50,3,FALSE)</f>
        <v>2810</v>
      </c>
      <c r="I303" s="5">
        <f>VLOOKUP($F303,Material!$B$2:$F$50,4,FALSE)</f>
        <v>170</v>
      </c>
      <c r="J303" s="7">
        <f t="shared" si="103"/>
        <v>6.8451600000000012E-3</v>
      </c>
      <c r="K303" s="8">
        <v>1.5225000000000001E-2</v>
      </c>
      <c r="L303" s="4">
        <v>1.6E-2</v>
      </c>
      <c r="M303" s="5">
        <v>0.01</v>
      </c>
      <c r="P303" s="2" t="str">
        <f t="shared" si="99"/>
        <v>#    D3915 = Bottom Frame Node 3915, T=20, C=6.13326336;</v>
      </c>
      <c r="Q303" s="2" t="str">
        <f t="shared" si="104"/>
        <v xml:space="preserve">  C3915 = 6.13326336; </v>
      </c>
    </row>
    <row r="304" spans="1:17">
      <c r="A304" s="14" t="s">
        <v>6</v>
      </c>
      <c r="B304" s="2">
        <f t="shared" si="100"/>
        <v>3916</v>
      </c>
      <c r="C304" s="2" t="str">
        <f t="shared" si="101"/>
        <v>Bottom Frame Node 3916</v>
      </c>
      <c r="D304" s="2">
        <v>20</v>
      </c>
      <c r="E304" s="3">
        <f t="shared" si="102"/>
        <v>6.1332633600000008</v>
      </c>
      <c r="F304" s="8" t="s">
        <v>9</v>
      </c>
      <c r="G304" s="4">
        <f>VLOOKUP(F304,Material!$B$2:$F$50,2,FALSE)</f>
        <v>896</v>
      </c>
      <c r="H304" s="4">
        <f>VLOOKUP($F304,Material!$B$2:$F$50,3,FALSE)</f>
        <v>2810</v>
      </c>
      <c r="I304" s="5">
        <f>VLOOKUP($F304,Material!$B$2:$F$50,4,FALSE)</f>
        <v>170</v>
      </c>
      <c r="J304" s="7">
        <f t="shared" si="103"/>
        <v>6.8451600000000012E-3</v>
      </c>
      <c r="K304" s="8">
        <v>1.5225000000000001E-2</v>
      </c>
      <c r="L304" s="4">
        <v>1.6E-2</v>
      </c>
      <c r="M304" s="5">
        <v>0.01</v>
      </c>
      <c r="P304" s="2" t="str">
        <f t="shared" si="99"/>
        <v>#    D3916 = Bottom Frame Node 3916, T=20, C=6.13326336;</v>
      </c>
      <c r="Q304" s="2" t="str">
        <f t="shared" si="104"/>
        <v xml:space="preserve">  C3916 = 6.13326336; </v>
      </c>
    </row>
    <row r="305" spans="1:17">
      <c r="A305" s="14" t="s">
        <v>6</v>
      </c>
      <c r="B305" s="2">
        <f t="shared" si="100"/>
        <v>3917</v>
      </c>
      <c r="C305" s="2" t="str">
        <f t="shared" si="101"/>
        <v>Bottom Frame Node 3917</v>
      </c>
      <c r="D305" s="2">
        <v>20</v>
      </c>
      <c r="E305" s="3">
        <f t="shared" si="102"/>
        <v>6.1332633600000008</v>
      </c>
      <c r="F305" s="8" t="s">
        <v>9</v>
      </c>
      <c r="G305" s="4">
        <f>VLOOKUP(F305,Material!$B$2:$F$50,2,FALSE)</f>
        <v>896</v>
      </c>
      <c r="H305" s="4">
        <f>VLOOKUP($F305,Material!$B$2:$F$50,3,FALSE)</f>
        <v>2810</v>
      </c>
      <c r="I305" s="5">
        <f>VLOOKUP($F305,Material!$B$2:$F$50,4,FALSE)</f>
        <v>170</v>
      </c>
      <c r="J305" s="7">
        <f t="shared" si="103"/>
        <v>6.8451600000000012E-3</v>
      </c>
      <c r="K305" s="8">
        <v>1.5225000000000001E-2</v>
      </c>
      <c r="L305" s="4">
        <v>1.6E-2</v>
      </c>
      <c r="M305" s="5">
        <v>0.01</v>
      </c>
      <c r="P305" s="2" t="str">
        <f t="shared" si="99"/>
        <v>#    D3917 = Bottom Frame Node 3917, T=20, C=6.13326336;</v>
      </c>
      <c r="Q305" s="2" t="str">
        <f t="shared" si="104"/>
        <v xml:space="preserve">  C3917 = 6.13326336; </v>
      </c>
    </row>
    <row r="306" spans="1:17">
      <c r="A306" s="14" t="s">
        <v>6</v>
      </c>
      <c r="B306" s="2">
        <f t="shared" si="100"/>
        <v>3918</v>
      </c>
      <c r="C306" s="2" t="str">
        <f t="shared" si="101"/>
        <v>Bottom Frame Node 3918</v>
      </c>
      <c r="D306" s="2">
        <v>20</v>
      </c>
      <c r="E306" s="3">
        <f t="shared" si="102"/>
        <v>6.1332633600000008</v>
      </c>
      <c r="F306" s="8" t="s">
        <v>9</v>
      </c>
      <c r="G306" s="4">
        <f>VLOOKUP(F306,Material!$B$2:$F$50,2,FALSE)</f>
        <v>896</v>
      </c>
      <c r="H306" s="4">
        <f>VLOOKUP($F306,Material!$B$2:$F$50,3,FALSE)</f>
        <v>2810</v>
      </c>
      <c r="I306" s="5">
        <f>VLOOKUP($F306,Material!$B$2:$F$50,4,FALSE)</f>
        <v>170</v>
      </c>
      <c r="J306" s="7">
        <f t="shared" si="103"/>
        <v>6.8451600000000012E-3</v>
      </c>
      <c r="K306" s="8">
        <v>1.5225000000000001E-2</v>
      </c>
      <c r="L306" s="4">
        <v>1.6E-2</v>
      </c>
      <c r="M306" s="5">
        <v>0.01</v>
      </c>
      <c r="P306" s="2" t="str">
        <f t="shared" si="99"/>
        <v>#    D3918 = Bottom Frame Node 3918, T=20, C=6.13326336;</v>
      </c>
      <c r="Q306" s="2" t="str">
        <f t="shared" si="104"/>
        <v xml:space="preserve">  C3918 = 6.13326336; </v>
      </c>
    </row>
    <row r="307" spans="1:17">
      <c r="A307" s="14" t="s">
        <v>6</v>
      </c>
      <c r="B307" s="2">
        <f t="shared" si="100"/>
        <v>3919</v>
      </c>
      <c r="C307" s="2" t="str">
        <f t="shared" si="101"/>
        <v>Bottom Frame Node 3919</v>
      </c>
      <c r="D307" s="2">
        <v>20</v>
      </c>
      <c r="E307" s="3">
        <f t="shared" si="102"/>
        <v>6.1332633600000008</v>
      </c>
      <c r="F307" s="8" t="s">
        <v>9</v>
      </c>
      <c r="G307" s="4">
        <f>VLOOKUP(F307,Material!$B$2:$F$50,2,FALSE)</f>
        <v>896</v>
      </c>
      <c r="H307" s="4">
        <f>VLOOKUP($F307,Material!$B$2:$F$50,3,FALSE)</f>
        <v>2810</v>
      </c>
      <c r="I307" s="5">
        <f>VLOOKUP($F307,Material!$B$2:$F$50,4,FALSE)</f>
        <v>170</v>
      </c>
      <c r="J307" s="7">
        <f t="shared" si="103"/>
        <v>6.8451600000000012E-3</v>
      </c>
      <c r="K307" s="8">
        <v>1.5225000000000001E-2</v>
      </c>
      <c r="L307" s="4">
        <v>1.6E-2</v>
      </c>
      <c r="M307" s="5">
        <v>0.01</v>
      </c>
      <c r="P307" s="2" t="str">
        <f t="shared" si="99"/>
        <v>#    D3919 = Bottom Frame Node 3919, T=20, C=6.13326336;</v>
      </c>
      <c r="Q307" s="2" t="str">
        <f t="shared" si="104"/>
        <v xml:space="preserve">  C3919 = 6.13326336; </v>
      </c>
    </row>
    <row r="308" spans="1:17">
      <c r="A308" s="14" t="s">
        <v>6</v>
      </c>
      <c r="B308" s="2">
        <f>B307+1</f>
        <v>3920</v>
      </c>
      <c r="C308" s="2" t="str">
        <f>C$287&amp;" Node "&amp;B308</f>
        <v>Bottom Frame Node 3920</v>
      </c>
      <c r="D308" s="2">
        <v>20</v>
      </c>
      <c r="E308" s="3">
        <f>G308*J308</f>
        <v>6.1332633600000008</v>
      </c>
      <c r="F308" s="8" t="s">
        <v>9</v>
      </c>
      <c r="G308" s="4">
        <f>VLOOKUP(F308,Material!$B$2:$F$50,2,FALSE)</f>
        <v>896</v>
      </c>
      <c r="H308" s="4">
        <f>VLOOKUP($F308,Material!$B$2:$F$50,3,FALSE)</f>
        <v>2810</v>
      </c>
      <c r="I308" s="5">
        <f>VLOOKUP($F308,Material!$B$2:$F$50,4,FALSE)</f>
        <v>170</v>
      </c>
      <c r="J308" s="7">
        <f>H308*K308*L308*M308</f>
        <v>6.8451600000000012E-3</v>
      </c>
      <c r="K308" s="8">
        <v>1.5225000000000001E-2</v>
      </c>
      <c r="L308" s="4">
        <v>1.6E-2</v>
      </c>
      <c r="M308" s="5">
        <v>0.01</v>
      </c>
      <c r="P308" s="2" t="str">
        <f t="shared" si="99"/>
        <v>#    D3920 = Bottom Frame Node 3920, T=20, C=6.13326336;</v>
      </c>
      <c r="Q308" s="2" t="str">
        <f xml:space="preserve"> "  C"&amp;B308&amp;" = "&amp;E308&amp;"; "</f>
        <v xml:space="preserve">  C3920 = 6.13326336; </v>
      </c>
    </row>
    <row r="309" spans="1:17">
      <c r="A309" s="14" t="s">
        <v>6</v>
      </c>
      <c r="B309" s="2">
        <f t="shared" si="100"/>
        <v>3921</v>
      </c>
      <c r="C309" s="2" t="str">
        <f t="shared" ref="C309:C325" si="105">C$287&amp;" Node "&amp;B309</f>
        <v>Bottom Frame Node 3921</v>
      </c>
      <c r="D309" s="2">
        <v>20</v>
      </c>
      <c r="E309" s="3">
        <f t="shared" ref="E309:E325" si="106">G309*J309</f>
        <v>6.1332633600000008</v>
      </c>
      <c r="F309" s="8" t="s">
        <v>9</v>
      </c>
      <c r="G309" s="4">
        <f>VLOOKUP(F309,Material!$B$2:$F$50,2,FALSE)</f>
        <v>896</v>
      </c>
      <c r="H309" s="4">
        <f>VLOOKUP($F309,Material!$B$2:$F$50,3,FALSE)</f>
        <v>2810</v>
      </c>
      <c r="I309" s="5">
        <f>VLOOKUP($F309,Material!$B$2:$F$50,4,FALSE)</f>
        <v>170</v>
      </c>
      <c r="J309" s="7">
        <f t="shared" ref="J309:J325" si="107">H309*K309*L309*M309</f>
        <v>6.8451600000000012E-3</v>
      </c>
      <c r="K309" s="8">
        <v>1.5225000000000001E-2</v>
      </c>
      <c r="L309" s="4">
        <v>1.6E-2</v>
      </c>
      <c r="M309" s="5">
        <v>0.01</v>
      </c>
      <c r="P309" s="2" t="str">
        <f t="shared" si="99"/>
        <v>#    D3921 = Bottom Frame Node 3921, T=20, C=6.13326336;</v>
      </c>
      <c r="Q309" s="2" t="str">
        <f t="shared" ref="Q309:Q325" si="108" xml:space="preserve"> "  C"&amp;B309&amp;" = "&amp;E309&amp;"; "</f>
        <v xml:space="preserve">  C3921 = 6.13326336; </v>
      </c>
    </row>
    <row r="310" spans="1:17">
      <c r="A310" s="14" t="s">
        <v>6</v>
      </c>
      <c r="B310" s="2">
        <f t="shared" si="100"/>
        <v>3922</v>
      </c>
      <c r="C310" s="2" t="str">
        <f t="shared" si="105"/>
        <v>Bottom Frame Node 3922</v>
      </c>
      <c r="D310" s="2">
        <v>20</v>
      </c>
      <c r="E310" s="3">
        <f t="shared" si="106"/>
        <v>6.1332633600000008</v>
      </c>
      <c r="F310" s="8" t="s">
        <v>9</v>
      </c>
      <c r="G310" s="4">
        <f>VLOOKUP(F310,Material!$B$2:$F$50,2,FALSE)</f>
        <v>896</v>
      </c>
      <c r="H310" s="4">
        <f>VLOOKUP($F310,Material!$B$2:$F$50,3,FALSE)</f>
        <v>2810</v>
      </c>
      <c r="I310" s="5">
        <f>VLOOKUP($F310,Material!$B$2:$F$50,4,FALSE)</f>
        <v>170</v>
      </c>
      <c r="J310" s="7">
        <f t="shared" si="107"/>
        <v>6.8451600000000012E-3</v>
      </c>
      <c r="K310" s="8">
        <v>1.5225000000000001E-2</v>
      </c>
      <c r="L310" s="4">
        <v>1.6E-2</v>
      </c>
      <c r="M310" s="5">
        <v>0.01</v>
      </c>
      <c r="P310" s="2" t="str">
        <f t="shared" si="99"/>
        <v>#    D3922 = Bottom Frame Node 3922, T=20, C=6.13326336;</v>
      </c>
      <c r="Q310" s="2" t="str">
        <f t="shared" si="108"/>
        <v xml:space="preserve">  C3922 = 6.13326336; </v>
      </c>
    </row>
    <row r="311" spans="1:17">
      <c r="A311" s="14" t="s">
        <v>6</v>
      </c>
      <c r="B311" s="2">
        <f t="shared" si="100"/>
        <v>3923</v>
      </c>
      <c r="C311" s="2" t="str">
        <f t="shared" si="105"/>
        <v>Bottom Frame Node 3923</v>
      </c>
      <c r="D311" s="2">
        <v>20</v>
      </c>
      <c r="E311" s="3">
        <f t="shared" si="106"/>
        <v>6.1332633600000008</v>
      </c>
      <c r="F311" s="8" t="s">
        <v>9</v>
      </c>
      <c r="G311" s="4">
        <f>VLOOKUP(F311,Material!$B$2:$F$50,2,FALSE)</f>
        <v>896</v>
      </c>
      <c r="H311" s="4">
        <f>VLOOKUP($F311,Material!$B$2:$F$50,3,FALSE)</f>
        <v>2810</v>
      </c>
      <c r="I311" s="5">
        <f>VLOOKUP($F311,Material!$B$2:$F$50,4,FALSE)</f>
        <v>170</v>
      </c>
      <c r="J311" s="7">
        <f t="shared" si="107"/>
        <v>6.8451600000000012E-3</v>
      </c>
      <c r="K311" s="8">
        <v>1.5225000000000001E-2</v>
      </c>
      <c r="L311" s="4">
        <v>1.6E-2</v>
      </c>
      <c r="M311" s="5">
        <v>0.01</v>
      </c>
      <c r="P311" s="2" t="str">
        <f t="shared" si="99"/>
        <v>#    D3923 = Bottom Frame Node 3923, T=20, C=6.13326336;</v>
      </c>
      <c r="Q311" s="2" t="str">
        <f t="shared" si="108"/>
        <v xml:space="preserve">  C3923 = 6.13326336; </v>
      </c>
    </row>
    <row r="312" spans="1:17">
      <c r="A312" s="14" t="s">
        <v>6</v>
      </c>
      <c r="B312" s="2">
        <f t="shared" si="100"/>
        <v>3924</v>
      </c>
      <c r="C312" s="2" t="str">
        <f t="shared" si="105"/>
        <v>Bottom Frame Node 3924</v>
      </c>
      <c r="D312" s="2">
        <v>20</v>
      </c>
      <c r="E312" s="3">
        <f t="shared" si="106"/>
        <v>6.1332633600000008</v>
      </c>
      <c r="F312" s="8" t="s">
        <v>9</v>
      </c>
      <c r="G312" s="4">
        <f>VLOOKUP(F312,Material!$B$2:$F$50,2,FALSE)</f>
        <v>896</v>
      </c>
      <c r="H312" s="4">
        <f>VLOOKUP($F312,Material!$B$2:$F$50,3,FALSE)</f>
        <v>2810</v>
      </c>
      <c r="I312" s="5">
        <f>VLOOKUP($F312,Material!$B$2:$F$50,4,FALSE)</f>
        <v>170</v>
      </c>
      <c r="J312" s="7">
        <f t="shared" si="107"/>
        <v>6.8451600000000012E-3</v>
      </c>
      <c r="K312" s="8">
        <v>1.5225000000000001E-2</v>
      </c>
      <c r="L312" s="4">
        <v>1.6E-2</v>
      </c>
      <c r="M312" s="5">
        <v>0.01</v>
      </c>
      <c r="P312" s="2" t="str">
        <f t="shared" si="99"/>
        <v>#    D3924 = Bottom Frame Node 3924, T=20, C=6.13326336;</v>
      </c>
      <c r="Q312" s="2" t="str">
        <f t="shared" si="108"/>
        <v xml:space="preserve">  C3924 = 6.13326336; </v>
      </c>
    </row>
    <row r="313" spans="1:17">
      <c r="A313" s="14" t="s">
        <v>6</v>
      </c>
      <c r="B313" s="2">
        <f t="shared" si="100"/>
        <v>3925</v>
      </c>
      <c r="C313" s="2" t="str">
        <f t="shared" si="105"/>
        <v>Bottom Frame Node 3925</v>
      </c>
      <c r="D313" s="2">
        <v>20</v>
      </c>
      <c r="E313" s="3">
        <f t="shared" si="106"/>
        <v>6.1332633600000008</v>
      </c>
      <c r="F313" s="8" t="s">
        <v>9</v>
      </c>
      <c r="G313" s="4">
        <f>VLOOKUP(F313,Material!$B$2:$F$50,2,FALSE)</f>
        <v>896</v>
      </c>
      <c r="H313" s="4">
        <f>VLOOKUP($F313,Material!$B$2:$F$50,3,FALSE)</f>
        <v>2810</v>
      </c>
      <c r="I313" s="5">
        <f>VLOOKUP($F313,Material!$B$2:$F$50,4,FALSE)</f>
        <v>170</v>
      </c>
      <c r="J313" s="7">
        <f t="shared" si="107"/>
        <v>6.8451600000000012E-3</v>
      </c>
      <c r="K313" s="8">
        <v>1.5225000000000001E-2</v>
      </c>
      <c r="L313" s="4">
        <v>1.6E-2</v>
      </c>
      <c r="M313" s="5">
        <v>0.01</v>
      </c>
      <c r="P313" s="2" t="str">
        <f t="shared" si="99"/>
        <v>#    D3925 = Bottom Frame Node 3925, T=20, C=6.13326336;</v>
      </c>
      <c r="Q313" s="2" t="str">
        <f t="shared" si="108"/>
        <v xml:space="preserve">  C3925 = 6.13326336; </v>
      </c>
    </row>
    <row r="314" spans="1:17">
      <c r="A314" s="14" t="s">
        <v>6</v>
      </c>
      <c r="B314" s="2">
        <f t="shared" si="100"/>
        <v>3926</v>
      </c>
      <c r="C314" s="2" t="str">
        <f t="shared" si="105"/>
        <v>Bottom Frame Node 3926</v>
      </c>
      <c r="D314" s="2">
        <v>20</v>
      </c>
      <c r="E314" s="3">
        <f t="shared" si="106"/>
        <v>6.1332633600000008</v>
      </c>
      <c r="F314" s="8" t="s">
        <v>9</v>
      </c>
      <c r="G314" s="4">
        <f>VLOOKUP(F314,Material!$B$2:$F$50,2,FALSE)</f>
        <v>896</v>
      </c>
      <c r="H314" s="4">
        <f>VLOOKUP($F314,Material!$B$2:$F$50,3,FALSE)</f>
        <v>2810</v>
      </c>
      <c r="I314" s="5">
        <f>VLOOKUP($F314,Material!$B$2:$F$50,4,FALSE)</f>
        <v>170</v>
      </c>
      <c r="J314" s="7">
        <f t="shared" si="107"/>
        <v>6.8451600000000012E-3</v>
      </c>
      <c r="K314" s="8">
        <v>1.5225000000000001E-2</v>
      </c>
      <c r="L314" s="4">
        <v>1.6E-2</v>
      </c>
      <c r="M314" s="5">
        <v>0.01</v>
      </c>
      <c r="P314" s="2" t="str">
        <f t="shared" si="99"/>
        <v>#    D3926 = Bottom Frame Node 3926, T=20, C=6.13326336;</v>
      </c>
      <c r="Q314" s="2" t="str">
        <f t="shared" si="108"/>
        <v xml:space="preserve">  C3926 = 6.13326336; </v>
      </c>
    </row>
    <row r="315" spans="1:17">
      <c r="A315" s="14" t="s">
        <v>6</v>
      </c>
      <c r="B315" s="2">
        <f t="shared" si="100"/>
        <v>3927</v>
      </c>
      <c r="C315" s="2" t="str">
        <f t="shared" si="105"/>
        <v>Bottom Frame Node 3927</v>
      </c>
      <c r="D315" s="2">
        <v>20</v>
      </c>
      <c r="E315" s="3">
        <f t="shared" si="106"/>
        <v>6.1332633600000008</v>
      </c>
      <c r="F315" s="8" t="s">
        <v>9</v>
      </c>
      <c r="G315" s="4">
        <f>VLOOKUP(F315,Material!$B$2:$F$50,2,FALSE)</f>
        <v>896</v>
      </c>
      <c r="H315" s="4">
        <f>VLOOKUP($F315,Material!$B$2:$F$50,3,FALSE)</f>
        <v>2810</v>
      </c>
      <c r="I315" s="5">
        <f>VLOOKUP($F315,Material!$B$2:$F$50,4,FALSE)</f>
        <v>170</v>
      </c>
      <c r="J315" s="7">
        <f t="shared" si="107"/>
        <v>6.8451600000000012E-3</v>
      </c>
      <c r="K315" s="8">
        <v>1.5225000000000001E-2</v>
      </c>
      <c r="L315" s="4">
        <v>1.6E-2</v>
      </c>
      <c r="M315" s="5">
        <v>0.01</v>
      </c>
      <c r="P315" s="2" t="str">
        <f t="shared" si="99"/>
        <v>#    D3927 = Bottom Frame Node 3927, T=20, C=6.13326336;</v>
      </c>
      <c r="Q315" s="2" t="str">
        <f t="shared" si="108"/>
        <v xml:space="preserve">  C3927 = 6.13326336; </v>
      </c>
    </row>
    <row r="316" spans="1:17">
      <c r="A316" s="14" t="s">
        <v>6</v>
      </c>
      <c r="B316" s="2">
        <f t="shared" si="100"/>
        <v>3928</v>
      </c>
      <c r="C316" s="2" t="str">
        <f t="shared" si="105"/>
        <v>Bottom Frame Node 3928</v>
      </c>
      <c r="D316" s="2">
        <v>20</v>
      </c>
      <c r="E316" s="3">
        <f t="shared" si="106"/>
        <v>6.1332633600000008</v>
      </c>
      <c r="F316" s="8" t="s">
        <v>9</v>
      </c>
      <c r="G316" s="4">
        <f>VLOOKUP(F316,Material!$B$2:$F$50,2,FALSE)</f>
        <v>896</v>
      </c>
      <c r="H316" s="4">
        <f>VLOOKUP($F316,Material!$B$2:$F$50,3,FALSE)</f>
        <v>2810</v>
      </c>
      <c r="I316" s="5">
        <f>VLOOKUP($F316,Material!$B$2:$F$50,4,FALSE)</f>
        <v>170</v>
      </c>
      <c r="J316" s="7">
        <f t="shared" si="107"/>
        <v>6.8451600000000012E-3</v>
      </c>
      <c r="K316" s="8">
        <v>1.5225000000000001E-2</v>
      </c>
      <c r="L316" s="4">
        <v>1.6E-2</v>
      </c>
      <c r="M316" s="5">
        <v>0.01</v>
      </c>
      <c r="P316" s="2" t="str">
        <f t="shared" si="99"/>
        <v>#    D3928 = Bottom Frame Node 3928, T=20, C=6.13326336;</v>
      </c>
      <c r="Q316" s="2" t="str">
        <f t="shared" si="108"/>
        <v xml:space="preserve">  C3928 = 6.13326336; </v>
      </c>
    </row>
    <row r="317" spans="1:17">
      <c r="A317" s="14" t="s">
        <v>6</v>
      </c>
      <c r="B317" s="2">
        <f t="shared" si="100"/>
        <v>3929</v>
      </c>
      <c r="C317" s="2" t="str">
        <f t="shared" si="105"/>
        <v>Bottom Frame Node 3929</v>
      </c>
      <c r="D317" s="2">
        <v>20</v>
      </c>
      <c r="E317" s="3">
        <f t="shared" si="106"/>
        <v>6.1332633600000008</v>
      </c>
      <c r="F317" s="8" t="s">
        <v>9</v>
      </c>
      <c r="G317" s="4">
        <f>VLOOKUP(F317,Material!$B$2:$F$50,2,FALSE)</f>
        <v>896</v>
      </c>
      <c r="H317" s="4">
        <f>VLOOKUP($F317,Material!$B$2:$F$50,3,FALSE)</f>
        <v>2810</v>
      </c>
      <c r="I317" s="5">
        <f>VLOOKUP($F317,Material!$B$2:$F$50,4,FALSE)</f>
        <v>170</v>
      </c>
      <c r="J317" s="7">
        <f t="shared" si="107"/>
        <v>6.8451600000000012E-3</v>
      </c>
      <c r="K317" s="8">
        <v>1.5225000000000001E-2</v>
      </c>
      <c r="L317" s="4">
        <v>1.6E-2</v>
      </c>
      <c r="M317" s="5">
        <v>0.01</v>
      </c>
      <c r="P317" s="2" t="str">
        <f t="shared" si="99"/>
        <v>#    D3929 = Bottom Frame Node 3929, T=20, C=6.13326336;</v>
      </c>
      <c r="Q317" s="2" t="str">
        <f t="shared" si="108"/>
        <v xml:space="preserve">  C3929 = 6.13326336; </v>
      </c>
    </row>
    <row r="318" spans="1:17">
      <c r="A318" s="14" t="s">
        <v>6</v>
      </c>
      <c r="B318" s="2">
        <f t="shared" si="100"/>
        <v>3930</v>
      </c>
      <c r="C318" s="2" t="str">
        <f t="shared" si="105"/>
        <v>Bottom Frame Node 3930</v>
      </c>
      <c r="D318" s="2">
        <v>20</v>
      </c>
      <c r="E318" s="3">
        <f t="shared" si="106"/>
        <v>6.1332633600000008</v>
      </c>
      <c r="F318" s="8" t="s">
        <v>9</v>
      </c>
      <c r="G318" s="4">
        <f>VLOOKUP(F318,Material!$B$2:$F$50,2,FALSE)</f>
        <v>896</v>
      </c>
      <c r="H318" s="4">
        <f>VLOOKUP($F318,Material!$B$2:$F$50,3,FALSE)</f>
        <v>2810</v>
      </c>
      <c r="I318" s="5">
        <f>VLOOKUP($F318,Material!$B$2:$F$50,4,FALSE)</f>
        <v>170</v>
      </c>
      <c r="J318" s="7">
        <f t="shared" si="107"/>
        <v>6.8451600000000012E-3</v>
      </c>
      <c r="K318" s="8">
        <v>1.5225000000000001E-2</v>
      </c>
      <c r="L318" s="4">
        <v>1.6E-2</v>
      </c>
      <c r="M318" s="5">
        <v>0.01</v>
      </c>
      <c r="P318" s="2" t="str">
        <f t="shared" si="99"/>
        <v>#    D3930 = Bottom Frame Node 3930, T=20, C=6.13326336;</v>
      </c>
      <c r="Q318" s="2" t="str">
        <f t="shared" si="108"/>
        <v xml:space="preserve">  C3930 = 6.13326336; </v>
      </c>
    </row>
    <row r="319" spans="1:17">
      <c r="A319" s="14" t="s">
        <v>6</v>
      </c>
      <c r="B319" s="2">
        <f t="shared" si="100"/>
        <v>3931</v>
      </c>
      <c r="C319" s="2" t="str">
        <f t="shared" si="105"/>
        <v>Bottom Frame Node 3931</v>
      </c>
      <c r="D319" s="2">
        <v>20</v>
      </c>
      <c r="E319" s="3">
        <f t="shared" si="106"/>
        <v>6.1332633600000008</v>
      </c>
      <c r="F319" s="8" t="s">
        <v>9</v>
      </c>
      <c r="G319" s="4">
        <f>VLOOKUP(F319,Material!$B$2:$F$50,2,FALSE)</f>
        <v>896</v>
      </c>
      <c r="H319" s="4">
        <f>VLOOKUP($F319,Material!$B$2:$F$50,3,FALSE)</f>
        <v>2810</v>
      </c>
      <c r="I319" s="5">
        <f>VLOOKUP($F319,Material!$B$2:$F$50,4,FALSE)</f>
        <v>170</v>
      </c>
      <c r="J319" s="7">
        <f t="shared" si="107"/>
        <v>6.8451600000000012E-3</v>
      </c>
      <c r="K319" s="8">
        <v>1.5225000000000001E-2</v>
      </c>
      <c r="L319" s="4">
        <v>1.6E-2</v>
      </c>
      <c r="M319" s="5">
        <v>0.01</v>
      </c>
      <c r="P319" s="2" t="str">
        <f t="shared" si="99"/>
        <v>#    D3931 = Bottom Frame Node 3931, T=20, C=6.13326336;</v>
      </c>
      <c r="Q319" s="2" t="str">
        <f t="shared" si="108"/>
        <v xml:space="preserve">  C3931 = 6.13326336; </v>
      </c>
    </row>
    <row r="320" spans="1:17">
      <c r="A320" s="14" t="s">
        <v>6</v>
      </c>
      <c r="B320" s="2">
        <f t="shared" si="100"/>
        <v>3932</v>
      </c>
      <c r="C320" s="2" t="str">
        <f t="shared" si="105"/>
        <v>Bottom Frame Node 3932</v>
      </c>
      <c r="D320" s="2">
        <v>20</v>
      </c>
      <c r="E320" s="3">
        <f t="shared" si="106"/>
        <v>6.1332633600000008</v>
      </c>
      <c r="F320" s="8" t="s">
        <v>9</v>
      </c>
      <c r="G320" s="4">
        <f>VLOOKUP(F320,Material!$B$2:$F$50,2,FALSE)</f>
        <v>896</v>
      </c>
      <c r="H320" s="4">
        <f>VLOOKUP($F320,Material!$B$2:$F$50,3,FALSE)</f>
        <v>2810</v>
      </c>
      <c r="I320" s="5">
        <f>VLOOKUP($F320,Material!$B$2:$F$50,4,FALSE)</f>
        <v>170</v>
      </c>
      <c r="J320" s="7">
        <f t="shared" si="107"/>
        <v>6.8451600000000012E-3</v>
      </c>
      <c r="K320" s="8">
        <v>1.5225000000000001E-2</v>
      </c>
      <c r="L320" s="4">
        <v>1.6E-2</v>
      </c>
      <c r="M320" s="5">
        <v>0.01</v>
      </c>
      <c r="P320" s="2" t="str">
        <f t="shared" si="99"/>
        <v>#    D3932 = Bottom Frame Node 3932, T=20, C=6.13326336;</v>
      </c>
      <c r="Q320" s="2" t="str">
        <f t="shared" si="108"/>
        <v xml:space="preserve">  C3932 = 6.13326336; </v>
      </c>
    </row>
    <row r="321" spans="1:17">
      <c r="A321" s="14" t="s">
        <v>6</v>
      </c>
      <c r="B321" s="2">
        <f t="shared" si="100"/>
        <v>3933</v>
      </c>
      <c r="C321" s="2" t="str">
        <f t="shared" si="105"/>
        <v>Bottom Frame Node 3933</v>
      </c>
      <c r="D321" s="2">
        <v>20</v>
      </c>
      <c r="E321" s="3">
        <f t="shared" si="106"/>
        <v>6.1332633600000008</v>
      </c>
      <c r="F321" s="8" t="s">
        <v>9</v>
      </c>
      <c r="G321" s="4">
        <f>VLOOKUP(F321,Material!$B$2:$F$50,2,FALSE)</f>
        <v>896</v>
      </c>
      <c r="H321" s="4">
        <f>VLOOKUP($F321,Material!$B$2:$F$50,3,FALSE)</f>
        <v>2810</v>
      </c>
      <c r="I321" s="5">
        <f>VLOOKUP($F321,Material!$B$2:$F$50,4,FALSE)</f>
        <v>170</v>
      </c>
      <c r="J321" s="7">
        <f t="shared" si="107"/>
        <v>6.8451600000000012E-3</v>
      </c>
      <c r="K321" s="8">
        <v>1.5225000000000001E-2</v>
      </c>
      <c r="L321" s="4">
        <v>1.6E-2</v>
      </c>
      <c r="M321" s="5">
        <v>0.01</v>
      </c>
      <c r="P321" s="2" t="str">
        <f t="shared" si="99"/>
        <v>#    D3933 = Bottom Frame Node 3933, T=20, C=6.13326336;</v>
      </c>
      <c r="Q321" s="2" t="str">
        <f t="shared" si="108"/>
        <v xml:space="preserve">  C3933 = 6.13326336; </v>
      </c>
    </row>
    <row r="322" spans="1:17">
      <c r="A322" s="14" t="s">
        <v>6</v>
      </c>
      <c r="B322" s="2">
        <f t="shared" si="100"/>
        <v>3934</v>
      </c>
      <c r="C322" s="2" t="str">
        <f t="shared" si="105"/>
        <v>Bottom Frame Node 3934</v>
      </c>
      <c r="D322" s="2">
        <v>20</v>
      </c>
      <c r="E322" s="3">
        <f t="shared" si="106"/>
        <v>6.1332633600000008</v>
      </c>
      <c r="F322" s="8" t="s">
        <v>9</v>
      </c>
      <c r="G322" s="4">
        <f>VLOOKUP(F322,Material!$B$2:$F$50,2,FALSE)</f>
        <v>896</v>
      </c>
      <c r="H322" s="4">
        <f>VLOOKUP($F322,Material!$B$2:$F$50,3,FALSE)</f>
        <v>2810</v>
      </c>
      <c r="I322" s="5">
        <f>VLOOKUP($F322,Material!$B$2:$F$50,4,FALSE)</f>
        <v>170</v>
      </c>
      <c r="J322" s="7">
        <f t="shared" si="107"/>
        <v>6.8451600000000012E-3</v>
      </c>
      <c r="K322" s="8">
        <v>1.5225000000000001E-2</v>
      </c>
      <c r="L322" s="4">
        <v>1.6E-2</v>
      </c>
      <c r="M322" s="5">
        <v>0.01</v>
      </c>
      <c r="P322" s="2" t="str">
        <f t="shared" si="99"/>
        <v>#    D3934 = Bottom Frame Node 3934, T=20, C=6.13326336;</v>
      </c>
      <c r="Q322" s="2" t="str">
        <f t="shared" si="108"/>
        <v xml:space="preserve">  C3934 = 6.13326336; </v>
      </c>
    </row>
    <row r="323" spans="1:17">
      <c r="A323" s="14" t="s">
        <v>6</v>
      </c>
      <c r="B323" s="2">
        <f t="shared" si="100"/>
        <v>3935</v>
      </c>
      <c r="C323" s="2" t="str">
        <f t="shared" si="105"/>
        <v>Bottom Frame Node 3935</v>
      </c>
      <c r="D323" s="2">
        <v>20</v>
      </c>
      <c r="E323" s="3">
        <f t="shared" si="106"/>
        <v>6.1332633600000008</v>
      </c>
      <c r="F323" s="8" t="s">
        <v>9</v>
      </c>
      <c r="G323" s="4">
        <f>VLOOKUP(F323,Material!$B$2:$F$50,2,FALSE)</f>
        <v>896</v>
      </c>
      <c r="H323" s="4">
        <f>VLOOKUP($F323,Material!$B$2:$F$50,3,FALSE)</f>
        <v>2810</v>
      </c>
      <c r="I323" s="5">
        <f>VLOOKUP($F323,Material!$B$2:$F$50,4,FALSE)</f>
        <v>170</v>
      </c>
      <c r="J323" s="7">
        <f t="shared" si="107"/>
        <v>6.8451600000000012E-3</v>
      </c>
      <c r="K323" s="8">
        <v>1.5225000000000001E-2</v>
      </c>
      <c r="L323" s="4">
        <v>1.6E-2</v>
      </c>
      <c r="M323" s="5">
        <v>0.01</v>
      </c>
      <c r="P323" s="2" t="str">
        <f t="shared" si="99"/>
        <v>#    D3935 = Bottom Frame Node 3935, T=20, C=6.13326336;</v>
      </c>
      <c r="Q323" s="2" t="str">
        <f t="shared" si="108"/>
        <v xml:space="preserve">  C3935 = 6.13326336; </v>
      </c>
    </row>
    <row r="324" spans="1:17">
      <c r="A324" s="14" t="s">
        <v>6</v>
      </c>
      <c r="B324" s="2">
        <f t="shared" si="100"/>
        <v>3936</v>
      </c>
      <c r="C324" s="2" t="str">
        <f t="shared" si="105"/>
        <v>Bottom Frame Node 3936</v>
      </c>
      <c r="D324" s="2">
        <v>20</v>
      </c>
      <c r="E324" s="3">
        <f t="shared" si="106"/>
        <v>6.1332633600000008</v>
      </c>
      <c r="F324" s="8" t="s">
        <v>9</v>
      </c>
      <c r="G324" s="4">
        <f>VLOOKUP(F324,Material!$B$2:$F$50,2,FALSE)</f>
        <v>896</v>
      </c>
      <c r="H324" s="4">
        <f>VLOOKUP($F324,Material!$B$2:$F$50,3,FALSE)</f>
        <v>2810</v>
      </c>
      <c r="I324" s="5">
        <f>VLOOKUP($F324,Material!$B$2:$F$50,4,FALSE)</f>
        <v>170</v>
      </c>
      <c r="J324" s="7">
        <f t="shared" si="107"/>
        <v>6.8451600000000012E-3</v>
      </c>
      <c r="K324" s="8">
        <v>1.5225000000000001E-2</v>
      </c>
      <c r="L324" s="4">
        <v>1.6E-2</v>
      </c>
      <c r="M324" s="5">
        <v>0.01</v>
      </c>
      <c r="P324" s="2" t="str">
        <f t="shared" si="99"/>
        <v>#    D3936 = Bottom Frame Node 3936, T=20, C=6.13326336;</v>
      </c>
      <c r="Q324" s="2" t="str">
        <f t="shared" si="108"/>
        <v xml:space="preserve">  C3936 = 6.13326336; </v>
      </c>
    </row>
    <row r="325" spans="1:17">
      <c r="A325" s="14" t="s">
        <v>6</v>
      </c>
      <c r="B325" s="2">
        <f t="shared" si="100"/>
        <v>3937</v>
      </c>
      <c r="C325" s="2" t="str">
        <f t="shared" si="105"/>
        <v>Bottom Frame Node 3937</v>
      </c>
      <c r="D325" s="2">
        <v>20</v>
      </c>
      <c r="E325" s="3">
        <f t="shared" si="106"/>
        <v>6.1332633600000008</v>
      </c>
      <c r="F325" s="8" t="s">
        <v>9</v>
      </c>
      <c r="G325" s="4">
        <f>VLOOKUP(F325,Material!$B$2:$F$50,2,FALSE)</f>
        <v>896</v>
      </c>
      <c r="H325" s="4">
        <f>VLOOKUP($F325,Material!$B$2:$F$50,3,FALSE)</f>
        <v>2810</v>
      </c>
      <c r="I325" s="5">
        <f>VLOOKUP($F325,Material!$B$2:$F$50,4,FALSE)</f>
        <v>170</v>
      </c>
      <c r="J325" s="7">
        <f t="shared" si="107"/>
        <v>6.8451600000000012E-3</v>
      </c>
      <c r="K325" s="8">
        <v>1.5225000000000001E-2</v>
      </c>
      <c r="L325" s="4">
        <v>1.6E-2</v>
      </c>
      <c r="M325" s="5">
        <v>0.01</v>
      </c>
      <c r="P325" s="2" t="str">
        <f t="shared" si="99"/>
        <v>#    D3937 = Bottom Frame Node 3937, T=20, C=6.13326336;</v>
      </c>
      <c r="Q325" s="2" t="str">
        <f t="shared" si="108"/>
        <v xml:space="preserve">  C3937 = 6.13326336; </v>
      </c>
    </row>
    <row r="326" spans="1:17">
      <c r="A326" s="14"/>
      <c r="C326" s="2"/>
      <c r="E326" s="3"/>
      <c r="J326" s="7"/>
      <c r="P326" s="2"/>
      <c r="Q326" s="2"/>
    </row>
    <row r="327" spans="1:17">
      <c r="A327" s="14"/>
      <c r="C327" s="2"/>
      <c r="E327" s="3"/>
      <c r="J327" s="7"/>
      <c r="P327" s="2"/>
      <c r="Q327" s="2"/>
    </row>
    <row r="328" spans="1:17">
      <c r="A328" s="14"/>
      <c r="C328" s="2"/>
      <c r="E328" s="3"/>
      <c r="J328" s="7"/>
      <c r="P328" s="2"/>
      <c r="Q328" s="2"/>
    </row>
    <row r="329" spans="1:17">
      <c r="A329" s="182"/>
      <c r="B329" s="171" t="s">
        <v>65</v>
      </c>
      <c r="C329" s="171" t="s">
        <v>66</v>
      </c>
      <c r="D329" s="183"/>
      <c r="E329" s="183"/>
      <c r="F329" s="184"/>
      <c r="G329" s="182"/>
      <c r="H329" s="182"/>
      <c r="I329" s="185"/>
      <c r="J329" s="186"/>
      <c r="K329" s="187" t="s">
        <v>67</v>
      </c>
      <c r="L329" s="188" t="s">
        <v>68</v>
      </c>
      <c r="M329" s="189" t="s">
        <v>69</v>
      </c>
      <c r="N329" s="182"/>
      <c r="O329" s="182"/>
      <c r="P329" s="186"/>
      <c r="Q329" s="186"/>
    </row>
    <row r="330" spans="1:17">
      <c r="A330" s="14" t="s">
        <v>6</v>
      </c>
      <c r="B330" s="2">
        <v>650</v>
      </c>
      <c r="C330" s="2" t="str">
        <f>$C$329&amp;" Node "&amp;B330</f>
        <v>Upper Stack Rod 1 Node 650</v>
      </c>
      <c r="D330" s="2">
        <v>20</v>
      </c>
      <c r="E330" s="3">
        <f>G330*J330</f>
        <v>0.28343290429440005</v>
      </c>
      <c r="F330" s="8" t="s">
        <v>9</v>
      </c>
      <c r="G330" s="4">
        <f>VLOOKUP(F330,[1]Material!$B$2:$F$50,2,FALSE)</f>
        <v>896</v>
      </c>
      <c r="H330" s="4">
        <f>VLOOKUP($F330,[1]Material!$B$2:$F$50,3,FALSE)</f>
        <v>2810</v>
      </c>
      <c r="I330" s="5">
        <f>VLOOKUP($F330,[1]Material!$B$2:$F$50,4,FALSE)</f>
        <v>170</v>
      </c>
      <c r="J330" s="7">
        <f>H330*L330*M330</f>
        <v>3.1633136640000007E-4</v>
      </c>
      <c r="K330" s="17">
        <v>1.6000000000000001E-3</v>
      </c>
      <c r="L330" s="168">
        <f>PRODUCT(3.141,K330,K330)</f>
        <v>8.0409600000000003E-6</v>
      </c>
      <c r="M330" s="5">
        <v>1.4E-2</v>
      </c>
      <c r="P330" s="2" t="str">
        <f>IF(A330="C","#    D"&amp;B330&amp;" = "&amp;$C330&amp;", T="&amp;$D330&amp;", C="&amp;$E330&amp;";","    D"&amp;B330&amp;" = "&amp;$C330&amp;", T="&amp;$D330&amp;", C="&amp;$E330&amp;";")</f>
        <v>#    D650 = Upper Stack Rod 1 Node 650, T=20, C=0.2834329042944;</v>
      </c>
      <c r="Q330" s="2" t="str">
        <f xml:space="preserve"> "  C"&amp;B330&amp;" = "&amp;E330&amp;"; "</f>
        <v xml:space="preserve">  C650 = 0.2834329042944; </v>
      </c>
    </row>
    <row r="331" spans="1:17">
      <c r="A331" s="14" t="s">
        <v>6</v>
      </c>
      <c r="B331" s="2">
        <f>B330+1</f>
        <v>651</v>
      </c>
      <c r="C331" s="2" t="str">
        <f>$C$329&amp;" Node "&amp;B331</f>
        <v>Upper Stack Rod 1 Node 651</v>
      </c>
      <c r="D331" s="2">
        <f>D330</f>
        <v>20</v>
      </c>
      <c r="E331" s="3">
        <f>G331*J331</f>
        <v>0.28343290429440005</v>
      </c>
      <c r="F331" s="8" t="str">
        <f>F330</f>
        <v>Aluminum 6082</v>
      </c>
      <c r="G331" s="4">
        <f>VLOOKUP(F331,[1]Material!$B$2:$F$50,2,FALSE)</f>
        <v>896</v>
      </c>
      <c r="H331" s="4">
        <f>VLOOKUP($F331,[1]Material!$B$2:$F$50,3,FALSE)</f>
        <v>2810</v>
      </c>
      <c r="I331" s="5">
        <f>VLOOKUP($F331,[1]Material!$B$2:$F$50,4,FALSE)</f>
        <v>170</v>
      </c>
      <c r="J331" s="7">
        <f>H331*L331*M331</f>
        <v>3.1633136640000007E-4</v>
      </c>
      <c r="K331" s="8">
        <v>1.6000000000000001E-3</v>
      </c>
      <c r="L331" s="168">
        <f>PRODUCT(3.141,K331,K331)</f>
        <v>8.0409600000000003E-6</v>
      </c>
      <c r="M331" s="5">
        <v>1.4E-2</v>
      </c>
      <c r="P331" s="2" t="str">
        <f>IF(A331="C","#    D"&amp;B331&amp;" = "&amp;$C331&amp;", T="&amp;$D331&amp;", C="&amp;$E331&amp;";","    D"&amp;B331&amp;" = "&amp;$C331&amp;", T="&amp;$D331&amp;", C="&amp;$E331&amp;";")</f>
        <v>#    D651 = Upper Stack Rod 1 Node 651, T=20, C=0.2834329042944;</v>
      </c>
      <c r="Q331" s="2" t="str">
        <f xml:space="preserve"> "  C"&amp;B331&amp;" = "&amp;E331&amp;"; "</f>
        <v xml:space="preserve">  C651 = 0.2834329042944; </v>
      </c>
    </row>
    <row r="332" spans="1:17">
      <c r="A332" s="14" t="s">
        <v>6</v>
      </c>
      <c r="B332" s="2">
        <f>B331+1</f>
        <v>652</v>
      </c>
      <c r="C332" s="2" t="str">
        <f>$C$329&amp;" Node "&amp;B332</f>
        <v>Upper Stack Rod 1 Node 652</v>
      </c>
      <c r="D332" s="2">
        <f>D331</f>
        <v>20</v>
      </c>
      <c r="E332" s="3">
        <f>G332*J332</f>
        <v>0.28343290429440005</v>
      </c>
      <c r="F332" s="8" t="str">
        <f>F331</f>
        <v>Aluminum 6082</v>
      </c>
      <c r="G332" s="4">
        <f>VLOOKUP(F332,[1]Material!$B$2:$F$50,2,FALSE)</f>
        <v>896</v>
      </c>
      <c r="H332" s="4">
        <f>VLOOKUP($F332,[1]Material!$B$2:$F$50,3,FALSE)</f>
        <v>2810</v>
      </c>
      <c r="I332" s="5">
        <f>VLOOKUP($F332,[1]Material!$B$2:$F$50,4,FALSE)</f>
        <v>170</v>
      </c>
      <c r="J332" s="7">
        <f>H332*L332*M332</f>
        <v>3.1633136640000007E-4</v>
      </c>
      <c r="K332" s="8">
        <v>1.6000000000000001E-3</v>
      </c>
      <c r="L332" s="168">
        <f>PRODUCT(3.141,K332,K332)</f>
        <v>8.0409600000000003E-6</v>
      </c>
      <c r="M332" s="5">
        <v>1.4E-2</v>
      </c>
      <c r="P332" s="2" t="str">
        <f>IF(A332="C","#    D"&amp;B332&amp;" = "&amp;$C332&amp;", T="&amp;$D332&amp;", C="&amp;$E332&amp;";","    D"&amp;B332&amp;" = "&amp;$C332&amp;", T="&amp;$D332&amp;", C="&amp;$E332&amp;";")</f>
        <v>#    D652 = Upper Stack Rod 1 Node 652, T=20, C=0.2834329042944;</v>
      </c>
      <c r="Q332" s="2" t="str">
        <f xml:space="preserve"> "  C"&amp;B332&amp;" = "&amp;E332&amp;"; "</f>
        <v xml:space="preserve">  C652 = 0.2834329042944; </v>
      </c>
    </row>
    <row r="333" spans="1:17">
      <c r="A333" s="5"/>
      <c r="B333" s="5"/>
      <c r="C333" s="2"/>
      <c r="E333" s="3"/>
      <c r="F333" s="4"/>
      <c r="J333" s="7"/>
      <c r="K333" s="4"/>
      <c r="N333" s="4"/>
      <c r="O333" s="4"/>
      <c r="P333" s="2"/>
      <c r="Q333" s="2"/>
    </row>
    <row r="334" spans="1:17">
      <c r="A334" s="182"/>
      <c r="B334" s="171" t="s">
        <v>65</v>
      </c>
      <c r="C334" s="171" t="s">
        <v>70</v>
      </c>
      <c r="D334" s="183"/>
      <c r="E334" s="183"/>
      <c r="F334" s="184"/>
      <c r="G334" s="182"/>
      <c r="H334" s="182"/>
      <c r="I334" s="185"/>
      <c r="J334" s="186"/>
      <c r="K334" s="187" t="s">
        <v>67</v>
      </c>
      <c r="L334" s="188" t="s">
        <v>68</v>
      </c>
      <c r="M334" s="189" t="s">
        <v>69</v>
      </c>
      <c r="N334" s="182"/>
      <c r="O334" s="182"/>
      <c r="P334" s="186"/>
      <c r="Q334" s="186"/>
    </row>
    <row r="335" spans="1:17">
      <c r="A335" s="14" t="s">
        <v>6</v>
      </c>
      <c r="B335" s="2">
        <v>655</v>
      </c>
      <c r="C335" s="2" t="str">
        <f>$C$334&amp;" Node "&amp;B335</f>
        <v>Upper Stack Rod 2 Node 655</v>
      </c>
      <c r="D335" s="2">
        <v>20</v>
      </c>
      <c r="E335" s="3">
        <f>G335*J335</f>
        <v>0.28343290429440005</v>
      </c>
      <c r="F335" s="8" t="s">
        <v>9</v>
      </c>
      <c r="G335" s="4">
        <f>VLOOKUP(F335,[1]Material!$B$2:$F$50,2,FALSE)</f>
        <v>896</v>
      </c>
      <c r="H335" s="4">
        <f>VLOOKUP($F335,[1]Material!$B$2:$F$50,3,FALSE)</f>
        <v>2810</v>
      </c>
      <c r="I335" s="5">
        <f>VLOOKUP($F335,[1]Material!$B$2:$F$50,4,FALSE)</f>
        <v>170</v>
      </c>
      <c r="J335" s="7">
        <f>H335*L335*M335</f>
        <v>3.1633136640000007E-4</v>
      </c>
      <c r="K335" s="17">
        <v>1.6000000000000001E-3</v>
      </c>
      <c r="L335" s="168">
        <f>PRODUCT(3.141,K335,K335)</f>
        <v>8.0409600000000003E-6</v>
      </c>
      <c r="M335" s="5">
        <v>1.4E-2</v>
      </c>
      <c r="P335" s="2" t="str">
        <f>IF(A335="C","#    D"&amp;B335&amp;" = "&amp;$C335&amp;", T="&amp;$D335&amp;", C="&amp;$E335&amp;";","    D"&amp;B335&amp;" = "&amp;$C335&amp;", T="&amp;$D335&amp;", C="&amp;$E335&amp;";")</f>
        <v>#    D655 = Upper Stack Rod 2 Node 655, T=20, C=0.2834329042944;</v>
      </c>
      <c r="Q335" s="2" t="str">
        <f xml:space="preserve"> "  C"&amp;B335&amp;" = "&amp;E335&amp;"; "</f>
        <v xml:space="preserve">  C655 = 0.2834329042944; </v>
      </c>
    </row>
    <row r="336" spans="1:17">
      <c r="A336" s="14" t="s">
        <v>6</v>
      </c>
      <c r="B336" s="2">
        <f>B335+1</f>
        <v>656</v>
      </c>
      <c r="C336" s="2" t="str">
        <f>$C$334&amp;" Node "&amp;B336</f>
        <v>Upper Stack Rod 2 Node 656</v>
      </c>
      <c r="D336" s="2">
        <f>D335</f>
        <v>20</v>
      </c>
      <c r="E336" s="3">
        <f>G336*J336</f>
        <v>0.28343290429440005</v>
      </c>
      <c r="F336" s="8" t="str">
        <f>F335</f>
        <v>Aluminum 6082</v>
      </c>
      <c r="G336" s="4">
        <f>VLOOKUP(F336,[1]Material!$B$2:$F$50,2,FALSE)</f>
        <v>896</v>
      </c>
      <c r="H336" s="4">
        <f>VLOOKUP($F336,[1]Material!$B$2:$F$50,3,FALSE)</f>
        <v>2810</v>
      </c>
      <c r="I336" s="5">
        <f>VLOOKUP($F336,[1]Material!$B$2:$F$50,4,FALSE)</f>
        <v>170</v>
      </c>
      <c r="J336" s="7">
        <f>H336*L336*M336</f>
        <v>3.1633136640000007E-4</v>
      </c>
      <c r="K336" s="8">
        <v>1.6000000000000001E-3</v>
      </c>
      <c r="L336" s="168">
        <f>PRODUCT(3.141,K336,K336)</f>
        <v>8.0409600000000003E-6</v>
      </c>
      <c r="M336" s="5">
        <v>1.4E-2</v>
      </c>
      <c r="P336" s="2" t="str">
        <f>IF(A336="C","#    D"&amp;B336&amp;" = "&amp;$C336&amp;", T="&amp;$D336&amp;", C="&amp;$E336&amp;";","    D"&amp;B336&amp;" = "&amp;$C336&amp;", T="&amp;$D336&amp;", C="&amp;$E336&amp;";")</f>
        <v>#    D656 = Upper Stack Rod 2 Node 656, T=20, C=0.2834329042944;</v>
      </c>
      <c r="Q336" s="2" t="str">
        <f xml:space="preserve"> "  C"&amp;B336&amp;" = "&amp;E336&amp;"; "</f>
        <v xml:space="preserve">  C656 = 0.2834329042944; </v>
      </c>
    </row>
    <row r="337" spans="1:17">
      <c r="A337" s="14" t="s">
        <v>6</v>
      </c>
      <c r="B337" s="2">
        <f>B336+1</f>
        <v>657</v>
      </c>
      <c r="C337" s="2" t="str">
        <f>$C$334&amp;" Node "&amp;B337</f>
        <v>Upper Stack Rod 2 Node 657</v>
      </c>
      <c r="D337" s="2">
        <f>D336</f>
        <v>20</v>
      </c>
      <c r="E337" s="3">
        <f>G337*J337</f>
        <v>0.28343290429440005</v>
      </c>
      <c r="F337" s="8" t="str">
        <f>F336</f>
        <v>Aluminum 6082</v>
      </c>
      <c r="G337" s="4">
        <f>VLOOKUP(F337,[1]Material!$B$2:$F$50,2,FALSE)</f>
        <v>896</v>
      </c>
      <c r="H337" s="4">
        <f>VLOOKUP($F337,[1]Material!$B$2:$F$50,3,FALSE)</f>
        <v>2810</v>
      </c>
      <c r="I337" s="5">
        <f>VLOOKUP($F337,[1]Material!$B$2:$F$50,4,FALSE)</f>
        <v>170</v>
      </c>
      <c r="J337" s="7">
        <f>H337*L337*M337</f>
        <v>3.1633136640000007E-4</v>
      </c>
      <c r="K337" s="8">
        <v>1.6000000000000001E-3</v>
      </c>
      <c r="L337" s="168">
        <f>PRODUCT(3.141,K337,K337)</f>
        <v>8.0409600000000003E-6</v>
      </c>
      <c r="M337" s="5">
        <v>1.4E-2</v>
      </c>
      <c r="P337" s="2" t="str">
        <f>IF(A337="C","#    D"&amp;B337&amp;" = "&amp;$C337&amp;", T="&amp;$D337&amp;", C="&amp;$E337&amp;";","    D"&amp;B337&amp;" = "&amp;$C337&amp;", T="&amp;$D337&amp;", C="&amp;$E337&amp;";")</f>
        <v>#    D657 = Upper Stack Rod 2 Node 657, T=20, C=0.2834329042944;</v>
      </c>
      <c r="Q337" s="2" t="str">
        <f xml:space="preserve"> "  C"&amp;B337&amp;" = "&amp;E337&amp;"; "</f>
        <v xml:space="preserve">  C657 = 0.2834329042944; </v>
      </c>
    </row>
    <row r="338" spans="1:17">
      <c r="A338" s="5"/>
      <c r="B338" s="5"/>
      <c r="C338" s="2"/>
      <c r="E338" s="3"/>
      <c r="F338" s="4"/>
      <c r="J338" s="7"/>
      <c r="K338" s="4"/>
      <c r="N338" s="4"/>
      <c r="O338" s="4"/>
      <c r="P338" s="2"/>
      <c r="Q338" s="2"/>
    </row>
    <row r="339" spans="1:17">
      <c r="A339" s="182"/>
      <c r="B339" s="171" t="s">
        <v>65</v>
      </c>
      <c r="C339" s="171" t="s">
        <v>71</v>
      </c>
      <c r="D339" s="183"/>
      <c r="E339" s="183"/>
      <c r="F339" s="184"/>
      <c r="G339" s="182"/>
      <c r="H339" s="182"/>
      <c r="I339" s="185"/>
      <c r="J339" s="186"/>
      <c r="K339" s="187" t="s">
        <v>67</v>
      </c>
      <c r="L339" s="188" t="s">
        <v>68</v>
      </c>
      <c r="M339" s="189" t="s">
        <v>69</v>
      </c>
      <c r="N339" s="182"/>
      <c r="O339" s="182"/>
      <c r="P339" s="186"/>
      <c r="Q339" s="186"/>
    </row>
    <row r="340" spans="1:17">
      <c r="A340" s="14" t="s">
        <v>6</v>
      </c>
      <c r="B340" s="2">
        <v>660</v>
      </c>
      <c r="C340" s="2" t="str">
        <f>$C$339&amp;" Node "&amp;B340</f>
        <v>Upper Stack Rod 3 Node 660</v>
      </c>
      <c r="D340" s="2">
        <v>20</v>
      </c>
      <c r="E340" s="3">
        <f>G340*J340</f>
        <v>0.28343290429440005</v>
      </c>
      <c r="F340" s="8" t="s">
        <v>9</v>
      </c>
      <c r="G340" s="4">
        <f>VLOOKUP(F340,[1]Material!$B$2:$F$50,2,FALSE)</f>
        <v>896</v>
      </c>
      <c r="H340" s="4">
        <f>VLOOKUP($F340,[1]Material!$B$2:$F$50,3,FALSE)</f>
        <v>2810</v>
      </c>
      <c r="I340" s="5">
        <f>VLOOKUP($F340,[1]Material!$B$2:$F$50,4,FALSE)</f>
        <v>170</v>
      </c>
      <c r="J340" s="7">
        <f>H340*L340*M340</f>
        <v>3.1633136640000007E-4</v>
      </c>
      <c r="K340" s="17">
        <v>1.6000000000000001E-3</v>
      </c>
      <c r="L340" s="168">
        <f>PRODUCT(3.141,K340,K340)</f>
        <v>8.0409600000000003E-6</v>
      </c>
      <c r="M340" s="5">
        <v>1.4E-2</v>
      </c>
      <c r="P340" s="2" t="str">
        <f>IF(A340="C","#    D"&amp;B340&amp;" = "&amp;$C340&amp;", T="&amp;$D340&amp;", C="&amp;$E340&amp;";","    D"&amp;B340&amp;" = "&amp;$C340&amp;", T="&amp;$D340&amp;", C="&amp;$E340&amp;";")</f>
        <v>#    D660 = Upper Stack Rod 3 Node 660, T=20, C=0.2834329042944;</v>
      </c>
      <c r="Q340" s="2" t="str">
        <f xml:space="preserve"> "  C"&amp;B340&amp;" = "&amp;E340&amp;"; "</f>
        <v xml:space="preserve">  C660 = 0.2834329042944; </v>
      </c>
    </row>
    <row r="341" spans="1:17">
      <c r="A341" s="14" t="s">
        <v>6</v>
      </c>
      <c r="B341" s="2">
        <f>B340+1</f>
        <v>661</v>
      </c>
      <c r="C341" s="2" t="str">
        <f>$C$339&amp;" Node "&amp;B341</f>
        <v>Upper Stack Rod 3 Node 661</v>
      </c>
      <c r="D341" s="2">
        <f>D340</f>
        <v>20</v>
      </c>
      <c r="E341" s="3">
        <f>G341*J341</f>
        <v>0.28343290429440005</v>
      </c>
      <c r="F341" s="8" t="str">
        <f>F340</f>
        <v>Aluminum 6082</v>
      </c>
      <c r="G341" s="4">
        <f>VLOOKUP(F341,[1]Material!$B$2:$F$50,2,FALSE)</f>
        <v>896</v>
      </c>
      <c r="H341" s="4">
        <f>VLOOKUP($F341,[1]Material!$B$2:$F$50,3,FALSE)</f>
        <v>2810</v>
      </c>
      <c r="I341" s="5">
        <f>VLOOKUP($F341,[1]Material!$B$2:$F$50,4,FALSE)</f>
        <v>170</v>
      </c>
      <c r="J341" s="7">
        <f>H341*L341*M341</f>
        <v>3.1633136640000007E-4</v>
      </c>
      <c r="K341" s="8">
        <v>1.6000000000000001E-3</v>
      </c>
      <c r="L341" s="168">
        <f>PRODUCT(3.141,K341,K341)</f>
        <v>8.0409600000000003E-6</v>
      </c>
      <c r="M341" s="5">
        <v>1.4E-2</v>
      </c>
      <c r="P341" s="2" t="str">
        <f>IF(A341="C","#    D"&amp;B341&amp;" = "&amp;$C341&amp;", T="&amp;$D341&amp;", C="&amp;$E341&amp;";","    D"&amp;B341&amp;" = "&amp;$C341&amp;", T="&amp;$D341&amp;", C="&amp;$E341&amp;";")</f>
        <v>#    D661 = Upper Stack Rod 3 Node 661, T=20, C=0.2834329042944;</v>
      </c>
      <c r="Q341" s="2" t="str">
        <f xml:space="preserve"> "  C"&amp;B341&amp;" = "&amp;E341&amp;"; "</f>
        <v xml:space="preserve">  C661 = 0.2834329042944; </v>
      </c>
    </row>
    <row r="342" spans="1:17">
      <c r="A342" s="14" t="s">
        <v>6</v>
      </c>
      <c r="B342" s="2">
        <f>B341+1</f>
        <v>662</v>
      </c>
      <c r="C342" s="2" t="str">
        <f>$C$339&amp;" Node "&amp;B342</f>
        <v>Upper Stack Rod 3 Node 662</v>
      </c>
      <c r="D342" s="2">
        <f>D341</f>
        <v>20</v>
      </c>
      <c r="E342" s="3">
        <f>G342*J342</f>
        <v>0.28343290429440005</v>
      </c>
      <c r="F342" s="8" t="str">
        <f>F341</f>
        <v>Aluminum 6082</v>
      </c>
      <c r="G342" s="4">
        <f>VLOOKUP(F342,[1]Material!$B$2:$F$50,2,FALSE)</f>
        <v>896</v>
      </c>
      <c r="H342" s="4">
        <f>VLOOKUP($F342,[1]Material!$B$2:$F$50,3,FALSE)</f>
        <v>2810</v>
      </c>
      <c r="I342" s="5">
        <f>VLOOKUP($F342,[1]Material!$B$2:$F$50,4,FALSE)</f>
        <v>170</v>
      </c>
      <c r="J342" s="7">
        <f>H342*L342*M342</f>
        <v>3.1633136640000007E-4</v>
      </c>
      <c r="K342" s="8">
        <v>1.6000000000000001E-3</v>
      </c>
      <c r="L342" s="168">
        <f>PRODUCT(3.141,K342,K342)</f>
        <v>8.0409600000000003E-6</v>
      </c>
      <c r="M342" s="5">
        <v>1.4E-2</v>
      </c>
      <c r="P342" s="2" t="str">
        <f>IF(A342="C","#    D"&amp;B342&amp;" = "&amp;$C342&amp;", T="&amp;$D342&amp;", C="&amp;$E342&amp;";","    D"&amp;B342&amp;" = "&amp;$C342&amp;", T="&amp;$D342&amp;", C="&amp;$E342&amp;";")</f>
        <v>#    D662 = Upper Stack Rod 3 Node 662, T=20, C=0.2834329042944;</v>
      </c>
      <c r="Q342" s="2" t="str">
        <f xml:space="preserve"> "  C"&amp;B342&amp;" = "&amp;E342&amp;"; "</f>
        <v xml:space="preserve">  C662 = 0.2834329042944; </v>
      </c>
    </row>
    <row r="343" spans="1:17">
      <c r="A343" s="14"/>
      <c r="C343" s="2"/>
      <c r="E343" s="3"/>
      <c r="J343" s="7"/>
      <c r="P343" s="2"/>
      <c r="Q343" s="2"/>
    </row>
    <row r="344" spans="1:17">
      <c r="A344" s="182"/>
      <c r="B344" s="171" t="s">
        <v>65</v>
      </c>
      <c r="C344" s="171" t="s">
        <v>71</v>
      </c>
      <c r="D344" s="183"/>
      <c r="E344" s="183"/>
      <c r="F344" s="184"/>
      <c r="G344" s="182"/>
      <c r="H344" s="182"/>
      <c r="I344" s="185"/>
      <c r="J344" s="186"/>
      <c r="K344" s="187" t="s">
        <v>67</v>
      </c>
      <c r="L344" s="188" t="s">
        <v>68</v>
      </c>
      <c r="M344" s="189" t="s">
        <v>69</v>
      </c>
      <c r="N344" s="182"/>
      <c r="O344" s="182"/>
      <c r="P344" s="186"/>
      <c r="Q344" s="186"/>
    </row>
    <row r="345" spans="1:17">
      <c r="A345" s="14" t="s">
        <v>6</v>
      </c>
      <c r="B345" s="2">
        <v>665</v>
      </c>
      <c r="C345" s="2" t="str">
        <f>$C$344&amp;" Node "&amp;B345</f>
        <v>Upper Stack Rod 3 Node 665</v>
      </c>
      <c r="D345" s="2">
        <v>20</v>
      </c>
      <c r="E345" s="3">
        <f>G345*J345</f>
        <v>0.28343290429440005</v>
      </c>
      <c r="F345" s="8" t="s">
        <v>9</v>
      </c>
      <c r="G345" s="4">
        <f>VLOOKUP(F345,[1]Material!$B$2:$F$50,2,FALSE)</f>
        <v>896</v>
      </c>
      <c r="H345" s="4">
        <f>VLOOKUP($F345,[1]Material!$B$2:$F$50,3,FALSE)</f>
        <v>2810</v>
      </c>
      <c r="I345" s="5">
        <f>VLOOKUP($F345,[1]Material!$B$2:$F$50,4,FALSE)</f>
        <v>170</v>
      </c>
      <c r="J345" s="7">
        <f>H345*L345*M345</f>
        <v>3.1633136640000007E-4</v>
      </c>
      <c r="K345" s="17">
        <v>1.6000000000000001E-3</v>
      </c>
      <c r="L345" s="168">
        <f>PRODUCT(3.141,K345,K345)</f>
        <v>8.0409600000000003E-6</v>
      </c>
      <c r="M345" s="5">
        <v>1.4E-2</v>
      </c>
      <c r="P345" s="2" t="str">
        <f>IF(A345="C","#    D"&amp;B345&amp;" = "&amp;$C345&amp;", T="&amp;$D345&amp;", C="&amp;$E345&amp;";","    D"&amp;B345&amp;" = "&amp;$C345&amp;", T="&amp;$D345&amp;", C="&amp;$E345&amp;";")</f>
        <v>#    D665 = Upper Stack Rod 3 Node 665, T=20, C=0.2834329042944;</v>
      </c>
      <c r="Q345" s="2" t="str">
        <f xml:space="preserve"> "  C"&amp;B345&amp;" = "&amp;E345&amp;"; "</f>
        <v xml:space="preserve">  C665 = 0.2834329042944; </v>
      </c>
    </row>
    <row r="346" spans="1:17">
      <c r="A346" s="14" t="s">
        <v>6</v>
      </c>
      <c r="B346" s="2">
        <f>B345+1</f>
        <v>666</v>
      </c>
      <c r="C346" s="2" t="str">
        <f>$C$344&amp;" Node "&amp;B346</f>
        <v>Upper Stack Rod 3 Node 666</v>
      </c>
      <c r="D346" s="2">
        <f>D345</f>
        <v>20</v>
      </c>
      <c r="E346" s="3">
        <f>G346*J346</f>
        <v>0.28343290429440005</v>
      </c>
      <c r="F346" s="8" t="str">
        <f>F345</f>
        <v>Aluminum 6082</v>
      </c>
      <c r="G346" s="4">
        <f>VLOOKUP(F346,[1]Material!$B$2:$F$50,2,FALSE)</f>
        <v>896</v>
      </c>
      <c r="H346" s="4">
        <f>VLOOKUP($F346,[1]Material!$B$2:$F$50,3,FALSE)</f>
        <v>2810</v>
      </c>
      <c r="I346" s="5">
        <f>VLOOKUP($F346,[1]Material!$B$2:$F$50,4,FALSE)</f>
        <v>170</v>
      </c>
      <c r="J346" s="7">
        <f>H346*L346*M346</f>
        <v>3.1633136640000007E-4</v>
      </c>
      <c r="K346" s="8">
        <v>1.6000000000000001E-3</v>
      </c>
      <c r="L346" s="168">
        <f>PRODUCT(3.141,K346,K346)</f>
        <v>8.0409600000000003E-6</v>
      </c>
      <c r="M346" s="5">
        <v>1.4E-2</v>
      </c>
      <c r="P346" s="2" t="str">
        <f>IF(A346="C","#    D"&amp;B346&amp;" = "&amp;$C346&amp;", T="&amp;$D346&amp;", C="&amp;$E346&amp;";","    D"&amp;B346&amp;" = "&amp;$C346&amp;", T="&amp;$D346&amp;", C="&amp;$E346&amp;";")</f>
        <v>#    D666 = Upper Stack Rod 3 Node 666, T=20, C=0.2834329042944;</v>
      </c>
      <c r="Q346" s="2" t="str">
        <f xml:space="preserve"> "  C"&amp;B346&amp;" = "&amp;E346&amp;"; "</f>
        <v xml:space="preserve">  C666 = 0.2834329042944; </v>
      </c>
    </row>
    <row r="347" spans="1:17">
      <c r="A347" s="14" t="s">
        <v>6</v>
      </c>
      <c r="B347" s="2">
        <f>B346+1</f>
        <v>667</v>
      </c>
      <c r="C347" s="2" t="str">
        <f>$C$344&amp;" Node "&amp;B347</f>
        <v>Upper Stack Rod 3 Node 667</v>
      </c>
      <c r="D347" s="2">
        <f>D346</f>
        <v>20</v>
      </c>
      <c r="E347" s="3">
        <f>G347*J347</f>
        <v>0.28343290429440005</v>
      </c>
      <c r="F347" s="8" t="str">
        <f>F346</f>
        <v>Aluminum 6082</v>
      </c>
      <c r="G347" s="4">
        <f>VLOOKUP(F347,[1]Material!$B$2:$F$50,2,FALSE)</f>
        <v>896</v>
      </c>
      <c r="H347" s="4">
        <f>VLOOKUP($F347,[1]Material!$B$2:$F$50,3,FALSE)</f>
        <v>2810</v>
      </c>
      <c r="I347" s="5">
        <f>VLOOKUP($F347,[1]Material!$B$2:$F$50,4,FALSE)</f>
        <v>170</v>
      </c>
      <c r="J347" s="7">
        <f>H347*L347*M347</f>
        <v>3.1633136640000007E-4</v>
      </c>
      <c r="K347" s="8">
        <v>1.6000000000000001E-3</v>
      </c>
      <c r="L347" s="168">
        <f>PRODUCT(3.141,K347,K347)</f>
        <v>8.0409600000000003E-6</v>
      </c>
      <c r="M347" s="5">
        <v>1.4E-2</v>
      </c>
      <c r="P347" s="2" t="str">
        <f>IF(A347="C","#    D"&amp;B347&amp;" = "&amp;$C347&amp;", T="&amp;$D347&amp;", C="&amp;$E347&amp;";","    D"&amp;B347&amp;" = "&amp;$C347&amp;", T="&amp;$D347&amp;", C="&amp;$E347&amp;";")</f>
        <v>#    D667 = Upper Stack Rod 3 Node 667, T=20, C=0.2834329042944;</v>
      </c>
      <c r="Q347" s="2" t="str">
        <f xml:space="preserve"> "  C"&amp;B347&amp;" = "&amp;E347&amp;"; "</f>
        <v xml:space="preserve">  C667 = 0.2834329042944; </v>
      </c>
    </row>
    <row r="349" spans="1:17">
      <c r="A349" s="242"/>
      <c r="B349" s="243" t="s">
        <v>98</v>
      </c>
      <c r="C349" s="243" t="s">
        <v>97</v>
      </c>
      <c r="D349" s="244"/>
      <c r="E349" s="244"/>
      <c r="F349" s="245"/>
      <c r="G349" s="242"/>
      <c r="H349" s="242"/>
      <c r="I349" s="246"/>
      <c r="J349" s="247"/>
      <c r="K349" s="248" t="s">
        <v>67</v>
      </c>
      <c r="L349" s="249" t="s">
        <v>68</v>
      </c>
      <c r="M349" s="250" t="s">
        <v>69</v>
      </c>
      <c r="N349" s="242"/>
      <c r="O349" s="242"/>
      <c r="P349" s="247"/>
      <c r="Q349" s="247"/>
    </row>
    <row r="350" spans="1:17">
      <c r="A350" s="14" t="s">
        <v>6</v>
      </c>
      <c r="B350" s="2">
        <v>3800</v>
      </c>
      <c r="C350" s="2" t="str">
        <f>$C$349&amp;" Node "&amp;B350</f>
        <v>Top Distances Node 3800</v>
      </c>
      <c r="D350" s="2">
        <v>20</v>
      </c>
      <c r="E350" s="3">
        <f>G350*J350</f>
        <v>0.1052493768144</v>
      </c>
      <c r="F350" s="8" t="s">
        <v>9</v>
      </c>
      <c r="G350" s="4">
        <f>VLOOKUP(F350,[1]Material!$B$2:$F$50,2,FALSE)</f>
        <v>896</v>
      </c>
      <c r="H350" s="4">
        <f>VLOOKUP($F350,[1]Material!$B$2:$F$50,3,FALSE)</f>
        <v>2810</v>
      </c>
      <c r="I350" s="5">
        <f>VLOOKUP($F350,[1]Material!$B$2:$F$50,4,FALSE)</f>
        <v>170</v>
      </c>
      <c r="J350" s="7">
        <f>H350*L350*M350</f>
        <v>1.174658223375E-4</v>
      </c>
      <c r="K350" s="17">
        <f>0.0039/2</f>
        <v>1.9499999999999999E-3</v>
      </c>
      <c r="L350" s="168">
        <f>PRODUCT(3.141,K350,K350)</f>
        <v>1.1943652499999999E-5</v>
      </c>
      <c r="M350" s="5">
        <v>3.5000000000000001E-3</v>
      </c>
      <c r="P350" s="2" t="str">
        <f>IF(A350="C","#    D"&amp;B350&amp;" = "&amp;$C350&amp;", T="&amp;$D350&amp;", C="&amp;$E350&amp;";","    D"&amp;B350&amp;" = "&amp;$C350&amp;", T="&amp;$D350&amp;", C="&amp;$E350&amp;";")</f>
        <v>#    D3800 = Top Distances Node 3800, T=20, C=0.1052493768144;</v>
      </c>
      <c r="Q350" s="2" t="str">
        <f xml:space="preserve"> "  C"&amp;B350&amp;" = "&amp;E350&amp;"; "</f>
        <v xml:space="preserve">  C3800 = 0.1052493768144; </v>
      </c>
    </row>
    <row r="351" spans="1:17">
      <c r="A351" s="14" t="s">
        <v>6</v>
      </c>
      <c r="B351" s="2">
        <f>B350+1</f>
        <v>3801</v>
      </c>
      <c r="C351" s="2" t="str">
        <f>$C$349&amp;" Node "&amp;B351</f>
        <v>Top Distances Node 3801</v>
      </c>
      <c r="D351" s="2">
        <f>D350</f>
        <v>20</v>
      </c>
      <c r="E351" s="3">
        <f>G351*J351</f>
        <v>0.1052493768144</v>
      </c>
      <c r="F351" s="8" t="str">
        <f>F350</f>
        <v>Aluminum 6082</v>
      </c>
      <c r="G351" s="4">
        <f>VLOOKUP(F351,[1]Material!$B$2:$F$50,2,FALSE)</f>
        <v>896</v>
      </c>
      <c r="H351" s="4">
        <f>VLOOKUP($F351,[1]Material!$B$2:$F$50,3,FALSE)</f>
        <v>2810</v>
      </c>
      <c r="I351" s="5">
        <f>VLOOKUP($F351,[1]Material!$B$2:$F$50,4,FALSE)</f>
        <v>170</v>
      </c>
      <c r="J351" s="7">
        <f>H351*L351*M351</f>
        <v>1.174658223375E-4</v>
      </c>
      <c r="K351" s="17">
        <f t="shared" ref="K351:K353" si="109">0.0039/2</f>
        <v>1.9499999999999999E-3</v>
      </c>
      <c r="L351" s="168">
        <f>PRODUCT(3.141,K351,K351)</f>
        <v>1.1943652499999999E-5</v>
      </c>
      <c r="M351" s="5">
        <v>3.5000000000000001E-3</v>
      </c>
      <c r="P351" s="2" t="str">
        <f>IF(A351="C","#    D"&amp;B351&amp;" = "&amp;$C351&amp;", T="&amp;$D351&amp;", C="&amp;$E351&amp;";","    D"&amp;B351&amp;" = "&amp;$C351&amp;", T="&amp;$D351&amp;", C="&amp;$E351&amp;";")</f>
        <v>#    D3801 = Top Distances Node 3801, T=20, C=0.1052493768144;</v>
      </c>
      <c r="Q351" s="2" t="str">
        <f xml:space="preserve"> "  C"&amp;B351&amp;" = "&amp;E351&amp;"; "</f>
        <v xml:space="preserve">  C3801 = 0.1052493768144; </v>
      </c>
    </row>
    <row r="352" spans="1:17">
      <c r="A352" s="14" t="s">
        <v>6</v>
      </c>
      <c r="B352" s="2">
        <f>B351+1</f>
        <v>3802</v>
      </c>
      <c r="C352" s="2" t="str">
        <f>$C$349&amp;" Node "&amp;B352</f>
        <v>Top Distances Node 3802</v>
      </c>
      <c r="D352" s="2">
        <f>D351</f>
        <v>20</v>
      </c>
      <c r="E352" s="3">
        <f>G352*J352</f>
        <v>0.1052493768144</v>
      </c>
      <c r="F352" s="8" t="str">
        <f>F351</f>
        <v>Aluminum 6082</v>
      </c>
      <c r="G352" s="4">
        <f>VLOOKUP(F352,[1]Material!$B$2:$F$50,2,FALSE)</f>
        <v>896</v>
      </c>
      <c r="H352" s="4">
        <f>VLOOKUP($F352,[1]Material!$B$2:$F$50,3,FALSE)</f>
        <v>2810</v>
      </c>
      <c r="I352" s="5">
        <f>VLOOKUP($F352,[1]Material!$B$2:$F$50,4,FALSE)</f>
        <v>170</v>
      </c>
      <c r="J352" s="7">
        <f>H352*L352*M352</f>
        <v>1.174658223375E-4</v>
      </c>
      <c r="K352" s="17">
        <f t="shared" si="109"/>
        <v>1.9499999999999999E-3</v>
      </c>
      <c r="L352" s="168">
        <f>PRODUCT(3.141,K352,K352)</f>
        <v>1.1943652499999999E-5</v>
      </c>
      <c r="M352" s="5">
        <v>3.5000000000000001E-3</v>
      </c>
      <c r="P352" s="2" t="str">
        <f>IF(A352="C","#    D"&amp;B352&amp;" = "&amp;$C352&amp;", T="&amp;$D352&amp;", C="&amp;$E352&amp;";","    D"&amp;B352&amp;" = "&amp;$C352&amp;", T="&amp;$D352&amp;", C="&amp;$E352&amp;";")</f>
        <v>#    D3802 = Top Distances Node 3802, T=20, C=0.1052493768144;</v>
      </c>
      <c r="Q352" s="2" t="str">
        <f xml:space="preserve"> "  C"&amp;B352&amp;" = "&amp;E352&amp;"; "</f>
        <v xml:space="preserve">  C3802 = 0.1052493768144; </v>
      </c>
    </row>
    <row r="353" spans="1:17">
      <c r="A353" s="14" t="s">
        <v>6</v>
      </c>
      <c r="B353" s="2">
        <f>B352+1</f>
        <v>3803</v>
      </c>
      <c r="C353" s="2" t="str">
        <f>$C$349&amp;" Node "&amp;B353</f>
        <v>Top Distances Node 3803</v>
      </c>
      <c r="D353" s="2">
        <f>D352</f>
        <v>20</v>
      </c>
      <c r="E353" s="3">
        <f>G353*J353</f>
        <v>0.1052493768144</v>
      </c>
      <c r="F353" s="8" t="str">
        <f>F352</f>
        <v>Aluminum 6082</v>
      </c>
      <c r="G353" s="4">
        <f>VLOOKUP(F353,[1]Material!$B$2:$F$50,2,FALSE)</f>
        <v>896</v>
      </c>
      <c r="H353" s="4">
        <f>VLOOKUP($F353,[1]Material!$B$2:$F$50,3,FALSE)</f>
        <v>2810</v>
      </c>
      <c r="I353" s="5">
        <f>VLOOKUP($F353,[1]Material!$B$2:$F$50,4,FALSE)</f>
        <v>170</v>
      </c>
      <c r="J353" s="7">
        <f>H353*L353*M353</f>
        <v>1.174658223375E-4</v>
      </c>
      <c r="K353" s="17">
        <f t="shared" si="109"/>
        <v>1.9499999999999999E-3</v>
      </c>
      <c r="L353" s="168">
        <f>PRODUCT(3.141,K353,K353)</f>
        <v>1.1943652499999999E-5</v>
      </c>
      <c r="M353" s="5">
        <v>3.5000000000000001E-3</v>
      </c>
      <c r="P353" s="2" t="str">
        <f>IF(A353="C","#    D"&amp;B353&amp;" = "&amp;$C353&amp;", T="&amp;$D353&amp;", C="&amp;$E353&amp;";","    D"&amp;B353&amp;" = "&amp;$C353&amp;", T="&amp;$D353&amp;", C="&amp;$E353&amp;";")</f>
        <v>#    D3803 = Top Distances Node 3803, T=20, C=0.1052493768144;</v>
      </c>
      <c r="Q353" s="2" t="str">
        <f xml:space="preserve"> "  C"&amp;B353&amp;" = "&amp;E353&amp;"; "</f>
        <v xml:space="preserve">  C3803 = 0.1052493768144; </v>
      </c>
    </row>
    <row r="355" spans="1:17">
      <c r="A355" s="242"/>
      <c r="B355" s="243" t="s">
        <v>98</v>
      </c>
      <c r="C355" s="243" t="s">
        <v>99</v>
      </c>
      <c r="D355" s="244"/>
      <c r="E355" s="244"/>
      <c r="F355" s="245"/>
      <c r="G355" s="242"/>
      <c r="H355" s="242"/>
      <c r="I355" s="246"/>
      <c r="J355" s="247"/>
      <c r="K355" s="248" t="s">
        <v>67</v>
      </c>
      <c r="L355" s="249" t="s">
        <v>68</v>
      </c>
      <c r="M355" s="250" t="s">
        <v>69</v>
      </c>
      <c r="N355" s="242"/>
      <c r="O355" s="242"/>
      <c r="P355" s="247"/>
      <c r="Q355" s="247"/>
    </row>
    <row r="356" spans="1:17">
      <c r="A356" s="14" t="s">
        <v>6</v>
      </c>
      <c r="B356" s="2">
        <v>3804</v>
      </c>
      <c r="C356" s="2" t="str">
        <f>$C$355&amp;" Node "&amp;B356</f>
        <v>PCB TOP-Micro Distances Node 3804</v>
      </c>
      <c r="D356" s="2">
        <v>20</v>
      </c>
      <c r="E356" s="3">
        <f>G356*J356</f>
        <v>0.1052493768144</v>
      </c>
      <c r="F356" s="8" t="s">
        <v>9</v>
      </c>
      <c r="G356" s="4">
        <f>VLOOKUP(F356,[1]Material!$B$2:$F$50,2,FALSE)</f>
        <v>896</v>
      </c>
      <c r="H356" s="4">
        <f>VLOOKUP($F356,[1]Material!$B$2:$F$50,3,FALSE)</f>
        <v>2810</v>
      </c>
      <c r="I356" s="5">
        <f>VLOOKUP($F356,[1]Material!$B$2:$F$50,4,FALSE)</f>
        <v>170</v>
      </c>
      <c r="J356" s="7">
        <f>H356*L356*M356</f>
        <v>1.174658223375E-4</v>
      </c>
      <c r="K356" s="17">
        <f>0.0039/2</f>
        <v>1.9499999999999999E-3</v>
      </c>
      <c r="L356" s="168">
        <f>PRODUCT(3.141,K356,K356)</f>
        <v>1.1943652499999999E-5</v>
      </c>
      <c r="M356" s="5">
        <v>3.5000000000000001E-3</v>
      </c>
      <c r="P356" s="2" t="str">
        <f>IF(A356="C","#    D"&amp;B356&amp;" = "&amp;$C356&amp;", T="&amp;$D356&amp;", C="&amp;$E356&amp;";","    D"&amp;B356&amp;" = "&amp;$C356&amp;", T="&amp;$D356&amp;", C="&amp;$E356&amp;";")</f>
        <v>#    D3804 = PCB TOP-Micro Distances Node 3804, T=20, C=0.1052493768144;</v>
      </c>
      <c r="Q356" s="2" t="str">
        <f xml:space="preserve"> "  C"&amp;B356&amp;" = "&amp;E356&amp;"; "</f>
        <v xml:space="preserve">  C3804 = 0.1052493768144; </v>
      </c>
    </row>
    <row r="357" spans="1:17">
      <c r="A357" s="14" t="s">
        <v>6</v>
      </c>
      <c r="B357" s="2">
        <f>B356+1</f>
        <v>3805</v>
      </c>
      <c r="C357" s="2" t="str">
        <f>$C$355&amp;" Node "&amp;B357</f>
        <v>PCB TOP-Micro Distances Node 3805</v>
      </c>
      <c r="D357" s="2">
        <f>D356</f>
        <v>20</v>
      </c>
      <c r="E357" s="3">
        <f>G357*J357</f>
        <v>0.1052493768144</v>
      </c>
      <c r="F357" s="8" t="str">
        <f>F356</f>
        <v>Aluminum 6082</v>
      </c>
      <c r="G357" s="4">
        <f>VLOOKUP(F357,[1]Material!$B$2:$F$50,2,FALSE)</f>
        <v>896</v>
      </c>
      <c r="H357" s="4">
        <f>VLOOKUP($F357,[1]Material!$B$2:$F$50,3,FALSE)</f>
        <v>2810</v>
      </c>
      <c r="I357" s="5">
        <f>VLOOKUP($F357,[1]Material!$B$2:$F$50,4,FALSE)</f>
        <v>170</v>
      </c>
      <c r="J357" s="7">
        <f>H357*L357*M357</f>
        <v>1.174658223375E-4</v>
      </c>
      <c r="K357" s="17">
        <f t="shared" ref="K357:K359" si="110">0.0039/2</f>
        <v>1.9499999999999999E-3</v>
      </c>
      <c r="L357" s="168">
        <f>PRODUCT(3.141,K357,K357)</f>
        <v>1.1943652499999999E-5</v>
      </c>
      <c r="M357" s="5">
        <v>3.5000000000000001E-3</v>
      </c>
      <c r="P357" s="2" t="str">
        <f>IF(A357="C","#    D"&amp;B357&amp;" = "&amp;$C357&amp;", T="&amp;$D357&amp;", C="&amp;$E357&amp;";","    D"&amp;B357&amp;" = "&amp;$C357&amp;", T="&amp;$D357&amp;", C="&amp;$E357&amp;";")</f>
        <v>#    D3805 = PCB TOP-Micro Distances Node 3805, T=20, C=0.1052493768144;</v>
      </c>
      <c r="Q357" s="2" t="str">
        <f xml:space="preserve"> "  C"&amp;B357&amp;" = "&amp;E357&amp;"; "</f>
        <v xml:space="preserve">  C3805 = 0.1052493768144; </v>
      </c>
    </row>
    <row r="358" spans="1:17">
      <c r="A358" s="14" t="s">
        <v>6</v>
      </c>
      <c r="B358" s="2">
        <f>B357+1</f>
        <v>3806</v>
      </c>
      <c r="C358" s="2" t="str">
        <f>$C$355&amp;" Node "&amp;B358</f>
        <v>PCB TOP-Micro Distances Node 3806</v>
      </c>
      <c r="D358" s="2">
        <f>D357</f>
        <v>20</v>
      </c>
      <c r="E358" s="3">
        <f>G358*J358</f>
        <v>0.1052493768144</v>
      </c>
      <c r="F358" s="8" t="str">
        <f>F357</f>
        <v>Aluminum 6082</v>
      </c>
      <c r="G358" s="4">
        <f>VLOOKUP(F358,[1]Material!$B$2:$F$50,2,FALSE)</f>
        <v>896</v>
      </c>
      <c r="H358" s="4">
        <f>VLOOKUP($F358,[1]Material!$B$2:$F$50,3,FALSE)</f>
        <v>2810</v>
      </c>
      <c r="I358" s="5">
        <f>VLOOKUP($F358,[1]Material!$B$2:$F$50,4,FALSE)</f>
        <v>170</v>
      </c>
      <c r="J358" s="7">
        <f>H358*L358*M358</f>
        <v>1.174658223375E-4</v>
      </c>
      <c r="K358" s="17">
        <f t="shared" si="110"/>
        <v>1.9499999999999999E-3</v>
      </c>
      <c r="L358" s="168">
        <f>PRODUCT(3.141,K358,K358)</f>
        <v>1.1943652499999999E-5</v>
      </c>
      <c r="M358" s="5">
        <v>3.5000000000000001E-3</v>
      </c>
      <c r="P358" s="2" t="str">
        <f>IF(A358="C","#    D"&amp;B358&amp;" = "&amp;$C358&amp;", T="&amp;$D358&amp;", C="&amp;$E358&amp;";","    D"&amp;B358&amp;" = "&amp;$C358&amp;", T="&amp;$D358&amp;", C="&amp;$E358&amp;";")</f>
        <v>#    D3806 = PCB TOP-Micro Distances Node 3806, T=20, C=0.1052493768144;</v>
      </c>
      <c r="Q358" s="2" t="str">
        <f xml:space="preserve"> "  C"&amp;B358&amp;" = "&amp;E358&amp;"; "</f>
        <v xml:space="preserve">  C3806 = 0.1052493768144; </v>
      </c>
    </row>
    <row r="359" spans="1:17">
      <c r="A359" s="14" t="s">
        <v>6</v>
      </c>
      <c r="B359" s="2">
        <f>B358+1</f>
        <v>3807</v>
      </c>
      <c r="C359" s="2" t="str">
        <f>$C$355&amp;" Node "&amp;B359</f>
        <v>PCB TOP-Micro Distances Node 3807</v>
      </c>
      <c r="D359" s="2">
        <f>D358</f>
        <v>20</v>
      </c>
      <c r="E359" s="3">
        <f>G359*J359</f>
        <v>0.1052493768144</v>
      </c>
      <c r="F359" s="8" t="str">
        <f>F358</f>
        <v>Aluminum 6082</v>
      </c>
      <c r="G359" s="4">
        <f>VLOOKUP(F359,[1]Material!$B$2:$F$50,2,FALSE)</f>
        <v>896</v>
      </c>
      <c r="H359" s="4">
        <f>VLOOKUP($F359,[1]Material!$B$2:$F$50,3,FALSE)</f>
        <v>2810</v>
      </c>
      <c r="I359" s="5">
        <f>VLOOKUP($F359,[1]Material!$B$2:$F$50,4,FALSE)</f>
        <v>170</v>
      </c>
      <c r="J359" s="7">
        <f>H359*L359*M359</f>
        <v>1.174658223375E-4</v>
      </c>
      <c r="K359" s="17">
        <f t="shared" si="110"/>
        <v>1.9499999999999999E-3</v>
      </c>
      <c r="L359" s="168">
        <f>PRODUCT(3.141,K359,K359)</f>
        <v>1.1943652499999999E-5</v>
      </c>
      <c r="M359" s="5">
        <v>3.5000000000000001E-3</v>
      </c>
      <c r="P359" s="2" t="str">
        <f>IF(A359="C","#    D"&amp;B359&amp;" = "&amp;$C359&amp;", T="&amp;$D359&amp;", C="&amp;$E359&amp;";","    D"&amp;B359&amp;" = "&amp;$C359&amp;", T="&amp;$D359&amp;", C="&amp;$E359&amp;";")</f>
        <v>#    D3807 = PCB TOP-Micro Distances Node 3807, T=20, C=0.1052493768144;</v>
      </c>
      <c r="Q359" s="2" t="str">
        <f xml:space="preserve"> "  C"&amp;B359&amp;" = "&amp;E359&amp;"; "</f>
        <v xml:space="preserve">  C3807 = 0.1052493768144; </v>
      </c>
    </row>
    <row r="361" spans="1:17">
      <c r="A361" s="242"/>
      <c r="B361" s="243" t="s">
        <v>98</v>
      </c>
      <c r="C361" s="243" t="s">
        <v>100</v>
      </c>
      <c r="D361" s="244"/>
      <c r="E361" s="244"/>
      <c r="F361" s="245"/>
      <c r="G361" s="242"/>
      <c r="H361" s="242"/>
      <c r="I361" s="246"/>
      <c r="J361" s="247"/>
      <c r="K361" s="248" t="s">
        <v>67</v>
      </c>
      <c r="L361" s="249" t="s">
        <v>68</v>
      </c>
      <c r="M361" s="250" t="s">
        <v>69</v>
      </c>
      <c r="N361" s="242"/>
      <c r="O361" s="242"/>
      <c r="P361" s="247"/>
      <c r="Q361" s="247"/>
    </row>
    <row r="362" spans="1:17">
      <c r="A362" s="14" t="s">
        <v>6</v>
      </c>
      <c r="B362" s="2">
        <v>3808</v>
      </c>
      <c r="C362" s="2" t="str">
        <f>$C$361&amp;" Node "&amp;B362</f>
        <v>Micro-PCB BOTTOM Distance Node 3808</v>
      </c>
      <c r="D362" s="2">
        <v>20</v>
      </c>
      <c r="E362" s="3">
        <f>G362*J362</f>
        <v>0.1052493768144</v>
      </c>
      <c r="F362" s="8" t="s">
        <v>9</v>
      </c>
      <c r="G362" s="4">
        <f>VLOOKUP(F362,[1]Material!$B$2:$F$50,2,FALSE)</f>
        <v>896</v>
      </c>
      <c r="H362" s="4">
        <f>VLOOKUP($F362,[1]Material!$B$2:$F$50,3,FALSE)</f>
        <v>2810</v>
      </c>
      <c r="I362" s="5">
        <f>VLOOKUP($F362,[1]Material!$B$2:$F$50,4,FALSE)</f>
        <v>170</v>
      </c>
      <c r="J362" s="7">
        <f>H362*L362*M362</f>
        <v>1.174658223375E-4</v>
      </c>
      <c r="K362" s="17">
        <f>0.0039/2</f>
        <v>1.9499999999999999E-3</v>
      </c>
      <c r="L362" s="168">
        <f>PRODUCT(3.141,K362,K362)</f>
        <v>1.1943652499999999E-5</v>
      </c>
      <c r="M362" s="5">
        <v>3.5000000000000001E-3</v>
      </c>
      <c r="P362" s="2" t="str">
        <f>IF(A362="C","#    D"&amp;B362&amp;" = "&amp;$C362&amp;", T="&amp;$D362&amp;", C="&amp;$E362&amp;";","    D"&amp;B362&amp;" = "&amp;$C362&amp;", T="&amp;$D362&amp;", C="&amp;$E362&amp;";")</f>
        <v>#    D3808 = Micro-PCB BOTTOM Distance Node 3808, T=20, C=0.1052493768144;</v>
      </c>
      <c r="Q362" s="2" t="str">
        <f xml:space="preserve"> "  C"&amp;B362&amp;" = "&amp;E362&amp;"; "</f>
        <v xml:space="preserve">  C3808 = 0.1052493768144; </v>
      </c>
    </row>
    <row r="363" spans="1:17">
      <c r="A363" s="14" t="s">
        <v>6</v>
      </c>
      <c r="B363" s="2">
        <f>B362+1</f>
        <v>3809</v>
      </c>
      <c r="C363" s="2" t="str">
        <f>$C$361&amp;" Node "&amp;B363</f>
        <v>Micro-PCB BOTTOM Distance Node 3809</v>
      </c>
      <c r="D363" s="2">
        <f>D362</f>
        <v>20</v>
      </c>
      <c r="E363" s="3">
        <f>G363*J363</f>
        <v>0.1052493768144</v>
      </c>
      <c r="F363" s="8" t="str">
        <f>F362</f>
        <v>Aluminum 6082</v>
      </c>
      <c r="G363" s="4">
        <f>VLOOKUP(F363,[1]Material!$B$2:$F$50,2,FALSE)</f>
        <v>896</v>
      </c>
      <c r="H363" s="4">
        <f>VLOOKUP($F363,[1]Material!$B$2:$F$50,3,FALSE)</f>
        <v>2810</v>
      </c>
      <c r="I363" s="5">
        <f>VLOOKUP($F363,[1]Material!$B$2:$F$50,4,FALSE)</f>
        <v>170</v>
      </c>
      <c r="J363" s="7">
        <f>H363*L363*M363</f>
        <v>1.174658223375E-4</v>
      </c>
      <c r="K363" s="17">
        <f t="shared" ref="K363:K365" si="111">0.0039/2</f>
        <v>1.9499999999999999E-3</v>
      </c>
      <c r="L363" s="168">
        <f>PRODUCT(3.141,K363,K363)</f>
        <v>1.1943652499999999E-5</v>
      </c>
      <c r="M363" s="5">
        <v>3.5000000000000001E-3</v>
      </c>
      <c r="P363" s="2" t="str">
        <f>IF(A363="C","#    D"&amp;B363&amp;" = "&amp;$C363&amp;", T="&amp;$D363&amp;", C="&amp;$E363&amp;";","    D"&amp;B363&amp;" = "&amp;$C363&amp;", T="&amp;$D363&amp;", C="&amp;$E363&amp;";")</f>
        <v>#    D3809 = Micro-PCB BOTTOM Distance Node 3809, T=20, C=0.1052493768144;</v>
      </c>
      <c r="Q363" s="2" t="str">
        <f xml:space="preserve"> "  C"&amp;B363&amp;" = "&amp;E363&amp;"; "</f>
        <v xml:space="preserve">  C3809 = 0.1052493768144; </v>
      </c>
    </row>
    <row r="364" spans="1:17">
      <c r="A364" s="14" t="s">
        <v>6</v>
      </c>
      <c r="B364" s="2">
        <f>B363+1</f>
        <v>3810</v>
      </c>
      <c r="C364" s="2" t="str">
        <f>$C$361&amp;" Node "&amp;B364</f>
        <v>Micro-PCB BOTTOM Distance Node 3810</v>
      </c>
      <c r="D364" s="2">
        <f>D363</f>
        <v>20</v>
      </c>
      <c r="E364" s="3">
        <f>G364*J364</f>
        <v>0.1052493768144</v>
      </c>
      <c r="F364" s="8" t="str">
        <f>F363</f>
        <v>Aluminum 6082</v>
      </c>
      <c r="G364" s="4">
        <f>VLOOKUP(F364,[1]Material!$B$2:$F$50,2,FALSE)</f>
        <v>896</v>
      </c>
      <c r="H364" s="4">
        <f>VLOOKUP($F364,[1]Material!$B$2:$F$50,3,FALSE)</f>
        <v>2810</v>
      </c>
      <c r="I364" s="5">
        <f>VLOOKUP($F364,[1]Material!$B$2:$F$50,4,FALSE)</f>
        <v>170</v>
      </c>
      <c r="J364" s="7">
        <f>H364*L364*M364</f>
        <v>1.174658223375E-4</v>
      </c>
      <c r="K364" s="17">
        <f t="shared" si="111"/>
        <v>1.9499999999999999E-3</v>
      </c>
      <c r="L364" s="168">
        <f>PRODUCT(3.141,K364,K364)</f>
        <v>1.1943652499999999E-5</v>
      </c>
      <c r="M364" s="5">
        <v>3.5000000000000001E-3</v>
      </c>
      <c r="P364" s="2" t="str">
        <f>IF(A364="C","#    D"&amp;B364&amp;" = "&amp;$C364&amp;", T="&amp;$D364&amp;", C="&amp;$E364&amp;";","    D"&amp;B364&amp;" = "&amp;$C364&amp;", T="&amp;$D364&amp;", C="&amp;$E364&amp;";")</f>
        <v>#    D3810 = Micro-PCB BOTTOM Distance Node 3810, T=20, C=0.1052493768144;</v>
      </c>
      <c r="Q364" s="2" t="str">
        <f xml:space="preserve"> "  C"&amp;B364&amp;" = "&amp;E364&amp;"; "</f>
        <v xml:space="preserve">  C3810 = 0.1052493768144; </v>
      </c>
    </row>
    <row r="365" spans="1:17">
      <c r="A365" s="14" t="s">
        <v>6</v>
      </c>
      <c r="B365" s="2">
        <f>B364+1</f>
        <v>3811</v>
      </c>
      <c r="C365" s="2" t="str">
        <f>$C$361&amp;" Node "&amp;B365</f>
        <v>Micro-PCB BOTTOM Distance Node 3811</v>
      </c>
      <c r="D365" s="2">
        <f>D364</f>
        <v>20</v>
      </c>
      <c r="E365" s="3">
        <f>G365*J365</f>
        <v>0.1052493768144</v>
      </c>
      <c r="F365" s="8" t="str">
        <f>F364</f>
        <v>Aluminum 6082</v>
      </c>
      <c r="G365" s="4">
        <f>VLOOKUP(F365,[1]Material!$B$2:$F$50,2,FALSE)</f>
        <v>896</v>
      </c>
      <c r="H365" s="4">
        <f>VLOOKUP($F365,[1]Material!$B$2:$F$50,3,FALSE)</f>
        <v>2810</v>
      </c>
      <c r="I365" s="5">
        <f>VLOOKUP($F365,[1]Material!$B$2:$F$50,4,FALSE)</f>
        <v>170</v>
      </c>
      <c r="J365" s="7">
        <f>H365*L365*M365</f>
        <v>1.174658223375E-4</v>
      </c>
      <c r="K365" s="17">
        <f t="shared" si="111"/>
        <v>1.9499999999999999E-3</v>
      </c>
      <c r="L365" s="168">
        <f>PRODUCT(3.141,K365,K365)</f>
        <v>1.1943652499999999E-5</v>
      </c>
      <c r="M365" s="5">
        <v>3.5000000000000001E-3</v>
      </c>
      <c r="P365" s="2" t="str">
        <f>IF(A365="C","#    D"&amp;B365&amp;" = "&amp;$C365&amp;", T="&amp;$D365&amp;", C="&amp;$E365&amp;";","    D"&amp;B365&amp;" = "&amp;$C365&amp;", T="&amp;$D365&amp;", C="&amp;$E365&amp;";")</f>
        <v>#    D3811 = Micro-PCB BOTTOM Distance Node 3811, T=20, C=0.1052493768144;</v>
      </c>
      <c r="Q365" s="2" t="str">
        <f xml:space="preserve"> "  C"&amp;B365&amp;" = "&amp;E365&amp;"; "</f>
        <v xml:space="preserve">  C3811 = 0.1052493768144; </v>
      </c>
    </row>
    <row r="367" spans="1:17">
      <c r="A367" s="242"/>
      <c r="B367" s="243" t="s">
        <v>98</v>
      </c>
      <c r="C367" s="243" t="s">
        <v>101</v>
      </c>
      <c r="D367" s="244"/>
      <c r="E367" s="244"/>
      <c r="F367" s="245"/>
      <c r="G367" s="242"/>
      <c r="H367" s="242"/>
      <c r="I367" s="246"/>
      <c r="J367" s="247"/>
      <c r="K367" s="248" t="s">
        <v>67</v>
      </c>
      <c r="L367" s="249" t="s">
        <v>68</v>
      </c>
      <c r="M367" s="250" t="s">
        <v>69</v>
      </c>
      <c r="N367" s="242"/>
      <c r="O367" s="242"/>
      <c r="P367" s="247"/>
      <c r="Q367" s="247"/>
    </row>
    <row r="368" spans="1:17">
      <c r="A368" s="14" t="s">
        <v>6</v>
      </c>
      <c r="B368" s="2">
        <v>3812</v>
      </c>
      <c r="C368" s="2" t="str">
        <f>$C$367&amp;" Node "&amp;B368</f>
        <v>Fluidic Tank Distance Node 3812</v>
      </c>
      <c r="D368" s="2">
        <v>20</v>
      </c>
      <c r="E368" s="3">
        <f>G368*J368</f>
        <v>0.1052493768144</v>
      </c>
      <c r="F368" s="8" t="s">
        <v>9</v>
      </c>
      <c r="G368" s="4">
        <f>VLOOKUP(F368,[1]Material!$B$2:$F$50,2,FALSE)</f>
        <v>896</v>
      </c>
      <c r="H368" s="4">
        <f>VLOOKUP($F368,[1]Material!$B$2:$F$50,3,FALSE)</f>
        <v>2810</v>
      </c>
      <c r="I368" s="5">
        <f>VLOOKUP($F368,[1]Material!$B$2:$F$50,4,FALSE)</f>
        <v>170</v>
      </c>
      <c r="J368" s="7">
        <f>H368*L368*M368</f>
        <v>1.174658223375E-4</v>
      </c>
      <c r="K368" s="17">
        <f>0.0039/2</f>
        <v>1.9499999999999999E-3</v>
      </c>
      <c r="L368" s="168">
        <f>PRODUCT(3.141,K368,K368)</f>
        <v>1.1943652499999999E-5</v>
      </c>
      <c r="M368" s="5">
        <v>3.5000000000000001E-3</v>
      </c>
      <c r="P368" s="2" t="str">
        <f>IF(A368="C","#    D"&amp;B368&amp;" = "&amp;$C368&amp;", T="&amp;$D368&amp;", C="&amp;$E368&amp;";","    D"&amp;B368&amp;" = "&amp;$C368&amp;", T="&amp;$D368&amp;", C="&amp;$E368&amp;";")</f>
        <v>#    D3812 = Fluidic Tank Distance Node 3812, T=20, C=0.1052493768144;</v>
      </c>
      <c r="Q368" s="2" t="str">
        <f xml:space="preserve"> "  C"&amp;B368&amp;" = "&amp;E368&amp;"; "</f>
        <v xml:space="preserve">  C3812 = 0.1052493768144; </v>
      </c>
    </row>
    <row r="369" spans="1:17">
      <c r="A369" s="14" t="s">
        <v>6</v>
      </c>
      <c r="B369" s="2">
        <f>B368+1</f>
        <v>3813</v>
      </c>
      <c r="C369" s="2" t="str">
        <f>$C$367&amp;" Node "&amp;B369</f>
        <v>Fluidic Tank Distance Node 3813</v>
      </c>
      <c r="D369" s="2">
        <f>D368</f>
        <v>20</v>
      </c>
      <c r="E369" s="3">
        <f>G369*J369</f>
        <v>0.1052493768144</v>
      </c>
      <c r="F369" s="8" t="str">
        <f>F368</f>
        <v>Aluminum 6082</v>
      </c>
      <c r="G369" s="4">
        <f>VLOOKUP(F369,[1]Material!$B$2:$F$50,2,FALSE)</f>
        <v>896</v>
      </c>
      <c r="H369" s="4">
        <f>VLOOKUP($F369,[1]Material!$B$2:$F$50,3,FALSE)</f>
        <v>2810</v>
      </c>
      <c r="I369" s="5">
        <f>VLOOKUP($F369,[1]Material!$B$2:$F$50,4,FALSE)</f>
        <v>170</v>
      </c>
      <c r="J369" s="7">
        <f>H369*L369*M369</f>
        <v>1.174658223375E-4</v>
      </c>
      <c r="K369" s="17">
        <f t="shared" ref="K369:K371" si="112">0.0039/2</f>
        <v>1.9499999999999999E-3</v>
      </c>
      <c r="L369" s="168">
        <f>PRODUCT(3.141,K369,K369)</f>
        <v>1.1943652499999999E-5</v>
      </c>
      <c r="M369" s="5">
        <v>3.5000000000000001E-3</v>
      </c>
      <c r="P369" s="2" t="str">
        <f>IF(A369="C","#    D"&amp;B369&amp;" = "&amp;$C369&amp;", T="&amp;$D369&amp;", C="&amp;$E369&amp;";","    D"&amp;B369&amp;" = "&amp;$C369&amp;", T="&amp;$D369&amp;", C="&amp;$E369&amp;";")</f>
        <v>#    D3813 = Fluidic Tank Distance Node 3813, T=20, C=0.1052493768144;</v>
      </c>
      <c r="Q369" s="2" t="str">
        <f xml:space="preserve"> "  C"&amp;B369&amp;" = "&amp;E369&amp;"; "</f>
        <v xml:space="preserve">  C3813 = 0.1052493768144; </v>
      </c>
    </row>
    <row r="370" spans="1:17">
      <c r="A370" s="14" t="s">
        <v>6</v>
      </c>
      <c r="B370" s="2">
        <f>B369+1</f>
        <v>3814</v>
      </c>
      <c r="C370" s="2" t="str">
        <f>$C$367&amp;" Node "&amp;B370</f>
        <v>Fluidic Tank Distance Node 3814</v>
      </c>
      <c r="D370" s="2">
        <f>D369</f>
        <v>20</v>
      </c>
      <c r="E370" s="3">
        <f>G370*J370</f>
        <v>0.1052493768144</v>
      </c>
      <c r="F370" s="8" t="str">
        <f>F369</f>
        <v>Aluminum 6082</v>
      </c>
      <c r="G370" s="4">
        <f>VLOOKUP(F370,[1]Material!$B$2:$F$50,2,FALSE)</f>
        <v>896</v>
      </c>
      <c r="H370" s="4">
        <f>VLOOKUP($F370,[1]Material!$B$2:$F$50,3,FALSE)</f>
        <v>2810</v>
      </c>
      <c r="I370" s="5">
        <f>VLOOKUP($F370,[1]Material!$B$2:$F$50,4,FALSE)</f>
        <v>170</v>
      </c>
      <c r="J370" s="7">
        <f>H370*L370*M370</f>
        <v>1.174658223375E-4</v>
      </c>
      <c r="K370" s="17">
        <f t="shared" si="112"/>
        <v>1.9499999999999999E-3</v>
      </c>
      <c r="L370" s="168">
        <f>PRODUCT(3.141,K370,K370)</f>
        <v>1.1943652499999999E-5</v>
      </c>
      <c r="M370" s="5">
        <v>3.5000000000000001E-3</v>
      </c>
      <c r="P370" s="2" t="str">
        <f>IF(A370="C","#    D"&amp;B370&amp;" = "&amp;$C370&amp;", T="&amp;$D370&amp;", C="&amp;$E370&amp;";","    D"&amp;B370&amp;" = "&amp;$C370&amp;", T="&amp;$D370&amp;", C="&amp;$E370&amp;";")</f>
        <v>#    D3814 = Fluidic Tank Distance Node 3814, T=20, C=0.1052493768144;</v>
      </c>
      <c r="Q370" s="2" t="str">
        <f xml:space="preserve"> "  C"&amp;B370&amp;" = "&amp;E370&amp;"; "</f>
        <v xml:space="preserve">  C3814 = 0.1052493768144; </v>
      </c>
    </row>
    <row r="371" spans="1:17">
      <c r="A371" s="14" t="s">
        <v>6</v>
      </c>
      <c r="B371" s="2">
        <f>B370+1</f>
        <v>3815</v>
      </c>
      <c r="C371" s="2" t="str">
        <f>$C$367&amp;" Node "&amp;B371</f>
        <v>Fluidic Tank Distance Node 3815</v>
      </c>
      <c r="D371" s="2">
        <f>D370</f>
        <v>20</v>
      </c>
      <c r="E371" s="3">
        <f>G371*J371</f>
        <v>0.1052493768144</v>
      </c>
      <c r="F371" s="8" t="str">
        <f>F370</f>
        <v>Aluminum 6082</v>
      </c>
      <c r="G371" s="4">
        <f>VLOOKUP(F371,[1]Material!$B$2:$F$50,2,FALSE)</f>
        <v>896</v>
      </c>
      <c r="H371" s="4">
        <f>VLOOKUP($F371,[1]Material!$B$2:$F$50,3,FALSE)</f>
        <v>2810</v>
      </c>
      <c r="I371" s="5">
        <f>VLOOKUP($F371,[1]Material!$B$2:$F$50,4,FALSE)</f>
        <v>170</v>
      </c>
      <c r="J371" s="7">
        <f>H371*L371*M371</f>
        <v>1.174658223375E-4</v>
      </c>
      <c r="K371" s="17">
        <f t="shared" si="112"/>
        <v>1.9499999999999999E-3</v>
      </c>
      <c r="L371" s="168">
        <f>PRODUCT(3.141,K371,K371)</f>
        <v>1.1943652499999999E-5</v>
      </c>
      <c r="M371" s="5">
        <v>3.5000000000000001E-3</v>
      </c>
      <c r="P371" s="2" t="str">
        <f>IF(A371="C","#    D"&amp;B371&amp;" = "&amp;$C371&amp;", T="&amp;$D371&amp;", C="&amp;$E371&amp;";","    D"&amp;B371&amp;" = "&amp;$C371&amp;", T="&amp;$D371&amp;", C="&amp;$E371&amp;";")</f>
        <v>#    D3815 = Fluidic Tank Distance Node 3815, T=20, C=0.1052493768144;</v>
      </c>
      <c r="Q371" s="2" t="str">
        <f xml:space="preserve"> "  C"&amp;B371&amp;" = "&amp;E371&amp;"; "</f>
        <v xml:space="preserve">  C3815 = 0.1052493768144; </v>
      </c>
    </row>
    <row r="374" spans="1:17" s="270" customFormat="1">
      <c r="A374" s="199"/>
      <c r="B374" s="258" t="s">
        <v>136</v>
      </c>
      <c r="C374" s="258" t="s">
        <v>134</v>
      </c>
      <c r="D374" s="194"/>
      <c r="E374" s="194"/>
      <c r="F374" s="198"/>
      <c r="G374" s="199"/>
      <c r="H374" s="199"/>
      <c r="I374" s="200"/>
      <c r="J374" s="259"/>
      <c r="K374" s="267" t="s">
        <v>67</v>
      </c>
      <c r="L374" s="268" t="s">
        <v>68</v>
      </c>
      <c r="M374" s="269" t="s">
        <v>69</v>
      </c>
      <c r="N374" s="199"/>
      <c r="O374" s="199"/>
      <c r="P374" s="259"/>
      <c r="Q374" s="259"/>
    </row>
    <row r="375" spans="1:17">
      <c r="A375" s="14"/>
      <c r="B375" s="2">
        <v>888888</v>
      </c>
      <c r="C375" s="2" t="str">
        <f>$C$374&amp;" Node "&amp;B375</f>
        <v>Boundary Node 1 Node 888888</v>
      </c>
      <c r="D375" s="2">
        <v>30</v>
      </c>
      <c r="E375" s="3"/>
      <c r="J375" s="7"/>
      <c r="K375" s="17"/>
      <c r="L375" s="168"/>
      <c r="P375" s="2" t="str">
        <f>IF(A375="C","#    D"&amp;B375&amp;" = "&amp;$C375&amp;", T="&amp;$D375&amp;", C="&amp;$E375&amp;";","    B"&amp;B375&amp;" = "&amp;$C375&amp;", T="&amp;$D375&amp;", C="&amp;$E375&amp;";")</f>
        <v xml:space="preserve">    B888888 = Boundary Node 1 Node 888888, T=30, C=;</v>
      </c>
      <c r="Q375" s="2" t="str">
        <f xml:space="preserve"> "  C"&amp;B375&amp;" = "&amp;E375&amp;"; "</f>
        <v xml:space="preserve">  C888888 = ; </v>
      </c>
    </row>
    <row r="391" spans="3:17">
      <c r="C391" s="2"/>
      <c r="E391" s="3"/>
      <c r="J391" s="7"/>
      <c r="P391" s="2"/>
      <c r="Q39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B10" sqref="B10"/>
    </sheetView>
  </sheetViews>
  <sheetFormatPr defaultColWidth="8.84375" defaultRowHeight="14.6"/>
  <cols>
    <col min="2" max="2" width="17.3046875" style="1" customWidth="1"/>
    <col min="3" max="3" width="19" style="1" customWidth="1"/>
    <col min="4" max="5" width="16.15234375" style="1" customWidth="1"/>
  </cols>
  <sheetData>
    <row r="1" spans="2:5" s="36" customFormat="1">
      <c r="B1" s="35" t="s">
        <v>5</v>
      </c>
      <c r="C1" s="35" t="s">
        <v>10</v>
      </c>
      <c r="D1" s="35" t="s">
        <v>12</v>
      </c>
      <c r="E1" s="35" t="s">
        <v>14</v>
      </c>
    </row>
    <row r="2" spans="2:5" s="38" customFormat="1">
      <c r="B2" s="37"/>
      <c r="C2" s="37" t="s">
        <v>11</v>
      </c>
      <c r="D2" s="37" t="s">
        <v>13</v>
      </c>
      <c r="E2" s="37" t="s">
        <v>15</v>
      </c>
    </row>
    <row r="3" spans="2:5">
      <c r="B3" s="1" t="s">
        <v>9</v>
      </c>
      <c r="C3" s="1">
        <v>896</v>
      </c>
      <c r="D3" s="9">
        <v>2810</v>
      </c>
      <c r="E3" s="1">
        <v>170</v>
      </c>
    </row>
    <row r="4" spans="2:5">
      <c r="B4" s="9" t="s">
        <v>16</v>
      </c>
      <c r="C4" s="1">
        <v>320</v>
      </c>
      <c r="D4" s="1">
        <v>5323</v>
      </c>
      <c r="E4" s="1">
        <v>60</v>
      </c>
    </row>
    <row r="5" spans="2:5">
      <c r="B5" s="1" t="s">
        <v>36</v>
      </c>
      <c r="C5" s="1">
        <v>900</v>
      </c>
      <c r="D5" s="1">
        <v>2670</v>
      </c>
      <c r="E5" s="1">
        <v>130</v>
      </c>
    </row>
    <row r="6" spans="2:5">
      <c r="B6" s="1" t="s">
        <v>38</v>
      </c>
      <c r="C6" s="1">
        <v>589</v>
      </c>
      <c r="D6" s="1">
        <v>2223</v>
      </c>
      <c r="E6" s="1">
        <v>20.5</v>
      </c>
    </row>
    <row r="7" spans="2:5">
      <c r="B7" s="1" t="s">
        <v>42</v>
      </c>
      <c r="C7" s="1">
        <v>2000</v>
      </c>
      <c r="D7" s="1">
        <v>946</v>
      </c>
      <c r="E7" s="1">
        <v>0.12</v>
      </c>
    </row>
    <row r="8" spans="2:5">
      <c r="B8" s="1" t="s">
        <v>44</v>
      </c>
      <c r="C8" s="1">
        <v>880</v>
      </c>
      <c r="D8" s="1">
        <v>6730</v>
      </c>
      <c r="E8" s="1">
        <v>31</v>
      </c>
    </row>
    <row r="9" spans="2:5">
      <c r="B9" s="1" t="s">
        <v>45</v>
      </c>
      <c r="C9" s="1">
        <v>300</v>
      </c>
      <c r="D9" s="1">
        <v>7130</v>
      </c>
      <c r="E9" s="1">
        <v>1.8</v>
      </c>
    </row>
    <row r="10" spans="2:5">
      <c r="B10" s="1" t="s">
        <v>46</v>
      </c>
      <c r="C10" s="1">
        <v>2000</v>
      </c>
      <c r="D10" s="1">
        <v>1030</v>
      </c>
      <c r="E10" s="1">
        <v>0.4</v>
      </c>
    </row>
    <row r="11" spans="2:5">
      <c r="B11" s="1" t="s">
        <v>47</v>
      </c>
      <c r="C11" s="1">
        <v>600</v>
      </c>
      <c r="D11" s="1">
        <v>1850</v>
      </c>
      <c r="E11" s="1">
        <v>20.5</v>
      </c>
    </row>
    <row r="12" spans="2:5">
      <c r="B12" s="1" t="s">
        <v>48</v>
      </c>
      <c r="C12" s="1">
        <v>960</v>
      </c>
      <c r="D12" s="1">
        <v>2810</v>
      </c>
      <c r="E12" s="1">
        <v>130</v>
      </c>
    </row>
    <row r="13" spans="2:5">
      <c r="B13" s="1" t="s">
        <v>49</v>
      </c>
      <c r="C13" s="1">
        <v>896</v>
      </c>
      <c r="D13" s="1">
        <v>2700</v>
      </c>
      <c r="E13" s="1">
        <v>167</v>
      </c>
    </row>
    <row r="14" spans="2:5">
      <c r="B14" s="1" t="s">
        <v>50</v>
      </c>
      <c r="C14" s="1">
        <v>560</v>
      </c>
      <c r="D14" s="1">
        <v>4430</v>
      </c>
      <c r="E14" s="1">
        <v>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12"/>
  <sheetViews>
    <sheetView tabSelected="1" zoomScale="55" zoomScaleNormal="55" zoomScalePageLayoutView="108" workbookViewId="0">
      <pane ySplit="4" topLeftCell="A816" activePane="bottomLeft" state="frozen"/>
      <selection activeCell="H1" sqref="H1"/>
      <selection pane="bottomLeft" activeCell="F815" sqref="F815"/>
    </sheetView>
  </sheetViews>
  <sheetFormatPr defaultColWidth="8.84375" defaultRowHeight="14.6"/>
  <cols>
    <col min="2" max="2" width="8.84375" style="2"/>
    <col min="3" max="3" width="45.3046875" style="1" customWidth="1"/>
    <col min="4" max="4" width="18.3046875" style="2" customWidth="1"/>
    <col min="5" max="5" width="46.3046875" style="1" customWidth="1"/>
    <col min="6" max="7" width="12.4609375" style="2" customWidth="1"/>
    <col min="8" max="8" width="12.69140625" style="6" customWidth="1"/>
    <col min="9" max="11" width="15" style="4" customWidth="1"/>
    <col min="12" max="12" width="12.69140625" style="84" customWidth="1"/>
    <col min="13" max="15" width="15" style="4" customWidth="1"/>
    <col min="16" max="16" width="15" style="5" customWidth="1"/>
    <col min="17" max="17" width="12.69140625" style="84" customWidth="1"/>
    <col min="18" max="20" width="15" style="4" customWidth="1"/>
    <col min="21" max="21" width="15" style="5" customWidth="1"/>
    <col min="24" max="24" width="48.3046875" style="2" customWidth="1"/>
    <col min="25" max="25" width="51" customWidth="1"/>
  </cols>
  <sheetData>
    <row r="1" spans="1:24" s="24" customFormat="1" ht="29.15">
      <c r="B1" s="19" t="s">
        <v>0</v>
      </c>
      <c r="C1" s="19" t="s">
        <v>1</v>
      </c>
      <c r="D1" s="19" t="s">
        <v>0</v>
      </c>
      <c r="E1" s="19" t="s">
        <v>1</v>
      </c>
      <c r="F1" s="19" t="s">
        <v>22</v>
      </c>
      <c r="G1" s="19" t="s">
        <v>20</v>
      </c>
      <c r="H1" s="20" t="s">
        <v>34</v>
      </c>
      <c r="I1" s="21" t="s">
        <v>4</v>
      </c>
      <c r="J1" s="21" t="s">
        <v>26</v>
      </c>
      <c r="K1" s="21" t="s">
        <v>22</v>
      </c>
      <c r="L1" s="22" t="s">
        <v>14</v>
      </c>
      <c r="M1" s="21" t="s">
        <v>4</v>
      </c>
      <c r="N1" s="21" t="s">
        <v>26</v>
      </c>
      <c r="O1" s="21" t="s">
        <v>27</v>
      </c>
      <c r="P1" s="23" t="s">
        <v>22</v>
      </c>
      <c r="Q1" s="22" t="s">
        <v>14</v>
      </c>
      <c r="R1" s="21" t="s">
        <v>4</v>
      </c>
      <c r="S1" s="21" t="s">
        <v>26</v>
      </c>
      <c r="T1" s="21" t="s">
        <v>27</v>
      </c>
      <c r="U1" s="23" t="s">
        <v>22</v>
      </c>
      <c r="X1" s="45" t="s">
        <v>35</v>
      </c>
    </row>
    <row r="2" spans="1:24" s="24" customFormat="1">
      <c r="B2" s="19"/>
      <c r="C2" s="19"/>
      <c r="D2" s="19"/>
      <c r="E2" s="19"/>
      <c r="F2" s="19" t="s">
        <v>23</v>
      </c>
      <c r="G2" s="19" t="s">
        <v>21</v>
      </c>
      <c r="H2" s="22" t="s">
        <v>15</v>
      </c>
      <c r="I2" s="21" t="s">
        <v>25</v>
      </c>
      <c r="J2" s="21" t="s">
        <v>25</v>
      </c>
      <c r="K2" s="21" t="s">
        <v>23</v>
      </c>
      <c r="L2" s="22" t="s">
        <v>15</v>
      </c>
      <c r="M2" s="21" t="s">
        <v>25</v>
      </c>
      <c r="N2" s="21" t="s">
        <v>25</v>
      </c>
      <c r="O2" s="21" t="s">
        <v>25</v>
      </c>
      <c r="P2" s="23" t="s">
        <v>25</v>
      </c>
      <c r="Q2" s="22" t="s">
        <v>15</v>
      </c>
      <c r="R2" s="21" t="s">
        <v>25</v>
      </c>
      <c r="S2" s="21" t="s">
        <v>25</v>
      </c>
      <c r="T2" s="21" t="s">
        <v>25</v>
      </c>
      <c r="U2" s="23" t="s">
        <v>25</v>
      </c>
      <c r="X2" s="45"/>
    </row>
    <row r="3" spans="1:24" s="75" customFormat="1" ht="20.6">
      <c r="B3" s="71"/>
      <c r="C3" s="71"/>
      <c r="D3" s="76" t="s">
        <v>41</v>
      </c>
      <c r="E3" s="71"/>
      <c r="F3" s="71"/>
      <c r="G3" s="71"/>
      <c r="H3" s="72"/>
      <c r="I3" s="73"/>
      <c r="J3" s="73"/>
      <c r="K3" s="73"/>
      <c r="L3" s="72"/>
      <c r="M3" s="73"/>
      <c r="N3" s="73"/>
      <c r="O3" s="73"/>
      <c r="P3" s="74"/>
      <c r="Q3" s="72"/>
      <c r="R3" s="73"/>
      <c r="S3" s="73"/>
      <c r="T3" s="73"/>
      <c r="U3" s="74"/>
      <c r="X3" s="82"/>
    </row>
    <row r="4" spans="1:24" s="33" customFormat="1">
      <c r="B4" s="30"/>
      <c r="C4" s="31" t="s">
        <v>8</v>
      </c>
      <c r="D4" s="30"/>
      <c r="E4" s="31" t="s">
        <v>8</v>
      </c>
      <c r="F4" s="30"/>
      <c r="G4" s="30"/>
      <c r="H4" s="295" t="s">
        <v>33</v>
      </c>
      <c r="I4" s="296"/>
      <c r="J4" s="296"/>
      <c r="K4" s="297"/>
      <c r="L4" s="295" t="s">
        <v>31</v>
      </c>
      <c r="M4" s="296"/>
      <c r="N4" s="296"/>
      <c r="O4" s="297"/>
      <c r="P4" s="32"/>
      <c r="Q4" s="295" t="s">
        <v>32</v>
      </c>
      <c r="R4" s="296"/>
      <c r="S4" s="296"/>
      <c r="T4" s="297"/>
      <c r="U4" s="32"/>
      <c r="X4" s="41"/>
    </row>
    <row r="5" spans="1:24" s="34" customFormat="1" ht="21" thickBot="1">
      <c r="A5" s="91"/>
      <c r="B5" s="88"/>
      <c r="C5" s="88"/>
      <c r="D5" s="89" t="s">
        <v>39</v>
      </c>
      <c r="E5" s="88"/>
      <c r="F5" s="88"/>
      <c r="G5" s="88"/>
      <c r="H5" s="90"/>
      <c r="I5" s="47"/>
      <c r="J5" s="47"/>
      <c r="K5" s="47"/>
      <c r="L5" s="90"/>
      <c r="M5" s="47"/>
      <c r="N5" s="47"/>
      <c r="O5" s="47"/>
      <c r="P5" s="51"/>
      <c r="Q5" s="90"/>
      <c r="R5" s="47"/>
      <c r="S5" s="47"/>
      <c r="T5" s="47"/>
      <c r="U5" s="51"/>
      <c r="V5" s="91"/>
      <c r="W5" s="91"/>
      <c r="X5" s="48"/>
    </row>
    <row r="6" spans="1:24" s="62" customFormat="1" ht="15" thickBot="1">
      <c r="A6" s="137"/>
      <c r="B6" s="138" t="s">
        <v>113</v>
      </c>
      <c r="C6" s="151" t="s">
        <v>56</v>
      </c>
      <c r="D6" s="138" t="s">
        <v>113</v>
      </c>
      <c r="E6" s="151" t="s">
        <v>56</v>
      </c>
      <c r="F6" s="139"/>
      <c r="G6" s="139"/>
      <c r="H6" s="140"/>
      <c r="I6" s="137"/>
      <c r="J6" s="137"/>
      <c r="K6" s="137"/>
      <c r="L6" s="140"/>
      <c r="M6" s="137"/>
      <c r="N6" s="137"/>
      <c r="O6" s="137"/>
      <c r="P6" s="141"/>
      <c r="Q6" s="140"/>
      <c r="R6" s="137"/>
      <c r="S6" s="137"/>
      <c r="T6" s="137"/>
      <c r="U6" s="141"/>
      <c r="V6" s="137"/>
      <c r="W6" s="137"/>
      <c r="X6" s="142"/>
    </row>
    <row r="7" spans="1:24" s="14" customFormat="1">
      <c r="A7" s="152"/>
      <c r="B7" s="153"/>
      <c r="C7" s="153"/>
      <c r="D7" s="153" t="s">
        <v>51</v>
      </c>
      <c r="E7" s="153"/>
      <c r="F7" s="154"/>
      <c r="G7" s="154"/>
      <c r="H7" s="155"/>
      <c r="I7" s="156"/>
      <c r="J7" s="156"/>
      <c r="K7" s="156"/>
      <c r="L7" s="155"/>
      <c r="M7" s="156"/>
      <c r="N7" s="156"/>
      <c r="O7" s="156"/>
      <c r="P7" s="157"/>
      <c r="Q7" s="155"/>
      <c r="R7" s="156"/>
      <c r="S7" s="156"/>
      <c r="T7" s="156"/>
      <c r="U7" s="157"/>
      <c r="V7" s="152"/>
      <c r="W7" s="152"/>
      <c r="X7" s="158"/>
    </row>
    <row r="8" spans="1:24" s="277" customFormat="1">
      <c r="A8" s="272"/>
      <c r="B8" s="271">
        <v>3600</v>
      </c>
      <c r="C8" s="271" t="str">
        <f>VLOOKUP($B8,'Node Plan'!B:M,2,FALSE)</f>
        <v>Top Frame Node 3600</v>
      </c>
      <c r="D8" s="271">
        <f>B8+6</f>
        <v>3606</v>
      </c>
      <c r="E8" s="271" t="str">
        <f>VLOOKUP($D8,'Node Plan'!B:M,2,FALSE)</f>
        <v>Top Frame Node 3606</v>
      </c>
      <c r="F8" s="271">
        <f>IF(G8="Y",1/(1/K8+1/P8+1/U8),1/(1/P8+1/U8))</f>
        <v>2.6911</v>
      </c>
      <c r="G8" s="271" t="s">
        <v>24</v>
      </c>
      <c r="H8" s="273"/>
      <c r="I8" s="191"/>
      <c r="J8" s="191"/>
      <c r="K8" s="181">
        <f>I8*J8*H8</f>
        <v>0</v>
      </c>
      <c r="L8" s="274">
        <f>VLOOKUP($B8,'Node Plan'!$B:$M,8,FALSE)</f>
        <v>170</v>
      </c>
      <c r="M8" s="275">
        <f>VLOOKUP($B8,'Node Plan'!$B:$M,11,FALSE)</f>
        <v>1.6E-2</v>
      </c>
      <c r="N8" s="275">
        <f>VLOOKUP($B8,'Node Plan'!$B:$M,10,FALSE)</f>
        <v>1.583E-2</v>
      </c>
      <c r="O8" s="275">
        <f>VLOOKUP($B8,'Node Plan'!$B:$M,11,FALSE)/2</f>
        <v>8.0000000000000002E-3</v>
      </c>
      <c r="P8" s="276">
        <f>(L8*M8*N8)/O8</f>
        <v>5.3822000000000001</v>
      </c>
      <c r="Q8" s="274">
        <f>VLOOKUP($D8,'Node Plan'!$B:$M,8,FALSE)</f>
        <v>170</v>
      </c>
      <c r="R8" s="275">
        <f>VLOOKUP($D8,'Node Plan'!$B:$M,11,FALSE)</f>
        <v>1.6E-2</v>
      </c>
      <c r="S8" s="275">
        <f>VLOOKUP($D8,'Node Plan'!$B:$M,10,FALSE)</f>
        <v>1.583E-2</v>
      </c>
      <c r="T8" s="275">
        <f>VLOOKUP($D8,'Node Plan'!$B:$M,11,FALSE)/2</f>
        <v>8.0000000000000002E-3</v>
      </c>
      <c r="U8" s="276">
        <f>(Q8*R8*S8)/T8</f>
        <v>5.3822000000000001</v>
      </c>
      <c r="V8" s="272"/>
      <c r="W8" s="272"/>
      <c r="X8" s="271" t="str">
        <f t="shared" ref="X8:X42" si="0">"     GL("&amp;B8&amp;","&amp;D8&amp;") = "&amp;F8&amp;";"</f>
        <v xml:space="preserve">     GL(3600,3606) = 2.6911;</v>
      </c>
    </row>
    <row r="9" spans="1:24" s="277" customFormat="1">
      <c r="A9" s="272"/>
      <c r="B9" s="271">
        <f>B8+6</f>
        <v>3606</v>
      </c>
      <c r="C9" s="271" t="str">
        <f>VLOOKUP($B9,'Node Plan'!B:M,2,FALSE)</f>
        <v>Top Frame Node 3606</v>
      </c>
      <c r="D9" s="271">
        <f>B9+6</f>
        <v>3612</v>
      </c>
      <c r="E9" s="271" t="str">
        <f>VLOOKUP($D9,'Node Plan'!B:M,2,FALSE)</f>
        <v>Top Frame Node 3612</v>
      </c>
      <c r="F9" s="271">
        <f>IF(G9="Y",1/(1/K9+1/P9+1/U9),1/(1/P9+1/U9))</f>
        <v>2.6911</v>
      </c>
      <c r="G9" s="271" t="s">
        <v>24</v>
      </c>
      <c r="H9" s="273"/>
      <c r="I9" s="191"/>
      <c r="J9" s="191"/>
      <c r="K9" s="181">
        <f>I9*J9*H9</f>
        <v>0</v>
      </c>
      <c r="L9" s="274">
        <f>VLOOKUP($B9,'Node Plan'!$B:$M,8,FALSE)</f>
        <v>170</v>
      </c>
      <c r="M9" s="275">
        <f>VLOOKUP($B9,'Node Plan'!$B:$M,11,FALSE)</f>
        <v>1.6E-2</v>
      </c>
      <c r="N9" s="275">
        <f>VLOOKUP($B9,'Node Plan'!$B:$M,10,FALSE)</f>
        <v>1.583E-2</v>
      </c>
      <c r="O9" s="275">
        <f>VLOOKUP($B9,'Node Plan'!$B:$M,11,FALSE)/2</f>
        <v>8.0000000000000002E-3</v>
      </c>
      <c r="P9" s="276">
        <f t="shared" ref="P9:P12" si="1">(L9*M9*N9)/O9</f>
        <v>5.3822000000000001</v>
      </c>
      <c r="Q9" s="274">
        <f>VLOOKUP($D9,'Node Plan'!$B:$M,8,FALSE)</f>
        <v>170</v>
      </c>
      <c r="R9" s="275">
        <f>VLOOKUP($D9,'Node Plan'!$B:$M,11,FALSE)</f>
        <v>1.6E-2</v>
      </c>
      <c r="S9" s="275">
        <f>VLOOKUP($D9,'Node Plan'!$B:$M,10,FALSE)</f>
        <v>1.583E-2</v>
      </c>
      <c r="T9" s="275">
        <f>VLOOKUP($D9,'Node Plan'!$B:$M,11,FALSE)/2</f>
        <v>8.0000000000000002E-3</v>
      </c>
      <c r="U9" s="276">
        <f t="shared" ref="U9:U12" si="2">(Q9*R9*S9)/T9</f>
        <v>5.3822000000000001</v>
      </c>
      <c r="V9" s="272"/>
      <c r="W9" s="272"/>
      <c r="X9" s="271" t="str">
        <f t="shared" si="0"/>
        <v xml:space="preserve">     GL(3606,3612) = 2.6911;</v>
      </c>
    </row>
    <row r="10" spans="1:24" s="277" customFormat="1">
      <c r="A10" s="272"/>
      <c r="B10" s="271">
        <f>B9+6</f>
        <v>3612</v>
      </c>
      <c r="C10" s="271" t="str">
        <f>VLOOKUP($B10,'Node Plan'!B:M,2,FALSE)</f>
        <v>Top Frame Node 3612</v>
      </c>
      <c r="D10" s="271">
        <f>B10+6</f>
        <v>3618</v>
      </c>
      <c r="E10" s="271" t="str">
        <f>VLOOKUP($D10,'Node Plan'!B:M,2,FALSE)</f>
        <v>Top Frame Node 3618</v>
      </c>
      <c r="F10" s="271">
        <f>IF(G10="Y",1/(1/K10+1/P10+1/U10),1/(1/P10+1/U10))</f>
        <v>2.6911</v>
      </c>
      <c r="G10" s="271" t="s">
        <v>24</v>
      </c>
      <c r="H10" s="273"/>
      <c r="I10" s="191"/>
      <c r="J10" s="191"/>
      <c r="K10" s="181">
        <f>I10*J10*H10</f>
        <v>0</v>
      </c>
      <c r="L10" s="274">
        <f>VLOOKUP($B10,'Node Plan'!$B:$M,8,FALSE)</f>
        <v>170</v>
      </c>
      <c r="M10" s="275">
        <f>VLOOKUP($B10,'Node Plan'!$B:$M,11,FALSE)</f>
        <v>1.6E-2</v>
      </c>
      <c r="N10" s="275">
        <f>VLOOKUP($B10,'Node Plan'!$B:$M,10,FALSE)</f>
        <v>1.583E-2</v>
      </c>
      <c r="O10" s="275">
        <f>VLOOKUP($B10,'Node Plan'!$B:$M,11,FALSE)/2</f>
        <v>8.0000000000000002E-3</v>
      </c>
      <c r="P10" s="276">
        <f t="shared" si="1"/>
        <v>5.3822000000000001</v>
      </c>
      <c r="Q10" s="274">
        <f>VLOOKUP($D10,'Node Plan'!$B:$M,8,FALSE)</f>
        <v>170</v>
      </c>
      <c r="R10" s="275">
        <f>VLOOKUP($D10,'Node Plan'!$B:$M,11,FALSE)</f>
        <v>1.6E-2</v>
      </c>
      <c r="S10" s="275">
        <f>VLOOKUP($D10,'Node Plan'!$B:$M,10,FALSE)</f>
        <v>1.583E-2</v>
      </c>
      <c r="T10" s="275">
        <f>VLOOKUP($D10,'Node Plan'!$B:$M,11,FALSE)/2</f>
        <v>8.0000000000000002E-3</v>
      </c>
      <c r="U10" s="276">
        <f t="shared" si="2"/>
        <v>5.3822000000000001</v>
      </c>
      <c r="V10" s="272"/>
      <c r="W10" s="272"/>
      <c r="X10" s="271" t="str">
        <f t="shared" si="0"/>
        <v xml:space="preserve">     GL(3612,3618) = 2.6911;</v>
      </c>
    </row>
    <row r="11" spans="1:24" s="277" customFormat="1">
      <c r="A11" s="272"/>
      <c r="B11" s="271">
        <f>B10+6</f>
        <v>3618</v>
      </c>
      <c r="C11" s="271" t="str">
        <f>VLOOKUP($B11,'Node Plan'!B:M,2,FALSE)</f>
        <v>Top Frame Node 3618</v>
      </c>
      <c r="D11" s="271">
        <f>B11+6</f>
        <v>3624</v>
      </c>
      <c r="E11" s="271" t="str">
        <f>VLOOKUP($D11,'Node Plan'!B:M,2,FALSE)</f>
        <v>Top Frame Node 3624</v>
      </c>
      <c r="F11" s="271">
        <f>IF(G11="Y",1/(1/K11+1/P11+1/U11),1/(1/P11+1/U11))</f>
        <v>2.6911</v>
      </c>
      <c r="G11" s="271" t="s">
        <v>24</v>
      </c>
      <c r="H11" s="273"/>
      <c r="I11" s="191"/>
      <c r="J11" s="191"/>
      <c r="K11" s="181">
        <f>I11*J11*H11</f>
        <v>0</v>
      </c>
      <c r="L11" s="274">
        <f>VLOOKUP($B11,'Node Plan'!$B:$M,8,FALSE)</f>
        <v>170</v>
      </c>
      <c r="M11" s="275">
        <f>VLOOKUP($B11,'Node Plan'!$B:$M,11,FALSE)</f>
        <v>1.6E-2</v>
      </c>
      <c r="N11" s="275">
        <f>VLOOKUP($B11,'Node Plan'!$B:$M,10,FALSE)</f>
        <v>1.583E-2</v>
      </c>
      <c r="O11" s="275">
        <f>VLOOKUP($B11,'Node Plan'!$B:$M,11,FALSE)/2</f>
        <v>8.0000000000000002E-3</v>
      </c>
      <c r="P11" s="276">
        <f t="shared" si="1"/>
        <v>5.3822000000000001</v>
      </c>
      <c r="Q11" s="274">
        <f>VLOOKUP($D11,'Node Plan'!$B:$M,8,FALSE)</f>
        <v>170</v>
      </c>
      <c r="R11" s="275">
        <f>VLOOKUP($D11,'Node Plan'!$B:$M,11,FALSE)</f>
        <v>1.6E-2</v>
      </c>
      <c r="S11" s="275">
        <f>VLOOKUP($D11,'Node Plan'!$B:$M,10,FALSE)</f>
        <v>1.583E-2</v>
      </c>
      <c r="T11" s="275">
        <f>VLOOKUP($D11,'Node Plan'!$B:$M,11,FALSE)/2</f>
        <v>8.0000000000000002E-3</v>
      </c>
      <c r="U11" s="276">
        <f t="shared" si="2"/>
        <v>5.3822000000000001</v>
      </c>
      <c r="V11" s="272"/>
      <c r="W11" s="272"/>
      <c r="X11" s="271" t="str">
        <f t="shared" si="0"/>
        <v xml:space="preserve">     GL(3618,3624) = 2.6911;</v>
      </c>
    </row>
    <row r="12" spans="1:24" s="277" customFormat="1">
      <c r="A12" s="272"/>
      <c r="B12" s="271">
        <f>B11+6</f>
        <v>3624</v>
      </c>
      <c r="C12" s="271" t="str">
        <f>VLOOKUP($B12,'Node Plan'!B:M,2,FALSE)</f>
        <v>Top Frame Node 3624</v>
      </c>
      <c r="D12" s="271">
        <f>B12+6</f>
        <v>3630</v>
      </c>
      <c r="E12" s="271" t="str">
        <f>VLOOKUP($D12,'Node Plan'!B:M,2,FALSE)</f>
        <v>Top Frame Node 3630</v>
      </c>
      <c r="F12" s="271">
        <f>IF(G12="Y",1/(1/K12+1/P12+1/U12),1/(1/P12+1/U12))</f>
        <v>2.6911</v>
      </c>
      <c r="G12" s="271" t="s">
        <v>24</v>
      </c>
      <c r="H12" s="273"/>
      <c r="I12" s="191"/>
      <c r="J12" s="191"/>
      <c r="K12" s="181">
        <f>I12*J12*H12</f>
        <v>0</v>
      </c>
      <c r="L12" s="274">
        <f>VLOOKUP($B12,'Node Plan'!$B:$M,8,FALSE)</f>
        <v>170</v>
      </c>
      <c r="M12" s="275">
        <f>VLOOKUP($B12,'Node Plan'!$B:$M,11,FALSE)</f>
        <v>1.6E-2</v>
      </c>
      <c r="N12" s="275">
        <f>VLOOKUP($B12,'Node Plan'!$B:$M,10,FALSE)</f>
        <v>1.583E-2</v>
      </c>
      <c r="O12" s="275">
        <f>VLOOKUP($B12,'Node Plan'!$B:$M,11,FALSE)/2</f>
        <v>8.0000000000000002E-3</v>
      </c>
      <c r="P12" s="276">
        <f t="shared" si="1"/>
        <v>5.3822000000000001</v>
      </c>
      <c r="Q12" s="274">
        <f>VLOOKUP($D12,'Node Plan'!$B:$M,8,FALSE)</f>
        <v>170</v>
      </c>
      <c r="R12" s="275">
        <f>VLOOKUP($D12,'Node Plan'!$B:$M,11,FALSE)</f>
        <v>1.6E-2</v>
      </c>
      <c r="S12" s="275">
        <f>VLOOKUP($D12,'Node Plan'!$B:$M,10,FALSE)</f>
        <v>1.583E-2</v>
      </c>
      <c r="T12" s="275">
        <f>VLOOKUP($D12,'Node Plan'!$B:$M,11,FALSE)/2</f>
        <v>8.0000000000000002E-3</v>
      </c>
      <c r="U12" s="276">
        <f t="shared" si="2"/>
        <v>5.3822000000000001</v>
      </c>
      <c r="V12" s="272"/>
      <c r="W12" s="272"/>
      <c r="X12" s="271" t="str">
        <f t="shared" si="0"/>
        <v xml:space="preserve">     GL(3624,3630) = 2.6911;</v>
      </c>
    </row>
    <row r="13" spans="1:24" s="277" customFormat="1">
      <c r="A13" s="272"/>
      <c r="B13" s="271"/>
      <c r="C13" s="271"/>
      <c r="D13" s="271"/>
      <c r="E13" s="271"/>
      <c r="F13" s="271"/>
      <c r="G13" s="271"/>
      <c r="H13" s="273"/>
      <c r="I13" s="191"/>
      <c r="J13" s="191"/>
      <c r="K13" s="181"/>
      <c r="L13" s="274"/>
      <c r="M13" s="275"/>
      <c r="N13" s="275"/>
      <c r="O13" s="275"/>
      <c r="P13" s="276"/>
      <c r="Q13" s="274"/>
      <c r="R13" s="275"/>
      <c r="S13" s="275"/>
      <c r="T13" s="275"/>
      <c r="U13" s="276"/>
      <c r="V13" s="272"/>
      <c r="W13" s="272"/>
      <c r="X13" s="271"/>
    </row>
    <row r="14" spans="1:24" s="277" customFormat="1">
      <c r="A14" s="272"/>
      <c r="B14" s="271">
        <v>3601</v>
      </c>
      <c r="C14" s="271" t="str">
        <f>VLOOKUP($B14,'Node Plan'!B:M,2,FALSE)</f>
        <v>Top Frame Node 3601</v>
      </c>
      <c r="D14" s="271">
        <f>B14+6</f>
        <v>3607</v>
      </c>
      <c r="E14" s="271" t="str">
        <f>VLOOKUP($D14,'Node Plan'!B:M,2,FALSE)</f>
        <v>Top Frame Node 3607</v>
      </c>
      <c r="F14" s="271">
        <f>IF(G14="Y",1/(1/K14+1/P14+1/U14),1/(1/P14+1/U14))</f>
        <v>2.6911</v>
      </c>
      <c r="G14" s="271" t="s">
        <v>24</v>
      </c>
      <c r="H14" s="273"/>
      <c r="I14" s="191"/>
      <c r="J14" s="191"/>
      <c r="K14" s="181">
        <f>I14*J14*H14</f>
        <v>0</v>
      </c>
      <c r="L14" s="274">
        <f>VLOOKUP($B14,'Node Plan'!$B:$M,8,FALSE)</f>
        <v>170</v>
      </c>
      <c r="M14" s="275">
        <f>VLOOKUP($B14,'Node Plan'!$B:$M,11,FALSE)</f>
        <v>1.6E-2</v>
      </c>
      <c r="N14" s="275">
        <f>VLOOKUP($B14,'Node Plan'!$B:$M,10,FALSE)</f>
        <v>1.583E-2</v>
      </c>
      <c r="O14" s="275">
        <f>VLOOKUP($B14,'Node Plan'!$B:$M,11,FALSE)/2</f>
        <v>8.0000000000000002E-3</v>
      </c>
      <c r="P14" s="276">
        <f>(L14*M14*N14)/O14</f>
        <v>5.3822000000000001</v>
      </c>
      <c r="Q14" s="274">
        <f>VLOOKUP($D14,'Node Plan'!$B:$M,8,FALSE)</f>
        <v>170</v>
      </c>
      <c r="R14" s="275">
        <f>VLOOKUP($D14,'Node Plan'!$B:$M,11,FALSE)</f>
        <v>1.6E-2</v>
      </c>
      <c r="S14" s="275">
        <f>VLOOKUP($D14,'Node Plan'!$B:$M,10,FALSE)</f>
        <v>1.583E-2</v>
      </c>
      <c r="T14" s="275">
        <f>VLOOKUP($D14,'Node Plan'!$B:$M,11,FALSE)/2</f>
        <v>8.0000000000000002E-3</v>
      </c>
      <c r="U14" s="276">
        <f>(Q14*R14*S14)/T14</f>
        <v>5.3822000000000001</v>
      </c>
      <c r="V14" s="272"/>
      <c r="W14" s="272"/>
      <c r="X14" s="271" t="str">
        <f t="shared" si="0"/>
        <v xml:space="preserve">     GL(3601,3607) = 2.6911;</v>
      </c>
    </row>
    <row r="15" spans="1:24" s="277" customFormat="1">
      <c r="A15" s="272"/>
      <c r="B15" s="271">
        <f>B14+6</f>
        <v>3607</v>
      </c>
      <c r="C15" s="271" t="str">
        <f>VLOOKUP($B15,'Node Plan'!B:M,2,FALSE)</f>
        <v>Top Frame Node 3607</v>
      </c>
      <c r="D15" s="271">
        <f>B15+6</f>
        <v>3613</v>
      </c>
      <c r="E15" s="271" t="str">
        <f>VLOOKUP($D15,'Node Plan'!B:M,2,FALSE)</f>
        <v>Top Frame Node 3613</v>
      </c>
      <c r="F15" s="271">
        <f>IF(G15="Y",1/(1/K15+1/P15+1/U15),1/(1/P15+1/U15))</f>
        <v>2.6911</v>
      </c>
      <c r="G15" s="271" t="s">
        <v>24</v>
      </c>
      <c r="H15" s="273"/>
      <c r="I15" s="191"/>
      <c r="J15" s="191"/>
      <c r="K15" s="181">
        <f>I15*J15*H15</f>
        <v>0</v>
      </c>
      <c r="L15" s="274">
        <f>VLOOKUP($B15,'Node Plan'!$B:$M,8,FALSE)</f>
        <v>170</v>
      </c>
      <c r="M15" s="275">
        <f>VLOOKUP($B15,'Node Plan'!$B:$M,11,FALSE)</f>
        <v>1.6E-2</v>
      </c>
      <c r="N15" s="275">
        <f>VLOOKUP($B15,'Node Plan'!$B:$M,10,FALSE)</f>
        <v>1.583E-2</v>
      </c>
      <c r="O15" s="275">
        <f>VLOOKUP($B15,'Node Plan'!$B:$M,11,FALSE)/2</f>
        <v>8.0000000000000002E-3</v>
      </c>
      <c r="P15" s="276">
        <f t="shared" ref="P15:P18" si="3">(L15*M15*N15)/O15</f>
        <v>5.3822000000000001</v>
      </c>
      <c r="Q15" s="274">
        <f>VLOOKUP($D15,'Node Plan'!$B:$M,8,FALSE)</f>
        <v>170</v>
      </c>
      <c r="R15" s="275">
        <f>VLOOKUP($D15,'Node Plan'!$B:$M,11,FALSE)</f>
        <v>1.6E-2</v>
      </c>
      <c r="S15" s="275">
        <f>VLOOKUP($D15,'Node Plan'!$B:$M,10,FALSE)</f>
        <v>1.583E-2</v>
      </c>
      <c r="T15" s="275">
        <f>VLOOKUP($D15,'Node Plan'!$B:$M,11,FALSE)/2</f>
        <v>8.0000000000000002E-3</v>
      </c>
      <c r="U15" s="276">
        <f t="shared" ref="U15:U18" si="4">(Q15*R15*S15)/T15</f>
        <v>5.3822000000000001</v>
      </c>
      <c r="V15" s="272"/>
      <c r="W15" s="272"/>
      <c r="X15" s="271" t="str">
        <f t="shared" si="0"/>
        <v xml:space="preserve">     GL(3607,3613) = 2.6911;</v>
      </c>
    </row>
    <row r="16" spans="1:24" s="277" customFormat="1">
      <c r="A16" s="272"/>
      <c r="B16" s="271">
        <f>B15+6</f>
        <v>3613</v>
      </c>
      <c r="C16" s="271" t="str">
        <f>VLOOKUP($B16,'Node Plan'!B:M,2,FALSE)</f>
        <v>Top Frame Node 3613</v>
      </c>
      <c r="D16" s="271">
        <f>B16+6</f>
        <v>3619</v>
      </c>
      <c r="E16" s="271" t="str">
        <f>VLOOKUP($D16,'Node Plan'!B:M,2,FALSE)</f>
        <v>Top Frame Node 3619</v>
      </c>
      <c r="F16" s="271">
        <f>IF(G16="Y",1/(1/K16+1/P16+1/U16),1/(1/P16+1/U16))</f>
        <v>2.6911</v>
      </c>
      <c r="G16" s="271" t="s">
        <v>24</v>
      </c>
      <c r="H16" s="273"/>
      <c r="I16" s="191"/>
      <c r="J16" s="191"/>
      <c r="K16" s="181">
        <f>I16*J16*H16</f>
        <v>0</v>
      </c>
      <c r="L16" s="274">
        <f>VLOOKUP($B16,'Node Plan'!$B:$M,8,FALSE)</f>
        <v>170</v>
      </c>
      <c r="M16" s="275">
        <f>VLOOKUP($B16,'Node Plan'!$B:$M,11,FALSE)</f>
        <v>1.6E-2</v>
      </c>
      <c r="N16" s="275">
        <f>VLOOKUP($B16,'Node Plan'!$B:$M,10,FALSE)</f>
        <v>1.583E-2</v>
      </c>
      <c r="O16" s="275">
        <f>VLOOKUP($B16,'Node Plan'!$B:$M,11,FALSE)/2</f>
        <v>8.0000000000000002E-3</v>
      </c>
      <c r="P16" s="276">
        <f t="shared" si="3"/>
        <v>5.3822000000000001</v>
      </c>
      <c r="Q16" s="274">
        <f>VLOOKUP($D16,'Node Plan'!$B:$M,8,FALSE)</f>
        <v>170</v>
      </c>
      <c r="R16" s="275">
        <f>VLOOKUP($D16,'Node Plan'!$B:$M,11,FALSE)</f>
        <v>1.6E-2</v>
      </c>
      <c r="S16" s="275">
        <f>VLOOKUP($D16,'Node Plan'!$B:$M,10,FALSE)</f>
        <v>1.583E-2</v>
      </c>
      <c r="T16" s="275">
        <f>VLOOKUP($D16,'Node Plan'!$B:$M,11,FALSE)/2</f>
        <v>8.0000000000000002E-3</v>
      </c>
      <c r="U16" s="276">
        <f t="shared" si="4"/>
        <v>5.3822000000000001</v>
      </c>
      <c r="V16" s="272"/>
      <c r="W16" s="272"/>
      <c r="X16" s="271" t="str">
        <f t="shared" si="0"/>
        <v xml:space="preserve">     GL(3613,3619) = 2.6911;</v>
      </c>
    </row>
    <row r="17" spans="1:24" s="277" customFormat="1">
      <c r="A17" s="272"/>
      <c r="B17" s="271">
        <f>B16+6</f>
        <v>3619</v>
      </c>
      <c r="C17" s="271" t="str">
        <f>VLOOKUP($B17,'Node Plan'!B:M,2,FALSE)</f>
        <v>Top Frame Node 3619</v>
      </c>
      <c r="D17" s="271">
        <f>B17+6</f>
        <v>3625</v>
      </c>
      <c r="E17" s="271" t="str">
        <f>VLOOKUP($D17,'Node Plan'!B:M,2,FALSE)</f>
        <v>Top Frame Node 3625</v>
      </c>
      <c r="F17" s="271">
        <f>IF(G17="Y",1/(1/K17+1/P17+1/U17),1/(1/P17+1/U17))</f>
        <v>2.6911</v>
      </c>
      <c r="G17" s="271" t="s">
        <v>24</v>
      </c>
      <c r="H17" s="273"/>
      <c r="I17" s="191"/>
      <c r="J17" s="191"/>
      <c r="K17" s="181">
        <f>I17*J17*H17</f>
        <v>0</v>
      </c>
      <c r="L17" s="274">
        <f>VLOOKUP($B17,'Node Plan'!$B:$M,8,FALSE)</f>
        <v>170</v>
      </c>
      <c r="M17" s="275">
        <f>VLOOKUP($B17,'Node Plan'!$B:$M,11,FALSE)</f>
        <v>1.6E-2</v>
      </c>
      <c r="N17" s="275">
        <f>VLOOKUP($B17,'Node Plan'!$B:$M,10,FALSE)</f>
        <v>1.583E-2</v>
      </c>
      <c r="O17" s="275">
        <f>VLOOKUP($B17,'Node Plan'!$B:$M,11,FALSE)/2</f>
        <v>8.0000000000000002E-3</v>
      </c>
      <c r="P17" s="276">
        <f t="shared" si="3"/>
        <v>5.3822000000000001</v>
      </c>
      <c r="Q17" s="274">
        <f>VLOOKUP($D17,'Node Plan'!$B:$M,8,FALSE)</f>
        <v>170</v>
      </c>
      <c r="R17" s="275">
        <f>VLOOKUP($D17,'Node Plan'!$B:$M,11,FALSE)</f>
        <v>1.6E-2</v>
      </c>
      <c r="S17" s="275">
        <f>VLOOKUP($D17,'Node Plan'!$B:$M,10,FALSE)</f>
        <v>1.583E-2</v>
      </c>
      <c r="T17" s="275">
        <f>VLOOKUP($D17,'Node Plan'!$B:$M,11,FALSE)/2</f>
        <v>8.0000000000000002E-3</v>
      </c>
      <c r="U17" s="276">
        <f t="shared" si="4"/>
        <v>5.3822000000000001</v>
      </c>
      <c r="V17" s="272"/>
      <c r="W17" s="272"/>
      <c r="X17" s="271" t="str">
        <f t="shared" si="0"/>
        <v xml:space="preserve">     GL(3619,3625) = 2.6911;</v>
      </c>
    </row>
    <row r="18" spans="1:24" s="277" customFormat="1">
      <c r="A18" s="272"/>
      <c r="B18" s="271">
        <f>B17+6</f>
        <v>3625</v>
      </c>
      <c r="C18" s="271" t="str">
        <f>VLOOKUP($B18,'Node Plan'!B:M,2,FALSE)</f>
        <v>Top Frame Node 3625</v>
      </c>
      <c r="D18" s="271">
        <f>B18+6</f>
        <v>3631</v>
      </c>
      <c r="E18" s="271" t="str">
        <f>VLOOKUP($D18,'Node Plan'!B:M,2,FALSE)</f>
        <v>Top Frame Node 3631</v>
      </c>
      <c r="F18" s="271">
        <f>IF(G18="Y",1/(1/K18+1/P18+1/U18),1/(1/P18+1/U18))</f>
        <v>2.6911</v>
      </c>
      <c r="G18" s="271" t="s">
        <v>24</v>
      </c>
      <c r="H18" s="273"/>
      <c r="I18" s="191"/>
      <c r="J18" s="191"/>
      <c r="K18" s="181">
        <f>I18*J18*H18</f>
        <v>0</v>
      </c>
      <c r="L18" s="274">
        <f>VLOOKUP($B18,'Node Plan'!$B:$M,8,FALSE)</f>
        <v>170</v>
      </c>
      <c r="M18" s="275">
        <f>VLOOKUP($B18,'Node Plan'!$B:$M,11,FALSE)</f>
        <v>1.6E-2</v>
      </c>
      <c r="N18" s="275">
        <f>VLOOKUP($B18,'Node Plan'!$B:$M,10,FALSE)</f>
        <v>1.583E-2</v>
      </c>
      <c r="O18" s="275">
        <f>VLOOKUP($B18,'Node Plan'!$B:$M,11,FALSE)/2</f>
        <v>8.0000000000000002E-3</v>
      </c>
      <c r="P18" s="276">
        <f t="shared" si="3"/>
        <v>5.3822000000000001</v>
      </c>
      <c r="Q18" s="274">
        <f>VLOOKUP($D18,'Node Plan'!$B:$M,8,FALSE)</f>
        <v>170</v>
      </c>
      <c r="R18" s="275">
        <f>VLOOKUP($D18,'Node Plan'!$B:$M,11,FALSE)</f>
        <v>1.6E-2</v>
      </c>
      <c r="S18" s="275">
        <f>VLOOKUP($D18,'Node Plan'!$B:$M,10,FALSE)</f>
        <v>1.583E-2</v>
      </c>
      <c r="T18" s="275">
        <f>VLOOKUP($D18,'Node Plan'!$B:$M,11,FALSE)/2</f>
        <v>8.0000000000000002E-3</v>
      </c>
      <c r="U18" s="276">
        <f t="shared" si="4"/>
        <v>5.3822000000000001</v>
      </c>
      <c r="V18" s="272"/>
      <c r="W18" s="272"/>
      <c r="X18" s="271" t="str">
        <f t="shared" si="0"/>
        <v xml:space="preserve">     GL(3625,3631) = 2.6911;</v>
      </c>
    </row>
    <row r="19" spans="1:24" s="191" customFormat="1">
      <c r="A19" s="272"/>
      <c r="B19" s="271"/>
      <c r="C19" s="271"/>
      <c r="D19" s="271"/>
      <c r="E19" s="271"/>
      <c r="F19" s="271"/>
      <c r="G19" s="271"/>
      <c r="H19" s="273"/>
      <c r="K19" s="181"/>
      <c r="L19" s="274"/>
      <c r="M19" s="275"/>
      <c r="N19" s="275"/>
      <c r="O19" s="275"/>
      <c r="P19" s="276"/>
      <c r="Q19" s="274"/>
      <c r="R19" s="275"/>
      <c r="S19" s="275"/>
      <c r="T19" s="275"/>
      <c r="U19" s="276"/>
      <c r="V19" s="272"/>
      <c r="W19" s="272"/>
      <c r="X19" s="271"/>
    </row>
    <row r="20" spans="1:24" s="277" customFormat="1">
      <c r="A20" s="272"/>
      <c r="B20" s="271">
        <v>3602</v>
      </c>
      <c r="C20" s="271" t="str">
        <f>VLOOKUP($B20,'Node Plan'!B:M,2,FALSE)</f>
        <v>Top Frame Node 3602</v>
      </c>
      <c r="D20" s="271">
        <f>B20+6</f>
        <v>3608</v>
      </c>
      <c r="E20" s="271" t="str">
        <f>VLOOKUP($D20,'Node Plan'!B:M,2,FALSE)</f>
        <v>Top Frame Node 3608</v>
      </c>
      <c r="F20" s="271">
        <f>IF(G20="Y",1/(1/K20+1/P20+1/U20),1/(1/P20+1/U20))</f>
        <v>2.6911</v>
      </c>
      <c r="G20" s="271" t="s">
        <v>24</v>
      </c>
      <c r="H20" s="273"/>
      <c r="I20" s="191"/>
      <c r="J20" s="191"/>
      <c r="K20" s="181">
        <f>I20*J20*H20</f>
        <v>0</v>
      </c>
      <c r="L20" s="274">
        <f>VLOOKUP($B20,'Node Plan'!$B:$M,8,FALSE)</f>
        <v>170</v>
      </c>
      <c r="M20" s="275">
        <f>VLOOKUP($B20,'Node Plan'!$B:$M,11,FALSE)</f>
        <v>1.6E-2</v>
      </c>
      <c r="N20" s="275">
        <f>VLOOKUP($B20,'Node Plan'!$B:$M,10,FALSE)</f>
        <v>1.583E-2</v>
      </c>
      <c r="O20" s="275">
        <f>VLOOKUP($B20,'Node Plan'!$B:$M,11,FALSE)/2</f>
        <v>8.0000000000000002E-3</v>
      </c>
      <c r="P20" s="276">
        <f>(L20*M20*N20)/O20</f>
        <v>5.3822000000000001</v>
      </c>
      <c r="Q20" s="274">
        <f>VLOOKUP($D20,'Node Plan'!$B:$M,8,FALSE)</f>
        <v>170</v>
      </c>
      <c r="R20" s="275">
        <f>VLOOKUP($D20,'Node Plan'!$B:$M,11,FALSE)</f>
        <v>1.6E-2</v>
      </c>
      <c r="S20" s="275">
        <f>VLOOKUP($D20,'Node Plan'!$B:$M,10,FALSE)</f>
        <v>1.583E-2</v>
      </c>
      <c r="T20" s="275">
        <f>VLOOKUP($D20,'Node Plan'!$B:$M,11,FALSE)/2</f>
        <v>8.0000000000000002E-3</v>
      </c>
      <c r="U20" s="276">
        <f>(Q20*R20*S20)/T20</f>
        <v>5.3822000000000001</v>
      </c>
      <c r="V20" s="272"/>
      <c r="W20" s="272"/>
      <c r="X20" s="271" t="str">
        <f t="shared" si="0"/>
        <v xml:space="preserve">     GL(3602,3608) = 2.6911;</v>
      </c>
    </row>
    <row r="21" spans="1:24" s="277" customFormat="1">
      <c r="A21" s="272"/>
      <c r="B21" s="271">
        <f>B20+6</f>
        <v>3608</v>
      </c>
      <c r="C21" s="271" t="str">
        <f>VLOOKUP($B21,'Node Plan'!B:M,2,FALSE)</f>
        <v>Top Frame Node 3608</v>
      </c>
      <c r="D21" s="271">
        <f>B21+6</f>
        <v>3614</v>
      </c>
      <c r="E21" s="271" t="str">
        <f>VLOOKUP($D21,'Node Plan'!B:M,2,FALSE)</f>
        <v>Top Frame Node 3614</v>
      </c>
      <c r="F21" s="271">
        <f>IF(G21="Y",1/(1/K21+1/P21+1/U21),1/(1/P21+1/U21))</f>
        <v>2.6911</v>
      </c>
      <c r="G21" s="271" t="s">
        <v>24</v>
      </c>
      <c r="H21" s="273"/>
      <c r="I21" s="191"/>
      <c r="J21" s="191"/>
      <c r="K21" s="181">
        <f>I21*J21*H21</f>
        <v>0</v>
      </c>
      <c r="L21" s="274">
        <f>VLOOKUP($B21,'Node Plan'!$B:$M,8,FALSE)</f>
        <v>170</v>
      </c>
      <c r="M21" s="275">
        <f>VLOOKUP($B21,'Node Plan'!$B:$M,11,FALSE)</f>
        <v>1.6E-2</v>
      </c>
      <c r="N21" s="275">
        <f>VLOOKUP($B21,'Node Plan'!$B:$M,10,FALSE)</f>
        <v>1.583E-2</v>
      </c>
      <c r="O21" s="275">
        <f>VLOOKUP($B21,'Node Plan'!$B:$M,11,FALSE)/2</f>
        <v>8.0000000000000002E-3</v>
      </c>
      <c r="P21" s="276">
        <f t="shared" ref="P21:P24" si="5">(L21*M21*N21)/O21</f>
        <v>5.3822000000000001</v>
      </c>
      <c r="Q21" s="274">
        <f>VLOOKUP($D21,'Node Plan'!$B:$M,8,FALSE)</f>
        <v>170</v>
      </c>
      <c r="R21" s="275">
        <f>VLOOKUP($D21,'Node Plan'!$B:$M,11,FALSE)</f>
        <v>1.6E-2</v>
      </c>
      <c r="S21" s="275">
        <f>VLOOKUP($D21,'Node Plan'!$B:$M,10,FALSE)</f>
        <v>1.583E-2</v>
      </c>
      <c r="T21" s="275">
        <f>VLOOKUP($D21,'Node Plan'!$B:$M,11,FALSE)/2</f>
        <v>8.0000000000000002E-3</v>
      </c>
      <c r="U21" s="276">
        <f t="shared" ref="U21:U24" si="6">(Q21*R21*S21)/T21</f>
        <v>5.3822000000000001</v>
      </c>
      <c r="V21" s="272"/>
      <c r="W21" s="272"/>
      <c r="X21" s="271" t="str">
        <f t="shared" si="0"/>
        <v xml:space="preserve">     GL(3608,3614) = 2.6911;</v>
      </c>
    </row>
    <row r="22" spans="1:24" s="277" customFormat="1">
      <c r="A22" s="272"/>
      <c r="B22" s="271">
        <f>B21+6</f>
        <v>3614</v>
      </c>
      <c r="C22" s="271" t="str">
        <f>VLOOKUP($B22,'Node Plan'!B:M,2,FALSE)</f>
        <v>Top Frame Node 3614</v>
      </c>
      <c r="D22" s="271">
        <f>B22+6</f>
        <v>3620</v>
      </c>
      <c r="E22" s="271" t="str">
        <f>VLOOKUP($D22,'Node Plan'!B:M,2,FALSE)</f>
        <v>Top Frame Node 3620</v>
      </c>
      <c r="F22" s="271">
        <f>IF(G22="Y",1/(1/K22+1/P22+1/U22),1/(1/P22+1/U22))</f>
        <v>2.6911</v>
      </c>
      <c r="G22" s="271" t="s">
        <v>24</v>
      </c>
      <c r="H22" s="273"/>
      <c r="I22" s="191"/>
      <c r="J22" s="191"/>
      <c r="K22" s="181">
        <f>I22*J22*H22</f>
        <v>0</v>
      </c>
      <c r="L22" s="274">
        <f>VLOOKUP($B22,'Node Plan'!$B:$M,8,FALSE)</f>
        <v>170</v>
      </c>
      <c r="M22" s="275">
        <f>VLOOKUP($B22,'Node Plan'!$B:$M,11,FALSE)</f>
        <v>1.6E-2</v>
      </c>
      <c r="N22" s="275">
        <f>VLOOKUP($B22,'Node Plan'!$B:$M,10,FALSE)</f>
        <v>1.583E-2</v>
      </c>
      <c r="O22" s="275">
        <f>VLOOKUP($B22,'Node Plan'!$B:$M,11,FALSE)/2</f>
        <v>8.0000000000000002E-3</v>
      </c>
      <c r="P22" s="276">
        <f t="shared" si="5"/>
        <v>5.3822000000000001</v>
      </c>
      <c r="Q22" s="274">
        <f>VLOOKUP($D22,'Node Plan'!$B:$M,8,FALSE)</f>
        <v>170</v>
      </c>
      <c r="R22" s="275">
        <f>VLOOKUP($D22,'Node Plan'!$B:$M,11,FALSE)</f>
        <v>1.6E-2</v>
      </c>
      <c r="S22" s="275">
        <f>VLOOKUP($D22,'Node Plan'!$B:$M,10,FALSE)</f>
        <v>1.583E-2</v>
      </c>
      <c r="T22" s="275">
        <f>VLOOKUP($D22,'Node Plan'!$B:$M,11,FALSE)/2</f>
        <v>8.0000000000000002E-3</v>
      </c>
      <c r="U22" s="276">
        <f t="shared" si="6"/>
        <v>5.3822000000000001</v>
      </c>
      <c r="V22" s="272"/>
      <c r="W22" s="272"/>
      <c r="X22" s="271" t="str">
        <f t="shared" si="0"/>
        <v xml:space="preserve">     GL(3614,3620) = 2.6911;</v>
      </c>
    </row>
    <row r="23" spans="1:24" s="277" customFormat="1">
      <c r="A23" s="272"/>
      <c r="B23" s="271">
        <f>B22+6</f>
        <v>3620</v>
      </c>
      <c r="C23" s="271" t="str">
        <f>VLOOKUP($B23,'Node Plan'!B:M,2,FALSE)</f>
        <v>Top Frame Node 3620</v>
      </c>
      <c r="D23" s="271">
        <f>B23+6</f>
        <v>3626</v>
      </c>
      <c r="E23" s="271" t="str">
        <f>VLOOKUP($D23,'Node Plan'!B:M,2,FALSE)</f>
        <v>Top Frame Node 3626</v>
      </c>
      <c r="F23" s="271">
        <f>IF(G23="Y",1/(1/K23+1/P23+1/U23),1/(1/P23+1/U23))</f>
        <v>2.6911</v>
      </c>
      <c r="G23" s="271" t="s">
        <v>24</v>
      </c>
      <c r="H23" s="273"/>
      <c r="I23" s="191"/>
      <c r="J23" s="191"/>
      <c r="K23" s="181">
        <f>I23*J23*H23</f>
        <v>0</v>
      </c>
      <c r="L23" s="274">
        <f>VLOOKUP($B23,'Node Plan'!$B:$M,8,FALSE)</f>
        <v>170</v>
      </c>
      <c r="M23" s="275">
        <f>VLOOKUP($B23,'Node Plan'!$B:$M,11,FALSE)</f>
        <v>1.6E-2</v>
      </c>
      <c r="N23" s="275">
        <f>VLOOKUP($B23,'Node Plan'!$B:$M,10,FALSE)</f>
        <v>1.583E-2</v>
      </c>
      <c r="O23" s="275">
        <f>VLOOKUP($B23,'Node Plan'!$B:$M,11,FALSE)/2</f>
        <v>8.0000000000000002E-3</v>
      </c>
      <c r="P23" s="276">
        <f t="shared" si="5"/>
        <v>5.3822000000000001</v>
      </c>
      <c r="Q23" s="274">
        <f>VLOOKUP($D23,'Node Plan'!$B:$M,8,FALSE)</f>
        <v>170</v>
      </c>
      <c r="R23" s="275">
        <f>VLOOKUP($D23,'Node Plan'!$B:$M,11,FALSE)</f>
        <v>1.6E-2</v>
      </c>
      <c r="S23" s="275">
        <f>VLOOKUP($D23,'Node Plan'!$B:$M,10,FALSE)</f>
        <v>1.583E-2</v>
      </c>
      <c r="T23" s="275">
        <f>VLOOKUP($D23,'Node Plan'!$B:$M,11,FALSE)/2</f>
        <v>8.0000000000000002E-3</v>
      </c>
      <c r="U23" s="276">
        <f t="shared" si="6"/>
        <v>5.3822000000000001</v>
      </c>
      <c r="V23" s="272"/>
      <c r="W23" s="272"/>
      <c r="X23" s="271" t="str">
        <f t="shared" si="0"/>
        <v xml:space="preserve">     GL(3620,3626) = 2.6911;</v>
      </c>
    </row>
    <row r="24" spans="1:24" s="277" customFormat="1">
      <c r="A24" s="272"/>
      <c r="B24" s="271">
        <f>B23+6</f>
        <v>3626</v>
      </c>
      <c r="C24" s="271" t="str">
        <f>VLOOKUP($B24,'Node Plan'!B:M,2,FALSE)</f>
        <v>Top Frame Node 3626</v>
      </c>
      <c r="D24" s="271">
        <f>B24+6</f>
        <v>3632</v>
      </c>
      <c r="E24" s="271" t="str">
        <f>VLOOKUP($D24,'Node Plan'!B:M,2,FALSE)</f>
        <v>Top Frame Node 3632</v>
      </c>
      <c r="F24" s="271">
        <f>IF(G24="Y",1/(1/K24+1/P24+1/U24),1/(1/P24+1/U24))</f>
        <v>2.6911</v>
      </c>
      <c r="G24" s="271" t="s">
        <v>24</v>
      </c>
      <c r="H24" s="273"/>
      <c r="I24" s="191"/>
      <c r="J24" s="191"/>
      <c r="K24" s="181">
        <f>I24*J24*H24</f>
        <v>0</v>
      </c>
      <c r="L24" s="274">
        <f>VLOOKUP($B24,'Node Plan'!$B:$M,8,FALSE)</f>
        <v>170</v>
      </c>
      <c r="M24" s="275">
        <f>VLOOKUP($B24,'Node Plan'!$B:$M,11,FALSE)</f>
        <v>1.6E-2</v>
      </c>
      <c r="N24" s="275">
        <f>VLOOKUP($B24,'Node Plan'!$B:$M,10,FALSE)</f>
        <v>1.583E-2</v>
      </c>
      <c r="O24" s="275">
        <f>VLOOKUP($B24,'Node Plan'!$B:$M,11,FALSE)/2</f>
        <v>8.0000000000000002E-3</v>
      </c>
      <c r="P24" s="276">
        <f t="shared" si="5"/>
        <v>5.3822000000000001</v>
      </c>
      <c r="Q24" s="274">
        <f>VLOOKUP($D24,'Node Plan'!$B:$M,8,FALSE)</f>
        <v>170</v>
      </c>
      <c r="R24" s="275">
        <f>VLOOKUP($D24,'Node Plan'!$B:$M,11,FALSE)</f>
        <v>1.6E-2</v>
      </c>
      <c r="S24" s="275">
        <f>VLOOKUP($D24,'Node Plan'!$B:$M,10,FALSE)</f>
        <v>1.583E-2</v>
      </c>
      <c r="T24" s="275">
        <f>VLOOKUP($D24,'Node Plan'!$B:$M,11,FALSE)/2</f>
        <v>8.0000000000000002E-3</v>
      </c>
      <c r="U24" s="276">
        <f t="shared" si="6"/>
        <v>5.3822000000000001</v>
      </c>
      <c r="V24" s="272"/>
      <c r="W24" s="272"/>
      <c r="X24" s="271" t="str">
        <f t="shared" si="0"/>
        <v xml:space="preserve">     GL(3626,3632) = 2.6911;</v>
      </c>
    </row>
    <row r="25" spans="1:24" s="277" customFormat="1">
      <c r="A25" s="272"/>
      <c r="B25" s="271"/>
      <c r="C25" s="271"/>
      <c r="D25" s="271"/>
      <c r="E25" s="271"/>
      <c r="F25" s="271"/>
      <c r="G25" s="271"/>
      <c r="H25" s="273"/>
      <c r="I25" s="191"/>
      <c r="J25" s="191"/>
      <c r="K25" s="181"/>
      <c r="L25" s="274"/>
      <c r="M25" s="275"/>
      <c r="N25" s="275"/>
      <c r="O25" s="275"/>
      <c r="P25" s="276"/>
      <c r="Q25" s="274"/>
      <c r="R25" s="275"/>
      <c r="S25" s="275"/>
      <c r="T25" s="275"/>
      <c r="U25" s="276"/>
      <c r="V25" s="272"/>
      <c r="W25" s="272"/>
      <c r="X25" s="271"/>
    </row>
    <row r="26" spans="1:24" s="277" customFormat="1">
      <c r="A26" s="272"/>
      <c r="B26" s="271">
        <v>3603</v>
      </c>
      <c r="C26" s="271" t="str">
        <f>VLOOKUP($B26,'Node Plan'!B:M,2,FALSE)</f>
        <v>Top Frame Node 3603</v>
      </c>
      <c r="D26" s="271">
        <f>B26+6</f>
        <v>3609</v>
      </c>
      <c r="E26" s="271" t="str">
        <f>VLOOKUP($D26,'Node Plan'!B:M,2,FALSE)</f>
        <v>Top Frame Node 3609</v>
      </c>
      <c r="F26" s="271">
        <f>IF(G26="Y",1/(1/K26+1/P26+1/U26),1/(1/P26+1/U26))</f>
        <v>2.6911</v>
      </c>
      <c r="G26" s="271" t="s">
        <v>24</v>
      </c>
      <c r="H26" s="273"/>
      <c r="I26" s="191"/>
      <c r="J26" s="191"/>
      <c r="K26" s="181">
        <f>I26*J26*H26</f>
        <v>0</v>
      </c>
      <c r="L26" s="274">
        <f>VLOOKUP($B26,'Node Plan'!$B:$M,8,FALSE)</f>
        <v>170</v>
      </c>
      <c r="M26" s="275">
        <f>VLOOKUP($B26,'Node Plan'!$B:$M,11,FALSE)</f>
        <v>1.6E-2</v>
      </c>
      <c r="N26" s="275">
        <f>VLOOKUP($B26,'Node Plan'!$B:$M,10,FALSE)</f>
        <v>1.583E-2</v>
      </c>
      <c r="O26" s="275">
        <f>VLOOKUP($B26,'Node Plan'!$B:$M,11,FALSE)/2</f>
        <v>8.0000000000000002E-3</v>
      </c>
      <c r="P26" s="276">
        <f>(L26*M26*N26)/O26</f>
        <v>5.3822000000000001</v>
      </c>
      <c r="Q26" s="274">
        <f>VLOOKUP($D26,'Node Plan'!$B:$M,8,FALSE)</f>
        <v>170</v>
      </c>
      <c r="R26" s="275">
        <f>VLOOKUP($D26,'Node Plan'!$B:$M,11,FALSE)</f>
        <v>1.6E-2</v>
      </c>
      <c r="S26" s="275">
        <f>VLOOKUP($D26,'Node Plan'!$B:$M,10,FALSE)</f>
        <v>1.583E-2</v>
      </c>
      <c r="T26" s="275">
        <f>VLOOKUP($D26,'Node Plan'!$B:$M,11,FALSE)/2</f>
        <v>8.0000000000000002E-3</v>
      </c>
      <c r="U26" s="276">
        <f>(Q26*R26*S26)/T26</f>
        <v>5.3822000000000001</v>
      </c>
      <c r="V26" s="272"/>
      <c r="W26" s="272"/>
      <c r="X26" s="271" t="str">
        <f t="shared" si="0"/>
        <v xml:space="preserve">     GL(3603,3609) = 2.6911;</v>
      </c>
    </row>
    <row r="27" spans="1:24" s="277" customFormat="1">
      <c r="A27" s="272"/>
      <c r="B27" s="271">
        <f>B26+6</f>
        <v>3609</v>
      </c>
      <c r="C27" s="271" t="str">
        <f>VLOOKUP($B27,'Node Plan'!B:M,2,FALSE)</f>
        <v>Top Frame Node 3609</v>
      </c>
      <c r="D27" s="271">
        <f>B27+6</f>
        <v>3615</v>
      </c>
      <c r="E27" s="271" t="str">
        <f>VLOOKUP($D27,'Node Plan'!B:M,2,FALSE)</f>
        <v>Top Frame Node 3615</v>
      </c>
      <c r="F27" s="271">
        <f>IF(G27="Y",1/(1/K27+1/P27+1/U27),1/(1/P27+1/U27))</f>
        <v>2.6911</v>
      </c>
      <c r="G27" s="271" t="s">
        <v>24</v>
      </c>
      <c r="H27" s="273"/>
      <c r="I27" s="191"/>
      <c r="J27" s="191"/>
      <c r="K27" s="181">
        <f>I27*J27*H27</f>
        <v>0</v>
      </c>
      <c r="L27" s="274">
        <f>VLOOKUP($B27,'Node Plan'!$B:$M,8,FALSE)</f>
        <v>170</v>
      </c>
      <c r="M27" s="275">
        <f>VLOOKUP($B27,'Node Plan'!$B:$M,11,FALSE)</f>
        <v>1.6E-2</v>
      </c>
      <c r="N27" s="275">
        <f>VLOOKUP($B27,'Node Plan'!$B:$M,10,FALSE)</f>
        <v>1.583E-2</v>
      </c>
      <c r="O27" s="275">
        <f>VLOOKUP($B27,'Node Plan'!$B:$M,11,FALSE)/2</f>
        <v>8.0000000000000002E-3</v>
      </c>
      <c r="P27" s="276">
        <f t="shared" ref="P27:P30" si="7">(L27*M27*N27)/O27</f>
        <v>5.3822000000000001</v>
      </c>
      <c r="Q27" s="274">
        <f>VLOOKUP($D27,'Node Plan'!$B:$M,8,FALSE)</f>
        <v>170</v>
      </c>
      <c r="R27" s="275">
        <f>VLOOKUP($D27,'Node Plan'!$B:$M,11,FALSE)</f>
        <v>1.6E-2</v>
      </c>
      <c r="S27" s="275">
        <f>VLOOKUP($D27,'Node Plan'!$B:$M,10,FALSE)</f>
        <v>1.583E-2</v>
      </c>
      <c r="T27" s="275">
        <f>VLOOKUP($D27,'Node Plan'!$B:$M,11,FALSE)/2</f>
        <v>8.0000000000000002E-3</v>
      </c>
      <c r="U27" s="276">
        <f t="shared" ref="U27:U30" si="8">(Q27*R27*S27)/T27</f>
        <v>5.3822000000000001</v>
      </c>
      <c r="V27" s="272"/>
      <c r="W27" s="272"/>
      <c r="X27" s="271" t="str">
        <f t="shared" si="0"/>
        <v xml:space="preserve">     GL(3609,3615) = 2.6911;</v>
      </c>
    </row>
    <row r="28" spans="1:24" s="277" customFormat="1">
      <c r="A28" s="272"/>
      <c r="B28" s="271">
        <f>B27+6</f>
        <v>3615</v>
      </c>
      <c r="C28" s="271" t="str">
        <f>VLOOKUP($B28,'Node Plan'!B:M,2,FALSE)</f>
        <v>Top Frame Node 3615</v>
      </c>
      <c r="D28" s="271">
        <f>B28+6</f>
        <v>3621</v>
      </c>
      <c r="E28" s="271" t="str">
        <f>VLOOKUP($D28,'Node Plan'!B:M,2,FALSE)</f>
        <v>Top Frame Node 3621</v>
      </c>
      <c r="F28" s="271">
        <f>IF(G28="Y",1/(1/K28+1/P28+1/U28),1/(1/P28+1/U28))</f>
        <v>2.6911</v>
      </c>
      <c r="G28" s="271" t="s">
        <v>24</v>
      </c>
      <c r="H28" s="273"/>
      <c r="I28" s="191"/>
      <c r="J28" s="191"/>
      <c r="K28" s="181">
        <f>I28*J28*H28</f>
        <v>0</v>
      </c>
      <c r="L28" s="274">
        <f>VLOOKUP($B28,'Node Plan'!$B:$M,8,FALSE)</f>
        <v>170</v>
      </c>
      <c r="M28" s="275">
        <f>VLOOKUP($B28,'Node Plan'!$B:$M,11,FALSE)</f>
        <v>1.6E-2</v>
      </c>
      <c r="N28" s="275">
        <f>VLOOKUP($B28,'Node Plan'!$B:$M,10,FALSE)</f>
        <v>1.583E-2</v>
      </c>
      <c r="O28" s="275">
        <f>VLOOKUP($B28,'Node Plan'!$B:$M,11,FALSE)/2</f>
        <v>8.0000000000000002E-3</v>
      </c>
      <c r="P28" s="276">
        <f t="shared" si="7"/>
        <v>5.3822000000000001</v>
      </c>
      <c r="Q28" s="274">
        <f>VLOOKUP($D28,'Node Plan'!$B:$M,8,FALSE)</f>
        <v>170</v>
      </c>
      <c r="R28" s="275">
        <f>VLOOKUP($D28,'Node Plan'!$B:$M,11,FALSE)</f>
        <v>1.6E-2</v>
      </c>
      <c r="S28" s="275">
        <f>VLOOKUP($D28,'Node Plan'!$B:$M,10,FALSE)</f>
        <v>1.583E-2</v>
      </c>
      <c r="T28" s="275">
        <f>VLOOKUP($D28,'Node Plan'!$B:$M,11,FALSE)/2</f>
        <v>8.0000000000000002E-3</v>
      </c>
      <c r="U28" s="276">
        <f t="shared" si="8"/>
        <v>5.3822000000000001</v>
      </c>
      <c r="V28" s="272"/>
      <c r="W28" s="272"/>
      <c r="X28" s="271" t="str">
        <f t="shared" si="0"/>
        <v xml:space="preserve">     GL(3615,3621) = 2.6911;</v>
      </c>
    </row>
    <row r="29" spans="1:24" s="277" customFormat="1">
      <c r="A29" s="272"/>
      <c r="B29" s="271">
        <f>B28+6</f>
        <v>3621</v>
      </c>
      <c r="C29" s="271" t="str">
        <f>VLOOKUP($B29,'Node Plan'!B:M,2,FALSE)</f>
        <v>Top Frame Node 3621</v>
      </c>
      <c r="D29" s="271">
        <f>B29+6</f>
        <v>3627</v>
      </c>
      <c r="E29" s="271" t="str">
        <f>VLOOKUP($D29,'Node Plan'!B:M,2,FALSE)</f>
        <v>Top Frame Node 3627</v>
      </c>
      <c r="F29" s="271">
        <f>IF(G29="Y",1/(1/K29+1/P29+1/U29),1/(1/P29+1/U29))</f>
        <v>2.6911</v>
      </c>
      <c r="G29" s="271" t="s">
        <v>24</v>
      </c>
      <c r="H29" s="273"/>
      <c r="I29" s="191"/>
      <c r="J29" s="191"/>
      <c r="K29" s="181">
        <f>I29*J29*H29</f>
        <v>0</v>
      </c>
      <c r="L29" s="274">
        <f>VLOOKUP($B29,'Node Plan'!$B:$M,8,FALSE)</f>
        <v>170</v>
      </c>
      <c r="M29" s="275">
        <f>VLOOKUP($B29,'Node Plan'!$B:$M,11,FALSE)</f>
        <v>1.6E-2</v>
      </c>
      <c r="N29" s="275">
        <f>VLOOKUP($B29,'Node Plan'!$B:$M,10,FALSE)</f>
        <v>1.583E-2</v>
      </c>
      <c r="O29" s="275">
        <f>VLOOKUP($B29,'Node Plan'!$B:$M,11,FALSE)/2</f>
        <v>8.0000000000000002E-3</v>
      </c>
      <c r="P29" s="276">
        <f t="shared" si="7"/>
        <v>5.3822000000000001</v>
      </c>
      <c r="Q29" s="274">
        <f>VLOOKUP($D29,'Node Plan'!$B:$M,8,FALSE)</f>
        <v>170</v>
      </c>
      <c r="R29" s="275">
        <f>VLOOKUP($D29,'Node Plan'!$B:$M,11,FALSE)</f>
        <v>1.6E-2</v>
      </c>
      <c r="S29" s="275">
        <f>VLOOKUP($D29,'Node Plan'!$B:$M,10,FALSE)</f>
        <v>1.583E-2</v>
      </c>
      <c r="T29" s="275">
        <f>VLOOKUP($D29,'Node Plan'!$B:$M,11,FALSE)/2</f>
        <v>8.0000000000000002E-3</v>
      </c>
      <c r="U29" s="276">
        <f t="shared" si="8"/>
        <v>5.3822000000000001</v>
      </c>
      <c r="V29" s="272"/>
      <c r="W29" s="272"/>
      <c r="X29" s="271" t="str">
        <f t="shared" si="0"/>
        <v xml:space="preserve">     GL(3621,3627) = 2.6911;</v>
      </c>
    </row>
    <row r="30" spans="1:24" s="277" customFormat="1">
      <c r="A30" s="272"/>
      <c r="B30" s="271">
        <f>B29+6</f>
        <v>3627</v>
      </c>
      <c r="C30" s="271" t="str">
        <f>VLOOKUP($B30,'Node Plan'!B:M,2,FALSE)</f>
        <v>Top Frame Node 3627</v>
      </c>
      <c r="D30" s="271">
        <f>B30+6</f>
        <v>3633</v>
      </c>
      <c r="E30" s="271" t="str">
        <f>VLOOKUP($D30,'Node Plan'!B:M,2,FALSE)</f>
        <v>Top Frame Node 3633</v>
      </c>
      <c r="F30" s="271">
        <f>IF(G30="Y",1/(1/K30+1/P30+1/U30),1/(1/P30+1/U30))</f>
        <v>2.6911</v>
      </c>
      <c r="G30" s="271" t="s">
        <v>24</v>
      </c>
      <c r="H30" s="273"/>
      <c r="I30" s="191"/>
      <c r="J30" s="191"/>
      <c r="K30" s="181">
        <f>I30*J30*H30</f>
        <v>0</v>
      </c>
      <c r="L30" s="274">
        <f>VLOOKUP($B30,'Node Plan'!$B:$M,8,FALSE)</f>
        <v>170</v>
      </c>
      <c r="M30" s="275">
        <f>VLOOKUP($B30,'Node Plan'!$B:$M,11,FALSE)</f>
        <v>1.6E-2</v>
      </c>
      <c r="N30" s="275">
        <f>VLOOKUP($B30,'Node Plan'!$B:$M,10,FALSE)</f>
        <v>1.583E-2</v>
      </c>
      <c r="O30" s="275">
        <f>VLOOKUP($B30,'Node Plan'!$B:$M,11,FALSE)/2</f>
        <v>8.0000000000000002E-3</v>
      </c>
      <c r="P30" s="276">
        <f t="shared" si="7"/>
        <v>5.3822000000000001</v>
      </c>
      <c r="Q30" s="274">
        <f>VLOOKUP($D30,'Node Plan'!$B:$M,8,FALSE)</f>
        <v>170</v>
      </c>
      <c r="R30" s="275">
        <f>VLOOKUP($D30,'Node Plan'!$B:$M,11,FALSE)</f>
        <v>1.6E-2</v>
      </c>
      <c r="S30" s="275">
        <f>VLOOKUP($D30,'Node Plan'!$B:$M,10,FALSE)</f>
        <v>1.583E-2</v>
      </c>
      <c r="T30" s="275">
        <f>VLOOKUP($D30,'Node Plan'!$B:$M,11,FALSE)/2</f>
        <v>8.0000000000000002E-3</v>
      </c>
      <c r="U30" s="276">
        <f t="shared" si="8"/>
        <v>5.3822000000000001</v>
      </c>
      <c r="V30" s="272"/>
      <c r="W30" s="272"/>
      <c r="X30" s="271" t="str">
        <f t="shared" si="0"/>
        <v xml:space="preserve">     GL(3627,3633) = 2.6911;</v>
      </c>
    </row>
    <row r="31" spans="1:24" s="277" customFormat="1">
      <c r="A31" s="272"/>
      <c r="B31" s="271"/>
      <c r="C31" s="271"/>
      <c r="D31" s="271"/>
      <c r="E31" s="271"/>
      <c r="F31" s="271"/>
      <c r="G31" s="271"/>
      <c r="H31" s="273"/>
      <c r="I31" s="191"/>
      <c r="J31" s="191"/>
      <c r="K31" s="181"/>
      <c r="L31" s="274"/>
      <c r="M31" s="275"/>
      <c r="N31" s="275"/>
      <c r="O31" s="275"/>
      <c r="P31" s="276"/>
      <c r="Q31" s="274"/>
      <c r="R31" s="275"/>
      <c r="S31" s="275"/>
      <c r="T31" s="275"/>
      <c r="U31" s="276"/>
      <c r="V31" s="272"/>
      <c r="W31" s="272"/>
      <c r="X31" s="271"/>
    </row>
    <row r="32" spans="1:24" s="277" customFormat="1">
      <c r="A32" s="272"/>
      <c r="B32" s="271">
        <v>3604</v>
      </c>
      <c r="C32" s="271" t="str">
        <f>VLOOKUP($B32,'Node Plan'!B:M,2,FALSE)</f>
        <v>Top Frame Node 3604</v>
      </c>
      <c r="D32" s="271">
        <f>B32+6</f>
        <v>3610</v>
      </c>
      <c r="E32" s="271" t="str">
        <f>VLOOKUP($D32,'Node Plan'!B:M,2,FALSE)</f>
        <v>Top Frame Node 3610</v>
      </c>
      <c r="F32" s="271">
        <f>IF(G32="Y",1/(1/K32+1/P32+1/U32),1/(1/P32+1/U32))</f>
        <v>2.6911</v>
      </c>
      <c r="G32" s="271" t="s">
        <v>24</v>
      </c>
      <c r="H32" s="273"/>
      <c r="I32" s="191"/>
      <c r="J32" s="191"/>
      <c r="K32" s="181">
        <f>I32*J32*H32</f>
        <v>0</v>
      </c>
      <c r="L32" s="274">
        <f>VLOOKUP($B32,'Node Plan'!$B:$M,8,FALSE)</f>
        <v>170</v>
      </c>
      <c r="M32" s="275">
        <f>VLOOKUP($B32,'Node Plan'!$B:$M,11,FALSE)</f>
        <v>1.6E-2</v>
      </c>
      <c r="N32" s="275">
        <f>VLOOKUP($B32,'Node Plan'!$B:$M,10,FALSE)</f>
        <v>1.583E-2</v>
      </c>
      <c r="O32" s="275">
        <f>VLOOKUP($B32,'Node Plan'!$B:$M,11,FALSE)/2</f>
        <v>8.0000000000000002E-3</v>
      </c>
      <c r="P32" s="276">
        <f>(L32*M32*N32)/O32</f>
        <v>5.3822000000000001</v>
      </c>
      <c r="Q32" s="274">
        <f>VLOOKUP($D32,'Node Plan'!$B:$M,8,FALSE)</f>
        <v>170</v>
      </c>
      <c r="R32" s="275">
        <f>VLOOKUP($D32,'Node Plan'!$B:$M,11,FALSE)</f>
        <v>1.6E-2</v>
      </c>
      <c r="S32" s="275">
        <f>VLOOKUP($D32,'Node Plan'!$B:$M,10,FALSE)</f>
        <v>1.583E-2</v>
      </c>
      <c r="T32" s="275">
        <f>VLOOKUP($D32,'Node Plan'!$B:$M,11,FALSE)/2</f>
        <v>8.0000000000000002E-3</v>
      </c>
      <c r="U32" s="276">
        <f>(Q32*R32*S32)/T32</f>
        <v>5.3822000000000001</v>
      </c>
      <c r="V32" s="272"/>
      <c r="W32" s="272"/>
      <c r="X32" s="271" t="str">
        <f t="shared" si="0"/>
        <v xml:space="preserve">     GL(3604,3610) = 2.6911;</v>
      </c>
    </row>
    <row r="33" spans="1:24" s="191" customFormat="1">
      <c r="A33" s="272"/>
      <c r="B33" s="271">
        <f>B32+6</f>
        <v>3610</v>
      </c>
      <c r="C33" s="271" t="str">
        <f>VLOOKUP($B33,'Node Plan'!B:M,2,FALSE)</f>
        <v>Top Frame Node 3610</v>
      </c>
      <c r="D33" s="271">
        <f>B33+6</f>
        <v>3616</v>
      </c>
      <c r="E33" s="271" t="str">
        <f>VLOOKUP($D33,'Node Plan'!B:M,2,FALSE)</f>
        <v>Top Frame Node 3616</v>
      </c>
      <c r="F33" s="271">
        <f>IF(G33="Y",1/(1/K33+1/P33+1/U33),1/(1/P33+1/U33))</f>
        <v>2.6911</v>
      </c>
      <c r="G33" s="271" t="s">
        <v>24</v>
      </c>
      <c r="H33" s="273"/>
      <c r="K33" s="181">
        <f>I33*J33*H33</f>
        <v>0</v>
      </c>
      <c r="L33" s="274">
        <f>VLOOKUP($B33,'Node Plan'!$B:$M,8,FALSE)</f>
        <v>170</v>
      </c>
      <c r="M33" s="275">
        <f>VLOOKUP($B33,'Node Plan'!$B:$M,11,FALSE)</f>
        <v>1.6E-2</v>
      </c>
      <c r="N33" s="275">
        <f>VLOOKUP($B33,'Node Plan'!$B:$M,10,FALSE)</f>
        <v>1.583E-2</v>
      </c>
      <c r="O33" s="275">
        <f>VLOOKUP($B33,'Node Plan'!$B:$M,11,FALSE)/2</f>
        <v>8.0000000000000002E-3</v>
      </c>
      <c r="P33" s="276">
        <f t="shared" ref="P33:P36" si="9">(L33*M33*N33)/O33</f>
        <v>5.3822000000000001</v>
      </c>
      <c r="Q33" s="274">
        <f>VLOOKUP($D33,'Node Plan'!$B:$M,8,FALSE)</f>
        <v>170</v>
      </c>
      <c r="R33" s="275">
        <f>VLOOKUP($D33,'Node Plan'!$B:$M,11,FALSE)</f>
        <v>1.6E-2</v>
      </c>
      <c r="S33" s="275">
        <f>VLOOKUP($D33,'Node Plan'!$B:$M,10,FALSE)</f>
        <v>1.583E-2</v>
      </c>
      <c r="T33" s="275">
        <f>VLOOKUP($D33,'Node Plan'!$B:$M,11,FALSE)/2</f>
        <v>8.0000000000000002E-3</v>
      </c>
      <c r="U33" s="276">
        <f t="shared" ref="U33:U36" si="10">(Q33*R33*S33)/T33</f>
        <v>5.3822000000000001</v>
      </c>
      <c r="V33" s="272"/>
      <c r="W33" s="272"/>
      <c r="X33" s="271" t="str">
        <f t="shared" si="0"/>
        <v xml:space="preserve">     GL(3610,3616) = 2.6911;</v>
      </c>
    </row>
    <row r="34" spans="1:24" s="272" customFormat="1">
      <c r="B34" s="271">
        <f>B33+6</f>
        <v>3616</v>
      </c>
      <c r="C34" s="271" t="str">
        <f>VLOOKUP($B34,'Node Plan'!B:M,2,FALSE)</f>
        <v>Top Frame Node 3616</v>
      </c>
      <c r="D34" s="271">
        <f>B34+6</f>
        <v>3622</v>
      </c>
      <c r="E34" s="271" t="str">
        <f>VLOOKUP($D34,'Node Plan'!B:M,2,FALSE)</f>
        <v>Top Frame Node 3622</v>
      </c>
      <c r="F34" s="271">
        <f>IF(G34="Y",1/(1/K34+1/P34+1/U34),1/(1/P34+1/U34))</f>
        <v>2.6911</v>
      </c>
      <c r="G34" s="271" t="s">
        <v>24</v>
      </c>
      <c r="H34" s="273"/>
      <c r="I34" s="191"/>
      <c r="J34" s="191"/>
      <c r="K34" s="181">
        <f>I34*J34*H34</f>
        <v>0</v>
      </c>
      <c r="L34" s="274">
        <f>VLOOKUP($B34,'Node Plan'!$B:$M,8,FALSE)</f>
        <v>170</v>
      </c>
      <c r="M34" s="275">
        <f>VLOOKUP($B34,'Node Plan'!$B:$M,11,FALSE)</f>
        <v>1.6E-2</v>
      </c>
      <c r="N34" s="275">
        <f>VLOOKUP($B34,'Node Plan'!$B:$M,10,FALSE)</f>
        <v>1.583E-2</v>
      </c>
      <c r="O34" s="275">
        <f>VLOOKUP($B34,'Node Plan'!$B:$M,11,FALSE)/2</f>
        <v>8.0000000000000002E-3</v>
      </c>
      <c r="P34" s="276">
        <f t="shared" si="9"/>
        <v>5.3822000000000001</v>
      </c>
      <c r="Q34" s="274">
        <f>VLOOKUP($D34,'Node Plan'!$B:$M,8,FALSE)</f>
        <v>170</v>
      </c>
      <c r="R34" s="275">
        <f>VLOOKUP($D34,'Node Plan'!$B:$M,11,FALSE)</f>
        <v>1.6E-2</v>
      </c>
      <c r="S34" s="275">
        <f>VLOOKUP($D34,'Node Plan'!$B:$M,10,FALSE)</f>
        <v>1.583E-2</v>
      </c>
      <c r="T34" s="275">
        <f>VLOOKUP($D34,'Node Plan'!$B:$M,11,FALSE)/2</f>
        <v>8.0000000000000002E-3</v>
      </c>
      <c r="U34" s="276">
        <f t="shared" si="10"/>
        <v>5.3822000000000001</v>
      </c>
      <c r="X34" s="271" t="str">
        <f t="shared" si="0"/>
        <v xml:space="preserve">     GL(3616,3622) = 2.6911;</v>
      </c>
    </row>
    <row r="35" spans="1:24" s="272" customFormat="1">
      <c r="B35" s="271">
        <f>B34+6</f>
        <v>3622</v>
      </c>
      <c r="C35" s="271" t="str">
        <f>VLOOKUP($B35,'Node Plan'!B:M,2,FALSE)</f>
        <v>Top Frame Node 3622</v>
      </c>
      <c r="D35" s="271">
        <f>B35+6</f>
        <v>3628</v>
      </c>
      <c r="E35" s="271" t="str">
        <f>VLOOKUP($D35,'Node Plan'!B:M,2,FALSE)</f>
        <v>Top Frame Node 3628</v>
      </c>
      <c r="F35" s="271">
        <f>IF(G35="Y",1/(1/K35+1/P35+1/U35),1/(1/P35+1/U35))</f>
        <v>2.6911</v>
      </c>
      <c r="G35" s="271" t="s">
        <v>24</v>
      </c>
      <c r="H35" s="273"/>
      <c r="I35" s="191"/>
      <c r="J35" s="191"/>
      <c r="K35" s="181">
        <f>I35*J35*H35</f>
        <v>0</v>
      </c>
      <c r="L35" s="274">
        <f>VLOOKUP($B35,'Node Plan'!$B:$M,8,FALSE)</f>
        <v>170</v>
      </c>
      <c r="M35" s="275">
        <f>VLOOKUP($B35,'Node Plan'!$B:$M,11,FALSE)</f>
        <v>1.6E-2</v>
      </c>
      <c r="N35" s="275">
        <f>VLOOKUP($B35,'Node Plan'!$B:$M,10,FALSE)</f>
        <v>1.583E-2</v>
      </c>
      <c r="O35" s="275">
        <f>VLOOKUP($B35,'Node Plan'!$B:$M,11,FALSE)/2</f>
        <v>8.0000000000000002E-3</v>
      </c>
      <c r="P35" s="276">
        <f t="shared" si="9"/>
        <v>5.3822000000000001</v>
      </c>
      <c r="Q35" s="274">
        <f>VLOOKUP($D35,'Node Plan'!$B:$M,8,FALSE)</f>
        <v>170</v>
      </c>
      <c r="R35" s="275">
        <f>VLOOKUP($D35,'Node Plan'!$B:$M,11,FALSE)</f>
        <v>1.6E-2</v>
      </c>
      <c r="S35" s="275">
        <f>VLOOKUP($D35,'Node Plan'!$B:$M,10,FALSE)</f>
        <v>1.583E-2</v>
      </c>
      <c r="T35" s="275">
        <f>VLOOKUP($D35,'Node Plan'!$B:$M,11,FALSE)/2</f>
        <v>8.0000000000000002E-3</v>
      </c>
      <c r="U35" s="276">
        <f t="shared" si="10"/>
        <v>5.3822000000000001</v>
      </c>
      <c r="X35" s="271" t="str">
        <f t="shared" si="0"/>
        <v xml:space="preserve">     GL(3622,3628) = 2.6911;</v>
      </c>
    </row>
    <row r="36" spans="1:24" s="277" customFormat="1">
      <c r="A36" s="272"/>
      <c r="B36" s="271">
        <f>B35+6</f>
        <v>3628</v>
      </c>
      <c r="C36" s="271" t="str">
        <f>VLOOKUP($B36,'Node Plan'!B:M,2,FALSE)</f>
        <v>Top Frame Node 3628</v>
      </c>
      <c r="D36" s="271">
        <f>B36+6</f>
        <v>3634</v>
      </c>
      <c r="E36" s="271" t="str">
        <f>VLOOKUP($D36,'Node Plan'!B:M,2,FALSE)</f>
        <v>Top Frame Node 3634</v>
      </c>
      <c r="F36" s="271">
        <f>IF(G36="Y",1/(1/K36+1/P36+1/U36),1/(1/P36+1/U36))</f>
        <v>2.6911</v>
      </c>
      <c r="G36" s="271" t="s">
        <v>24</v>
      </c>
      <c r="H36" s="273"/>
      <c r="I36" s="191"/>
      <c r="J36" s="191"/>
      <c r="K36" s="181">
        <f>I36*J36*H36</f>
        <v>0</v>
      </c>
      <c r="L36" s="274">
        <f>VLOOKUP($B36,'Node Plan'!$B:$M,8,FALSE)</f>
        <v>170</v>
      </c>
      <c r="M36" s="275">
        <f>VLOOKUP($B36,'Node Plan'!$B:$M,11,FALSE)</f>
        <v>1.6E-2</v>
      </c>
      <c r="N36" s="275">
        <f>VLOOKUP($B36,'Node Plan'!$B:$M,10,FALSE)</f>
        <v>1.583E-2</v>
      </c>
      <c r="O36" s="275">
        <f>VLOOKUP($B36,'Node Plan'!$B:$M,11,FALSE)/2</f>
        <v>8.0000000000000002E-3</v>
      </c>
      <c r="P36" s="276">
        <f t="shared" si="9"/>
        <v>5.3822000000000001</v>
      </c>
      <c r="Q36" s="274">
        <f>VLOOKUP($D36,'Node Plan'!$B:$M,8,FALSE)</f>
        <v>170</v>
      </c>
      <c r="R36" s="275">
        <f>VLOOKUP($D36,'Node Plan'!$B:$M,11,FALSE)</f>
        <v>1.6E-2</v>
      </c>
      <c r="S36" s="275">
        <f>VLOOKUP($D36,'Node Plan'!$B:$M,10,FALSE)</f>
        <v>1.583E-2</v>
      </c>
      <c r="T36" s="275">
        <f>VLOOKUP($D36,'Node Plan'!$B:$M,11,FALSE)/2</f>
        <v>8.0000000000000002E-3</v>
      </c>
      <c r="U36" s="276">
        <f t="shared" si="10"/>
        <v>5.3822000000000001</v>
      </c>
      <c r="V36" s="272"/>
      <c r="W36" s="272"/>
      <c r="X36" s="271" t="str">
        <f t="shared" si="0"/>
        <v xml:space="preserve">     GL(3628,3634) = 2.6911;</v>
      </c>
    </row>
    <row r="37" spans="1:24" s="277" customFormat="1">
      <c r="A37" s="272"/>
      <c r="B37" s="271"/>
      <c r="C37" s="271"/>
      <c r="D37" s="271"/>
      <c r="E37" s="271"/>
      <c r="F37" s="271"/>
      <c r="G37" s="271"/>
      <c r="H37" s="273"/>
      <c r="I37" s="191"/>
      <c r="J37" s="191"/>
      <c r="K37" s="181"/>
      <c r="L37" s="274"/>
      <c r="M37" s="275"/>
      <c r="N37" s="275"/>
      <c r="O37" s="275"/>
      <c r="P37" s="276"/>
      <c r="Q37" s="274"/>
      <c r="R37" s="275"/>
      <c r="S37" s="275"/>
      <c r="T37" s="275"/>
      <c r="U37" s="276"/>
      <c r="V37" s="272"/>
      <c r="W37" s="272"/>
      <c r="X37" s="271"/>
    </row>
    <row r="38" spans="1:24" s="278" customFormat="1">
      <c r="A38" s="272"/>
      <c r="B38" s="271">
        <v>3605</v>
      </c>
      <c r="C38" s="271" t="str">
        <f>VLOOKUP($B38,'Node Plan'!B:M,2,FALSE)</f>
        <v>Top Frame Node 3605</v>
      </c>
      <c r="D38" s="271">
        <f>B38+6</f>
        <v>3611</v>
      </c>
      <c r="E38" s="271" t="str">
        <f>VLOOKUP($D38,'Node Plan'!B:M,2,FALSE)</f>
        <v>Top Frame Node 3611</v>
      </c>
      <c r="F38" s="271">
        <f>IF(G38="Y",1/(1/K38+1/P38+1/U38),1/(1/P38+1/U38))</f>
        <v>2.6911</v>
      </c>
      <c r="G38" s="271" t="s">
        <v>24</v>
      </c>
      <c r="H38" s="273"/>
      <c r="I38" s="191"/>
      <c r="J38" s="191"/>
      <c r="K38" s="181">
        <f>I38*J38*H38</f>
        <v>0</v>
      </c>
      <c r="L38" s="274">
        <f>VLOOKUP($B38,'Node Plan'!$B:$M,8,FALSE)</f>
        <v>170</v>
      </c>
      <c r="M38" s="275">
        <f>VLOOKUP($B38,'Node Plan'!$B:$M,11,FALSE)</f>
        <v>1.6E-2</v>
      </c>
      <c r="N38" s="275">
        <f>VLOOKUP($B38,'Node Plan'!$B:$M,10,FALSE)</f>
        <v>1.583E-2</v>
      </c>
      <c r="O38" s="275">
        <f>VLOOKUP($B38,'Node Plan'!$B:$M,11,FALSE)/2</f>
        <v>8.0000000000000002E-3</v>
      </c>
      <c r="P38" s="276">
        <f>(L38*M38*N38)/O38</f>
        <v>5.3822000000000001</v>
      </c>
      <c r="Q38" s="274">
        <f>VLOOKUP($D38,'Node Plan'!$B:$M,8,FALSE)</f>
        <v>170</v>
      </c>
      <c r="R38" s="275">
        <f>VLOOKUP($D38,'Node Plan'!$B:$M,11,FALSE)</f>
        <v>1.6E-2</v>
      </c>
      <c r="S38" s="275">
        <f>VLOOKUP($D38,'Node Plan'!$B:$M,10,FALSE)</f>
        <v>1.583E-2</v>
      </c>
      <c r="T38" s="275">
        <f>VLOOKUP($D38,'Node Plan'!$B:$M,11,FALSE)/2</f>
        <v>8.0000000000000002E-3</v>
      </c>
      <c r="U38" s="276">
        <f>(Q38*R38*S38)/T38</f>
        <v>5.3822000000000001</v>
      </c>
      <c r="V38" s="272"/>
      <c r="W38" s="272"/>
      <c r="X38" s="271" t="str">
        <f t="shared" si="0"/>
        <v xml:space="preserve">     GL(3605,3611) = 2.6911;</v>
      </c>
    </row>
    <row r="39" spans="1:24" s="191" customFormat="1">
      <c r="A39" s="272"/>
      <c r="B39" s="271">
        <f>B38+6</f>
        <v>3611</v>
      </c>
      <c r="C39" s="271" t="str">
        <f>VLOOKUP($B39,'Node Plan'!B:M,2,FALSE)</f>
        <v>Top Frame Node 3611</v>
      </c>
      <c r="D39" s="271">
        <f>B39+6</f>
        <v>3617</v>
      </c>
      <c r="E39" s="271" t="str">
        <f>VLOOKUP($D39,'Node Plan'!B:M,2,FALSE)</f>
        <v>Top Frame Node 3617</v>
      </c>
      <c r="F39" s="271">
        <f>IF(G39="Y",1/(1/K39+1/P39+1/U39),1/(1/P39+1/U39))</f>
        <v>2.6911</v>
      </c>
      <c r="G39" s="271" t="s">
        <v>24</v>
      </c>
      <c r="H39" s="273"/>
      <c r="K39" s="181">
        <f>I39*J39*H39</f>
        <v>0</v>
      </c>
      <c r="L39" s="274">
        <f>VLOOKUP($B39,'Node Plan'!$B:$M,8,FALSE)</f>
        <v>170</v>
      </c>
      <c r="M39" s="275">
        <f>VLOOKUP($B39,'Node Plan'!$B:$M,11,FALSE)</f>
        <v>1.6E-2</v>
      </c>
      <c r="N39" s="275">
        <f>VLOOKUP($B39,'Node Plan'!$B:$M,10,FALSE)</f>
        <v>1.583E-2</v>
      </c>
      <c r="O39" s="275">
        <f>VLOOKUP($B39,'Node Plan'!$B:$M,11,FALSE)/2</f>
        <v>8.0000000000000002E-3</v>
      </c>
      <c r="P39" s="276">
        <f t="shared" ref="P39:P42" si="11">(L39*M39*N39)/O39</f>
        <v>5.3822000000000001</v>
      </c>
      <c r="Q39" s="274">
        <f>VLOOKUP($D39,'Node Plan'!$B:$M,8,FALSE)</f>
        <v>170</v>
      </c>
      <c r="R39" s="275">
        <f>VLOOKUP($D39,'Node Plan'!$B:$M,11,FALSE)</f>
        <v>1.6E-2</v>
      </c>
      <c r="S39" s="275">
        <f>VLOOKUP($D39,'Node Plan'!$B:$M,10,FALSE)</f>
        <v>1.583E-2</v>
      </c>
      <c r="T39" s="275">
        <f>VLOOKUP($D39,'Node Plan'!$B:$M,11,FALSE)/2</f>
        <v>8.0000000000000002E-3</v>
      </c>
      <c r="U39" s="276">
        <f t="shared" ref="U39:U42" si="12">(Q39*R39*S39)/T39</f>
        <v>5.3822000000000001</v>
      </c>
      <c r="V39" s="272"/>
      <c r="W39" s="272"/>
      <c r="X39" s="271" t="str">
        <f t="shared" si="0"/>
        <v xml:space="preserve">     GL(3611,3617) = 2.6911;</v>
      </c>
    </row>
    <row r="40" spans="1:24" s="277" customFormat="1">
      <c r="A40" s="272"/>
      <c r="B40" s="271">
        <f>B39+6</f>
        <v>3617</v>
      </c>
      <c r="C40" s="271" t="str">
        <f>VLOOKUP($B40,'Node Plan'!B:M,2,FALSE)</f>
        <v>Top Frame Node 3617</v>
      </c>
      <c r="D40" s="271">
        <f>B40+6</f>
        <v>3623</v>
      </c>
      <c r="E40" s="271" t="str">
        <f>VLOOKUP($D40,'Node Plan'!B:M,2,FALSE)</f>
        <v>Top Frame Node 3623</v>
      </c>
      <c r="F40" s="271">
        <f>IF(G40="Y",1/(1/K40+1/P40+1/U40),1/(1/P40+1/U40))</f>
        <v>2.6911</v>
      </c>
      <c r="G40" s="271" t="s">
        <v>24</v>
      </c>
      <c r="H40" s="273"/>
      <c r="I40" s="191"/>
      <c r="J40" s="191"/>
      <c r="K40" s="181">
        <f>I40*J40*H40</f>
        <v>0</v>
      </c>
      <c r="L40" s="274">
        <f>VLOOKUP($B40,'Node Plan'!$B:$M,8,FALSE)</f>
        <v>170</v>
      </c>
      <c r="M40" s="275">
        <f>VLOOKUP($B40,'Node Plan'!$B:$M,11,FALSE)</f>
        <v>1.6E-2</v>
      </c>
      <c r="N40" s="275">
        <f>VLOOKUP($B40,'Node Plan'!$B:$M,10,FALSE)</f>
        <v>1.583E-2</v>
      </c>
      <c r="O40" s="275">
        <f>VLOOKUP($B40,'Node Plan'!$B:$M,11,FALSE)/2</f>
        <v>8.0000000000000002E-3</v>
      </c>
      <c r="P40" s="276">
        <f t="shared" si="11"/>
        <v>5.3822000000000001</v>
      </c>
      <c r="Q40" s="274">
        <f>VLOOKUP($D40,'Node Plan'!$B:$M,8,FALSE)</f>
        <v>170</v>
      </c>
      <c r="R40" s="275">
        <f>VLOOKUP($D40,'Node Plan'!$B:$M,11,FALSE)</f>
        <v>1.6E-2</v>
      </c>
      <c r="S40" s="275">
        <f>VLOOKUP($D40,'Node Plan'!$B:$M,10,FALSE)</f>
        <v>1.583E-2</v>
      </c>
      <c r="T40" s="275">
        <f>VLOOKUP($D40,'Node Plan'!$B:$M,11,FALSE)/2</f>
        <v>8.0000000000000002E-3</v>
      </c>
      <c r="U40" s="276">
        <f t="shared" si="12"/>
        <v>5.3822000000000001</v>
      </c>
      <c r="V40" s="272"/>
      <c r="W40" s="272"/>
      <c r="X40" s="271" t="str">
        <f t="shared" si="0"/>
        <v xml:space="preserve">     GL(3617,3623) = 2.6911;</v>
      </c>
    </row>
    <row r="41" spans="1:24" s="277" customFormat="1">
      <c r="A41" s="272"/>
      <c r="B41" s="271">
        <f>B40+6</f>
        <v>3623</v>
      </c>
      <c r="C41" s="271" t="str">
        <f>VLOOKUP($B41,'Node Plan'!B:M,2,FALSE)</f>
        <v>Top Frame Node 3623</v>
      </c>
      <c r="D41" s="271">
        <f>B41+6</f>
        <v>3629</v>
      </c>
      <c r="E41" s="271" t="str">
        <f>VLOOKUP($D41,'Node Plan'!B:M,2,FALSE)</f>
        <v>Top Frame Node 3629</v>
      </c>
      <c r="F41" s="271">
        <f>IF(G41="Y",1/(1/K41+1/P41+1/U41),1/(1/P41+1/U41))</f>
        <v>2.6911</v>
      </c>
      <c r="G41" s="271" t="s">
        <v>24</v>
      </c>
      <c r="H41" s="273"/>
      <c r="I41" s="191"/>
      <c r="J41" s="191"/>
      <c r="K41" s="181">
        <f>I41*J41*H41</f>
        <v>0</v>
      </c>
      <c r="L41" s="274">
        <f>VLOOKUP($B41,'Node Plan'!$B:$M,8,FALSE)</f>
        <v>170</v>
      </c>
      <c r="M41" s="275">
        <f>VLOOKUP($B41,'Node Plan'!$B:$M,11,FALSE)</f>
        <v>1.6E-2</v>
      </c>
      <c r="N41" s="275">
        <f>VLOOKUP($B41,'Node Plan'!$B:$M,10,FALSE)</f>
        <v>1.583E-2</v>
      </c>
      <c r="O41" s="275">
        <f>VLOOKUP($B41,'Node Plan'!$B:$M,11,FALSE)/2</f>
        <v>8.0000000000000002E-3</v>
      </c>
      <c r="P41" s="276">
        <f t="shared" si="11"/>
        <v>5.3822000000000001</v>
      </c>
      <c r="Q41" s="274">
        <f>VLOOKUP($D41,'Node Plan'!$B:$M,8,FALSE)</f>
        <v>170</v>
      </c>
      <c r="R41" s="275">
        <f>VLOOKUP($D41,'Node Plan'!$B:$M,11,FALSE)</f>
        <v>1.6E-2</v>
      </c>
      <c r="S41" s="275">
        <f>VLOOKUP($D41,'Node Plan'!$B:$M,10,FALSE)</f>
        <v>1.583E-2</v>
      </c>
      <c r="T41" s="275">
        <f>VLOOKUP($D41,'Node Plan'!$B:$M,11,FALSE)/2</f>
        <v>8.0000000000000002E-3</v>
      </c>
      <c r="U41" s="276">
        <f t="shared" si="12"/>
        <v>5.3822000000000001</v>
      </c>
      <c r="V41" s="272"/>
      <c r="W41" s="272"/>
      <c r="X41" s="271" t="str">
        <f t="shared" si="0"/>
        <v xml:space="preserve">     GL(3623,3629) = 2.6911;</v>
      </c>
    </row>
    <row r="42" spans="1:24" s="277" customFormat="1">
      <c r="A42" s="272"/>
      <c r="B42" s="271">
        <f>B41+6</f>
        <v>3629</v>
      </c>
      <c r="C42" s="271" t="str">
        <f>VLOOKUP($B42,'Node Plan'!B:M,2,FALSE)</f>
        <v>Top Frame Node 3629</v>
      </c>
      <c r="D42" s="271">
        <f>B42+6</f>
        <v>3635</v>
      </c>
      <c r="E42" s="271" t="str">
        <f>VLOOKUP($D42,'Node Plan'!B:M,2,FALSE)</f>
        <v>Top Frame Node 3635</v>
      </c>
      <c r="F42" s="271">
        <f>IF(G42="Y",1/(1/K42+1/P42+1/U42),1/(1/P42+1/U42))</f>
        <v>2.6911</v>
      </c>
      <c r="G42" s="271" t="s">
        <v>24</v>
      </c>
      <c r="H42" s="273"/>
      <c r="I42" s="191"/>
      <c r="J42" s="191"/>
      <c r="K42" s="181">
        <f>I42*J42*H42</f>
        <v>0</v>
      </c>
      <c r="L42" s="274">
        <f>VLOOKUP($B42,'Node Plan'!$B:$M,8,FALSE)</f>
        <v>170</v>
      </c>
      <c r="M42" s="275">
        <f>VLOOKUP($B42,'Node Plan'!$B:$M,11,FALSE)</f>
        <v>1.6E-2</v>
      </c>
      <c r="N42" s="275">
        <f>VLOOKUP($B42,'Node Plan'!$B:$M,10,FALSE)</f>
        <v>1.583E-2</v>
      </c>
      <c r="O42" s="275">
        <f>VLOOKUP($B42,'Node Plan'!$B:$M,11,FALSE)/2</f>
        <v>8.0000000000000002E-3</v>
      </c>
      <c r="P42" s="276">
        <f t="shared" si="11"/>
        <v>5.3822000000000001</v>
      </c>
      <c r="Q42" s="274">
        <f>VLOOKUP($D42,'Node Plan'!$B:$M,8,FALSE)</f>
        <v>170</v>
      </c>
      <c r="R42" s="275">
        <f>VLOOKUP($D42,'Node Plan'!$B:$M,11,FALSE)</f>
        <v>1.6E-2</v>
      </c>
      <c r="S42" s="275">
        <f>VLOOKUP($D42,'Node Plan'!$B:$M,10,FALSE)</f>
        <v>1.583E-2</v>
      </c>
      <c r="T42" s="275">
        <f>VLOOKUP($D42,'Node Plan'!$B:$M,11,FALSE)/2</f>
        <v>8.0000000000000002E-3</v>
      </c>
      <c r="U42" s="276">
        <f t="shared" si="12"/>
        <v>5.3822000000000001</v>
      </c>
      <c r="V42" s="272"/>
      <c r="W42" s="272"/>
      <c r="X42" s="271" t="str">
        <f t="shared" si="0"/>
        <v xml:space="preserve">     GL(3629,3635) = 2.6911;</v>
      </c>
    </row>
    <row r="43" spans="1:24" s="14" customFormat="1">
      <c r="A43" s="152"/>
      <c r="B43" s="153"/>
      <c r="C43" s="153" t="s">
        <v>57</v>
      </c>
      <c r="D43" s="153" t="s">
        <v>52</v>
      </c>
      <c r="E43" s="153" t="s">
        <v>57</v>
      </c>
      <c r="F43" s="154"/>
      <c r="G43" s="154"/>
      <c r="H43" s="155"/>
      <c r="I43" s="156"/>
      <c r="J43" s="156"/>
      <c r="K43" s="156"/>
      <c r="L43" s="155"/>
      <c r="M43" s="156"/>
      <c r="N43" s="156"/>
      <c r="O43" s="156"/>
      <c r="P43" s="157"/>
      <c r="Q43" s="155"/>
      <c r="R43" s="156"/>
      <c r="S43" s="156"/>
      <c r="T43" s="156"/>
      <c r="U43" s="157"/>
      <c r="V43" s="152"/>
      <c r="W43" s="152"/>
      <c r="X43" s="158"/>
    </row>
    <row r="44" spans="1:24" s="277" customFormat="1">
      <c r="A44" s="272"/>
      <c r="B44" s="271">
        <v>3600</v>
      </c>
      <c r="C44" s="271" t="str">
        <f>VLOOKUP($B44,'Node Plan'!B:M,2,FALSE)</f>
        <v>Top Frame Node 3600</v>
      </c>
      <c r="D44" s="271">
        <f>B44+1</f>
        <v>3601</v>
      </c>
      <c r="E44" s="271" t="str">
        <f>VLOOKUP($D44,'Node Plan'!B:M,2,FALSE)</f>
        <v>Top Frame Node 3601</v>
      </c>
      <c r="F44" s="271">
        <f>IF(G44="Y",1/(1/K44+1/P44+1/U44),1/(1/P44+1/U44))</f>
        <v>2.72</v>
      </c>
      <c r="G44" s="271" t="s">
        <v>24</v>
      </c>
      <c r="H44" s="273"/>
      <c r="I44" s="191"/>
      <c r="J44" s="191"/>
      <c r="K44" s="181">
        <f>I44*J44*H44</f>
        <v>0</v>
      </c>
      <c r="L44" s="274">
        <f>VLOOKUP($B44,'Node Plan'!$B:$M,8,FALSE)</f>
        <v>170</v>
      </c>
      <c r="M44" s="275">
        <f>VLOOKUP($B44,'Node Plan'!$B:$M,11,FALSE)</f>
        <v>1.6E-2</v>
      </c>
      <c r="N44" s="275">
        <f>VLOOKUP($B44,'Node Plan'!$B:$M,10,FALSE)</f>
        <v>1.583E-2</v>
      </c>
      <c r="O44" s="275">
        <f>VLOOKUP($B44,'Node Plan'!$B:$M,10,FALSE)/2</f>
        <v>7.9150000000000002E-3</v>
      </c>
      <c r="P44" s="276">
        <f t="shared" ref="P44" si="13">(L44*M44*N44)/O44</f>
        <v>5.44</v>
      </c>
      <c r="Q44" s="274">
        <f>VLOOKUP($D44,'Node Plan'!$B:$M,8,FALSE)</f>
        <v>170</v>
      </c>
      <c r="R44" s="275">
        <f>VLOOKUP($D44,'Node Plan'!$B:$M,11,FALSE)</f>
        <v>1.6E-2</v>
      </c>
      <c r="S44" s="275">
        <f>VLOOKUP($D44,'Node Plan'!$B:$M,10,FALSE)</f>
        <v>1.583E-2</v>
      </c>
      <c r="T44" s="275">
        <f>VLOOKUP($D44,'Node Plan'!$B:$M,10,FALSE)/2</f>
        <v>7.9150000000000002E-3</v>
      </c>
      <c r="U44" s="276">
        <f t="shared" ref="U44" si="14">(Q44*R44*S44)/T44</f>
        <v>5.44</v>
      </c>
      <c r="V44" s="272"/>
      <c r="W44" s="272"/>
      <c r="X44" s="271" t="str">
        <f>"     GL("&amp;B44&amp;","&amp;D44&amp;") = "&amp;F44&amp;";"</f>
        <v xml:space="preserve">     GL(3600,3601) = 2.72;</v>
      </c>
    </row>
    <row r="45" spans="1:24" s="277" customFormat="1">
      <c r="A45" s="272"/>
      <c r="B45" s="271">
        <f>B44+1</f>
        <v>3601</v>
      </c>
      <c r="C45" s="271" t="str">
        <f>VLOOKUP($B45,'Node Plan'!B:M,2,FALSE)</f>
        <v>Top Frame Node 3601</v>
      </c>
      <c r="D45" s="271">
        <f>B45+1</f>
        <v>3602</v>
      </c>
      <c r="E45" s="271" t="str">
        <f>VLOOKUP($D45,'Node Plan'!B:M,2,FALSE)</f>
        <v>Top Frame Node 3602</v>
      </c>
      <c r="F45" s="271">
        <f>IF(G45="Y",1/(1/K45+1/P45+1/U45),1/(1/P45+1/U45))</f>
        <v>2.72</v>
      </c>
      <c r="G45" s="271" t="s">
        <v>24</v>
      </c>
      <c r="H45" s="273"/>
      <c r="I45" s="191"/>
      <c r="J45" s="191"/>
      <c r="K45" s="181">
        <f>I45*J45*H45</f>
        <v>0</v>
      </c>
      <c r="L45" s="274">
        <f>VLOOKUP($B45,'Node Plan'!$B:$M,8,FALSE)</f>
        <v>170</v>
      </c>
      <c r="M45" s="275">
        <f>VLOOKUP($B45,'Node Plan'!$B:$M,11,FALSE)</f>
        <v>1.6E-2</v>
      </c>
      <c r="N45" s="275">
        <f>VLOOKUP($B45,'Node Plan'!$B:$M,10,FALSE)</f>
        <v>1.583E-2</v>
      </c>
      <c r="O45" s="275">
        <f>VLOOKUP($B45,'Node Plan'!$B:$M,10,FALSE)/2</f>
        <v>7.9150000000000002E-3</v>
      </c>
      <c r="P45" s="276">
        <f t="shared" ref="P45:P48" si="15">(L45*M45*N45)/O45</f>
        <v>5.44</v>
      </c>
      <c r="Q45" s="274">
        <f>VLOOKUP($D45,'Node Plan'!$B:$M,8,FALSE)</f>
        <v>170</v>
      </c>
      <c r="R45" s="275">
        <f>VLOOKUP($D45,'Node Plan'!$B:$M,11,FALSE)</f>
        <v>1.6E-2</v>
      </c>
      <c r="S45" s="275">
        <f>VLOOKUP($D45,'Node Plan'!$B:$M,10,FALSE)</f>
        <v>1.583E-2</v>
      </c>
      <c r="T45" s="275">
        <f>VLOOKUP($D45,'Node Plan'!$B:$M,10,FALSE)/2</f>
        <v>7.9150000000000002E-3</v>
      </c>
      <c r="U45" s="276">
        <f t="shared" ref="U45:U48" si="16">(Q45*R45*S45)/T45</f>
        <v>5.44</v>
      </c>
      <c r="V45" s="272"/>
      <c r="W45" s="272"/>
      <c r="X45" s="271" t="str">
        <f>"     GL("&amp;B45&amp;","&amp;D45&amp;") = "&amp;F45&amp;";"</f>
        <v xml:space="preserve">     GL(3601,3602) = 2.72;</v>
      </c>
    </row>
    <row r="46" spans="1:24" s="277" customFormat="1">
      <c r="A46" s="272"/>
      <c r="B46" s="271">
        <f t="shared" ref="B46:B78" si="17">B45+1</f>
        <v>3602</v>
      </c>
      <c r="C46" s="271" t="str">
        <f>VLOOKUP($B46,'Node Plan'!B:M,2,FALSE)</f>
        <v>Top Frame Node 3602</v>
      </c>
      <c r="D46" s="271">
        <f t="shared" ref="D46:D78" si="18">B46+1</f>
        <v>3603</v>
      </c>
      <c r="E46" s="271" t="str">
        <f>VLOOKUP($D46,'Node Plan'!B:M,2,FALSE)</f>
        <v>Top Frame Node 3603</v>
      </c>
      <c r="F46" s="271">
        <f t="shared" ref="F46:F78" si="19">IF(G46="Y",1/(1/K46+1/P46+1/U46),1/(1/P46+1/U46))</f>
        <v>2.72</v>
      </c>
      <c r="G46" s="271" t="s">
        <v>24</v>
      </c>
      <c r="H46" s="273"/>
      <c r="I46" s="191"/>
      <c r="J46" s="191"/>
      <c r="K46" s="181">
        <f t="shared" ref="K46:K78" si="20">I46*J46*H46</f>
        <v>0</v>
      </c>
      <c r="L46" s="274">
        <f>VLOOKUP($B46,'Node Plan'!$B:$M,8,FALSE)</f>
        <v>170</v>
      </c>
      <c r="M46" s="275">
        <f>VLOOKUP($B46,'Node Plan'!$B:$M,11,FALSE)</f>
        <v>1.6E-2</v>
      </c>
      <c r="N46" s="275">
        <f>VLOOKUP($B46,'Node Plan'!$B:$M,10,FALSE)</f>
        <v>1.583E-2</v>
      </c>
      <c r="O46" s="275">
        <f>VLOOKUP($B46,'Node Plan'!$B:$M,10,FALSE)/2</f>
        <v>7.9150000000000002E-3</v>
      </c>
      <c r="P46" s="276">
        <f t="shared" si="15"/>
        <v>5.44</v>
      </c>
      <c r="Q46" s="274">
        <f>VLOOKUP($D46,'Node Plan'!$B:$M,8,FALSE)</f>
        <v>170</v>
      </c>
      <c r="R46" s="275">
        <f>VLOOKUP($D46,'Node Plan'!$B:$M,11,FALSE)</f>
        <v>1.6E-2</v>
      </c>
      <c r="S46" s="275">
        <f>VLOOKUP($D46,'Node Plan'!$B:$M,10,FALSE)</f>
        <v>1.583E-2</v>
      </c>
      <c r="T46" s="275">
        <f>VLOOKUP($D46,'Node Plan'!$B:$M,10,FALSE)/2</f>
        <v>7.9150000000000002E-3</v>
      </c>
      <c r="U46" s="276">
        <f t="shared" si="16"/>
        <v>5.44</v>
      </c>
      <c r="V46" s="272"/>
      <c r="W46" s="272"/>
      <c r="X46" s="271" t="str">
        <f t="shared" ref="X46:X78" si="21">"     GL("&amp;B46&amp;","&amp;D46&amp;") = "&amp;F46&amp;";"</f>
        <v xml:space="preserve">     GL(3602,3603) = 2.72;</v>
      </c>
    </row>
    <row r="47" spans="1:24" s="277" customFormat="1">
      <c r="A47" s="272"/>
      <c r="B47" s="271">
        <f t="shared" si="17"/>
        <v>3603</v>
      </c>
      <c r="C47" s="271" t="str">
        <f>VLOOKUP($B47,'Node Plan'!B:M,2,FALSE)</f>
        <v>Top Frame Node 3603</v>
      </c>
      <c r="D47" s="271">
        <f t="shared" si="18"/>
        <v>3604</v>
      </c>
      <c r="E47" s="271" t="str">
        <f>VLOOKUP($D47,'Node Plan'!B:M,2,FALSE)</f>
        <v>Top Frame Node 3604</v>
      </c>
      <c r="F47" s="271">
        <f t="shared" si="19"/>
        <v>2.72</v>
      </c>
      <c r="G47" s="271" t="s">
        <v>24</v>
      </c>
      <c r="H47" s="273"/>
      <c r="I47" s="191"/>
      <c r="J47" s="191"/>
      <c r="K47" s="181">
        <f t="shared" si="20"/>
        <v>0</v>
      </c>
      <c r="L47" s="274">
        <f>VLOOKUP($B47,'Node Plan'!$B:$M,8,FALSE)</f>
        <v>170</v>
      </c>
      <c r="M47" s="275">
        <f>VLOOKUP($B47,'Node Plan'!$B:$M,11,FALSE)</f>
        <v>1.6E-2</v>
      </c>
      <c r="N47" s="275">
        <f>VLOOKUP($B47,'Node Plan'!$B:$M,10,FALSE)</f>
        <v>1.583E-2</v>
      </c>
      <c r="O47" s="275">
        <f>VLOOKUP($B47,'Node Plan'!$B:$M,10,FALSE)/2</f>
        <v>7.9150000000000002E-3</v>
      </c>
      <c r="P47" s="276">
        <f t="shared" si="15"/>
        <v>5.44</v>
      </c>
      <c r="Q47" s="274">
        <f>VLOOKUP($D47,'Node Plan'!$B:$M,8,FALSE)</f>
        <v>170</v>
      </c>
      <c r="R47" s="275">
        <f>VLOOKUP($D47,'Node Plan'!$B:$M,11,FALSE)</f>
        <v>1.6E-2</v>
      </c>
      <c r="S47" s="275">
        <f>VLOOKUP($D47,'Node Plan'!$B:$M,10,FALSE)</f>
        <v>1.583E-2</v>
      </c>
      <c r="T47" s="275">
        <f>VLOOKUP($D47,'Node Plan'!$B:$M,10,FALSE)/2</f>
        <v>7.9150000000000002E-3</v>
      </c>
      <c r="U47" s="276">
        <f t="shared" si="16"/>
        <v>5.44</v>
      </c>
      <c r="V47" s="272"/>
      <c r="W47" s="272"/>
      <c r="X47" s="271" t="str">
        <f t="shared" si="21"/>
        <v xml:space="preserve">     GL(3603,3604) = 2.72;</v>
      </c>
    </row>
    <row r="48" spans="1:24" s="277" customFormat="1">
      <c r="A48" s="272"/>
      <c r="B48" s="271">
        <f>B47+1</f>
        <v>3604</v>
      </c>
      <c r="C48" s="271" t="str">
        <f>VLOOKUP($B48,'Node Plan'!B:M,2,FALSE)</f>
        <v>Top Frame Node 3604</v>
      </c>
      <c r="D48" s="271">
        <f t="shared" si="18"/>
        <v>3605</v>
      </c>
      <c r="E48" s="271" t="str">
        <f>VLOOKUP($D48,'Node Plan'!B:M,2,FALSE)</f>
        <v>Top Frame Node 3605</v>
      </c>
      <c r="F48" s="271">
        <f t="shared" si="19"/>
        <v>2.72</v>
      </c>
      <c r="G48" s="271" t="s">
        <v>24</v>
      </c>
      <c r="H48" s="273"/>
      <c r="I48" s="191"/>
      <c r="J48" s="191"/>
      <c r="K48" s="181">
        <f t="shared" si="20"/>
        <v>0</v>
      </c>
      <c r="L48" s="274">
        <f>VLOOKUP($B48,'Node Plan'!$B:$M,8,FALSE)</f>
        <v>170</v>
      </c>
      <c r="M48" s="275">
        <f>VLOOKUP($B48,'Node Plan'!$B:$M,11,FALSE)</f>
        <v>1.6E-2</v>
      </c>
      <c r="N48" s="275">
        <f>VLOOKUP($B48,'Node Plan'!$B:$M,10,FALSE)</f>
        <v>1.583E-2</v>
      </c>
      <c r="O48" s="275">
        <f>VLOOKUP($B48,'Node Plan'!$B:$M,10,FALSE)/2</f>
        <v>7.9150000000000002E-3</v>
      </c>
      <c r="P48" s="276">
        <f t="shared" si="15"/>
        <v>5.44</v>
      </c>
      <c r="Q48" s="274">
        <f>VLOOKUP($D48,'Node Plan'!$B:$M,8,FALSE)</f>
        <v>170</v>
      </c>
      <c r="R48" s="275">
        <f>VLOOKUP($D48,'Node Plan'!$B:$M,11,FALSE)</f>
        <v>1.6E-2</v>
      </c>
      <c r="S48" s="275">
        <f>VLOOKUP($D48,'Node Plan'!$B:$M,10,FALSE)</f>
        <v>1.583E-2</v>
      </c>
      <c r="T48" s="275">
        <f>VLOOKUP($D48,'Node Plan'!$B:$M,10,FALSE)/2</f>
        <v>7.9150000000000002E-3</v>
      </c>
      <c r="U48" s="276">
        <f t="shared" si="16"/>
        <v>5.44</v>
      </c>
      <c r="V48" s="272"/>
      <c r="W48" s="272"/>
      <c r="X48" s="271" t="str">
        <f t="shared" si="21"/>
        <v xml:space="preserve">     GL(3604,3605) = 2.72;</v>
      </c>
    </row>
    <row r="49" spans="1:24" s="277" customFormat="1">
      <c r="A49" s="272"/>
      <c r="B49" s="271"/>
      <c r="C49" s="271"/>
      <c r="D49" s="271"/>
      <c r="E49" s="271"/>
      <c r="F49" s="271"/>
      <c r="G49" s="271"/>
      <c r="H49" s="273"/>
      <c r="I49" s="191"/>
      <c r="J49" s="191"/>
      <c r="K49" s="181"/>
      <c r="L49" s="274"/>
      <c r="M49" s="275"/>
      <c r="N49" s="275"/>
      <c r="O49" s="275"/>
      <c r="P49" s="276"/>
      <c r="Q49" s="274"/>
      <c r="R49" s="275"/>
      <c r="S49" s="275"/>
      <c r="T49" s="275"/>
      <c r="U49" s="276"/>
      <c r="V49" s="272"/>
      <c r="W49" s="272"/>
      <c r="X49" s="271"/>
    </row>
    <row r="50" spans="1:24" s="277" customFormat="1">
      <c r="A50" s="272"/>
      <c r="B50" s="271">
        <f>B48+2</f>
        <v>3606</v>
      </c>
      <c r="C50" s="271" t="str">
        <f>VLOOKUP($B50,'Node Plan'!B:M,2,FALSE)</f>
        <v>Top Frame Node 3606</v>
      </c>
      <c r="D50" s="271">
        <f t="shared" si="18"/>
        <v>3607</v>
      </c>
      <c r="E50" s="271" t="str">
        <f>VLOOKUP($D50,'Node Plan'!B:M,2,FALSE)</f>
        <v>Top Frame Node 3607</v>
      </c>
      <c r="F50" s="271">
        <f t="shared" si="19"/>
        <v>2.72</v>
      </c>
      <c r="G50" s="271" t="s">
        <v>24</v>
      </c>
      <c r="H50" s="273"/>
      <c r="I50" s="191"/>
      <c r="J50" s="191"/>
      <c r="K50" s="181">
        <f t="shared" si="20"/>
        <v>0</v>
      </c>
      <c r="L50" s="274">
        <f>VLOOKUP($B50,'Node Plan'!$B:$M,8,FALSE)</f>
        <v>170</v>
      </c>
      <c r="M50" s="275">
        <f>VLOOKUP($B50,'Node Plan'!$B:$M,11,FALSE)</f>
        <v>1.6E-2</v>
      </c>
      <c r="N50" s="275">
        <f>VLOOKUP($B50,'Node Plan'!$B:$M,10,FALSE)</f>
        <v>1.583E-2</v>
      </c>
      <c r="O50" s="275">
        <f>VLOOKUP($B50,'Node Plan'!$B:$M,10,FALSE)/2</f>
        <v>7.9150000000000002E-3</v>
      </c>
      <c r="P50" s="276">
        <f t="shared" ref="P50:P54" si="22">(L50*M50*N50)/O50</f>
        <v>5.44</v>
      </c>
      <c r="Q50" s="274">
        <f>VLOOKUP($D50,'Node Plan'!$B:$M,8,FALSE)</f>
        <v>170</v>
      </c>
      <c r="R50" s="275">
        <f>VLOOKUP($D50,'Node Plan'!$B:$M,11,FALSE)</f>
        <v>1.6E-2</v>
      </c>
      <c r="S50" s="275">
        <f>VLOOKUP($D50,'Node Plan'!$B:$M,10,FALSE)</f>
        <v>1.583E-2</v>
      </c>
      <c r="T50" s="275">
        <f>VLOOKUP($D50,'Node Plan'!$B:$M,10,FALSE)/2</f>
        <v>7.9150000000000002E-3</v>
      </c>
      <c r="U50" s="276">
        <f t="shared" ref="U50:U54" si="23">(Q50*R50*S50)/T50</f>
        <v>5.44</v>
      </c>
      <c r="V50" s="272"/>
      <c r="W50" s="272"/>
      <c r="X50" s="271" t="str">
        <f t="shared" si="21"/>
        <v xml:space="preserve">     GL(3606,3607) = 2.72;</v>
      </c>
    </row>
    <row r="51" spans="1:24" s="277" customFormat="1">
      <c r="A51" s="272"/>
      <c r="B51" s="271">
        <f t="shared" si="17"/>
        <v>3607</v>
      </c>
      <c r="C51" s="271" t="str">
        <f>VLOOKUP($B51,'Node Plan'!B:M,2,FALSE)</f>
        <v>Top Frame Node 3607</v>
      </c>
      <c r="D51" s="271">
        <f t="shared" si="18"/>
        <v>3608</v>
      </c>
      <c r="E51" s="271" t="str">
        <f>VLOOKUP($D51,'Node Plan'!B:M,2,FALSE)</f>
        <v>Top Frame Node 3608</v>
      </c>
      <c r="F51" s="271">
        <f t="shared" si="19"/>
        <v>2.72</v>
      </c>
      <c r="G51" s="271" t="s">
        <v>24</v>
      </c>
      <c r="H51" s="273"/>
      <c r="I51" s="191"/>
      <c r="J51" s="191"/>
      <c r="K51" s="181">
        <f t="shared" si="20"/>
        <v>0</v>
      </c>
      <c r="L51" s="274">
        <f>VLOOKUP($B51,'Node Plan'!$B:$M,8,FALSE)</f>
        <v>170</v>
      </c>
      <c r="M51" s="275">
        <f>VLOOKUP($B51,'Node Plan'!$B:$M,11,FALSE)</f>
        <v>1.6E-2</v>
      </c>
      <c r="N51" s="275">
        <f>VLOOKUP($B51,'Node Plan'!$B:$M,10,FALSE)</f>
        <v>1.583E-2</v>
      </c>
      <c r="O51" s="275">
        <f>VLOOKUP($B51,'Node Plan'!$B:$M,10,FALSE)/2</f>
        <v>7.9150000000000002E-3</v>
      </c>
      <c r="P51" s="276">
        <f t="shared" si="22"/>
        <v>5.44</v>
      </c>
      <c r="Q51" s="274">
        <f>VLOOKUP($D51,'Node Plan'!$B:$M,8,FALSE)</f>
        <v>170</v>
      </c>
      <c r="R51" s="275">
        <f>VLOOKUP($D51,'Node Plan'!$B:$M,11,FALSE)</f>
        <v>1.6E-2</v>
      </c>
      <c r="S51" s="275">
        <f>VLOOKUP($D51,'Node Plan'!$B:$M,10,FALSE)</f>
        <v>1.583E-2</v>
      </c>
      <c r="T51" s="275">
        <f>VLOOKUP($D51,'Node Plan'!$B:$M,10,FALSE)/2</f>
        <v>7.9150000000000002E-3</v>
      </c>
      <c r="U51" s="276">
        <f t="shared" si="23"/>
        <v>5.44</v>
      </c>
      <c r="V51" s="272"/>
      <c r="W51" s="272"/>
      <c r="X51" s="271" t="str">
        <f t="shared" si="21"/>
        <v xml:space="preserve">     GL(3607,3608) = 2.72;</v>
      </c>
    </row>
    <row r="52" spans="1:24" s="191" customFormat="1">
      <c r="A52" s="272"/>
      <c r="B52" s="271">
        <f t="shared" si="17"/>
        <v>3608</v>
      </c>
      <c r="C52" s="271" t="str">
        <f>VLOOKUP($B52,'Node Plan'!B:M,2,FALSE)</f>
        <v>Top Frame Node 3608</v>
      </c>
      <c r="D52" s="271">
        <f t="shared" si="18"/>
        <v>3609</v>
      </c>
      <c r="E52" s="271" t="str">
        <f>VLOOKUP($D52,'Node Plan'!B:M,2,FALSE)</f>
        <v>Top Frame Node 3609</v>
      </c>
      <c r="F52" s="271">
        <f t="shared" si="19"/>
        <v>2.72</v>
      </c>
      <c r="G52" s="271" t="s">
        <v>24</v>
      </c>
      <c r="H52" s="273"/>
      <c r="K52" s="181">
        <f t="shared" si="20"/>
        <v>0</v>
      </c>
      <c r="L52" s="274">
        <f>VLOOKUP($B52,'Node Plan'!$B:$M,8,FALSE)</f>
        <v>170</v>
      </c>
      <c r="M52" s="275">
        <f>VLOOKUP($B52,'Node Plan'!$B:$M,11,FALSE)</f>
        <v>1.6E-2</v>
      </c>
      <c r="N52" s="275">
        <f>VLOOKUP($B52,'Node Plan'!$B:$M,10,FALSE)</f>
        <v>1.583E-2</v>
      </c>
      <c r="O52" s="275">
        <f>VLOOKUP($B52,'Node Plan'!$B:$M,10,FALSE)/2</f>
        <v>7.9150000000000002E-3</v>
      </c>
      <c r="P52" s="276">
        <f t="shared" si="22"/>
        <v>5.44</v>
      </c>
      <c r="Q52" s="274">
        <f>VLOOKUP($D52,'Node Plan'!$B:$M,8,FALSE)</f>
        <v>170</v>
      </c>
      <c r="R52" s="275">
        <f>VLOOKUP($D52,'Node Plan'!$B:$M,11,FALSE)</f>
        <v>1.6E-2</v>
      </c>
      <c r="S52" s="275">
        <f>VLOOKUP($D52,'Node Plan'!$B:$M,10,FALSE)</f>
        <v>1.583E-2</v>
      </c>
      <c r="T52" s="275">
        <f>VLOOKUP($D52,'Node Plan'!$B:$M,10,FALSE)/2</f>
        <v>7.9150000000000002E-3</v>
      </c>
      <c r="U52" s="276">
        <f t="shared" si="23"/>
        <v>5.44</v>
      </c>
      <c r="V52" s="272"/>
      <c r="W52" s="272"/>
      <c r="X52" s="271" t="str">
        <f t="shared" si="21"/>
        <v xml:space="preserve">     GL(3608,3609) = 2.72;</v>
      </c>
    </row>
    <row r="53" spans="1:24" s="277" customFormat="1">
      <c r="A53" s="272"/>
      <c r="B53" s="271">
        <f t="shared" si="17"/>
        <v>3609</v>
      </c>
      <c r="C53" s="271" t="str">
        <f>VLOOKUP($B53,'Node Plan'!B:M,2,FALSE)</f>
        <v>Top Frame Node 3609</v>
      </c>
      <c r="D53" s="271">
        <f t="shared" si="18"/>
        <v>3610</v>
      </c>
      <c r="E53" s="271" t="str">
        <f>VLOOKUP($D53,'Node Plan'!B:M,2,FALSE)</f>
        <v>Top Frame Node 3610</v>
      </c>
      <c r="F53" s="271">
        <f t="shared" si="19"/>
        <v>2.72</v>
      </c>
      <c r="G53" s="271" t="s">
        <v>24</v>
      </c>
      <c r="H53" s="273"/>
      <c r="I53" s="191"/>
      <c r="J53" s="191"/>
      <c r="K53" s="181">
        <f t="shared" si="20"/>
        <v>0</v>
      </c>
      <c r="L53" s="274">
        <f>VLOOKUP($B53,'Node Plan'!$B:$M,8,FALSE)</f>
        <v>170</v>
      </c>
      <c r="M53" s="275">
        <f>VLOOKUP($B53,'Node Plan'!$B:$M,11,FALSE)</f>
        <v>1.6E-2</v>
      </c>
      <c r="N53" s="275">
        <f>VLOOKUP($B53,'Node Plan'!$B:$M,10,FALSE)</f>
        <v>1.583E-2</v>
      </c>
      <c r="O53" s="275">
        <f>VLOOKUP($B53,'Node Plan'!$B:$M,10,FALSE)/2</f>
        <v>7.9150000000000002E-3</v>
      </c>
      <c r="P53" s="276">
        <f t="shared" si="22"/>
        <v>5.44</v>
      </c>
      <c r="Q53" s="274">
        <f>VLOOKUP($D53,'Node Plan'!$B:$M,8,FALSE)</f>
        <v>170</v>
      </c>
      <c r="R53" s="275">
        <f>VLOOKUP($D53,'Node Plan'!$B:$M,11,FALSE)</f>
        <v>1.6E-2</v>
      </c>
      <c r="S53" s="275">
        <f>VLOOKUP($D53,'Node Plan'!$B:$M,10,FALSE)</f>
        <v>1.583E-2</v>
      </c>
      <c r="T53" s="275">
        <f>VLOOKUP($D53,'Node Plan'!$B:$M,10,FALSE)/2</f>
        <v>7.9150000000000002E-3</v>
      </c>
      <c r="U53" s="276">
        <f t="shared" si="23"/>
        <v>5.44</v>
      </c>
      <c r="V53" s="272"/>
      <c r="W53" s="272"/>
      <c r="X53" s="271" t="str">
        <f t="shared" si="21"/>
        <v xml:space="preserve">     GL(3609,3610) = 2.72;</v>
      </c>
    </row>
    <row r="54" spans="1:24" s="277" customFormat="1">
      <c r="A54" s="272"/>
      <c r="B54" s="271">
        <f t="shared" si="17"/>
        <v>3610</v>
      </c>
      <c r="C54" s="271" t="str">
        <f>VLOOKUP($B54,'Node Plan'!B:M,2,FALSE)</f>
        <v>Top Frame Node 3610</v>
      </c>
      <c r="D54" s="271">
        <f t="shared" si="18"/>
        <v>3611</v>
      </c>
      <c r="E54" s="271" t="str">
        <f>VLOOKUP($D54,'Node Plan'!B:M,2,FALSE)</f>
        <v>Top Frame Node 3611</v>
      </c>
      <c r="F54" s="271">
        <f t="shared" si="19"/>
        <v>2.72</v>
      </c>
      <c r="G54" s="271" t="s">
        <v>24</v>
      </c>
      <c r="H54" s="273"/>
      <c r="I54" s="191"/>
      <c r="J54" s="191"/>
      <c r="K54" s="181">
        <f t="shared" si="20"/>
        <v>0</v>
      </c>
      <c r="L54" s="274">
        <f>VLOOKUP($B54,'Node Plan'!$B:$M,8,FALSE)</f>
        <v>170</v>
      </c>
      <c r="M54" s="275">
        <f>VLOOKUP($B54,'Node Plan'!$B:$M,11,FALSE)</f>
        <v>1.6E-2</v>
      </c>
      <c r="N54" s="275">
        <f>VLOOKUP($B54,'Node Plan'!$B:$M,10,FALSE)</f>
        <v>1.583E-2</v>
      </c>
      <c r="O54" s="275">
        <f>VLOOKUP($B54,'Node Plan'!$B:$M,10,FALSE)/2</f>
        <v>7.9150000000000002E-3</v>
      </c>
      <c r="P54" s="276">
        <f t="shared" si="22"/>
        <v>5.44</v>
      </c>
      <c r="Q54" s="274">
        <f>VLOOKUP($D54,'Node Plan'!$B:$M,8,FALSE)</f>
        <v>170</v>
      </c>
      <c r="R54" s="275">
        <f>VLOOKUP($D54,'Node Plan'!$B:$M,11,FALSE)</f>
        <v>1.6E-2</v>
      </c>
      <c r="S54" s="275">
        <f>VLOOKUP($D54,'Node Plan'!$B:$M,10,FALSE)</f>
        <v>1.583E-2</v>
      </c>
      <c r="T54" s="275">
        <f>VLOOKUP($D54,'Node Plan'!$B:$M,10,FALSE)/2</f>
        <v>7.9150000000000002E-3</v>
      </c>
      <c r="U54" s="276">
        <f t="shared" si="23"/>
        <v>5.44</v>
      </c>
      <c r="V54" s="272"/>
      <c r="W54" s="272"/>
      <c r="X54" s="271" t="str">
        <f t="shared" si="21"/>
        <v xml:space="preserve">     GL(3610,3611) = 2.72;</v>
      </c>
    </row>
    <row r="55" spans="1:24" s="277" customFormat="1">
      <c r="A55" s="272"/>
      <c r="B55" s="271"/>
      <c r="C55" s="271"/>
      <c r="D55" s="271"/>
      <c r="E55" s="271"/>
      <c r="F55" s="271"/>
      <c r="G55" s="271"/>
      <c r="H55" s="273"/>
      <c r="I55" s="191"/>
      <c r="J55" s="191"/>
      <c r="K55" s="181"/>
      <c r="L55" s="274"/>
      <c r="M55" s="275"/>
      <c r="N55" s="275"/>
      <c r="O55" s="275"/>
      <c r="P55" s="276"/>
      <c r="Q55" s="274"/>
      <c r="R55" s="275"/>
      <c r="S55" s="275"/>
      <c r="T55" s="275"/>
      <c r="U55" s="276"/>
      <c r="V55" s="272"/>
      <c r="W55" s="272"/>
      <c r="X55" s="271"/>
    </row>
    <row r="56" spans="1:24" s="277" customFormat="1">
      <c r="A56" s="272"/>
      <c r="B56" s="271">
        <f>B54+2</f>
        <v>3612</v>
      </c>
      <c r="C56" s="271" t="str">
        <f>VLOOKUP($B56,'Node Plan'!B:M,2,FALSE)</f>
        <v>Top Frame Node 3612</v>
      </c>
      <c r="D56" s="271">
        <f t="shared" si="18"/>
        <v>3613</v>
      </c>
      <c r="E56" s="271" t="str">
        <f>VLOOKUP($D56,'Node Plan'!B:M,2,FALSE)</f>
        <v>Top Frame Node 3613</v>
      </c>
      <c r="F56" s="271">
        <f t="shared" si="19"/>
        <v>2.72</v>
      </c>
      <c r="G56" s="271" t="s">
        <v>24</v>
      </c>
      <c r="H56" s="273"/>
      <c r="I56" s="191"/>
      <c r="J56" s="191"/>
      <c r="K56" s="181">
        <f t="shared" si="20"/>
        <v>0</v>
      </c>
      <c r="L56" s="274">
        <f>VLOOKUP($B56,'Node Plan'!$B:$M,8,FALSE)</f>
        <v>170</v>
      </c>
      <c r="M56" s="275">
        <f>VLOOKUP($B56,'Node Plan'!$B:$M,11,FALSE)</f>
        <v>1.6E-2</v>
      </c>
      <c r="N56" s="275">
        <f>VLOOKUP($B56,'Node Plan'!$B:$M,10,FALSE)</f>
        <v>1.583E-2</v>
      </c>
      <c r="O56" s="275">
        <f>VLOOKUP($B56,'Node Plan'!$B:$M,10,FALSE)/2</f>
        <v>7.9150000000000002E-3</v>
      </c>
      <c r="P56" s="276">
        <f t="shared" ref="P56:P60" si="24">(L56*M56*N56)/O56</f>
        <v>5.44</v>
      </c>
      <c r="Q56" s="274">
        <f>VLOOKUP($D56,'Node Plan'!$B:$M,8,FALSE)</f>
        <v>170</v>
      </c>
      <c r="R56" s="275">
        <f>VLOOKUP($D56,'Node Plan'!$B:$M,11,FALSE)</f>
        <v>1.6E-2</v>
      </c>
      <c r="S56" s="275">
        <f>VLOOKUP($D56,'Node Plan'!$B:$M,10,FALSE)</f>
        <v>1.583E-2</v>
      </c>
      <c r="T56" s="275">
        <f>VLOOKUP($D56,'Node Plan'!$B:$M,10,FALSE)/2</f>
        <v>7.9150000000000002E-3</v>
      </c>
      <c r="U56" s="276">
        <f t="shared" ref="U56:U60" si="25">(Q56*R56*S56)/T56</f>
        <v>5.44</v>
      </c>
      <c r="V56" s="272"/>
      <c r="W56" s="272"/>
      <c r="X56" s="271" t="str">
        <f t="shared" si="21"/>
        <v xml:space="preserve">     GL(3612,3613) = 2.72;</v>
      </c>
    </row>
    <row r="57" spans="1:24" s="277" customFormat="1">
      <c r="A57" s="272"/>
      <c r="B57" s="271">
        <f t="shared" si="17"/>
        <v>3613</v>
      </c>
      <c r="C57" s="271" t="str">
        <f>VLOOKUP($B57,'Node Plan'!B:M,2,FALSE)</f>
        <v>Top Frame Node 3613</v>
      </c>
      <c r="D57" s="271">
        <f t="shared" si="18"/>
        <v>3614</v>
      </c>
      <c r="E57" s="271" t="str">
        <f>VLOOKUP($D57,'Node Plan'!B:M,2,FALSE)</f>
        <v>Top Frame Node 3614</v>
      </c>
      <c r="F57" s="271">
        <f t="shared" si="19"/>
        <v>2.72</v>
      </c>
      <c r="G57" s="271" t="s">
        <v>24</v>
      </c>
      <c r="H57" s="273"/>
      <c r="I57" s="191"/>
      <c r="J57" s="191"/>
      <c r="K57" s="181">
        <f t="shared" si="20"/>
        <v>0</v>
      </c>
      <c r="L57" s="274">
        <f>VLOOKUP($B57,'Node Plan'!$B:$M,8,FALSE)</f>
        <v>170</v>
      </c>
      <c r="M57" s="275">
        <f>VLOOKUP($B57,'Node Plan'!$B:$M,11,FALSE)</f>
        <v>1.6E-2</v>
      </c>
      <c r="N57" s="275">
        <f>VLOOKUP($B57,'Node Plan'!$B:$M,10,FALSE)</f>
        <v>1.583E-2</v>
      </c>
      <c r="O57" s="275">
        <f>VLOOKUP($B57,'Node Plan'!$B:$M,10,FALSE)/2</f>
        <v>7.9150000000000002E-3</v>
      </c>
      <c r="P57" s="276">
        <f t="shared" si="24"/>
        <v>5.44</v>
      </c>
      <c r="Q57" s="274">
        <f>VLOOKUP($D57,'Node Plan'!$B:$M,8,FALSE)</f>
        <v>170</v>
      </c>
      <c r="R57" s="275">
        <f>VLOOKUP($D57,'Node Plan'!$B:$M,11,FALSE)</f>
        <v>1.6E-2</v>
      </c>
      <c r="S57" s="275">
        <f>VLOOKUP($D57,'Node Plan'!$B:$M,10,FALSE)</f>
        <v>1.583E-2</v>
      </c>
      <c r="T57" s="275">
        <f>VLOOKUP($D57,'Node Plan'!$B:$M,10,FALSE)/2</f>
        <v>7.9150000000000002E-3</v>
      </c>
      <c r="U57" s="276">
        <f t="shared" si="25"/>
        <v>5.44</v>
      </c>
      <c r="V57" s="272"/>
      <c r="W57" s="272"/>
      <c r="X57" s="271" t="str">
        <f t="shared" si="21"/>
        <v xml:space="preserve">     GL(3613,3614) = 2.72;</v>
      </c>
    </row>
    <row r="58" spans="1:24" s="277" customFormat="1">
      <c r="A58" s="272"/>
      <c r="B58" s="271">
        <f t="shared" si="17"/>
        <v>3614</v>
      </c>
      <c r="C58" s="271" t="str">
        <f>VLOOKUP($B58,'Node Plan'!B:M,2,FALSE)</f>
        <v>Top Frame Node 3614</v>
      </c>
      <c r="D58" s="271">
        <f t="shared" si="18"/>
        <v>3615</v>
      </c>
      <c r="E58" s="271" t="str">
        <f>VLOOKUP($D58,'Node Plan'!B:M,2,FALSE)</f>
        <v>Top Frame Node 3615</v>
      </c>
      <c r="F58" s="271">
        <f t="shared" si="19"/>
        <v>2.72</v>
      </c>
      <c r="G58" s="271" t="s">
        <v>24</v>
      </c>
      <c r="H58" s="273"/>
      <c r="I58" s="191"/>
      <c r="J58" s="191"/>
      <c r="K58" s="181">
        <f t="shared" si="20"/>
        <v>0</v>
      </c>
      <c r="L58" s="274">
        <f>VLOOKUP($B58,'Node Plan'!$B:$M,8,FALSE)</f>
        <v>170</v>
      </c>
      <c r="M58" s="275">
        <f>VLOOKUP($B58,'Node Plan'!$B:$M,11,FALSE)</f>
        <v>1.6E-2</v>
      </c>
      <c r="N58" s="275">
        <f>VLOOKUP($B58,'Node Plan'!$B:$M,10,FALSE)</f>
        <v>1.583E-2</v>
      </c>
      <c r="O58" s="275">
        <f>VLOOKUP($B58,'Node Plan'!$B:$M,10,FALSE)/2</f>
        <v>7.9150000000000002E-3</v>
      </c>
      <c r="P58" s="276">
        <f t="shared" si="24"/>
        <v>5.44</v>
      </c>
      <c r="Q58" s="274">
        <f>VLOOKUP($D58,'Node Plan'!$B:$M,8,FALSE)</f>
        <v>170</v>
      </c>
      <c r="R58" s="275">
        <f>VLOOKUP($D58,'Node Plan'!$B:$M,11,FALSE)</f>
        <v>1.6E-2</v>
      </c>
      <c r="S58" s="275">
        <f>VLOOKUP($D58,'Node Plan'!$B:$M,10,FALSE)</f>
        <v>1.583E-2</v>
      </c>
      <c r="T58" s="275">
        <f>VLOOKUP($D58,'Node Plan'!$B:$M,10,FALSE)/2</f>
        <v>7.9150000000000002E-3</v>
      </c>
      <c r="U58" s="276">
        <f t="shared" si="25"/>
        <v>5.44</v>
      </c>
      <c r="V58" s="272"/>
      <c r="W58" s="272"/>
      <c r="X58" s="271" t="str">
        <f t="shared" si="21"/>
        <v xml:space="preserve">     GL(3614,3615) = 2.72;</v>
      </c>
    </row>
    <row r="59" spans="1:24" s="277" customFormat="1">
      <c r="A59" s="272"/>
      <c r="B59" s="271">
        <f t="shared" si="17"/>
        <v>3615</v>
      </c>
      <c r="C59" s="271" t="str">
        <f>VLOOKUP($B59,'Node Plan'!B:M,2,FALSE)</f>
        <v>Top Frame Node 3615</v>
      </c>
      <c r="D59" s="271">
        <f t="shared" si="18"/>
        <v>3616</v>
      </c>
      <c r="E59" s="271" t="str">
        <f>VLOOKUP($D59,'Node Plan'!B:M,2,FALSE)</f>
        <v>Top Frame Node 3616</v>
      </c>
      <c r="F59" s="271">
        <f t="shared" si="19"/>
        <v>2.72</v>
      </c>
      <c r="G59" s="271" t="s">
        <v>24</v>
      </c>
      <c r="H59" s="273"/>
      <c r="I59" s="191"/>
      <c r="J59" s="191"/>
      <c r="K59" s="181">
        <f t="shared" si="20"/>
        <v>0</v>
      </c>
      <c r="L59" s="274">
        <f>VLOOKUP($B59,'Node Plan'!$B:$M,8,FALSE)</f>
        <v>170</v>
      </c>
      <c r="M59" s="275">
        <f>VLOOKUP($B59,'Node Plan'!$B:$M,11,FALSE)</f>
        <v>1.6E-2</v>
      </c>
      <c r="N59" s="275">
        <f>VLOOKUP($B59,'Node Plan'!$B:$M,10,FALSE)</f>
        <v>1.583E-2</v>
      </c>
      <c r="O59" s="275">
        <f>VLOOKUP($B59,'Node Plan'!$B:$M,10,FALSE)/2</f>
        <v>7.9150000000000002E-3</v>
      </c>
      <c r="P59" s="276">
        <f t="shared" si="24"/>
        <v>5.44</v>
      </c>
      <c r="Q59" s="274">
        <f>VLOOKUP($D59,'Node Plan'!$B:$M,8,FALSE)</f>
        <v>170</v>
      </c>
      <c r="R59" s="275">
        <f>VLOOKUP($D59,'Node Plan'!$B:$M,11,FALSE)</f>
        <v>1.6E-2</v>
      </c>
      <c r="S59" s="275">
        <f>VLOOKUP($D59,'Node Plan'!$B:$M,10,FALSE)</f>
        <v>1.583E-2</v>
      </c>
      <c r="T59" s="275">
        <f>VLOOKUP($D59,'Node Plan'!$B:$M,10,FALSE)/2</f>
        <v>7.9150000000000002E-3</v>
      </c>
      <c r="U59" s="276">
        <f t="shared" si="25"/>
        <v>5.44</v>
      </c>
      <c r="V59" s="272"/>
      <c r="W59" s="272"/>
      <c r="X59" s="271" t="str">
        <f t="shared" si="21"/>
        <v xml:space="preserve">     GL(3615,3616) = 2.72;</v>
      </c>
    </row>
    <row r="60" spans="1:24" s="277" customFormat="1">
      <c r="A60" s="272"/>
      <c r="B60" s="271">
        <f t="shared" si="17"/>
        <v>3616</v>
      </c>
      <c r="C60" s="271" t="str">
        <f>VLOOKUP($B60,'Node Plan'!B:M,2,FALSE)</f>
        <v>Top Frame Node 3616</v>
      </c>
      <c r="D60" s="271">
        <f t="shared" si="18"/>
        <v>3617</v>
      </c>
      <c r="E60" s="271" t="str">
        <f>VLOOKUP($D60,'Node Plan'!B:M,2,FALSE)</f>
        <v>Top Frame Node 3617</v>
      </c>
      <c r="F60" s="271">
        <f t="shared" si="19"/>
        <v>2.72</v>
      </c>
      <c r="G60" s="271" t="s">
        <v>24</v>
      </c>
      <c r="H60" s="273"/>
      <c r="I60" s="191"/>
      <c r="J60" s="191"/>
      <c r="K60" s="181">
        <f t="shared" si="20"/>
        <v>0</v>
      </c>
      <c r="L60" s="274">
        <f>VLOOKUP($B60,'Node Plan'!$B:$M,8,FALSE)</f>
        <v>170</v>
      </c>
      <c r="M60" s="275">
        <f>VLOOKUP($B60,'Node Plan'!$B:$M,11,FALSE)</f>
        <v>1.6E-2</v>
      </c>
      <c r="N60" s="275">
        <f>VLOOKUP($B60,'Node Plan'!$B:$M,10,FALSE)</f>
        <v>1.583E-2</v>
      </c>
      <c r="O60" s="275">
        <f>VLOOKUP($B60,'Node Plan'!$B:$M,10,FALSE)/2</f>
        <v>7.9150000000000002E-3</v>
      </c>
      <c r="P60" s="276">
        <f t="shared" si="24"/>
        <v>5.44</v>
      </c>
      <c r="Q60" s="274">
        <f>VLOOKUP($D60,'Node Plan'!$B:$M,8,FALSE)</f>
        <v>170</v>
      </c>
      <c r="R60" s="275">
        <f>VLOOKUP($D60,'Node Plan'!$B:$M,11,FALSE)</f>
        <v>1.6E-2</v>
      </c>
      <c r="S60" s="275">
        <f>VLOOKUP($D60,'Node Plan'!$B:$M,10,FALSE)</f>
        <v>1.583E-2</v>
      </c>
      <c r="T60" s="275">
        <f>VLOOKUP($D60,'Node Plan'!$B:$M,10,FALSE)/2</f>
        <v>7.9150000000000002E-3</v>
      </c>
      <c r="U60" s="276">
        <f t="shared" si="25"/>
        <v>5.44</v>
      </c>
      <c r="V60" s="272"/>
      <c r="W60" s="272"/>
      <c r="X60" s="271" t="str">
        <f t="shared" si="21"/>
        <v xml:space="preserve">     GL(3616,3617) = 2.72;</v>
      </c>
    </row>
    <row r="61" spans="1:24" s="277" customFormat="1">
      <c r="A61" s="272"/>
      <c r="B61" s="271"/>
      <c r="C61" s="271"/>
      <c r="D61" s="271"/>
      <c r="E61" s="271"/>
      <c r="F61" s="271"/>
      <c r="G61" s="271"/>
      <c r="H61" s="273"/>
      <c r="I61" s="191"/>
      <c r="J61" s="191"/>
      <c r="K61" s="181"/>
      <c r="L61" s="274"/>
      <c r="M61" s="275"/>
      <c r="N61" s="275"/>
      <c r="O61" s="275"/>
      <c r="P61" s="276"/>
      <c r="Q61" s="274"/>
      <c r="R61" s="275"/>
      <c r="S61" s="275"/>
      <c r="T61" s="275"/>
      <c r="U61" s="276"/>
      <c r="V61" s="272"/>
      <c r="W61" s="272"/>
      <c r="X61" s="271"/>
    </row>
    <row r="62" spans="1:24" s="277" customFormat="1">
      <c r="A62" s="272"/>
      <c r="B62" s="271">
        <f>B60+2</f>
        <v>3618</v>
      </c>
      <c r="C62" s="271" t="str">
        <f>VLOOKUP($B62,'Node Plan'!B:M,2,FALSE)</f>
        <v>Top Frame Node 3618</v>
      </c>
      <c r="D62" s="271">
        <f t="shared" si="18"/>
        <v>3619</v>
      </c>
      <c r="E62" s="271" t="str">
        <f>VLOOKUP($D62,'Node Plan'!B:M,2,FALSE)</f>
        <v>Top Frame Node 3619</v>
      </c>
      <c r="F62" s="271">
        <f t="shared" si="19"/>
        <v>2.72</v>
      </c>
      <c r="G62" s="271" t="s">
        <v>24</v>
      </c>
      <c r="H62" s="273"/>
      <c r="I62" s="191"/>
      <c r="J62" s="191"/>
      <c r="K62" s="181">
        <f t="shared" si="20"/>
        <v>0</v>
      </c>
      <c r="L62" s="274">
        <f>VLOOKUP($B62,'Node Plan'!$B:$M,8,FALSE)</f>
        <v>170</v>
      </c>
      <c r="M62" s="275">
        <f>VLOOKUP($B62,'Node Plan'!$B:$M,11,FALSE)</f>
        <v>1.6E-2</v>
      </c>
      <c r="N62" s="275">
        <f>VLOOKUP($B62,'Node Plan'!$B:$M,10,FALSE)</f>
        <v>1.583E-2</v>
      </c>
      <c r="O62" s="275">
        <f>VLOOKUP($B62,'Node Plan'!$B:$M,10,FALSE)/2</f>
        <v>7.9150000000000002E-3</v>
      </c>
      <c r="P62" s="276">
        <f t="shared" ref="P62:P66" si="26">(L62*M62*N62)/O62</f>
        <v>5.44</v>
      </c>
      <c r="Q62" s="274">
        <f>VLOOKUP($D62,'Node Plan'!$B:$M,8,FALSE)</f>
        <v>170</v>
      </c>
      <c r="R62" s="275">
        <f>VLOOKUP($D62,'Node Plan'!$B:$M,11,FALSE)</f>
        <v>1.6E-2</v>
      </c>
      <c r="S62" s="275">
        <f>VLOOKUP($D62,'Node Plan'!$B:$M,10,FALSE)</f>
        <v>1.583E-2</v>
      </c>
      <c r="T62" s="275">
        <f>VLOOKUP($D62,'Node Plan'!$B:$M,10,FALSE)/2</f>
        <v>7.9150000000000002E-3</v>
      </c>
      <c r="U62" s="276">
        <f t="shared" ref="U62:U66" si="27">(Q62*R62*S62)/T62</f>
        <v>5.44</v>
      </c>
      <c r="V62" s="272"/>
      <c r="W62" s="272"/>
      <c r="X62" s="271" t="str">
        <f t="shared" si="21"/>
        <v xml:space="preserve">     GL(3618,3619) = 2.72;</v>
      </c>
    </row>
    <row r="63" spans="1:24" s="277" customFormat="1">
      <c r="A63" s="272"/>
      <c r="B63" s="271">
        <f t="shared" si="17"/>
        <v>3619</v>
      </c>
      <c r="C63" s="271" t="str">
        <f>VLOOKUP($B63,'Node Plan'!B:M,2,FALSE)</f>
        <v>Top Frame Node 3619</v>
      </c>
      <c r="D63" s="271">
        <f t="shared" si="18"/>
        <v>3620</v>
      </c>
      <c r="E63" s="271" t="str">
        <f>VLOOKUP($D63,'Node Plan'!B:M,2,FALSE)</f>
        <v>Top Frame Node 3620</v>
      </c>
      <c r="F63" s="271">
        <f t="shared" si="19"/>
        <v>2.72</v>
      </c>
      <c r="G63" s="271" t="s">
        <v>24</v>
      </c>
      <c r="H63" s="273"/>
      <c r="I63" s="191"/>
      <c r="J63" s="191"/>
      <c r="K63" s="181">
        <f t="shared" si="20"/>
        <v>0</v>
      </c>
      <c r="L63" s="274">
        <f>VLOOKUP($B63,'Node Plan'!$B:$M,8,FALSE)</f>
        <v>170</v>
      </c>
      <c r="M63" s="275">
        <f>VLOOKUP($B63,'Node Plan'!$B:$M,11,FALSE)</f>
        <v>1.6E-2</v>
      </c>
      <c r="N63" s="275">
        <f>VLOOKUP($B63,'Node Plan'!$B:$M,10,FALSE)</f>
        <v>1.583E-2</v>
      </c>
      <c r="O63" s="275">
        <f>VLOOKUP($B63,'Node Plan'!$B:$M,10,FALSE)/2</f>
        <v>7.9150000000000002E-3</v>
      </c>
      <c r="P63" s="276">
        <f t="shared" si="26"/>
        <v>5.44</v>
      </c>
      <c r="Q63" s="274">
        <f>VLOOKUP($D63,'Node Plan'!$B:$M,8,FALSE)</f>
        <v>170</v>
      </c>
      <c r="R63" s="275">
        <f>VLOOKUP($D63,'Node Plan'!$B:$M,11,FALSE)</f>
        <v>1.6E-2</v>
      </c>
      <c r="S63" s="275">
        <f>VLOOKUP($D63,'Node Plan'!$B:$M,10,FALSE)</f>
        <v>1.583E-2</v>
      </c>
      <c r="T63" s="275">
        <f>VLOOKUP($D63,'Node Plan'!$B:$M,10,FALSE)/2</f>
        <v>7.9150000000000002E-3</v>
      </c>
      <c r="U63" s="276">
        <f t="shared" si="27"/>
        <v>5.44</v>
      </c>
      <c r="V63" s="272"/>
      <c r="W63" s="272"/>
      <c r="X63" s="271" t="str">
        <f t="shared" si="21"/>
        <v xml:space="preserve">     GL(3619,3620) = 2.72;</v>
      </c>
    </row>
    <row r="64" spans="1:24" s="191" customFormat="1">
      <c r="A64" s="272"/>
      <c r="B64" s="271">
        <f t="shared" si="17"/>
        <v>3620</v>
      </c>
      <c r="C64" s="271" t="str">
        <f>VLOOKUP($B64,'Node Plan'!B:M,2,FALSE)</f>
        <v>Top Frame Node 3620</v>
      </c>
      <c r="D64" s="271">
        <f t="shared" si="18"/>
        <v>3621</v>
      </c>
      <c r="E64" s="271" t="str">
        <f>VLOOKUP($D64,'Node Plan'!B:M,2,FALSE)</f>
        <v>Top Frame Node 3621</v>
      </c>
      <c r="F64" s="271">
        <f t="shared" si="19"/>
        <v>2.72</v>
      </c>
      <c r="G64" s="271" t="s">
        <v>24</v>
      </c>
      <c r="H64" s="273"/>
      <c r="K64" s="181">
        <f t="shared" si="20"/>
        <v>0</v>
      </c>
      <c r="L64" s="274">
        <f>VLOOKUP($B64,'Node Plan'!$B:$M,8,FALSE)</f>
        <v>170</v>
      </c>
      <c r="M64" s="275">
        <f>VLOOKUP($B64,'Node Plan'!$B:$M,11,FALSE)</f>
        <v>1.6E-2</v>
      </c>
      <c r="N64" s="275">
        <f>VLOOKUP($B64,'Node Plan'!$B:$M,10,FALSE)</f>
        <v>1.583E-2</v>
      </c>
      <c r="O64" s="275">
        <f>VLOOKUP($B64,'Node Plan'!$B:$M,10,FALSE)/2</f>
        <v>7.9150000000000002E-3</v>
      </c>
      <c r="P64" s="276">
        <f t="shared" si="26"/>
        <v>5.44</v>
      </c>
      <c r="Q64" s="274">
        <f>VLOOKUP($D64,'Node Plan'!$B:$M,8,FALSE)</f>
        <v>170</v>
      </c>
      <c r="R64" s="275">
        <f>VLOOKUP($D64,'Node Plan'!$B:$M,11,FALSE)</f>
        <v>1.6E-2</v>
      </c>
      <c r="S64" s="275">
        <f>VLOOKUP($D64,'Node Plan'!$B:$M,10,FALSE)</f>
        <v>1.583E-2</v>
      </c>
      <c r="T64" s="275">
        <f>VLOOKUP($D64,'Node Plan'!$B:$M,10,FALSE)/2</f>
        <v>7.9150000000000002E-3</v>
      </c>
      <c r="U64" s="276">
        <f t="shared" si="27"/>
        <v>5.44</v>
      </c>
      <c r="V64" s="272"/>
      <c r="W64" s="272"/>
      <c r="X64" s="271" t="str">
        <f t="shared" si="21"/>
        <v xml:space="preserve">     GL(3620,3621) = 2.72;</v>
      </c>
    </row>
    <row r="65" spans="1:24" s="191" customFormat="1">
      <c r="A65" s="272"/>
      <c r="B65" s="271">
        <f t="shared" si="17"/>
        <v>3621</v>
      </c>
      <c r="C65" s="271" t="str">
        <f>VLOOKUP($B65,'Node Plan'!B:M,2,FALSE)</f>
        <v>Top Frame Node 3621</v>
      </c>
      <c r="D65" s="271">
        <f t="shared" si="18"/>
        <v>3622</v>
      </c>
      <c r="E65" s="271" t="str">
        <f>VLOOKUP($D65,'Node Plan'!B:M,2,FALSE)</f>
        <v>Top Frame Node 3622</v>
      </c>
      <c r="F65" s="271">
        <f t="shared" si="19"/>
        <v>2.72</v>
      </c>
      <c r="G65" s="271" t="s">
        <v>24</v>
      </c>
      <c r="H65" s="273"/>
      <c r="K65" s="181">
        <f t="shared" si="20"/>
        <v>0</v>
      </c>
      <c r="L65" s="274">
        <f>VLOOKUP($B65,'Node Plan'!$B:$M,8,FALSE)</f>
        <v>170</v>
      </c>
      <c r="M65" s="275">
        <f>VLOOKUP($B65,'Node Plan'!$B:$M,11,FALSE)</f>
        <v>1.6E-2</v>
      </c>
      <c r="N65" s="275">
        <f>VLOOKUP($B65,'Node Plan'!$B:$M,10,FALSE)</f>
        <v>1.583E-2</v>
      </c>
      <c r="O65" s="275">
        <f>VLOOKUP($B65,'Node Plan'!$B:$M,10,FALSE)/2</f>
        <v>7.9150000000000002E-3</v>
      </c>
      <c r="P65" s="276">
        <f t="shared" si="26"/>
        <v>5.44</v>
      </c>
      <c r="Q65" s="274">
        <f>VLOOKUP($D65,'Node Plan'!$B:$M,8,FALSE)</f>
        <v>170</v>
      </c>
      <c r="R65" s="275">
        <f>VLOOKUP($D65,'Node Plan'!$B:$M,11,FALSE)</f>
        <v>1.6E-2</v>
      </c>
      <c r="S65" s="275">
        <f>VLOOKUP($D65,'Node Plan'!$B:$M,10,FALSE)</f>
        <v>1.583E-2</v>
      </c>
      <c r="T65" s="275">
        <f>VLOOKUP($D65,'Node Plan'!$B:$M,10,FALSE)/2</f>
        <v>7.9150000000000002E-3</v>
      </c>
      <c r="U65" s="276">
        <f t="shared" si="27"/>
        <v>5.44</v>
      </c>
      <c r="V65" s="272"/>
      <c r="W65" s="272"/>
      <c r="X65" s="271" t="str">
        <f t="shared" si="21"/>
        <v xml:space="preserve">     GL(3621,3622) = 2.72;</v>
      </c>
    </row>
    <row r="66" spans="1:24" s="191" customFormat="1">
      <c r="A66" s="272"/>
      <c r="B66" s="271">
        <f t="shared" si="17"/>
        <v>3622</v>
      </c>
      <c r="C66" s="271" t="str">
        <f>VLOOKUP($B66,'Node Plan'!B:M,2,FALSE)</f>
        <v>Top Frame Node 3622</v>
      </c>
      <c r="D66" s="271">
        <f t="shared" si="18"/>
        <v>3623</v>
      </c>
      <c r="E66" s="271" t="str">
        <f>VLOOKUP($D66,'Node Plan'!B:M,2,FALSE)</f>
        <v>Top Frame Node 3623</v>
      </c>
      <c r="F66" s="271">
        <f t="shared" si="19"/>
        <v>2.72</v>
      </c>
      <c r="G66" s="271" t="s">
        <v>24</v>
      </c>
      <c r="H66" s="273"/>
      <c r="K66" s="181">
        <f t="shared" si="20"/>
        <v>0</v>
      </c>
      <c r="L66" s="274">
        <f>VLOOKUP($B66,'Node Plan'!$B:$M,8,FALSE)</f>
        <v>170</v>
      </c>
      <c r="M66" s="275">
        <f>VLOOKUP($B66,'Node Plan'!$B:$M,11,FALSE)</f>
        <v>1.6E-2</v>
      </c>
      <c r="N66" s="275">
        <f>VLOOKUP($B66,'Node Plan'!$B:$M,10,FALSE)</f>
        <v>1.583E-2</v>
      </c>
      <c r="O66" s="275">
        <f>VLOOKUP($B66,'Node Plan'!$B:$M,10,FALSE)/2</f>
        <v>7.9150000000000002E-3</v>
      </c>
      <c r="P66" s="276">
        <f t="shared" si="26"/>
        <v>5.44</v>
      </c>
      <c r="Q66" s="274">
        <f>VLOOKUP($D66,'Node Plan'!$B:$M,8,FALSE)</f>
        <v>170</v>
      </c>
      <c r="R66" s="275">
        <f>VLOOKUP($D66,'Node Plan'!$B:$M,11,FALSE)</f>
        <v>1.6E-2</v>
      </c>
      <c r="S66" s="275">
        <f>VLOOKUP($D66,'Node Plan'!$B:$M,10,FALSE)</f>
        <v>1.583E-2</v>
      </c>
      <c r="T66" s="275">
        <f>VLOOKUP($D66,'Node Plan'!$B:$M,10,FALSE)/2</f>
        <v>7.9150000000000002E-3</v>
      </c>
      <c r="U66" s="276">
        <f t="shared" si="27"/>
        <v>5.44</v>
      </c>
      <c r="V66" s="272"/>
      <c r="W66" s="272"/>
      <c r="X66" s="271" t="str">
        <f t="shared" si="21"/>
        <v xml:space="preserve">     GL(3622,3623) = 2.72;</v>
      </c>
    </row>
    <row r="67" spans="1:24" s="272" customFormat="1">
      <c r="B67" s="271"/>
      <c r="C67" s="271"/>
      <c r="D67" s="271"/>
      <c r="E67" s="271"/>
      <c r="F67" s="271"/>
      <c r="G67" s="271"/>
      <c r="H67" s="273"/>
      <c r="I67" s="191"/>
      <c r="J67" s="191"/>
      <c r="K67" s="181"/>
      <c r="L67" s="274"/>
      <c r="M67" s="275"/>
      <c r="N67" s="275"/>
      <c r="O67" s="275"/>
      <c r="P67" s="276"/>
      <c r="Q67" s="274"/>
      <c r="R67" s="275"/>
      <c r="S67" s="275"/>
      <c r="T67" s="275"/>
      <c r="U67" s="276"/>
      <c r="X67" s="271"/>
    </row>
    <row r="68" spans="1:24" s="191" customFormat="1">
      <c r="A68" s="272"/>
      <c r="B68" s="271">
        <f>B66+2</f>
        <v>3624</v>
      </c>
      <c r="C68" s="271" t="str">
        <f>VLOOKUP($B68,'Node Plan'!B:M,2,FALSE)</f>
        <v>Top Frame Node 3624</v>
      </c>
      <c r="D68" s="271">
        <f>B68+1</f>
        <v>3625</v>
      </c>
      <c r="E68" s="271" t="str">
        <f>VLOOKUP($D68,'Node Plan'!B:M,2,FALSE)</f>
        <v>Top Frame Node 3625</v>
      </c>
      <c r="F68" s="271">
        <f>IF(G68="Y",1/(1/K68+1/P68+1/U68),1/(1/P68+1/U68))</f>
        <v>2.72</v>
      </c>
      <c r="G68" s="271" t="s">
        <v>24</v>
      </c>
      <c r="H68" s="273"/>
      <c r="K68" s="181">
        <f>I68*J68*H68</f>
        <v>0</v>
      </c>
      <c r="L68" s="274">
        <f>VLOOKUP($B68,'Node Plan'!$B:$M,8,FALSE)</f>
        <v>170</v>
      </c>
      <c r="M68" s="275">
        <f>VLOOKUP($B68,'Node Plan'!$B:$M,11,FALSE)</f>
        <v>1.6E-2</v>
      </c>
      <c r="N68" s="275">
        <f>VLOOKUP($B68,'Node Plan'!$B:$M,10,FALSE)</f>
        <v>1.583E-2</v>
      </c>
      <c r="O68" s="275">
        <f>VLOOKUP($B68,'Node Plan'!$B:$M,10,FALSE)/2</f>
        <v>7.9150000000000002E-3</v>
      </c>
      <c r="P68" s="276">
        <f t="shared" ref="P68:P72" si="28">(L68*M68*N68)/O68</f>
        <v>5.44</v>
      </c>
      <c r="Q68" s="274">
        <f>VLOOKUP($D68,'Node Plan'!$B:$M,8,FALSE)</f>
        <v>170</v>
      </c>
      <c r="R68" s="275">
        <f>VLOOKUP($D68,'Node Plan'!$B:$M,11,FALSE)</f>
        <v>1.6E-2</v>
      </c>
      <c r="S68" s="275">
        <f>VLOOKUP($D68,'Node Plan'!$B:$M,10,FALSE)</f>
        <v>1.583E-2</v>
      </c>
      <c r="T68" s="275">
        <f>VLOOKUP($D68,'Node Plan'!$B:$M,10,FALSE)/2</f>
        <v>7.9150000000000002E-3</v>
      </c>
      <c r="U68" s="276">
        <f t="shared" ref="U68:U72" si="29">(Q68*R68*S68)/T68</f>
        <v>5.44</v>
      </c>
      <c r="V68" s="272"/>
      <c r="W68" s="272"/>
      <c r="X68" s="271" t="str">
        <f>"     GL("&amp;B68&amp;","&amp;D68&amp;") = "&amp;F68&amp;";"</f>
        <v xml:space="preserve">     GL(3624,3625) = 2.72;</v>
      </c>
    </row>
    <row r="69" spans="1:24" s="277" customFormat="1">
      <c r="A69" s="272"/>
      <c r="B69" s="271">
        <f t="shared" si="17"/>
        <v>3625</v>
      </c>
      <c r="C69" s="271" t="str">
        <f>VLOOKUP($B69,'Node Plan'!B:M,2,FALSE)</f>
        <v>Top Frame Node 3625</v>
      </c>
      <c r="D69" s="271">
        <f t="shared" si="18"/>
        <v>3626</v>
      </c>
      <c r="E69" s="271" t="str">
        <f>VLOOKUP($D69,'Node Plan'!B:M,2,FALSE)</f>
        <v>Top Frame Node 3626</v>
      </c>
      <c r="F69" s="271">
        <f t="shared" si="19"/>
        <v>2.72</v>
      </c>
      <c r="G69" s="271" t="s">
        <v>24</v>
      </c>
      <c r="H69" s="273"/>
      <c r="I69" s="191"/>
      <c r="J69" s="191"/>
      <c r="K69" s="181">
        <f t="shared" si="20"/>
        <v>0</v>
      </c>
      <c r="L69" s="274">
        <f>VLOOKUP($B69,'Node Plan'!$B:$M,8,FALSE)</f>
        <v>170</v>
      </c>
      <c r="M69" s="275">
        <f>VLOOKUP($B69,'Node Plan'!$B:$M,11,FALSE)</f>
        <v>1.6E-2</v>
      </c>
      <c r="N69" s="275">
        <f>VLOOKUP($B69,'Node Plan'!$B:$M,10,FALSE)</f>
        <v>1.583E-2</v>
      </c>
      <c r="O69" s="275">
        <f>VLOOKUP($B69,'Node Plan'!$B:$M,10,FALSE)/2</f>
        <v>7.9150000000000002E-3</v>
      </c>
      <c r="P69" s="276">
        <f t="shared" si="28"/>
        <v>5.44</v>
      </c>
      <c r="Q69" s="274">
        <f>VLOOKUP($D69,'Node Plan'!$B:$M,8,FALSE)</f>
        <v>170</v>
      </c>
      <c r="R69" s="275">
        <f>VLOOKUP($D69,'Node Plan'!$B:$M,11,FALSE)</f>
        <v>1.6E-2</v>
      </c>
      <c r="S69" s="275">
        <f>VLOOKUP($D69,'Node Plan'!$B:$M,10,FALSE)</f>
        <v>1.583E-2</v>
      </c>
      <c r="T69" s="275">
        <f>VLOOKUP($D69,'Node Plan'!$B:$M,10,FALSE)/2</f>
        <v>7.9150000000000002E-3</v>
      </c>
      <c r="U69" s="276">
        <f t="shared" si="29"/>
        <v>5.44</v>
      </c>
      <c r="V69" s="272"/>
      <c r="W69" s="272"/>
      <c r="X69" s="271" t="str">
        <f t="shared" si="21"/>
        <v xml:space="preserve">     GL(3625,3626) = 2.72;</v>
      </c>
    </row>
    <row r="70" spans="1:24" s="278" customFormat="1">
      <c r="A70" s="272"/>
      <c r="B70" s="271">
        <f t="shared" si="17"/>
        <v>3626</v>
      </c>
      <c r="C70" s="271" t="str">
        <f>VLOOKUP($B70,'Node Plan'!B:M,2,FALSE)</f>
        <v>Top Frame Node 3626</v>
      </c>
      <c r="D70" s="271">
        <f t="shared" si="18"/>
        <v>3627</v>
      </c>
      <c r="E70" s="271" t="str">
        <f>VLOOKUP($D70,'Node Plan'!B:M,2,FALSE)</f>
        <v>Top Frame Node 3627</v>
      </c>
      <c r="F70" s="271">
        <f t="shared" si="19"/>
        <v>2.72</v>
      </c>
      <c r="G70" s="271" t="s">
        <v>24</v>
      </c>
      <c r="H70" s="273"/>
      <c r="I70" s="191"/>
      <c r="J70" s="191"/>
      <c r="K70" s="181">
        <f t="shared" si="20"/>
        <v>0</v>
      </c>
      <c r="L70" s="274">
        <f>VLOOKUP($B70,'Node Plan'!$B:$M,8,FALSE)</f>
        <v>170</v>
      </c>
      <c r="M70" s="275">
        <f>VLOOKUP($B70,'Node Plan'!$B:$M,11,FALSE)</f>
        <v>1.6E-2</v>
      </c>
      <c r="N70" s="275">
        <f>VLOOKUP($B70,'Node Plan'!$B:$M,10,FALSE)</f>
        <v>1.583E-2</v>
      </c>
      <c r="O70" s="275">
        <f>VLOOKUP($B70,'Node Plan'!$B:$M,10,FALSE)/2</f>
        <v>7.9150000000000002E-3</v>
      </c>
      <c r="P70" s="276">
        <f t="shared" si="28"/>
        <v>5.44</v>
      </c>
      <c r="Q70" s="274">
        <f>VLOOKUP($D70,'Node Plan'!$B:$M,8,FALSE)</f>
        <v>170</v>
      </c>
      <c r="R70" s="275">
        <f>VLOOKUP($D70,'Node Plan'!$B:$M,11,FALSE)</f>
        <v>1.6E-2</v>
      </c>
      <c r="S70" s="275">
        <f>VLOOKUP($D70,'Node Plan'!$B:$M,10,FALSE)</f>
        <v>1.583E-2</v>
      </c>
      <c r="T70" s="275">
        <f>VLOOKUP($D70,'Node Plan'!$B:$M,10,FALSE)/2</f>
        <v>7.9150000000000002E-3</v>
      </c>
      <c r="U70" s="276">
        <f t="shared" si="29"/>
        <v>5.44</v>
      </c>
      <c r="V70" s="272"/>
      <c r="W70" s="272"/>
      <c r="X70" s="271" t="str">
        <f t="shared" si="21"/>
        <v xml:space="preserve">     GL(3626,3627) = 2.72;</v>
      </c>
    </row>
    <row r="71" spans="1:24" s="191" customFormat="1">
      <c r="A71" s="272"/>
      <c r="B71" s="271">
        <f t="shared" si="17"/>
        <v>3627</v>
      </c>
      <c r="C71" s="271" t="str">
        <f>VLOOKUP($B71,'Node Plan'!B:M,2,FALSE)</f>
        <v>Top Frame Node 3627</v>
      </c>
      <c r="D71" s="271">
        <f t="shared" si="18"/>
        <v>3628</v>
      </c>
      <c r="E71" s="271" t="str">
        <f>VLOOKUP($D71,'Node Plan'!B:M,2,FALSE)</f>
        <v>Top Frame Node 3628</v>
      </c>
      <c r="F71" s="271">
        <f t="shared" si="19"/>
        <v>2.72</v>
      </c>
      <c r="G71" s="271" t="s">
        <v>24</v>
      </c>
      <c r="H71" s="273"/>
      <c r="K71" s="181">
        <f t="shared" si="20"/>
        <v>0</v>
      </c>
      <c r="L71" s="274">
        <f>VLOOKUP($B71,'Node Plan'!$B:$M,8,FALSE)</f>
        <v>170</v>
      </c>
      <c r="M71" s="275">
        <f>VLOOKUP($B71,'Node Plan'!$B:$M,11,FALSE)</f>
        <v>1.6E-2</v>
      </c>
      <c r="N71" s="275">
        <f>VLOOKUP($B71,'Node Plan'!$B:$M,10,FALSE)</f>
        <v>1.583E-2</v>
      </c>
      <c r="O71" s="275">
        <f>VLOOKUP($B71,'Node Plan'!$B:$M,10,FALSE)/2</f>
        <v>7.9150000000000002E-3</v>
      </c>
      <c r="P71" s="276">
        <f t="shared" si="28"/>
        <v>5.44</v>
      </c>
      <c r="Q71" s="274">
        <f>VLOOKUP($D71,'Node Plan'!$B:$M,8,FALSE)</f>
        <v>170</v>
      </c>
      <c r="R71" s="275">
        <f>VLOOKUP($D71,'Node Plan'!$B:$M,11,FALSE)</f>
        <v>1.6E-2</v>
      </c>
      <c r="S71" s="275">
        <f>VLOOKUP($D71,'Node Plan'!$B:$M,10,FALSE)</f>
        <v>1.583E-2</v>
      </c>
      <c r="T71" s="275">
        <f>VLOOKUP($D71,'Node Plan'!$B:$M,10,FALSE)/2</f>
        <v>7.9150000000000002E-3</v>
      </c>
      <c r="U71" s="276">
        <f t="shared" si="29"/>
        <v>5.44</v>
      </c>
      <c r="V71" s="272"/>
      <c r="W71" s="272"/>
      <c r="X71" s="271" t="str">
        <f t="shared" si="21"/>
        <v xml:space="preserve">     GL(3627,3628) = 2.72;</v>
      </c>
    </row>
    <row r="72" spans="1:24" s="277" customFormat="1">
      <c r="A72" s="272"/>
      <c r="B72" s="271">
        <f t="shared" si="17"/>
        <v>3628</v>
      </c>
      <c r="C72" s="271" t="str">
        <f>VLOOKUP($B72,'Node Plan'!B:M,2,FALSE)</f>
        <v>Top Frame Node 3628</v>
      </c>
      <c r="D72" s="271">
        <f t="shared" si="18"/>
        <v>3629</v>
      </c>
      <c r="E72" s="271" t="str">
        <f>VLOOKUP($D72,'Node Plan'!B:M,2,FALSE)</f>
        <v>Top Frame Node 3629</v>
      </c>
      <c r="F72" s="271">
        <f t="shared" si="19"/>
        <v>2.72</v>
      </c>
      <c r="G72" s="271" t="s">
        <v>24</v>
      </c>
      <c r="H72" s="273"/>
      <c r="I72" s="191"/>
      <c r="J72" s="191"/>
      <c r="K72" s="181">
        <f t="shared" si="20"/>
        <v>0</v>
      </c>
      <c r="L72" s="274">
        <f>VLOOKUP($B72,'Node Plan'!$B:$M,8,FALSE)</f>
        <v>170</v>
      </c>
      <c r="M72" s="275">
        <f>VLOOKUP($B72,'Node Plan'!$B:$M,11,FALSE)</f>
        <v>1.6E-2</v>
      </c>
      <c r="N72" s="275">
        <f>VLOOKUP($B72,'Node Plan'!$B:$M,10,FALSE)</f>
        <v>1.583E-2</v>
      </c>
      <c r="O72" s="275">
        <f>VLOOKUP($B72,'Node Plan'!$B:$M,10,FALSE)/2</f>
        <v>7.9150000000000002E-3</v>
      </c>
      <c r="P72" s="276">
        <f t="shared" si="28"/>
        <v>5.44</v>
      </c>
      <c r="Q72" s="274">
        <f>VLOOKUP($D72,'Node Plan'!$B:$M,8,FALSE)</f>
        <v>170</v>
      </c>
      <c r="R72" s="275">
        <f>VLOOKUP($D72,'Node Plan'!$B:$M,11,FALSE)</f>
        <v>1.6E-2</v>
      </c>
      <c r="S72" s="275">
        <f>VLOOKUP($D72,'Node Plan'!$B:$M,10,FALSE)</f>
        <v>1.583E-2</v>
      </c>
      <c r="T72" s="275">
        <f>VLOOKUP($D72,'Node Plan'!$B:$M,10,FALSE)/2</f>
        <v>7.9150000000000002E-3</v>
      </c>
      <c r="U72" s="276">
        <f t="shared" si="29"/>
        <v>5.44</v>
      </c>
      <c r="V72" s="272"/>
      <c r="W72" s="272"/>
      <c r="X72" s="271" t="str">
        <f t="shared" si="21"/>
        <v xml:space="preserve">     GL(3628,3629) = 2.72;</v>
      </c>
    </row>
    <row r="73" spans="1:24" s="277" customFormat="1">
      <c r="A73" s="272"/>
      <c r="B73" s="271"/>
      <c r="C73" s="271"/>
      <c r="D73" s="271"/>
      <c r="E73" s="271"/>
      <c r="F73" s="271"/>
      <c r="G73" s="271"/>
      <c r="H73" s="273"/>
      <c r="I73" s="191"/>
      <c r="J73" s="191"/>
      <c r="K73" s="181"/>
      <c r="L73" s="274"/>
      <c r="M73" s="275"/>
      <c r="N73" s="275"/>
      <c r="O73" s="275"/>
      <c r="P73" s="276"/>
      <c r="Q73" s="274"/>
      <c r="R73" s="275"/>
      <c r="S73" s="275"/>
      <c r="T73" s="275"/>
      <c r="U73" s="276"/>
      <c r="V73" s="272"/>
      <c r="W73" s="272"/>
      <c r="X73" s="271"/>
    </row>
    <row r="74" spans="1:24" s="277" customFormat="1">
      <c r="A74" s="272"/>
      <c r="B74" s="271">
        <f>B72+2</f>
        <v>3630</v>
      </c>
      <c r="C74" s="271" t="str">
        <f>VLOOKUP($B74,'Node Plan'!B:M,2,FALSE)</f>
        <v>Top Frame Node 3630</v>
      </c>
      <c r="D74" s="271">
        <f t="shared" si="18"/>
        <v>3631</v>
      </c>
      <c r="E74" s="271" t="str">
        <f>VLOOKUP($D74,'Node Plan'!B:M,2,FALSE)</f>
        <v>Top Frame Node 3631</v>
      </c>
      <c r="F74" s="271">
        <f t="shared" si="19"/>
        <v>2.72</v>
      </c>
      <c r="G74" s="271" t="s">
        <v>24</v>
      </c>
      <c r="H74" s="273"/>
      <c r="I74" s="191"/>
      <c r="J74" s="191"/>
      <c r="K74" s="181">
        <f t="shared" si="20"/>
        <v>0</v>
      </c>
      <c r="L74" s="274">
        <f>VLOOKUP($B74,'Node Plan'!$B:$M,8,FALSE)</f>
        <v>170</v>
      </c>
      <c r="M74" s="275">
        <f>VLOOKUP($B74,'Node Plan'!$B:$M,11,FALSE)</f>
        <v>1.6E-2</v>
      </c>
      <c r="N74" s="275">
        <f>VLOOKUP($B74,'Node Plan'!$B:$M,10,FALSE)</f>
        <v>1.583E-2</v>
      </c>
      <c r="O74" s="275">
        <f>VLOOKUP($B74,'Node Plan'!$B:$M,10,FALSE)/2</f>
        <v>7.9150000000000002E-3</v>
      </c>
      <c r="P74" s="276">
        <f t="shared" ref="P74:P78" si="30">(L74*M74*N74)/O74</f>
        <v>5.44</v>
      </c>
      <c r="Q74" s="274">
        <f>VLOOKUP($D74,'Node Plan'!$B:$M,8,FALSE)</f>
        <v>170</v>
      </c>
      <c r="R74" s="275">
        <f>VLOOKUP($D74,'Node Plan'!$B:$M,11,FALSE)</f>
        <v>1.6E-2</v>
      </c>
      <c r="S74" s="275">
        <f>VLOOKUP($D74,'Node Plan'!$B:$M,10,FALSE)</f>
        <v>1.583E-2</v>
      </c>
      <c r="T74" s="275">
        <f>VLOOKUP($D74,'Node Plan'!$B:$M,10,FALSE)/2</f>
        <v>7.9150000000000002E-3</v>
      </c>
      <c r="U74" s="276">
        <f t="shared" ref="U74:U78" si="31">(Q74*R74*S74)/T74</f>
        <v>5.44</v>
      </c>
      <c r="V74" s="272"/>
      <c r="W74" s="272"/>
      <c r="X74" s="271" t="str">
        <f t="shared" si="21"/>
        <v xml:space="preserve">     GL(3630,3631) = 2.72;</v>
      </c>
    </row>
    <row r="75" spans="1:24" s="277" customFormat="1">
      <c r="A75" s="272"/>
      <c r="B75" s="271">
        <f t="shared" si="17"/>
        <v>3631</v>
      </c>
      <c r="C75" s="271" t="str">
        <f>VLOOKUP($B75,'Node Plan'!B:M,2,FALSE)</f>
        <v>Top Frame Node 3631</v>
      </c>
      <c r="D75" s="271">
        <f t="shared" si="18"/>
        <v>3632</v>
      </c>
      <c r="E75" s="271" t="str">
        <f>VLOOKUP($D75,'Node Plan'!B:M,2,FALSE)</f>
        <v>Top Frame Node 3632</v>
      </c>
      <c r="F75" s="271">
        <f t="shared" si="19"/>
        <v>2.72</v>
      </c>
      <c r="G75" s="271" t="s">
        <v>24</v>
      </c>
      <c r="H75" s="273"/>
      <c r="I75" s="191"/>
      <c r="J75" s="191"/>
      <c r="K75" s="181">
        <f t="shared" si="20"/>
        <v>0</v>
      </c>
      <c r="L75" s="274">
        <f>VLOOKUP($B75,'Node Plan'!$B:$M,8,FALSE)</f>
        <v>170</v>
      </c>
      <c r="M75" s="275">
        <f>VLOOKUP($B75,'Node Plan'!$B:$M,11,FALSE)</f>
        <v>1.6E-2</v>
      </c>
      <c r="N75" s="275">
        <f>VLOOKUP($B75,'Node Plan'!$B:$M,10,FALSE)</f>
        <v>1.583E-2</v>
      </c>
      <c r="O75" s="275">
        <f>VLOOKUP($B75,'Node Plan'!$B:$M,10,FALSE)/2</f>
        <v>7.9150000000000002E-3</v>
      </c>
      <c r="P75" s="276">
        <f t="shared" si="30"/>
        <v>5.44</v>
      </c>
      <c r="Q75" s="274">
        <f>VLOOKUP($D75,'Node Plan'!$B:$M,8,FALSE)</f>
        <v>170</v>
      </c>
      <c r="R75" s="275">
        <f>VLOOKUP($D75,'Node Plan'!$B:$M,11,FALSE)</f>
        <v>1.6E-2</v>
      </c>
      <c r="S75" s="275">
        <f>VLOOKUP($D75,'Node Plan'!$B:$M,10,FALSE)</f>
        <v>1.583E-2</v>
      </c>
      <c r="T75" s="275">
        <f>VLOOKUP($D75,'Node Plan'!$B:$M,10,FALSE)/2</f>
        <v>7.9150000000000002E-3</v>
      </c>
      <c r="U75" s="276">
        <f t="shared" si="31"/>
        <v>5.44</v>
      </c>
      <c r="V75" s="272"/>
      <c r="W75" s="272"/>
      <c r="X75" s="271" t="str">
        <f t="shared" si="21"/>
        <v xml:space="preserve">     GL(3631,3632) = 2.72;</v>
      </c>
    </row>
    <row r="76" spans="1:24" s="277" customFormat="1">
      <c r="A76" s="272"/>
      <c r="B76" s="271">
        <f t="shared" si="17"/>
        <v>3632</v>
      </c>
      <c r="C76" s="271" t="str">
        <f>VLOOKUP($B76,'Node Plan'!B:M,2,FALSE)</f>
        <v>Top Frame Node 3632</v>
      </c>
      <c r="D76" s="271">
        <f t="shared" si="18"/>
        <v>3633</v>
      </c>
      <c r="E76" s="271" t="str">
        <f>VLOOKUP($D76,'Node Plan'!B:M,2,FALSE)</f>
        <v>Top Frame Node 3633</v>
      </c>
      <c r="F76" s="271">
        <f t="shared" si="19"/>
        <v>2.72</v>
      </c>
      <c r="G76" s="271" t="s">
        <v>24</v>
      </c>
      <c r="H76" s="273"/>
      <c r="I76" s="191"/>
      <c r="J76" s="191"/>
      <c r="K76" s="181">
        <f t="shared" si="20"/>
        <v>0</v>
      </c>
      <c r="L76" s="274">
        <f>VLOOKUP($B76,'Node Plan'!$B:$M,8,FALSE)</f>
        <v>170</v>
      </c>
      <c r="M76" s="275">
        <f>VLOOKUP($B76,'Node Plan'!$B:$M,11,FALSE)</f>
        <v>1.6E-2</v>
      </c>
      <c r="N76" s="275">
        <f>VLOOKUP($B76,'Node Plan'!$B:$M,10,FALSE)</f>
        <v>1.583E-2</v>
      </c>
      <c r="O76" s="275">
        <f>VLOOKUP($B76,'Node Plan'!$B:$M,10,FALSE)/2</f>
        <v>7.9150000000000002E-3</v>
      </c>
      <c r="P76" s="276">
        <f t="shared" si="30"/>
        <v>5.44</v>
      </c>
      <c r="Q76" s="274">
        <f>VLOOKUP($D76,'Node Plan'!$B:$M,8,FALSE)</f>
        <v>170</v>
      </c>
      <c r="R76" s="275">
        <f>VLOOKUP($D76,'Node Plan'!$B:$M,11,FALSE)</f>
        <v>1.6E-2</v>
      </c>
      <c r="S76" s="275">
        <f>VLOOKUP($D76,'Node Plan'!$B:$M,10,FALSE)</f>
        <v>1.583E-2</v>
      </c>
      <c r="T76" s="275">
        <f>VLOOKUP($D76,'Node Plan'!$B:$M,10,FALSE)/2</f>
        <v>7.9150000000000002E-3</v>
      </c>
      <c r="U76" s="276">
        <f t="shared" si="31"/>
        <v>5.44</v>
      </c>
      <c r="V76" s="272"/>
      <c r="W76" s="272"/>
      <c r="X76" s="271" t="str">
        <f t="shared" si="21"/>
        <v xml:space="preserve">     GL(3632,3633) = 2.72;</v>
      </c>
    </row>
    <row r="77" spans="1:24" s="277" customFormat="1">
      <c r="A77" s="272"/>
      <c r="B77" s="271">
        <f t="shared" si="17"/>
        <v>3633</v>
      </c>
      <c r="C77" s="271" t="str">
        <f>VLOOKUP($B77,'Node Plan'!B:M,2,FALSE)</f>
        <v>Top Frame Node 3633</v>
      </c>
      <c r="D77" s="271">
        <f t="shared" si="18"/>
        <v>3634</v>
      </c>
      <c r="E77" s="271" t="str">
        <f>VLOOKUP($D77,'Node Plan'!B:M,2,FALSE)</f>
        <v>Top Frame Node 3634</v>
      </c>
      <c r="F77" s="271">
        <f t="shared" si="19"/>
        <v>2.72</v>
      </c>
      <c r="G77" s="271" t="s">
        <v>24</v>
      </c>
      <c r="H77" s="273"/>
      <c r="I77" s="191"/>
      <c r="J77" s="191"/>
      <c r="K77" s="181">
        <f t="shared" si="20"/>
        <v>0</v>
      </c>
      <c r="L77" s="274">
        <f>VLOOKUP($B77,'Node Plan'!$B:$M,8,FALSE)</f>
        <v>170</v>
      </c>
      <c r="M77" s="275">
        <f>VLOOKUP($B77,'Node Plan'!$B:$M,11,FALSE)</f>
        <v>1.6E-2</v>
      </c>
      <c r="N77" s="275">
        <f>VLOOKUP($B77,'Node Plan'!$B:$M,10,FALSE)</f>
        <v>1.583E-2</v>
      </c>
      <c r="O77" s="275">
        <f>VLOOKUP($B77,'Node Plan'!$B:$M,10,FALSE)/2</f>
        <v>7.9150000000000002E-3</v>
      </c>
      <c r="P77" s="276">
        <f t="shared" si="30"/>
        <v>5.44</v>
      </c>
      <c r="Q77" s="274">
        <f>VLOOKUP($D77,'Node Plan'!$B:$M,8,FALSE)</f>
        <v>170</v>
      </c>
      <c r="R77" s="275">
        <f>VLOOKUP($D77,'Node Plan'!$B:$M,11,FALSE)</f>
        <v>1.6E-2</v>
      </c>
      <c r="S77" s="275">
        <f>VLOOKUP($D77,'Node Plan'!$B:$M,10,FALSE)</f>
        <v>1.583E-2</v>
      </c>
      <c r="T77" s="275">
        <f>VLOOKUP($D77,'Node Plan'!$B:$M,10,FALSE)/2</f>
        <v>7.9150000000000002E-3</v>
      </c>
      <c r="U77" s="276">
        <f t="shared" si="31"/>
        <v>5.44</v>
      </c>
      <c r="V77" s="272"/>
      <c r="W77" s="272"/>
      <c r="X77" s="271" t="str">
        <f t="shared" si="21"/>
        <v xml:space="preserve">     GL(3633,3634) = 2.72;</v>
      </c>
    </row>
    <row r="78" spans="1:24" s="277" customFormat="1">
      <c r="A78" s="272"/>
      <c r="B78" s="271">
        <f t="shared" si="17"/>
        <v>3634</v>
      </c>
      <c r="C78" s="271" t="str">
        <f>VLOOKUP($B78,'Node Plan'!B:M,2,FALSE)</f>
        <v>Top Frame Node 3634</v>
      </c>
      <c r="D78" s="271">
        <f t="shared" si="18"/>
        <v>3635</v>
      </c>
      <c r="E78" s="271" t="str">
        <f>VLOOKUP($D78,'Node Plan'!B:M,2,FALSE)</f>
        <v>Top Frame Node 3635</v>
      </c>
      <c r="F78" s="271">
        <f t="shared" si="19"/>
        <v>2.72</v>
      </c>
      <c r="G78" s="271" t="s">
        <v>24</v>
      </c>
      <c r="H78" s="273"/>
      <c r="I78" s="191"/>
      <c r="J78" s="191"/>
      <c r="K78" s="181">
        <f t="shared" si="20"/>
        <v>0</v>
      </c>
      <c r="L78" s="274">
        <f>VLOOKUP($B78,'Node Plan'!$B:$M,8,FALSE)</f>
        <v>170</v>
      </c>
      <c r="M78" s="275">
        <f>VLOOKUP($B78,'Node Plan'!$B:$M,11,FALSE)</f>
        <v>1.6E-2</v>
      </c>
      <c r="N78" s="275">
        <f>VLOOKUP($B78,'Node Plan'!$B:$M,10,FALSE)</f>
        <v>1.583E-2</v>
      </c>
      <c r="O78" s="275">
        <f>VLOOKUP($B78,'Node Plan'!$B:$M,10,FALSE)/2</f>
        <v>7.9150000000000002E-3</v>
      </c>
      <c r="P78" s="276">
        <f t="shared" si="30"/>
        <v>5.44</v>
      </c>
      <c r="Q78" s="274">
        <f>VLOOKUP($D78,'Node Plan'!$B:$M,8,FALSE)</f>
        <v>170</v>
      </c>
      <c r="R78" s="275">
        <f>VLOOKUP($D78,'Node Plan'!$B:$M,11,FALSE)</f>
        <v>1.6E-2</v>
      </c>
      <c r="S78" s="275">
        <f>VLOOKUP($D78,'Node Plan'!$B:$M,10,FALSE)</f>
        <v>1.583E-2</v>
      </c>
      <c r="T78" s="275">
        <f>VLOOKUP($D78,'Node Plan'!$B:$M,10,FALSE)/2</f>
        <v>7.9150000000000002E-3</v>
      </c>
      <c r="U78" s="276">
        <f t="shared" si="31"/>
        <v>5.44</v>
      </c>
      <c r="V78" s="272"/>
      <c r="W78" s="272"/>
      <c r="X78" s="271" t="str">
        <f t="shared" si="21"/>
        <v xml:space="preserve">     GL(3634,3635) = 2.72;</v>
      </c>
    </row>
    <row r="79" spans="1:24" s="277" customFormat="1" ht="15" thickBot="1">
      <c r="A79" s="272"/>
      <c r="B79" s="271"/>
      <c r="C79" s="271"/>
      <c r="D79" s="271"/>
      <c r="E79" s="271"/>
      <c r="F79" s="271"/>
      <c r="G79" s="271"/>
      <c r="H79" s="273"/>
      <c r="I79" s="191"/>
      <c r="J79" s="191"/>
      <c r="K79" s="181"/>
      <c r="L79" s="274"/>
      <c r="M79" s="275"/>
      <c r="N79" s="275"/>
      <c r="O79" s="275"/>
      <c r="P79" s="276"/>
      <c r="Q79" s="274"/>
      <c r="R79" s="275"/>
      <c r="S79" s="275"/>
      <c r="T79" s="275"/>
      <c r="U79" s="276"/>
      <c r="V79" s="272"/>
      <c r="W79" s="272"/>
      <c r="X79" s="271"/>
    </row>
    <row r="80" spans="1:24" s="14" customFormat="1" ht="15" thickBot="1">
      <c r="A80" s="137"/>
      <c r="B80" s="138" t="s">
        <v>113</v>
      </c>
      <c r="C80" s="151" t="s">
        <v>116</v>
      </c>
      <c r="D80" s="138" t="s">
        <v>113</v>
      </c>
      <c r="E80" s="151" t="s">
        <v>116</v>
      </c>
      <c r="F80" s="139"/>
      <c r="G80" s="139"/>
      <c r="H80" s="140"/>
      <c r="I80" s="137"/>
      <c r="J80" s="137"/>
      <c r="K80" s="137"/>
      <c r="L80" s="140"/>
      <c r="M80" s="137"/>
      <c r="N80" s="137"/>
      <c r="O80" s="137"/>
      <c r="P80" s="141"/>
      <c r="Q80" s="140"/>
      <c r="R80" s="137"/>
      <c r="S80" s="137"/>
      <c r="T80" s="137"/>
      <c r="U80" s="141"/>
      <c r="V80" s="137"/>
      <c r="W80" s="137"/>
      <c r="X80" s="142"/>
    </row>
    <row r="81" spans="1:24" s="14" customFormat="1">
      <c r="A81" s="152"/>
      <c r="B81" s="153"/>
      <c r="C81" s="153"/>
      <c r="D81" s="153" t="s">
        <v>51</v>
      </c>
      <c r="E81" s="153"/>
      <c r="F81" s="154"/>
      <c r="G81" s="154"/>
      <c r="H81" s="155"/>
      <c r="I81" s="156"/>
      <c r="J81" s="156"/>
      <c r="K81" s="156"/>
      <c r="L81" s="155"/>
      <c r="M81" s="156"/>
      <c r="N81" s="156"/>
      <c r="O81" s="156"/>
      <c r="P81" s="157"/>
      <c r="Q81" s="155"/>
      <c r="R81" s="156"/>
      <c r="S81" s="156"/>
      <c r="T81" s="156"/>
      <c r="U81" s="157"/>
      <c r="V81" s="152"/>
      <c r="W81" s="152"/>
      <c r="X81" s="158"/>
    </row>
    <row r="82" spans="1:24" s="14" customFormat="1">
      <c r="A82"/>
      <c r="B82" s="2">
        <v>3636</v>
      </c>
      <c r="C82" s="2" t="str">
        <f>VLOOKUP($B82,'Node Plan'!B:M,2,FALSE)</f>
        <v>Top Frame Node 3636</v>
      </c>
      <c r="D82" s="2">
        <f>B82+1</f>
        <v>3637</v>
      </c>
      <c r="E82" s="2" t="str">
        <f>VLOOKUP($D82,'Node Plan'!B:M,2,FALSE)</f>
        <v>Top Frame Node 3637</v>
      </c>
      <c r="F82" s="192">
        <f>IF(G82="Y",1/(1/K82+1/P82+1/U82),1/(1/P82+1/U82))</f>
        <v>1.8699999999999999</v>
      </c>
      <c r="G82" s="2" t="s">
        <v>24</v>
      </c>
      <c r="H82" s="6"/>
      <c r="I82" s="4"/>
      <c r="J82" s="4"/>
      <c r="K82" s="5">
        <f>I82*J82*H82</f>
        <v>0</v>
      </c>
      <c r="L82" s="274">
        <f>VLOOKUP($B82,'Node Plan'!$B:$M,8,FALSE)</f>
        <v>170</v>
      </c>
      <c r="M82" s="275">
        <f>VLOOKUP($B82,'Node Plan'!$B:$M,10,FALSE)</f>
        <v>1.6E-2</v>
      </c>
      <c r="N82" s="275">
        <f>VLOOKUP($B82,'Node Plan'!$B:$M,11,FALSE)</f>
        <v>1.0999999999999999E-2</v>
      </c>
      <c r="O82" s="275">
        <f>VLOOKUP($B82,'Node Plan'!$B:$M,10,FALSE)/2</f>
        <v>8.0000000000000002E-3</v>
      </c>
      <c r="P82" s="276">
        <f>(L82*M82*N82)/O82</f>
        <v>3.7399999999999998</v>
      </c>
      <c r="Q82" s="274">
        <f>VLOOKUP($B82,'Node Plan'!$B:$M,8,FALSE)</f>
        <v>170</v>
      </c>
      <c r="R82" s="275">
        <f>VLOOKUP($B82,'Node Plan'!$B:$M,10,FALSE)</f>
        <v>1.6E-2</v>
      </c>
      <c r="S82" s="275">
        <f>VLOOKUP($B82,'Node Plan'!$B:$M,11,FALSE)</f>
        <v>1.0999999999999999E-2</v>
      </c>
      <c r="T82" s="275">
        <f>VLOOKUP($B82,'Node Plan'!$B:$M,10,FALSE)/2</f>
        <v>8.0000000000000002E-3</v>
      </c>
      <c r="U82" s="276">
        <f>(Q82*R82*S82)/T82</f>
        <v>3.7399999999999998</v>
      </c>
      <c r="V82"/>
      <c r="W82"/>
      <c r="X82" s="2" t="str">
        <f t="shared" ref="X82:X86" si="32">"     GL("&amp;B82&amp;","&amp;D82&amp;") = "&amp;F82&amp;";"</f>
        <v xml:space="preserve">     GL(3636,3637) = 1.87;</v>
      </c>
    </row>
    <row r="83" spans="1:24" s="14" customFormat="1">
      <c r="A83"/>
      <c r="B83" s="2">
        <f>B82+1</f>
        <v>3637</v>
      </c>
      <c r="C83" s="2" t="str">
        <f>VLOOKUP($B83,'Node Plan'!B:M,2,FALSE)</f>
        <v>Top Frame Node 3637</v>
      </c>
      <c r="D83" s="2">
        <f>B83+1</f>
        <v>3638</v>
      </c>
      <c r="E83" s="2" t="str">
        <f>VLOOKUP($D83,'Node Plan'!B:M,2,FALSE)</f>
        <v>Top Frame Node 3638</v>
      </c>
      <c r="F83" s="192">
        <f>IF(G83="Y",1/(1/K83+1/P83+1/U83),1/(1/P83+1/U83))</f>
        <v>1.8699999999999999</v>
      </c>
      <c r="G83" s="2" t="s">
        <v>24</v>
      </c>
      <c r="H83" s="6"/>
      <c r="I83" s="4"/>
      <c r="J83" s="4"/>
      <c r="K83" s="5">
        <f>I83*J83*H83</f>
        <v>0</v>
      </c>
      <c r="L83" s="274">
        <f>VLOOKUP($B83,'Node Plan'!$B:$M,8,FALSE)</f>
        <v>170</v>
      </c>
      <c r="M83" s="275">
        <f>VLOOKUP($B83,'Node Plan'!$B:$M,10,FALSE)</f>
        <v>1.6E-2</v>
      </c>
      <c r="N83" s="275">
        <f>VLOOKUP($B83,'Node Plan'!$B:$M,11,FALSE)</f>
        <v>1.0999999999999999E-2</v>
      </c>
      <c r="O83" s="275">
        <f>VLOOKUP($B83,'Node Plan'!$B:$M,10,FALSE)/2</f>
        <v>8.0000000000000002E-3</v>
      </c>
      <c r="P83" s="276">
        <f t="shared" ref="P83:P86" si="33">(L83*M83*N83)/O83</f>
        <v>3.7399999999999998</v>
      </c>
      <c r="Q83" s="274">
        <f>VLOOKUP($B83,'Node Plan'!$B:$M,8,FALSE)</f>
        <v>170</v>
      </c>
      <c r="R83" s="275">
        <f>VLOOKUP($B83,'Node Plan'!$B:$M,10,FALSE)</f>
        <v>1.6E-2</v>
      </c>
      <c r="S83" s="275">
        <f>VLOOKUP($B83,'Node Plan'!$B:$M,11,FALSE)</f>
        <v>1.0999999999999999E-2</v>
      </c>
      <c r="T83" s="275">
        <f>VLOOKUP($B83,'Node Plan'!$B:$M,10,FALSE)/2</f>
        <v>8.0000000000000002E-3</v>
      </c>
      <c r="U83" s="276">
        <f t="shared" ref="U83:U86" si="34">(Q83*R83*S83)/T83</f>
        <v>3.7399999999999998</v>
      </c>
      <c r="V83"/>
      <c r="W83"/>
      <c r="X83" s="2" t="str">
        <f t="shared" si="32"/>
        <v xml:space="preserve">     GL(3637,3638) = 1.87;</v>
      </c>
    </row>
    <row r="84" spans="1:24" s="14" customFormat="1">
      <c r="A84"/>
      <c r="B84" s="2">
        <f t="shared" ref="B84:B86" si="35">B83+1</f>
        <v>3638</v>
      </c>
      <c r="C84" s="2" t="str">
        <f>VLOOKUP($B84,'Node Plan'!B:M,2,FALSE)</f>
        <v>Top Frame Node 3638</v>
      </c>
      <c r="D84" s="2">
        <f t="shared" ref="D84:D86" si="36">B84+1</f>
        <v>3639</v>
      </c>
      <c r="E84" s="2" t="str">
        <f>VLOOKUP($D84,'Node Plan'!B:M,2,FALSE)</f>
        <v>Top Frame Node 3639</v>
      </c>
      <c r="F84" s="192">
        <f t="shared" ref="F84:F86" si="37">IF(G84="Y",1/(1/K84+1/P84+1/U84),1/(1/P84+1/U84))</f>
        <v>1.8699999999999999</v>
      </c>
      <c r="G84" s="2" t="s">
        <v>24</v>
      </c>
      <c r="H84" s="6"/>
      <c r="I84" s="4"/>
      <c r="J84" s="4"/>
      <c r="K84" s="5">
        <f t="shared" ref="K84:K86" si="38">I84*J84*H84</f>
        <v>0</v>
      </c>
      <c r="L84" s="274">
        <f>VLOOKUP($B84,'Node Plan'!$B:$M,8,FALSE)</f>
        <v>170</v>
      </c>
      <c r="M84" s="275">
        <f>VLOOKUP($B84,'Node Plan'!$B:$M,10,FALSE)</f>
        <v>1.6E-2</v>
      </c>
      <c r="N84" s="275">
        <f>VLOOKUP($B84,'Node Plan'!$B:$M,11,FALSE)</f>
        <v>1.0999999999999999E-2</v>
      </c>
      <c r="O84" s="275">
        <f>VLOOKUP($B84,'Node Plan'!$B:$M,10,FALSE)/2</f>
        <v>8.0000000000000002E-3</v>
      </c>
      <c r="P84" s="276">
        <f t="shared" si="33"/>
        <v>3.7399999999999998</v>
      </c>
      <c r="Q84" s="274">
        <f>VLOOKUP($B84,'Node Plan'!$B:$M,8,FALSE)</f>
        <v>170</v>
      </c>
      <c r="R84" s="275">
        <f>VLOOKUP($B84,'Node Plan'!$B:$M,10,FALSE)</f>
        <v>1.6E-2</v>
      </c>
      <c r="S84" s="275">
        <f>VLOOKUP($B84,'Node Plan'!$B:$M,11,FALSE)</f>
        <v>1.0999999999999999E-2</v>
      </c>
      <c r="T84" s="275">
        <f>VLOOKUP($B84,'Node Plan'!$B:$M,10,FALSE)/2</f>
        <v>8.0000000000000002E-3</v>
      </c>
      <c r="U84" s="276">
        <f t="shared" si="34"/>
        <v>3.7399999999999998</v>
      </c>
      <c r="V84"/>
      <c r="W84"/>
      <c r="X84" s="2" t="str">
        <f t="shared" si="32"/>
        <v xml:space="preserve">     GL(3638,3639) = 1.87;</v>
      </c>
    </row>
    <row r="85" spans="1:24" s="14" customFormat="1">
      <c r="A85"/>
      <c r="B85" s="2">
        <f t="shared" si="35"/>
        <v>3639</v>
      </c>
      <c r="C85" s="2" t="str">
        <f>VLOOKUP($B85,'Node Plan'!B:M,2,FALSE)</f>
        <v>Top Frame Node 3639</v>
      </c>
      <c r="D85" s="2">
        <f t="shared" si="36"/>
        <v>3640</v>
      </c>
      <c r="E85" s="2" t="str">
        <f>VLOOKUP($D85,'Node Plan'!B:M,2,FALSE)</f>
        <v>Top Frame Node 3640</v>
      </c>
      <c r="F85" s="192">
        <f t="shared" si="37"/>
        <v>1.8699999999999999</v>
      </c>
      <c r="G85" s="2" t="s">
        <v>24</v>
      </c>
      <c r="H85" s="6"/>
      <c r="I85" s="4"/>
      <c r="J85" s="4"/>
      <c r="K85" s="5">
        <f t="shared" si="38"/>
        <v>0</v>
      </c>
      <c r="L85" s="274">
        <f>VLOOKUP($B85,'Node Plan'!$B:$M,8,FALSE)</f>
        <v>170</v>
      </c>
      <c r="M85" s="275">
        <f>VLOOKUP($B85,'Node Plan'!$B:$M,10,FALSE)</f>
        <v>1.6E-2</v>
      </c>
      <c r="N85" s="275">
        <f>VLOOKUP($B85,'Node Plan'!$B:$M,11,FALSE)</f>
        <v>1.0999999999999999E-2</v>
      </c>
      <c r="O85" s="275">
        <f>VLOOKUP($B85,'Node Plan'!$B:$M,10,FALSE)/2</f>
        <v>8.0000000000000002E-3</v>
      </c>
      <c r="P85" s="276">
        <f t="shared" si="33"/>
        <v>3.7399999999999998</v>
      </c>
      <c r="Q85" s="274">
        <f>VLOOKUP($B85,'Node Plan'!$B:$M,8,FALSE)</f>
        <v>170</v>
      </c>
      <c r="R85" s="275">
        <f>VLOOKUP($B85,'Node Plan'!$B:$M,10,FALSE)</f>
        <v>1.6E-2</v>
      </c>
      <c r="S85" s="275">
        <f>VLOOKUP($B85,'Node Plan'!$B:$M,11,FALSE)</f>
        <v>1.0999999999999999E-2</v>
      </c>
      <c r="T85" s="275">
        <f>VLOOKUP($B85,'Node Plan'!$B:$M,10,FALSE)/2</f>
        <v>8.0000000000000002E-3</v>
      </c>
      <c r="U85" s="276">
        <f t="shared" si="34"/>
        <v>3.7399999999999998</v>
      </c>
      <c r="V85"/>
      <c r="W85"/>
      <c r="X85" s="2" t="str">
        <f t="shared" si="32"/>
        <v xml:space="preserve">     GL(3639,3640) = 1.87;</v>
      </c>
    </row>
    <row r="86" spans="1:24" s="14" customFormat="1">
      <c r="A86"/>
      <c r="B86" s="2">
        <f t="shared" si="35"/>
        <v>3640</v>
      </c>
      <c r="C86" s="2" t="str">
        <f>VLOOKUP($B86,'Node Plan'!B:M,2,FALSE)</f>
        <v>Top Frame Node 3640</v>
      </c>
      <c r="D86" s="2">
        <f t="shared" si="36"/>
        <v>3641</v>
      </c>
      <c r="E86" s="2" t="str">
        <f>VLOOKUP($D86,'Node Plan'!B:M,2,FALSE)</f>
        <v>Top Frame Node 3641</v>
      </c>
      <c r="F86" s="192">
        <f t="shared" si="37"/>
        <v>1.8699999999999999</v>
      </c>
      <c r="G86" s="2" t="s">
        <v>24</v>
      </c>
      <c r="H86" s="6"/>
      <c r="I86" s="4"/>
      <c r="J86" s="4"/>
      <c r="K86" s="5">
        <f t="shared" si="38"/>
        <v>0</v>
      </c>
      <c r="L86" s="274">
        <f>VLOOKUP($B86,'Node Plan'!$B:$M,8,FALSE)</f>
        <v>170</v>
      </c>
      <c r="M86" s="275">
        <f>VLOOKUP($B86,'Node Plan'!$B:$M,10,FALSE)</f>
        <v>1.6E-2</v>
      </c>
      <c r="N86" s="275">
        <f>VLOOKUP($B86,'Node Plan'!$B:$M,11,FALSE)</f>
        <v>1.0999999999999999E-2</v>
      </c>
      <c r="O86" s="275">
        <f>VLOOKUP($B86,'Node Plan'!$B:$M,10,FALSE)/2</f>
        <v>8.0000000000000002E-3</v>
      </c>
      <c r="P86" s="276">
        <f t="shared" si="33"/>
        <v>3.7399999999999998</v>
      </c>
      <c r="Q86" s="274">
        <f>VLOOKUP($B86,'Node Plan'!$B:$M,8,FALSE)</f>
        <v>170</v>
      </c>
      <c r="R86" s="275">
        <f>VLOOKUP($B86,'Node Plan'!$B:$M,10,FALSE)</f>
        <v>1.6E-2</v>
      </c>
      <c r="S86" s="275">
        <f>VLOOKUP($B86,'Node Plan'!$B:$M,11,FALSE)</f>
        <v>1.0999999999999999E-2</v>
      </c>
      <c r="T86" s="275">
        <f>VLOOKUP($B86,'Node Plan'!$B:$M,10,FALSE)/2</f>
        <v>8.0000000000000002E-3</v>
      </c>
      <c r="U86" s="276">
        <f t="shared" si="34"/>
        <v>3.7399999999999998</v>
      </c>
      <c r="V86"/>
      <c r="W86"/>
      <c r="X86" s="2" t="str">
        <f t="shared" si="32"/>
        <v xml:space="preserve">     GL(3640,3641) = 1.87;</v>
      </c>
    </row>
    <row r="87" spans="1:24" s="14" customFormat="1">
      <c r="B87" s="2"/>
      <c r="C87" s="2"/>
      <c r="D87" s="2"/>
      <c r="E87" s="2"/>
      <c r="F87" s="192"/>
      <c r="G87" s="2"/>
      <c r="H87" s="8"/>
      <c r="I87" s="4"/>
      <c r="J87" s="4"/>
      <c r="K87" s="5"/>
      <c r="L87" s="298"/>
      <c r="M87" s="191"/>
      <c r="N87" s="191"/>
      <c r="O87" s="191"/>
      <c r="P87" s="181"/>
      <c r="Q87" s="298"/>
      <c r="R87" s="191"/>
      <c r="S87" s="191"/>
      <c r="T87" s="191"/>
      <c r="U87" s="181"/>
      <c r="X87" s="2"/>
    </row>
    <row r="88" spans="1:24" s="14" customFormat="1">
      <c r="A88"/>
      <c r="B88" s="2">
        <v>3642</v>
      </c>
      <c r="C88" s="2" t="str">
        <f>VLOOKUP($B88,'Node Plan'!B:M,2,FALSE)</f>
        <v>Top Frame Node 3642</v>
      </c>
      <c r="D88" s="2">
        <f>B88+1</f>
        <v>3643</v>
      </c>
      <c r="E88" s="2" t="str">
        <f>VLOOKUP($D88,'Node Plan'!B:M,2,FALSE)</f>
        <v>Top Frame Node 3643</v>
      </c>
      <c r="F88" s="192">
        <f>IF(G88="Y",1/(1/K88+1/P88+1/U88),1/(1/P88+1/U88))</f>
        <v>1.8699999999999999</v>
      </c>
      <c r="G88" s="2" t="s">
        <v>24</v>
      </c>
      <c r="H88" s="6"/>
      <c r="I88" s="4"/>
      <c r="J88" s="4"/>
      <c r="K88" s="5">
        <f>I88*J88*H88</f>
        <v>0</v>
      </c>
      <c r="L88" s="274">
        <f>VLOOKUP($B88,'Node Plan'!$B:$M,8,FALSE)</f>
        <v>170</v>
      </c>
      <c r="M88" s="275">
        <f>VLOOKUP($B88,'Node Plan'!$B:$M,10,FALSE)</f>
        <v>1.6E-2</v>
      </c>
      <c r="N88" s="275">
        <f>VLOOKUP($B88,'Node Plan'!$B:$M,11,FALSE)</f>
        <v>1.0999999999999999E-2</v>
      </c>
      <c r="O88" s="275">
        <f>VLOOKUP($B88,'Node Plan'!$B:$M,10,FALSE)/2</f>
        <v>8.0000000000000002E-3</v>
      </c>
      <c r="P88" s="276">
        <f>(L88*M88*N88)/O88</f>
        <v>3.7399999999999998</v>
      </c>
      <c r="Q88" s="274">
        <f>VLOOKUP($B88,'Node Plan'!$B:$M,8,FALSE)</f>
        <v>170</v>
      </c>
      <c r="R88" s="275">
        <f>VLOOKUP($B88,'Node Plan'!$B:$M,10,FALSE)</f>
        <v>1.6E-2</v>
      </c>
      <c r="S88" s="275">
        <f>VLOOKUP($B88,'Node Plan'!$B:$M,11,FALSE)</f>
        <v>1.0999999999999999E-2</v>
      </c>
      <c r="T88" s="275">
        <f>VLOOKUP($B88,'Node Plan'!$B:$M,10,FALSE)/2</f>
        <v>8.0000000000000002E-3</v>
      </c>
      <c r="U88" s="276">
        <f>(Q88*R88*S88)/T88</f>
        <v>3.7399999999999998</v>
      </c>
      <c r="V88"/>
      <c r="W88"/>
      <c r="X88" s="2" t="str">
        <f t="shared" ref="X88:X92" si="39">"     GL("&amp;B88&amp;","&amp;D88&amp;") = "&amp;F88&amp;";"</f>
        <v xml:space="preserve">     GL(3642,3643) = 1.87;</v>
      </c>
    </row>
    <row r="89" spans="1:24" s="34" customFormat="1">
      <c r="A89"/>
      <c r="B89" s="2">
        <f>B88+1</f>
        <v>3643</v>
      </c>
      <c r="C89" s="2" t="str">
        <f>VLOOKUP($B89,'Node Plan'!B:M,2,FALSE)</f>
        <v>Top Frame Node 3643</v>
      </c>
      <c r="D89" s="2">
        <f>B89+1</f>
        <v>3644</v>
      </c>
      <c r="E89" s="2" t="str">
        <f>VLOOKUP($D89,'Node Plan'!B:M,2,FALSE)</f>
        <v>Top Frame Node 3644</v>
      </c>
      <c r="F89" s="192">
        <f>IF(G89="Y",1/(1/K89+1/P89+1/U89),1/(1/P89+1/U89))</f>
        <v>1.8699999999999999</v>
      </c>
      <c r="G89" s="2" t="s">
        <v>24</v>
      </c>
      <c r="H89" s="6"/>
      <c r="I89" s="4"/>
      <c r="J89" s="4"/>
      <c r="K89" s="5">
        <f>I89*J89*H89</f>
        <v>0</v>
      </c>
      <c r="L89" s="274">
        <f>VLOOKUP($B89,'Node Plan'!$B:$M,8,FALSE)</f>
        <v>170</v>
      </c>
      <c r="M89" s="275">
        <f>VLOOKUP($B89,'Node Plan'!$B:$M,10,FALSE)</f>
        <v>1.6E-2</v>
      </c>
      <c r="N89" s="275">
        <f>VLOOKUP($B89,'Node Plan'!$B:$M,11,FALSE)</f>
        <v>1.0999999999999999E-2</v>
      </c>
      <c r="O89" s="275">
        <f>VLOOKUP($B89,'Node Plan'!$B:$M,10,FALSE)/2</f>
        <v>8.0000000000000002E-3</v>
      </c>
      <c r="P89" s="276">
        <f t="shared" ref="P89:P92" si="40">(L89*M89*N89)/O89</f>
        <v>3.7399999999999998</v>
      </c>
      <c r="Q89" s="274">
        <f>VLOOKUP($B89,'Node Plan'!$B:$M,8,FALSE)</f>
        <v>170</v>
      </c>
      <c r="R89" s="275">
        <f>VLOOKUP($B89,'Node Plan'!$B:$M,10,FALSE)</f>
        <v>1.6E-2</v>
      </c>
      <c r="S89" s="275">
        <f>VLOOKUP($B89,'Node Plan'!$B:$M,11,FALSE)</f>
        <v>1.0999999999999999E-2</v>
      </c>
      <c r="T89" s="275">
        <f>VLOOKUP($B89,'Node Plan'!$B:$M,10,FALSE)/2</f>
        <v>8.0000000000000002E-3</v>
      </c>
      <c r="U89" s="276">
        <f t="shared" ref="U89:U92" si="41">(Q89*R89*S89)/T89</f>
        <v>3.7399999999999998</v>
      </c>
      <c r="V89"/>
      <c r="W89"/>
      <c r="X89" s="2" t="str">
        <f t="shared" si="39"/>
        <v xml:space="preserve">     GL(3643,3644) = 1.87;</v>
      </c>
    </row>
    <row r="90" spans="1:24" s="62" customFormat="1">
      <c r="A90"/>
      <c r="B90" s="2">
        <f t="shared" ref="B90:B91" si="42">B89+1</f>
        <v>3644</v>
      </c>
      <c r="C90" s="2" t="str">
        <f>VLOOKUP($B90,'Node Plan'!B:M,2,FALSE)</f>
        <v>Top Frame Node 3644</v>
      </c>
      <c r="D90" s="2">
        <f t="shared" ref="D90:D92" si="43">B90+1</f>
        <v>3645</v>
      </c>
      <c r="E90" s="2" t="str">
        <f>VLOOKUP($D90,'Node Plan'!B:M,2,FALSE)</f>
        <v>Top Frame Node 3645</v>
      </c>
      <c r="F90" s="192">
        <f t="shared" ref="F90:F92" si="44">IF(G90="Y",1/(1/K90+1/P90+1/U90),1/(1/P90+1/U90))</f>
        <v>1.8699999999999999</v>
      </c>
      <c r="G90" s="2" t="s">
        <v>24</v>
      </c>
      <c r="H90" s="6"/>
      <c r="I90" s="4"/>
      <c r="J90" s="4"/>
      <c r="K90" s="5">
        <f t="shared" ref="K90:K92" si="45">I90*J90*H90</f>
        <v>0</v>
      </c>
      <c r="L90" s="274">
        <f>VLOOKUP($B90,'Node Plan'!$B:$M,8,FALSE)</f>
        <v>170</v>
      </c>
      <c r="M90" s="275">
        <f>VLOOKUP($B90,'Node Plan'!$B:$M,10,FALSE)</f>
        <v>1.6E-2</v>
      </c>
      <c r="N90" s="275">
        <f>VLOOKUP($B90,'Node Plan'!$B:$M,11,FALSE)</f>
        <v>1.0999999999999999E-2</v>
      </c>
      <c r="O90" s="275">
        <f>VLOOKUP($B90,'Node Plan'!$B:$M,10,FALSE)/2</f>
        <v>8.0000000000000002E-3</v>
      </c>
      <c r="P90" s="276">
        <f t="shared" si="40"/>
        <v>3.7399999999999998</v>
      </c>
      <c r="Q90" s="274">
        <f>VLOOKUP($B90,'Node Plan'!$B:$M,8,FALSE)</f>
        <v>170</v>
      </c>
      <c r="R90" s="275">
        <f>VLOOKUP($B90,'Node Plan'!$B:$M,10,FALSE)</f>
        <v>1.6E-2</v>
      </c>
      <c r="S90" s="275">
        <f>VLOOKUP($B90,'Node Plan'!$B:$M,11,FALSE)</f>
        <v>1.0999999999999999E-2</v>
      </c>
      <c r="T90" s="275">
        <f>VLOOKUP($B90,'Node Plan'!$B:$M,10,FALSE)/2</f>
        <v>8.0000000000000002E-3</v>
      </c>
      <c r="U90" s="276">
        <f t="shared" si="41"/>
        <v>3.7399999999999998</v>
      </c>
      <c r="V90"/>
      <c r="W90"/>
      <c r="X90" s="2" t="str">
        <f t="shared" si="39"/>
        <v xml:space="preserve">     GL(3644,3645) = 1.87;</v>
      </c>
    </row>
    <row r="91" spans="1:24" s="14" customFormat="1">
      <c r="A91"/>
      <c r="B91" s="2">
        <f t="shared" si="42"/>
        <v>3645</v>
      </c>
      <c r="C91" s="2" t="str">
        <f>VLOOKUP($B91,'Node Plan'!B:M,2,FALSE)</f>
        <v>Top Frame Node 3645</v>
      </c>
      <c r="D91" s="2">
        <f t="shared" si="43"/>
        <v>3646</v>
      </c>
      <c r="E91" s="2" t="str">
        <f>VLOOKUP($D91,'Node Plan'!B:M,2,FALSE)</f>
        <v>Top Frame Node 3646</v>
      </c>
      <c r="F91" s="192">
        <f t="shared" si="44"/>
        <v>1.8699999999999999</v>
      </c>
      <c r="G91" s="2" t="s">
        <v>24</v>
      </c>
      <c r="H91" s="6"/>
      <c r="I91" s="4"/>
      <c r="J91" s="4"/>
      <c r="K91" s="5">
        <f t="shared" si="45"/>
        <v>0</v>
      </c>
      <c r="L91" s="274">
        <f>VLOOKUP($B91,'Node Plan'!$B:$M,8,FALSE)</f>
        <v>170</v>
      </c>
      <c r="M91" s="275">
        <f>VLOOKUP($B91,'Node Plan'!$B:$M,10,FALSE)</f>
        <v>1.6E-2</v>
      </c>
      <c r="N91" s="275">
        <f>VLOOKUP($B91,'Node Plan'!$B:$M,11,FALSE)</f>
        <v>1.0999999999999999E-2</v>
      </c>
      <c r="O91" s="275">
        <f>VLOOKUP($B91,'Node Plan'!$B:$M,10,FALSE)/2</f>
        <v>8.0000000000000002E-3</v>
      </c>
      <c r="P91" s="276">
        <f t="shared" si="40"/>
        <v>3.7399999999999998</v>
      </c>
      <c r="Q91" s="274">
        <f>VLOOKUP($B91,'Node Plan'!$B:$M,8,FALSE)</f>
        <v>170</v>
      </c>
      <c r="R91" s="275">
        <f>VLOOKUP($B91,'Node Plan'!$B:$M,10,FALSE)</f>
        <v>1.6E-2</v>
      </c>
      <c r="S91" s="275">
        <f>VLOOKUP($B91,'Node Plan'!$B:$M,11,FALSE)</f>
        <v>1.0999999999999999E-2</v>
      </c>
      <c r="T91" s="275">
        <f>VLOOKUP($B91,'Node Plan'!$B:$M,10,FALSE)/2</f>
        <v>8.0000000000000002E-3</v>
      </c>
      <c r="U91" s="276">
        <f t="shared" si="41"/>
        <v>3.7399999999999998</v>
      </c>
      <c r="V91"/>
      <c r="W91"/>
      <c r="X91" s="2" t="str">
        <f t="shared" si="39"/>
        <v xml:space="preserve">     GL(3645,3646) = 1.87;</v>
      </c>
    </row>
    <row r="92" spans="1:24" s="14" customFormat="1">
      <c r="A92"/>
      <c r="B92" s="2">
        <f>B91+1</f>
        <v>3646</v>
      </c>
      <c r="C92" s="2" t="str">
        <f>VLOOKUP($B92,'Node Plan'!B:M,2,FALSE)</f>
        <v>Top Frame Node 3646</v>
      </c>
      <c r="D92" s="2">
        <f t="shared" si="43"/>
        <v>3647</v>
      </c>
      <c r="E92" s="2" t="str">
        <f>VLOOKUP($D92,'Node Plan'!B:M,2,FALSE)</f>
        <v>Top Frame Node 3647</v>
      </c>
      <c r="F92" s="192">
        <f t="shared" si="44"/>
        <v>1.8699999999999999</v>
      </c>
      <c r="G92" s="2" t="s">
        <v>24</v>
      </c>
      <c r="H92" s="6"/>
      <c r="I92" s="4"/>
      <c r="J92" s="4"/>
      <c r="K92" s="5">
        <f t="shared" si="45"/>
        <v>0</v>
      </c>
      <c r="L92" s="274">
        <f>VLOOKUP($B92,'Node Plan'!$B:$M,8,FALSE)</f>
        <v>170</v>
      </c>
      <c r="M92" s="275">
        <f>VLOOKUP($B92,'Node Plan'!$B:$M,10,FALSE)</f>
        <v>1.6E-2</v>
      </c>
      <c r="N92" s="275">
        <f>VLOOKUP($B92,'Node Plan'!$B:$M,11,FALSE)</f>
        <v>1.0999999999999999E-2</v>
      </c>
      <c r="O92" s="275">
        <f>VLOOKUP($B92,'Node Plan'!$B:$M,10,FALSE)/2</f>
        <v>8.0000000000000002E-3</v>
      </c>
      <c r="P92" s="276">
        <f t="shared" si="40"/>
        <v>3.7399999999999998</v>
      </c>
      <c r="Q92" s="274">
        <f>VLOOKUP($B92,'Node Plan'!$B:$M,8,FALSE)</f>
        <v>170</v>
      </c>
      <c r="R92" s="275">
        <f>VLOOKUP($B92,'Node Plan'!$B:$M,10,FALSE)</f>
        <v>1.6E-2</v>
      </c>
      <c r="S92" s="275">
        <f>VLOOKUP($B92,'Node Plan'!$B:$M,11,FALSE)</f>
        <v>1.0999999999999999E-2</v>
      </c>
      <c r="T92" s="275">
        <f>VLOOKUP($B92,'Node Plan'!$B:$M,10,FALSE)/2</f>
        <v>8.0000000000000002E-3</v>
      </c>
      <c r="U92" s="276">
        <f t="shared" si="41"/>
        <v>3.7399999999999998</v>
      </c>
      <c r="V92"/>
      <c r="W92"/>
      <c r="X92" s="2" t="str">
        <f t="shared" si="39"/>
        <v xml:space="preserve">     GL(3646,3647) = 1.87;</v>
      </c>
    </row>
    <row r="93" spans="1:24" s="14" customFormat="1" ht="15" thickBot="1">
      <c r="A93"/>
      <c r="B93" s="2"/>
      <c r="C93" s="2"/>
      <c r="D93" s="2"/>
      <c r="E93" s="2"/>
      <c r="F93" s="192"/>
      <c r="G93" s="2"/>
      <c r="H93" s="6"/>
      <c r="I93" s="4"/>
      <c r="J93" s="4"/>
      <c r="K93" s="4"/>
      <c r="L93" s="274"/>
      <c r="M93" s="275"/>
      <c r="N93" s="275"/>
      <c r="O93" s="275"/>
      <c r="P93" s="276"/>
      <c r="Q93" s="274"/>
      <c r="R93" s="275"/>
      <c r="S93" s="275"/>
      <c r="T93" s="275"/>
      <c r="U93" s="276"/>
      <c r="V93"/>
      <c r="W93"/>
      <c r="X93" s="2"/>
    </row>
    <row r="94" spans="1:24" s="14" customFormat="1" ht="15" thickBot="1">
      <c r="A94" s="137"/>
      <c r="B94" s="138" t="s">
        <v>113</v>
      </c>
      <c r="C94" s="151" t="s">
        <v>119</v>
      </c>
      <c r="D94" s="138" t="s">
        <v>113</v>
      </c>
      <c r="E94" s="151" t="s">
        <v>119</v>
      </c>
      <c r="F94" s="139"/>
      <c r="G94" s="139"/>
      <c r="H94" s="140"/>
      <c r="I94" s="137"/>
      <c r="J94" s="137"/>
      <c r="K94" s="137"/>
      <c r="L94" s="140"/>
      <c r="M94" s="137"/>
      <c r="N94" s="137"/>
      <c r="O94" s="137"/>
      <c r="P94" s="141"/>
      <c r="Q94" s="140"/>
      <c r="R94" s="137"/>
      <c r="S94" s="137"/>
      <c r="T94" s="137"/>
      <c r="U94" s="141"/>
      <c r="V94" s="137"/>
      <c r="W94" s="137"/>
      <c r="X94" s="142"/>
    </row>
    <row r="95" spans="1:24" s="14" customFormat="1">
      <c r="A95" s="152"/>
      <c r="B95" s="153"/>
      <c r="C95" s="153"/>
      <c r="D95" s="153" t="s">
        <v>120</v>
      </c>
      <c r="E95" s="153"/>
      <c r="F95" s="154"/>
      <c r="G95" s="154"/>
      <c r="H95" s="155"/>
      <c r="I95" s="156"/>
      <c r="J95" s="156"/>
      <c r="K95" s="156"/>
      <c r="L95" s="155"/>
      <c r="M95" s="156"/>
      <c r="N95" s="156"/>
      <c r="O95" s="156"/>
      <c r="P95" s="157"/>
      <c r="Q95" s="155"/>
      <c r="R95" s="156"/>
      <c r="S95" s="156"/>
      <c r="T95" s="156"/>
      <c r="U95" s="157"/>
      <c r="V95" s="152"/>
      <c r="W95" s="152"/>
      <c r="X95" s="158"/>
    </row>
    <row r="96" spans="1:24" s="14" customFormat="1">
      <c r="A96"/>
      <c r="B96" s="2">
        <v>3636</v>
      </c>
      <c r="C96" s="2" t="str">
        <f>VLOOKUP($B96,'Node Plan'!B:M,2,FALSE)</f>
        <v>Top Frame Node 3636</v>
      </c>
      <c r="D96" s="2">
        <f>B96+6</f>
        <v>3642</v>
      </c>
      <c r="E96" s="2" t="str">
        <f>VLOOKUP($D96,'Node Plan'!B:M,2,FALSE)</f>
        <v>Top Frame Node 3642</v>
      </c>
      <c r="F96" s="192">
        <f>IF(G96="Y",1/(1/K96+1/P96+1/U96),1/(1/P96+1/U96))</f>
        <v>2.72</v>
      </c>
      <c r="G96" s="2" t="s">
        <v>24</v>
      </c>
      <c r="H96" s="6"/>
      <c r="I96" s="4"/>
      <c r="J96" s="4"/>
      <c r="K96" s="5">
        <f>I96*J96*H96</f>
        <v>0</v>
      </c>
      <c r="L96" s="274">
        <f>VLOOKUP($B96,'Node Plan'!$B:$M,8,FALSE)</f>
        <v>170</v>
      </c>
      <c r="M96" s="275">
        <f>VLOOKUP($B96,'Node Plan'!$B:$M,10,FALSE)</f>
        <v>1.6E-2</v>
      </c>
      <c r="N96" s="275">
        <f>VLOOKUP($B96,'Node Plan'!$B:$M,11,FALSE)</f>
        <v>1.0999999999999999E-2</v>
      </c>
      <c r="O96" s="275">
        <f>VLOOKUP($B96,'Node Plan'!$B:$M,11,FALSE)/2</f>
        <v>5.4999999999999997E-3</v>
      </c>
      <c r="P96" s="276">
        <f>(L96*M96*N96)/O96</f>
        <v>5.44</v>
      </c>
      <c r="Q96" s="274">
        <f>VLOOKUP($B96,'Node Plan'!$B:$M,8,FALSE)</f>
        <v>170</v>
      </c>
      <c r="R96" s="275">
        <f>VLOOKUP($B96,'Node Plan'!$B:$M,10,FALSE)</f>
        <v>1.6E-2</v>
      </c>
      <c r="S96" s="275">
        <f>VLOOKUP($B96,'Node Plan'!$B:$M,11,FALSE)</f>
        <v>1.0999999999999999E-2</v>
      </c>
      <c r="T96" s="275">
        <f>VLOOKUP($B96,'Node Plan'!$B:$M,11,FALSE)/2</f>
        <v>5.4999999999999997E-3</v>
      </c>
      <c r="U96" s="276">
        <f>(Q96*R96*S96)/T96</f>
        <v>5.44</v>
      </c>
      <c r="V96"/>
      <c r="W96"/>
      <c r="X96" s="2" t="str">
        <f t="shared" ref="X96:X97" si="46">"     GL("&amp;B96&amp;","&amp;D96&amp;") = "&amp;F96&amp;";"</f>
        <v xml:space="preserve">     GL(3636,3642) = 2.72;</v>
      </c>
    </row>
    <row r="97" spans="1:24" s="14" customFormat="1">
      <c r="A97"/>
      <c r="B97" s="2">
        <f>B96+1</f>
        <v>3637</v>
      </c>
      <c r="C97" s="2" t="str">
        <f>VLOOKUP($B97,'Node Plan'!B:M,2,FALSE)</f>
        <v>Top Frame Node 3637</v>
      </c>
      <c r="D97" s="2">
        <f>B97+6</f>
        <v>3643</v>
      </c>
      <c r="E97" s="2" t="str">
        <f>VLOOKUP($D97,'Node Plan'!B:M,2,FALSE)</f>
        <v>Top Frame Node 3643</v>
      </c>
      <c r="F97" s="192">
        <f>IF(G97="Y",1/(1/K97+1/P97+1/U97),1/(1/P97+1/U97))</f>
        <v>2.72</v>
      </c>
      <c r="G97" s="2" t="s">
        <v>24</v>
      </c>
      <c r="H97" s="6"/>
      <c r="I97" s="4"/>
      <c r="J97" s="4"/>
      <c r="K97" s="5">
        <f>I97*J97*H97</f>
        <v>0</v>
      </c>
      <c r="L97" s="274">
        <f>VLOOKUP($B97,'Node Plan'!$B:$M,8,FALSE)</f>
        <v>170</v>
      </c>
      <c r="M97" s="275">
        <f>VLOOKUP($B97,'Node Plan'!$B:$M,10,FALSE)</f>
        <v>1.6E-2</v>
      </c>
      <c r="N97" s="275">
        <f>VLOOKUP($B97,'Node Plan'!$B:$M,11,FALSE)</f>
        <v>1.0999999999999999E-2</v>
      </c>
      <c r="O97" s="275">
        <f>VLOOKUP($B97,'Node Plan'!$B:$M,11,FALSE)/2</f>
        <v>5.4999999999999997E-3</v>
      </c>
      <c r="P97" s="276">
        <f t="shared" ref="P97:P101" si="47">(L97*M97*N97)/O97</f>
        <v>5.44</v>
      </c>
      <c r="Q97" s="274">
        <f>VLOOKUP($B97,'Node Plan'!$B:$M,8,FALSE)</f>
        <v>170</v>
      </c>
      <c r="R97" s="275">
        <f>VLOOKUP($B97,'Node Plan'!$B:$M,10,FALSE)</f>
        <v>1.6E-2</v>
      </c>
      <c r="S97" s="275">
        <f>VLOOKUP($B97,'Node Plan'!$B:$M,11,FALSE)</f>
        <v>1.0999999999999999E-2</v>
      </c>
      <c r="T97" s="275">
        <f>VLOOKUP($B97,'Node Plan'!$B:$M,11,FALSE)/2</f>
        <v>5.4999999999999997E-3</v>
      </c>
      <c r="U97" s="276">
        <f t="shared" ref="U97:U101" si="48">(Q97*R97*S97)/T97</f>
        <v>5.44</v>
      </c>
      <c r="V97"/>
      <c r="W97"/>
      <c r="X97" s="2" t="str">
        <f t="shared" si="46"/>
        <v xml:space="preserve">     GL(3637,3643) = 2.72;</v>
      </c>
    </row>
    <row r="98" spans="1:24" s="14" customFormat="1">
      <c r="A98"/>
      <c r="B98" s="2">
        <f t="shared" ref="B98:B100" si="49">B97+1</f>
        <v>3638</v>
      </c>
      <c r="C98" s="2" t="str">
        <f>VLOOKUP($B98,'Node Plan'!B:M,2,FALSE)</f>
        <v>Top Frame Node 3638</v>
      </c>
      <c r="D98" s="2">
        <f t="shared" ref="D98:D100" si="50">B98+6</f>
        <v>3644</v>
      </c>
      <c r="E98" s="2" t="str">
        <f>VLOOKUP($D98,'Node Plan'!B:M,2,FALSE)</f>
        <v>Top Frame Node 3644</v>
      </c>
      <c r="F98" s="192">
        <f t="shared" ref="F98:F100" si="51">IF(G98="Y",1/(1/K98+1/P98+1/U98),1/(1/P98+1/U98))</f>
        <v>2.72</v>
      </c>
      <c r="G98" s="2" t="s">
        <v>24</v>
      </c>
      <c r="H98" s="6"/>
      <c r="I98" s="4"/>
      <c r="J98" s="4"/>
      <c r="K98" s="5">
        <f t="shared" ref="K98:K100" si="52">I98*J98*H98</f>
        <v>0</v>
      </c>
      <c r="L98" s="274">
        <f>VLOOKUP($B98,'Node Plan'!$B:$M,8,FALSE)</f>
        <v>170</v>
      </c>
      <c r="M98" s="275">
        <f>VLOOKUP($B98,'Node Plan'!$B:$M,10,FALSE)</f>
        <v>1.6E-2</v>
      </c>
      <c r="N98" s="275">
        <f>VLOOKUP($B98,'Node Plan'!$B:$M,11,FALSE)</f>
        <v>1.0999999999999999E-2</v>
      </c>
      <c r="O98" s="275">
        <f>VLOOKUP($B98,'Node Plan'!$B:$M,11,FALSE)/2</f>
        <v>5.4999999999999997E-3</v>
      </c>
      <c r="P98" s="276">
        <f t="shared" si="47"/>
        <v>5.44</v>
      </c>
      <c r="Q98" s="274">
        <f>VLOOKUP($B98,'Node Plan'!$B:$M,8,FALSE)</f>
        <v>170</v>
      </c>
      <c r="R98" s="275">
        <f>VLOOKUP($B98,'Node Plan'!$B:$M,10,FALSE)</f>
        <v>1.6E-2</v>
      </c>
      <c r="S98" s="275">
        <f>VLOOKUP($B98,'Node Plan'!$B:$M,11,FALSE)</f>
        <v>1.0999999999999999E-2</v>
      </c>
      <c r="T98" s="275">
        <f>VLOOKUP($B98,'Node Plan'!$B:$M,11,FALSE)/2</f>
        <v>5.4999999999999997E-3</v>
      </c>
      <c r="U98" s="276">
        <f t="shared" si="48"/>
        <v>5.44</v>
      </c>
      <c r="V98"/>
      <c r="W98"/>
      <c r="X98" s="2" t="str">
        <f t="shared" ref="X98:X100" si="53">"     GL("&amp;B98&amp;","&amp;D98&amp;") = "&amp;F98&amp;";"</f>
        <v xml:space="preserve">     GL(3638,3644) = 2.72;</v>
      </c>
    </row>
    <row r="99" spans="1:24" s="14" customFormat="1">
      <c r="A99"/>
      <c r="B99" s="2">
        <f t="shared" si="49"/>
        <v>3639</v>
      </c>
      <c r="C99" s="2" t="str">
        <f>VLOOKUP($B99,'Node Plan'!B:M,2,FALSE)</f>
        <v>Top Frame Node 3639</v>
      </c>
      <c r="D99" s="2">
        <f t="shared" si="50"/>
        <v>3645</v>
      </c>
      <c r="E99" s="2" t="str">
        <f>VLOOKUP($D99,'Node Plan'!B:M,2,FALSE)</f>
        <v>Top Frame Node 3645</v>
      </c>
      <c r="F99" s="192">
        <f t="shared" si="51"/>
        <v>2.72</v>
      </c>
      <c r="G99" s="2" t="s">
        <v>24</v>
      </c>
      <c r="H99" s="6"/>
      <c r="I99" s="4"/>
      <c r="J99" s="4"/>
      <c r="K99" s="5">
        <f t="shared" si="52"/>
        <v>0</v>
      </c>
      <c r="L99" s="274">
        <f>VLOOKUP($B99,'Node Plan'!$B:$M,8,FALSE)</f>
        <v>170</v>
      </c>
      <c r="M99" s="275">
        <f>VLOOKUP($B99,'Node Plan'!$B:$M,10,FALSE)</f>
        <v>1.6E-2</v>
      </c>
      <c r="N99" s="275">
        <f>VLOOKUP($B99,'Node Plan'!$B:$M,11,FALSE)</f>
        <v>1.0999999999999999E-2</v>
      </c>
      <c r="O99" s="275">
        <f>VLOOKUP($B99,'Node Plan'!$B:$M,11,FALSE)/2</f>
        <v>5.4999999999999997E-3</v>
      </c>
      <c r="P99" s="276">
        <f t="shared" si="47"/>
        <v>5.44</v>
      </c>
      <c r="Q99" s="274">
        <f>VLOOKUP($B99,'Node Plan'!$B:$M,8,FALSE)</f>
        <v>170</v>
      </c>
      <c r="R99" s="275">
        <f>VLOOKUP($B99,'Node Plan'!$B:$M,10,FALSE)</f>
        <v>1.6E-2</v>
      </c>
      <c r="S99" s="275">
        <f>VLOOKUP($B99,'Node Plan'!$B:$M,11,FALSE)</f>
        <v>1.0999999999999999E-2</v>
      </c>
      <c r="T99" s="275">
        <f>VLOOKUP($B99,'Node Plan'!$B:$M,11,FALSE)/2</f>
        <v>5.4999999999999997E-3</v>
      </c>
      <c r="U99" s="276">
        <f t="shared" si="48"/>
        <v>5.44</v>
      </c>
      <c r="V99"/>
      <c r="W99"/>
      <c r="X99" s="2" t="str">
        <f t="shared" si="53"/>
        <v xml:space="preserve">     GL(3639,3645) = 2.72;</v>
      </c>
    </row>
    <row r="100" spans="1:24" s="14" customFormat="1">
      <c r="A100"/>
      <c r="B100" s="2">
        <f t="shared" si="49"/>
        <v>3640</v>
      </c>
      <c r="C100" s="2" t="str">
        <f>VLOOKUP($B100,'Node Plan'!B:M,2,FALSE)</f>
        <v>Top Frame Node 3640</v>
      </c>
      <c r="D100" s="2">
        <f t="shared" si="50"/>
        <v>3646</v>
      </c>
      <c r="E100" s="2" t="str">
        <f>VLOOKUP($D100,'Node Plan'!B:M,2,FALSE)</f>
        <v>Top Frame Node 3646</v>
      </c>
      <c r="F100" s="192">
        <f t="shared" si="51"/>
        <v>2.72</v>
      </c>
      <c r="G100" s="2" t="s">
        <v>24</v>
      </c>
      <c r="H100" s="6"/>
      <c r="I100" s="4"/>
      <c r="J100" s="4"/>
      <c r="K100" s="5">
        <f t="shared" si="52"/>
        <v>0</v>
      </c>
      <c r="L100" s="274">
        <f>VLOOKUP($B100,'Node Plan'!$B:$M,8,FALSE)</f>
        <v>170</v>
      </c>
      <c r="M100" s="275">
        <f>VLOOKUP($B100,'Node Plan'!$B:$M,10,FALSE)</f>
        <v>1.6E-2</v>
      </c>
      <c r="N100" s="275">
        <f>VLOOKUP($B100,'Node Plan'!$B:$M,11,FALSE)</f>
        <v>1.0999999999999999E-2</v>
      </c>
      <c r="O100" s="275">
        <f>VLOOKUP($B100,'Node Plan'!$B:$M,11,FALSE)/2</f>
        <v>5.4999999999999997E-3</v>
      </c>
      <c r="P100" s="276">
        <f t="shared" si="47"/>
        <v>5.44</v>
      </c>
      <c r="Q100" s="274">
        <f>VLOOKUP($B100,'Node Plan'!$B:$M,8,FALSE)</f>
        <v>170</v>
      </c>
      <c r="R100" s="275">
        <f>VLOOKUP($B100,'Node Plan'!$B:$M,10,FALSE)</f>
        <v>1.6E-2</v>
      </c>
      <c r="S100" s="275">
        <f>VLOOKUP($B100,'Node Plan'!$B:$M,11,FALSE)</f>
        <v>1.0999999999999999E-2</v>
      </c>
      <c r="T100" s="275">
        <f>VLOOKUP($B100,'Node Plan'!$B:$M,11,FALSE)/2</f>
        <v>5.4999999999999997E-3</v>
      </c>
      <c r="U100" s="276">
        <f t="shared" si="48"/>
        <v>5.44</v>
      </c>
      <c r="V100"/>
      <c r="W100"/>
      <c r="X100" s="2" t="str">
        <f t="shared" si="53"/>
        <v xml:space="preserve">     GL(3640,3646) = 2.72;</v>
      </c>
    </row>
    <row r="101" spans="1:24" s="14" customFormat="1" ht="15" thickBot="1">
      <c r="A101"/>
      <c r="B101" s="2">
        <f t="shared" ref="B101" si="54">B100+1</f>
        <v>3641</v>
      </c>
      <c r="C101" s="2" t="str">
        <f>VLOOKUP($B101,'Node Plan'!B:M,2,FALSE)</f>
        <v>Top Frame Node 3641</v>
      </c>
      <c r="D101" s="2">
        <f t="shared" ref="D101" si="55">B101+6</f>
        <v>3647</v>
      </c>
      <c r="E101" s="2" t="str">
        <f>VLOOKUP($D101,'Node Plan'!B:M,2,FALSE)</f>
        <v>Top Frame Node 3647</v>
      </c>
      <c r="F101" s="192">
        <f t="shared" ref="F101" si="56">IF(G101="Y",1/(1/K101+1/P101+1/U101),1/(1/P101+1/U101))</f>
        <v>2.72</v>
      </c>
      <c r="G101" s="2" t="s">
        <v>24</v>
      </c>
      <c r="H101" s="6"/>
      <c r="I101" s="4"/>
      <c r="J101" s="4"/>
      <c r="K101" s="5">
        <f t="shared" ref="K101" si="57">I101*J101*H101</f>
        <v>0</v>
      </c>
      <c r="L101" s="274">
        <f>VLOOKUP($B101,'Node Plan'!$B:$M,8,FALSE)</f>
        <v>170</v>
      </c>
      <c r="M101" s="275">
        <f>VLOOKUP($B101,'Node Plan'!$B:$M,10,FALSE)</f>
        <v>1.6E-2</v>
      </c>
      <c r="N101" s="275">
        <f>VLOOKUP($B101,'Node Plan'!$B:$M,11,FALSE)</f>
        <v>1.0999999999999999E-2</v>
      </c>
      <c r="O101" s="275">
        <f>VLOOKUP($B101,'Node Plan'!$B:$M,11,FALSE)/2</f>
        <v>5.4999999999999997E-3</v>
      </c>
      <c r="P101" s="276">
        <f t="shared" si="47"/>
        <v>5.44</v>
      </c>
      <c r="Q101" s="274">
        <f>VLOOKUP($B101,'Node Plan'!$B:$M,8,FALSE)</f>
        <v>170</v>
      </c>
      <c r="R101" s="275">
        <f>VLOOKUP($B101,'Node Plan'!$B:$M,10,FALSE)</f>
        <v>1.6E-2</v>
      </c>
      <c r="S101" s="275">
        <f>VLOOKUP($B101,'Node Plan'!$B:$M,11,FALSE)</f>
        <v>1.0999999999999999E-2</v>
      </c>
      <c r="T101" s="275">
        <f>VLOOKUP($B101,'Node Plan'!$B:$M,11,FALSE)/2</f>
        <v>5.4999999999999997E-3</v>
      </c>
      <c r="U101" s="276">
        <f t="shared" si="48"/>
        <v>5.44</v>
      </c>
      <c r="V101"/>
      <c r="W101"/>
      <c r="X101" s="2" t="str">
        <f t="shared" ref="X101" si="58">"     GL("&amp;B101&amp;","&amp;D101&amp;") = "&amp;F101&amp;";"</f>
        <v xml:space="preserve">     GL(3641,3647) = 2.72;</v>
      </c>
    </row>
    <row r="102" spans="1:24" s="62" customFormat="1" ht="15" thickBot="1">
      <c r="A102" s="137"/>
      <c r="B102" s="138" t="s">
        <v>113</v>
      </c>
      <c r="C102" s="151" t="s">
        <v>117</v>
      </c>
      <c r="D102" s="138" t="s">
        <v>113</v>
      </c>
      <c r="E102" s="151" t="s">
        <v>117</v>
      </c>
      <c r="F102" s="139"/>
      <c r="G102" s="139"/>
      <c r="H102" s="140"/>
      <c r="I102" s="137"/>
      <c r="J102" s="137"/>
      <c r="K102" s="137"/>
      <c r="L102" s="140"/>
      <c r="M102" s="137"/>
      <c r="N102" s="137"/>
      <c r="O102" s="137"/>
      <c r="P102" s="141"/>
      <c r="Q102" s="140"/>
      <c r="R102" s="137"/>
      <c r="S102" s="137"/>
      <c r="T102" s="137"/>
      <c r="U102" s="141"/>
      <c r="V102" s="137"/>
      <c r="W102" s="137"/>
      <c r="X102" s="142"/>
    </row>
    <row r="103" spans="1:24" s="14" customFormat="1">
      <c r="A103" s="152"/>
      <c r="B103" s="153"/>
      <c r="C103" s="153"/>
      <c r="D103" s="153" t="s">
        <v>51</v>
      </c>
      <c r="E103" s="153"/>
      <c r="F103" s="154"/>
      <c r="G103" s="154"/>
      <c r="H103" s="155"/>
      <c r="I103" s="156"/>
      <c r="J103" s="156"/>
      <c r="K103" s="156"/>
      <c r="L103" s="155"/>
      <c r="M103" s="156"/>
      <c r="N103" s="156"/>
      <c r="O103" s="156"/>
      <c r="P103" s="157"/>
      <c r="Q103" s="155"/>
      <c r="R103" s="156"/>
      <c r="S103" s="156"/>
      <c r="T103" s="156"/>
      <c r="U103" s="157"/>
      <c r="V103" s="152"/>
      <c r="W103" s="152"/>
      <c r="X103" s="158"/>
    </row>
    <row r="104" spans="1:24" s="14" customFormat="1">
      <c r="A104"/>
      <c r="B104" s="2">
        <v>3648</v>
      </c>
      <c r="C104" s="2" t="str">
        <f>VLOOKUP($B104,'Node Plan'!B:M,2,FALSE)</f>
        <v>Top Frame Node 3648</v>
      </c>
      <c r="D104" s="2">
        <f>B104+1</f>
        <v>3649</v>
      </c>
      <c r="E104" s="2" t="str">
        <f>VLOOKUP($D104,'Node Plan'!B:M,2,FALSE)</f>
        <v>Top Frame Node 3649</v>
      </c>
      <c r="F104" s="192">
        <f>IF(G104="Y",1/(1/K104+1/P104+1/U104),1/(1/P104+1/U104))</f>
        <v>1.8699999999999999</v>
      </c>
      <c r="G104" s="2" t="s">
        <v>24</v>
      </c>
      <c r="H104" s="6"/>
      <c r="I104" s="4"/>
      <c r="J104" s="4"/>
      <c r="K104" s="5">
        <f>I104*J104*H104</f>
        <v>0</v>
      </c>
      <c r="L104" s="274">
        <f>VLOOKUP($B104,'Node Plan'!$B:$M,8,FALSE)</f>
        <v>170</v>
      </c>
      <c r="M104" s="275">
        <f>VLOOKUP($B104,'Node Plan'!$B:$M,10,FALSE)</f>
        <v>1.583E-2</v>
      </c>
      <c r="N104" s="275">
        <f>VLOOKUP($B104,'Node Plan'!$B:$M,11,FALSE)</f>
        <v>1.0999999999999999E-2</v>
      </c>
      <c r="O104" s="275">
        <f>VLOOKUP($B104,'Node Plan'!$B:$M,10,FALSE)/2</f>
        <v>7.9150000000000002E-3</v>
      </c>
      <c r="P104" s="276">
        <f>(L104*M104*N104)/O104</f>
        <v>3.7399999999999998</v>
      </c>
      <c r="Q104" s="274">
        <f>VLOOKUP($B104,'Node Plan'!$B:$M,8,FALSE)</f>
        <v>170</v>
      </c>
      <c r="R104" s="275">
        <f>VLOOKUP($B104,'Node Plan'!$B:$M,10,FALSE)</f>
        <v>1.583E-2</v>
      </c>
      <c r="S104" s="275">
        <f>VLOOKUP($B104,'Node Plan'!$B:$M,11,FALSE)</f>
        <v>1.0999999999999999E-2</v>
      </c>
      <c r="T104" s="275">
        <f>VLOOKUP($B104,'Node Plan'!$B:$M,10,FALSE)/2</f>
        <v>7.9150000000000002E-3</v>
      </c>
      <c r="U104" s="276">
        <f>(Q104*R104*S104)/T104</f>
        <v>3.7399999999999998</v>
      </c>
      <c r="V104"/>
      <c r="W104"/>
      <c r="X104" s="2" t="str">
        <f t="shared" ref="X104:X108" si="59">"     GL("&amp;B104&amp;","&amp;D104&amp;") = "&amp;F104&amp;";"</f>
        <v xml:space="preserve">     GL(3648,3649) = 1.87;</v>
      </c>
    </row>
    <row r="105" spans="1:24" s="34" customFormat="1">
      <c r="A105"/>
      <c r="B105" s="2">
        <f>B104+1</f>
        <v>3649</v>
      </c>
      <c r="C105" s="2" t="str">
        <f>VLOOKUP($B105,'Node Plan'!B:M,2,FALSE)</f>
        <v>Top Frame Node 3649</v>
      </c>
      <c r="D105" s="2">
        <f>B105+1</f>
        <v>3650</v>
      </c>
      <c r="E105" s="2" t="str">
        <f>VLOOKUP($D105,'Node Plan'!B:M,2,FALSE)</f>
        <v>Top Frame Node 3650</v>
      </c>
      <c r="F105" s="192">
        <f>IF(G105="Y",1/(1/K105+1/P105+1/U105),1/(1/P105+1/U105))</f>
        <v>1.8699999999999999</v>
      </c>
      <c r="G105" s="2" t="s">
        <v>24</v>
      </c>
      <c r="H105" s="6"/>
      <c r="I105" s="4"/>
      <c r="J105" s="4"/>
      <c r="K105" s="5">
        <f>I105*J105*H105</f>
        <v>0</v>
      </c>
      <c r="L105" s="274">
        <f>VLOOKUP($B105,'Node Plan'!$B:$M,8,FALSE)</f>
        <v>170</v>
      </c>
      <c r="M105" s="275">
        <f>VLOOKUP($B105,'Node Plan'!$B:$M,10,FALSE)</f>
        <v>1.583E-2</v>
      </c>
      <c r="N105" s="275">
        <f>VLOOKUP($B105,'Node Plan'!$B:$M,11,FALSE)</f>
        <v>1.0999999999999999E-2</v>
      </c>
      <c r="O105" s="275">
        <f>VLOOKUP($B105,'Node Plan'!$B:$M,10,FALSE)/2</f>
        <v>7.9150000000000002E-3</v>
      </c>
      <c r="P105" s="276">
        <f t="shared" ref="P105:P108" si="60">(L105*M105*N105)/O105</f>
        <v>3.7399999999999998</v>
      </c>
      <c r="Q105" s="274">
        <f>VLOOKUP($B105,'Node Plan'!$B:$M,8,FALSE)</f>
        <v>170</v>
      </c>
      <c r="R105" s="275">
        <f>VLOOKUP($B105,'Node Plan'!$B:$M,10,FALSE)</f>
        <v>1.583E-2</v>
      </c>
      <c r="S105" s="275">
        <f>VLOOKUP($B105,'Node Plan'!$B:$M,11,FALSE)</f>
        <v>1.0999999999999999E-2</v>
      </c>
      <c r="T105" s="275">
        <f>VLOOKUP($B105,'Node Plan'!$B:$M,10,FALSE)/2</f>
        <v>7.9150000000000002E-3</v>
      </c>
      <c r="U105" s="276">
        <f t="shared" ref="U105:U108" si="61">(Q105*R105*S105)/T105</f>
        <v>3.7399999999999998</v>
      </c>
      <c r="V105"/>
      <c r="W105"/>
      <c r="X105" s="2" t="str">
        <f t="shared" si="59"/>
        <v xml:space="preserve">     GL(3649,3650) = 1.87;</v>
      </c>
    </row>
    <row r="106" spans="1:24" s="62" customFormat="1">
      <c r="A106"/>
      <c r="B106" s="2">
        <f t="shared" ref="B106:B108" si="62">B105+1</f>
        <v>3650</v>
      </c>
      <c r="C106" s="2" t="str">
        <f>VLOOKUP($B106,'Node Plan'!B:M,2,FALSE)</f>
        <v>Top Frame Node 3650</v>
      </c>
      <c r="D106" s="2">
        <f t="shared" ref="D106:D108" si="63">B106+1</f>
        <v>3651</v>
      </c>
      <c r="E106" s="2" t="str">
        <f>VLOOKUP($D106,'Node Plan'!B:M,2,FALSE)</f>
        <v>Top Frame Node 3651</v>
      </c>
      <c r="F106" s="192">
        <f t="shared" ref="F106:F108" si="64">IF(G106="Y",1/(1/K106+1/P106+1/U106),1/(1/P106+1/U106))</f>
        <v>1.8699999999999999</v>
      </c>
      <c r="G106" s="2" t="s">
        <v>24</v>
      </c>
      <c r="H106" s="6"/>
      <c r="I106" s="4"/>
      <c r="J106" s="4"/>
      <c r="K106" s="5">
        <f t="shared" ref="K106:K108" si="65">I106*J106*H106</f>
        <v>0</v>
      </c>
      <c r="L106" s="274">
        <f>VLOOKUP($B106,'Node Plan'!$B:$M,8,FALSE)</f>
        <v>170</v>
      </c>
      <c r="M106" s="275">
        <f>VLOOKUP($B106,'Node Plan'!$B:$M,10,FALSE)</f>
        <v>1.583E-2</v>
      </c>
      <c r="N106" s="275">
        <f>VLOOKUP($B106,'Node Plan'!$B:$M,11,FALSE)</f>
        <v>1.0999999999999999E-2</v>
      </c>
      <c r="O106" s="275">
        <f>VLOOKUP($B106,'Node Plan'!$B:$M,10,FALSE)/2</f>
        <v>7.9150000000000002E-3</v>
      </c>
      <c r="P106" s="276">
        <f t="shared" si="60"/>
        <v>3.7399999999999998</v>
      </c>
      <c r="Q106" s="274">
        <f>VLOOKUP($B106,'Node Plan'!$B:$M,8,FALSE)</f>
        <v>170</v>
      </c>
      <c r="R106" s="275">
        <f>VLOOKUP($B106,'Node Plan'!$B:$M,10,FALSE)</f>
        <v>1.583E-2</v>
      </c>
      <c r="S106" s="275">
        <f>VLOOKUP($B106,'Node Plan'!$B:$M,11,FALSE)</f>
        <v>1.0999999999999999E-2</v>
      </c>
      <c r="T106" s="275">
        <f>VLOOKUP($B106,'Node Plan'!$B:$M,10,FALSE)/2</f>
        <v>7.9150000000000002E-3</v>
      </c>
      <c r="U106" s="276">
        <f t="shared" si="61"/>
        <v>3.7399999999999998</v>
      </c>
      <c r="V106"/>
      <c r="W106"/>
      <c r="X106" s="2" t="str">
        <f t="shared" si="59"/>
        <v xml:space="preserve">     GL(3650,3651) = 1.87;</v>
      </c>
    </row>
    <row r="107" spans="1:24" s="14" customFormat="1">
      <c r="A107"/>
      <c r="B107" s="2">
        <f t="shared" si="62"/>
        <v>3651</v>
      </c>
      <c r="C107" s="2" t="str">
        <f>VLOOKUP($B107,'Node Plan'!B:M,2,FALSE)</f>
        <v>Top Frame Node 3651</v>
      </c>
      <c r="D107" s="2">
        <f t="shared" si="63"/>
        <v>3652</v>
      </c>
      <c r="E107" s="2" t="str">
        <f>VLOOKUP($D107,'Node Plan'!B:M,2,FALSE)</f>
        <v>Top Frame Node 3652</v>
      </c>
      <c r="F107" s="192">
        <f t="shared" si="64"/>
        <v>1.8699999999999999</v>
      </c>
      <c r="G107" s="2" t="s">
        <v>24</v>
      </c>
      <c r="H107" s="6"/>
      <c r="I107" s="4"/>
      <c r="J107" s="4"/>
      <c r="K107" s="5">
        <f t="shared" si="65"/>
        <v>0</v>
      </c>
      <c r="L107" s="274">
        <f>VLOOKUP($B107,'Node Plan'!$B:$M,8,FALSE)</f>
        <v>170</v>
      </c>
      <c r="M107" s="275">
        <f>VLOOKUP($B107,'Node Plan'!$B:$M,10,FALSE)</f>
        <v>1.583E-2</v>
      </c>
      <c r="N107" s="275">
        <f>VLOOKUP($B107,'Node Plan'!$B:$M,11,FALSE)</f>
        <v>1.0999999999999999E-2</v>
      </c>
      <c r="O107" s="275">
        <f>VLOOKUP($B107,'Node Plan'!$B:$M,10,FALSE)/2</f>
        <v>7.9150000000000002E-3</v>
      </c>
      <c r="P107" s="276">
        <f t="shared" si="60"/>
        <v>3.7399999999999998</v>
      </c>
      <c r="Q107" s="274">
        <f>VLOOKUP($B107,'Node Plan'!$B:$M,8,FALSE)</f>
        <v>170</v>
      </c>
      <c r="R107" s="275">
        <f>VLOOKUP($B107,'Node Plan'!$B:$M,10,FALSE)</f>
        <v>1.583E-2</v>
      </c>
      <c r="S107" s="275">
        <f>VLOOKUP($B107,'Node Plan'!$B:$M,11,FALSE)</f>
        <v>1.0999999999999999E-2</v>
      </c>
      <c r="T107" s="275">
        <f>VLOOKUP($B107,'Node Plan'!$B:$M,10,FALSE)/2</f>
        <v>7.9150000000000002E-3</v>
      </c>
      <c r="U107" s="276">
        <f t="shared" si="61"/>
        <v>3.7399999999999998</v>
      </c>
      <c r="V107"/>
      <c r="W107"/>
      <c r="X107" s="2" t="str">
        <f t="shared" si="59"/>
        <v xml:space="preserve">     GL(3651,3652) = 1.87;</v>
      </c>
    </row>
    <row r="108" spans="1:24" s="14" customFormat="1" ht="15" thickBot="1">
      <c r="A108"/>
      <c r="B108" s="2">
        <f t="shared" si="62"/>
        <v>3652</v>
      </c>
      <c r="C108" s="2" t="str">
        <f>VLOOKUP($B108,'Node Plan'!B:M,2,FALSE)</f>
        <v>Top Frame Node 3652</v>
      </c>
      <c r="D108" s="2">
        <f t="shared" si="63"/>
        <v>3653</v>
      </c>
      <c r="E108" s="2" t="str">
        <f>VLOOKUP($D108,'Node Plan'!B:M,2,FALSE)</f>
        <v>Top Frame Node 3653</v>
      </c>
      <c r="F108" s="192">
        <f t="shared" si="64"/>
        <v>1.8699999999999999</v>
      </c>
      <c r="G108" s="2" t="s">
        <v>24</v>
      </c>
      <c r="H108" s="6"/>
      <c r="I108" s="4"/>
      <c r="J108" s="4"/>
      <c r="K108" s="5">
        <f t="shared" si="65"/>
        <v>0</v>
      </c>
      <c r="L108" s="274">
        <f>VLOOKUP($B108,'Node Plan'!$B:$M,8,FALSE)</f>
        <v>170</v>
      </c>
      <c r="M108" s="275">
        <f>VLOOKUP($B108,'Node Plan'!$B:$M,10,FALSE)</f>
        <v>1.583E-2</v>
      </c>
      <c r="N108" s="275">
        <f>VLOOKUP($B108,'Node Plan'!$B:$M,11,FALSE)</f>
        <v>1.0999999999999999E-2</v>
      </c>
      <c r="O108" s="275">
        <f>VLOOKUP($B108,'Node Plan'!$B:$M,10,FALSE)/2</f>
        <v>7.9150000000000002E-3</v>
      </c>
      <c r="P108" s="276">
        <f t="shared" si="60"/>
        <v>3.7399999999999998</v>
      </c>
      <c r="Q108" s="274">
        <f>VLOOKUP($B108,'Node Plan'!$B:$M,8,FALSE)</f>
        <v>170</v>
      </c>
      <c r="R108" s="275">
        <f>VLOOKUP($B108,'Node Plan'!$B:$M,10,FALSE)</f>
        <v>1.583E-2</v>
      </c>
      <c r="S108" s="275">
        <f>VLOOKUP($B108,'Node Plan'!$B:$M,11,FALSE)</f>
        <v>1.0999999999999999E-2</v>
      </c>
      <c r="T108" s="275">
        <f>VLOOKUP($B108,'Node Plan'!$B:$M,10,FALSE)/2</f>
        <v>7.9150000000000002E-3</v>
      </c>
      <c r="U108" s="276">
        <f t="shared" si="61"/>
        <v>3.7399999999999998</v>
      </c>
      <c r="V108"/>
      <c r="W108"/>
      <c r="X108" s="2" t="str">
        <f t="shared" si="59"/>
        <v xml:space="preserve">     GL(3652,3653) = 1.87;</v>
      </c>
    </row>
    <row r="109" spans="1:24" s="14" customFormat="1">
      <c r="A109" s="127"/>
      <c r="B109" s="2"/>
      <c r="C109" s="2"/>
      <c r="D109" s="2"/>
      <c r="E109" s="2"/>
      <c r="F109" s="193"/>
      <c r="G109" s="5"/>
      <c r="H109" s="6"/>
      <c r="I109" s="4"/>
      <c r="J109" s="4"/>
      <c r="K109" s="5"/>
      <c r="L109" s="298"/>
      <c r="M109" s="191"/>
      <c r="N109" s="191"/>
      <c r="O109" s="191"/>
      <c r="P109" s="181"/>
      <c r="Q109" s="298"/>
      <c r="R109" s="191"/>
      <c r="S109" s="191"/>
      <c r="T109" s="191"/>
      <c r="U109" s="181"/>
      <c r="V109" s="60"/>
      <c r="W109" s="60"/>
      <c r="X109" s="2"/>
    </row>
    <row r="110" spans="1:24" s="14" customFormat="1">
      <c r="A110"/>
      <c r="B110" s="2">
        <v>3653</v>
      </c>
      <c r="C110" s="2" t="str">
        <f>VLOOKUP($B110,'Node Plan'!B:M,2,FALSE)</f>
        <v>Top Frame Node 3653</v>
      </c>
      <c r="D110" s="2">
        <f>B110+1</f>
        <v>3654</v>
      </c>
      <c r="E110" s="2" t="str">
        <f>VLOOKUP($D110,'Node Plan'!B:M,2,FALSE)</f>
        <v>Top Frame Node 3654</v>
      </c>
      <c r="F110" s="192">
        <f>IF(G110="Y",1/(1/K110+1/P110+1/U110),1/(1/P110+1/U110))</f>
        <v>1.8699999999999999</v>
      </c>
      <c r="G110" s="2" t="s">
        <v>24</v>
      </c>
      <c r="H110" s="6"/>
      <c r="I110" s="4"/>
      <c r="J110" s="4"/>
      <c r="K110" s="5">
        <f>I110*J110*H110</f>
        <v>0</v>
      </c>
      <c r="L110" s="274">
        <f>VLOOKUP($B110,'Node Plan'!$B:$M,8,FALSE)</f>
        <v>170</v>
      </c>
      <c r="M110" s="275">
        <f>VLOOKUP($B110,'Node Plan'!$B:$M,10,FALSE)</f>
        <v>1.583E-2</v>
      </c>
      <c r="N110" s="275">
        <f>VLOOKUP($B110,'Node Plan'!$B:$M,11,FALSE)</f>
        <v>1.0999999999999999E-2</v>
      </c>
      <c r="O110" s="275">
        <f>VLOOKUP($B110,'Node Plan'!$B:$M,10,FALSE)/2</f>
        <v>7.9150000000000002E-3</v>
      </c>
      <c r="P110" s="276">
        <f>(L110*M110*N110)/O110</f>
        <v>3.7399999999999998</v>
      </c>
      <c r="Q110" s="274">
        <f>VLOOKUP($B110,'Node Plan'!$B:$M,8,FALSE)</f>
        <v>170</v>
      </c>
      <c r="R110" s="275">
        <f>VLOOKUP($B110,'Node Plan'!$B:$M,10,FALSE)</f>
        <v>1.583E-2</v>
      </c>
      <c r="S110" s="275">
        <f>VLOOKUP($B110,'Node Plan'!$B:$M,11,FALSE)</f>
        <v>1.0999999999999999E-2</v>
      </c>
      <c r="T110" s="275">
        <f>VLOOKUP($B110,'Node Plan'!$B:$M,10,FALSE)/2</f>
        <v>7.9150000000000002E-3</v>
      </c>
      <c r="U110" s="276">
        <f>(Q110*R110*S110)/T110</f>
        <v>3.7399999999999998</v>
      </c>
      <c r="V110"/>
      <c r="W110"/>
      <c r="X110" s="2" t="str">
        <f t="shared" ref="X110:X114" si="66">"     GL("&amp;B110&amp;","&amp;D110&amp;") = "&amp;F110&amp;";"</f>
        <v xml:space="preserve">     GL(3653,3654) = 1.87;</v>
      </c>
    </row>
    <row r="111" spans="1:24" s="14" customFormat="1">
      <c r="A111"/>
      <c r="B111" s="2">
        <f>B110+1</f>
        <v>3654</v>
      </c>
      <c r="C111" s="2" t="str">
        <f>VLOOKUP($B111,'Node Plan'!B:M,2,FALSE)</f>
        <v>Top Frame Node 3654</v>
      </c>
      <c r="D111" s="2">
        <f>B111+1</f>
        <v>3655</v>
      </c>
      <c r="E111" s="2" t="str">
        <f>VLOOKUP($D111,'Node Plan'!B:M,2,FALSE)</f>
        <v>Top Frame Node 3655</v>
      </c>
      <c r="F111" s="192">
        <f>IF(G111="Y",1/(1/K111+1/P111+1/U111),1/(1/P111+1/U111))</f>
        <v>1.8699999999999999</v>
      </c>
      <c r="G111" s="2" t="s">
        <v>24</v>
      </c>
      <c r="H111" s="6"/>
      <c r="I111" s="4"/>
      <c r="J111" s="4"/>
      <c r="K111" s="5">
        <f>I111*J111*H111</f>
        <v>0</v>
      </c>
      <c r="L111" s="274">
        <f>VLOOKUP($B111,'Node Plan'!$B:$M,8,FALSE)</f>
        <v>170</v>
      </c>
      <c r="M111" s="275">
        <f>VLOOKUP($B111,'Node Plan'!$B:$M,10,FALSE)</f>
        <v>1.583E-2</v>
      </c>
      <c r="N111" s="275">
        <f>VLOOKUP($B111,'Node Plan'!$B:$M,11,FALSE)</f>
        <v>1.0999999999999999E-2</v>
      </c>
      <c r="O111" s="275">
        <f>VLOOKUP($B111,'Node Plan'!$B:$M,10,FALSE)/2</f>
        <v>7.9150000000000002E-3</v>
      </c>
      <c r="P111" s="276">
        <f t="shared" ref="P111:P114" si="67">(L111*M111*N111)/O111</f>
        <v>3.7399999999999998</v>
      </c>
      <c r="Q111" s="274">
        <f>VLOOKUP($B111,'Node Plan'!$B:$M,8,FALSE)</f>
        <v>170</v>
      </c>
      <c r="R111" s="275">
        <f>VLOOKUP($B111,'Node Plan'!$B:$M,10,FALSE)</f>
        <v>1.583E-2</v>
      </c>
      <c r="S111" s="275">
        <f>VLOOKUP($B111,'Node Plan'!$B:$M,11,FALSE)</f>
        <v>1.0999999999999999E-2</v>
      </c>
      <c r="T111" s="275">
        <f>VLOOKUP($B111,'Node Plan'!$B:$M,10,FALSE)/2</f>
        <v>7.9150000000000002E-3</v>
      </c>
      <c r="U111" s="276">
        <f t="shared" ref="U111:U114" si="68">(Q111*R111*S111)/T111</f>
        <v>3.7399999999999998</v>
      </c>
      <c r="V111"/>
      <c r="W111"/>
      <c r="X111" s="2" t="str">
        <f t="shared" si="66"/>
        <v xml:space="preserve">     GL(3654,3655) = 1.87;</v>
      </c>
    </row>
    <row r="112" spans="1:24" s="14" customFormat="1">
      <c r="A112"/>
      <c r="B112" s="2">
        <f t="shared" ref="B112:B114" si="69">B111+1</f>
        <v>3655</v>
      </c>
      <c r="C112" s="2" t="str">
        <f>VLOOKUP($B112,'Node Plan'!B:M,2,FALSE)</f>
        <v>Top Frame Node 3655</v>
      </c>
      <c r="D112" s="2">
        <f t="shared" ref="D112:D114" si="70">B112+1</f>
        <v>3656</v>
      </c>
      <c r="E112" s="2" t="str">
        <f>VLOOKUP($D112,'Node Plan'!B:M,2,FALSE)</f>
        <v>Top Frame Node 3656</v>
      </c>
      <c r="F112" s="192">
        <f t="shared" ref="F112:F114" si="71">IF(G112="Y",1/(1/K112+1/P112+1/U112),1/(1/P112+1/U112))</f>
        <v>1.8699999999999999</v>
      </c>
      <c r="G112" s="2" t="s">
        <v>24</v>
      </c>
      <c r="H112" s="6"/>
      <c r="I112" s="4"/>
      <c r="J112" s="4"/>
      <c r="K112" s="5">
        <f t="shared" ref="K112:K114" si="72">I112*J112*H112</f>
        <v>0</v>
      </c>
      <c r="L112" s="274">
        <f>VLOOKUP($B112,'Node Plan'!$B:$M,8,FALSE)</f>
        <v>170</v>
      </c>
      <c r="M112" s="275">
        <f>VLOOKUP($B112,'Node Plan'!$B:$M,10,FALSE)</f>
        <v>1.583E-2</v>
      </c>
      <c r="N112" s="275">
        <f>VLOOKUP($B112,'Node Plan'!$B:$M,11,FALSE)</f>
        <v>1.0999999999999999E-2</v>
      </c>
      <c r="O112" s="275">
        <f>VLOOKUP($B112,'Node Plan'!$B:$M,10,FALSE)/2</f>
        <v>7.9150000000000002E-3</v>
      </c>
      <c r="P112" s="276">
        <f t="shared" si="67"/>
        <v>3.7399999999999998</v>
      </c>
      <c r="Q112" s="274">
        <f>VLOOKUP($B112,'Node Plan'!$B:$M,8,FALSE)</f>
        <v>170</v>
      </c>
      <c r="R112" s="275">
        <f>VLOOKUP($B112,'Node Plan'!$B:$M,10,FALSE)</f>
        <v>1.583E-2</v>
      </c>
      <c r="S112" s="275">
        <f>VLOOKUP($B112,'Node Plan'!$B:$M,11,FALSE)</f>
        <v>1.0999999999999999E-2</v>
      </c>
      <c r="T112" s="275">
        <f>VLOOKUP($B112,'Node Plan'!$B:$M,10,FALSE)/2</f>
        <v>7.9150000000000002E-3</v>
      </c>
      <c r="U112" s="276">
        <f t="shared" si="68"/>
        <v>3.7399999999999998</v>
      </c>
      <c r="V112"/>
      <c r="W112"/>
      <c r="X112" s="2" t="str">
        <f t="shared" si="66"/>
        <v xml:space="preserve">     GL(3655,3656) = 1.87;</v>
      </c>
    </row>
    <row r="113" spans="1:24" s="14" customFormat="1">
      <c r="A113"/>
      <c r="B113" s="2">
        <f t="shared" si="69"/>
        <v>3656</v>
      </c>
      <c r="C113" s="2" t="str">
        <f>VLOOKUP($B113,'Node Plan'!B:M,2,FALSE)</f>
        <v>Top Frame Node 3656</v>
      </c>
      <c r="D113" s="2">
        <f t="shared" si="70"/>
        <v>3657</v>
      </c>
      <c r="E113" s="2" t="str">
        <f>VLOOKUP($D113,'Node Plan'!B:M,2,FALSE)</f>
        <v>Top Frame Node 3657</v>
      </c>
      <c r="F113" s="192">
        <f t="shared" si="71"/>
        <v>1.8699999999999999</v>
      </c>
      <c r="G113" s="2" t="s">
        <v>24</v>
      </c>
      <c r="H113" s="6"/>
      <c r="I113" s="4"/>
      <c r="J113" s="4"/>
      <c r="K113" s="5">
        <f t="shared" si="72"/>
        <v>0</v>
      </c>
      <c r="L113" s="274">
        <f>VLOOKUP($B113,'Node Plan'!$B:$M,8,FALSE)</f>
        <v>170</v>
      </c>
      <c r="M113" s="275">
        <f>VLOOKUP($B113,'Node Plan'!$B:$M,10,FALSE)</f>
        <v>1.583E-2</v>
      </c>
      <c r="N113" s="275">
        <f>VLOOKUP($B113,'Node Plan'!$B:$M,11,FALSE)</f>
        <v>1.0999999999999999E-2</v>
      </c>
      <c r="O113" s="275">
        <f>VLOOKUP($B113,'Node Plan'!$B:$M,10,FALSE)/2</f>
        <v>7.9150000000000002E-3</v>
      </c>
      <c r="P113" s="276">
        <f t="shared" si="67"/>
        <v>3.7399999999999998</v>
      </c>
      <c r="Q113" s="274">
        <f>VLOOKUP($B113,'Node Plan'!$B:$M,8,FALSE)</f>
        <v>170</v>
      </c>
      <c r="R113" s="275">
        <f>VLOOKUP($B113,'Node Plan'!$B:$M,10,FALSE)</f>
        <v>1.583E-2</v>
      </c>
      <c r="S113" s="275">
        <f>VLOOKUP($B113,'Node Plan'!$B:$M,11,FALSE)</f>
        <v>1.0999999999999999E-2</v>
      </c>
      <c r="T113" s="275">
        <f>VLOOKUP($B113,'Node Plan'!$B:$M,10,FALSE)/2</f>
        <v>7.9150000000000002E-3</v>
      </c>
      <c r="U113" s="276">
        <f t="shared" si="68"/>
        <v>3.7399999999999998</v>
      </c>
      <c r="V113"/>
      <c r="W113"/>
      <c r="X113" s="2" t="str">
        <f t="shared" si="66"/>
        <v xml:space="preserve">     GL(3656,3657) = 1.87;</v>
      </c>
    </row>
    <row r="114" spans="1:24" s="14" customFormat="1">
      <c r="A114"/>
      <c r="B114" s="2">
        <f t="shared" si="69"/>
        <v>3657</v>
      </c>
      <c r="C114" s="2" t="str">
        <f>VLOOKUP($B114,'Node Plan'!B:M,2,FALSE)</f>
        <v>Top Frame Node 3657</v>
      </c>
      <c r="D114" s="2">
        <f t="shared" si="70"/>
        <v>3658</v>
      </c>
      <c r="E114" s="2" t="str">
        <f>VLOOKUP($D114,'Node Plan'!B:M,2,FALSE)</f>
        <v>Top Frame Node 3658</v>
      </c>
      <c r="F114" s="192">
        <f t="shared" si="71"/>
        <v>1.8699999999999999</v>
      </c>
      <c r="G114" s="2" t="s">
        <v>24</v>
      </c>
      <c r="H114" s="6"/>
      <c r="I114" s="4"/>
      <c r="J114" s="4"/>
      <c r="K114" s="5">
        <f t="shared" si="72"/>
        <v>0</v>
      </c>
      <c r="L114" s="274">
        <f>VLOOKUP($B114,'Node Plan'!$B:$M,8,FALSE)</f>
        <v>170</v>
      </c>
      <c r="M114" s="275">
        <f>VLOOKUP($B114,'Node Plan'!$B:$M,10,FALSE)</f>
        <v>1.583E-2</v>
      </c>
      <c r="N114" s="275">
        <f>VLOOKUP($B114,'Node Plan'!$B:$M,11,FALSE)</f>
        <v>1.0999999999999999E-2</v>
      </c>
      <c r="O114" s="275">
        <f>VLOOKUP($B114,'Node Plan'!$B:$M,10,FALSE)/2</f>
        <v>7.9150000000000002E-3</v>
      </c>
      <c r="P114" s="276">
        <f t="shared" si="67"/>
        <v>3.7399999999999998</v>
      </c>
      <c r="Q114" s="274">
        <f>VLOOKUP($B114,'Node Plan'!$B:$M,8,FALSE)</f>
        <v>170</v>
      </c>
      <c r="R114" s="275">
        <f>VLOOKUP($B114,'Node Plan'!$B:$M,10,FALSE)</f>
        <v>1.583E-2</v>
      </c>
      <c r="S114" s="275">
        <f>VLOOKUP($B114,'Node Plan'!$B:$M,11,FALSE)</f>
        <v>1.0999999999999999E-2</v>
      </c>
      <c r="T114" s="275">
        <f>VLOOKUP($B114,'Node Plan'!$B:$M,10,FALSE)/2</f>
        <v>7.9150000000000002E-3</v>
      </c>
      <c r="U114" s="276">
        <f t="shared" si="68"/>
        <v>3.7399999999999998</v>
      </c>
      <c r="V114"/>
      <c r="W114"/>
      <c r="X114" s="2" t="str">
        <f t="shared" si="66"/>
        <v xml:space="preserve">     GL(3657,3658) = 1.87;</v>
      </c>
    </row>
    <row r="115" spans="1:24" s="14" customFormat="1" ht="15" thickBot="1">
      <c r="A115"/>
      <c r="B115" s="2"/>
      <c r="C115" s="2"/>
      <c r="D115" s="2"/>
      <c r="E115" s="2"/>
      <c r="F115" s="192"/>
      <c r="G115" s="2"/>
      <c r="H115" s="6"/>
      <c r="I115" s="4"/>
      <c r="J115" s="4"/>
      <c r="K115" s="4"/>
      <c r="L115" s="274"/>
      <c r="M115" s="275"/>
      <c r="N115" s="275"/>
      <c r="O115" s="275"/>
      <c r="P115" s="276"/>
      <c r="Q115" s="274"/>
      <c r="R115" s="275"/>
      <c r="S115" s="275"/>
      <c r="T115" s="275"/>
      <c r="U115" s="276"/>
      <c r="V115"/>
      <c r="W115"/>
      <c r="X115" s="2"/>
    </row>
    <row r="116" spans="1:24" s="14" customFormat="1" ht="15" thickBot="1">
      <c r="A116" s="137"/>
      <c r="B116" s="138" t="s">
        <v>113</v>
      </c>
      <c r="C116" s="151" t="s">
        <v>121</v>
      </c>
      <c r="D116" s="138" t="s">
        <v>113</v>
      </c>
      <c r="E116" s="151" t="s">
        <v>121</v>
      </c>
      <c r="F116" s="139"/>
      <c r="G116" s="139"/>
      <c r="H116" s="140"/>
      <c r="I116" s="137"/>
      <c r="J116" s="137"/>
      <c r="K116" s="137"/>
      <c r="L116" s="140"/>
      <c r="M116" s="137"/>
      <c r="N116" s="137"/>
      <c r="O116" s="137"/>
      <c r="P116" s="141"/>
      <c r="Q116" s="140"/>
      <c r="R116" s="137"/>
      <c r="S116" s="137"/>
      <c r="T116" s="137"/>
      <c r="U116" s="141"/>
      <c r="V116" s="137"/>
      <c r="W116" s="137"/>
      <c r="X116" s="142"/>
    </row>
    <row r="117" spans="1:24" s="14" customFormat="1">
      <c r="A117" s="152"/>
      <c r="B117" s="153"/>
      <c r="C117" s="153"/>
      <c r="D117" s="153" t="s">
        <v>120</v>
      </c>
      <c r="E117" s="153"/>
      <c r="F117" s="154"/>
      <c r="G117" s="154"/>
      <c r="H117" s="155"/>
      <c r="I117" s="156"/>
      <c r="J117" s="156"/>
      <c r="K117" s="156"/>
      <c r="L117" s="155"/>
      <c r="M117" s="156"/>
      <c r="N117" s="156"/>
      <c r="O117" s="156"/>
      <c r="P117" s="157"/>
      <c r="Q117" s="155"/>
      <c r="R117" s="156"/>
      <c r="S117" s="156"/>
      <c r="T117" s="156"/>
      <c r="U117" s="157"/>
      <c r="V117" s="152"/>
      <c r="W117" s="152"/>
      <c r="X117" s="158"/>
    </row>
    <row r="118" spans="1:24" s="14" customFormat="1">
      <c r="A118"/>
      <c r="B118" s="2">
        <v>3648</v>
      </c>
      <c r="C118" s="2" t="str">
        <f>VLOOKUP($B118,'Node Plan'!B:M,2,FALSE)</f>
        <v>Top Frame Node 3648</v>
      </c>
      <c r="D118" s="2">
        <f>B118+6</f>
        <v>3654</v>
      </c>
      <c r="E118" s="2" t="str">
        <f>VLOOKUP($D118,'Node Plan'!B:M,2,FALSE)</f>
        <v>Top Frame Node 3654</v>
      </c>
      <c r="F118" s="192">
        <f>IF(G118="Y",1/(1/K118+1/P118+1/U118),1/(1/P118+1/U118))</f>
        <v>2.6911</v>
      </c>
      <c r="G118" s="2" t="s">
        <v>24</v>
      </c>
      <c r="H118" s="6"/>
      <c r="I118" s="4"/>
      <c r="J118" s="4"/>
      <c r="K118" s="5">
        <f>I118*J118*H118</f>
        <v>0</v>
      </c>
      <c r="L118" s="274">
        <f>VLOOKUP($B118,'Node Plan'!$B:$M,8,FALSE)</f>
        <v>170</v>
      </c>
      <c r="M118" s="275">
        <f>VLOOKUP($B118,'Node Plan'!$B:$M,10,FALSE)</f>
        <v>1.583E-2</v>
      </c>
      <c r="N118" s="275">
        <f>VLOOKUP($B118,'Node Plan'!$B:$M,11,FALSE)</f>
        <v>1.0999999999999999E-2</v>
      </c>
      <c r="O118" s="275">
        <f>VLOOKUP($B118,'Node Plan'!$B:$M,11,FALSE)/2</f>
        <v>5.4999999999999997E-3</v>
      </c>
      <c r="P118" s="276">
        <f>(L118*M118*N118)/O118</f>
        <v>5.3822000000000001</v>
      </c>
      <c r="Q118" s="274">
        <f>VLOOKUP($B118,'Node Plan'!$B:$M,8,FALSE)</f>
        <v>170</v>
      </c>
      <c r="R118" s="275">
        <f>VLOOKUP($B118,'Node Plan'!$B:$M,10,FALSE)</f>
        <v>1.583E-2</v>
      </c>
      <c r="S118" s="275">
        <f>VLOOKUP($B118,'Node Plan'!$B:$M,11,FALSE)</f>
        <v>1.0999999999999999E-2</v>
      </c>
      <c r="T118" s="275">
        <f>VLOOKUP($B118,'Node Plan'!$B:$M,11,FALSE)/2</f>
        <v>5.4999999999999997E-3</v>
      </c>
      <c r="U118" s="276">
        <f>(Q118*R118*S118)/T118</f>
        <v>5.3822000000000001</v>
      </c>
      <c r="V118"/>
      <c r="W118"/>
      <c r="X118" s="2" t="str">
        <f t="shared" ref="X118:X123" si="73">"     GL("&amp;B118&amp;","&amp;D118&amp;") = "&amp;F118&amp;";"</f>
        <v xml:space="preserve">     GL(3648,3654) = 2.6911;</v>
      </c>
    </row>
    <row r="119" spans="1:24" s="62" customFormat="1">
      <c r="A119"/>
      <c r="B119" s="2">
        <f>B118+1</f>
        <v>3649</v>
      </c>
      <c r="C119" s="2" t="str">
        <f>VLOOKUP($B119,'Node Plan'!B:M,2,FALSE)</f>
        <v>Top Frame Node 3649</v>
      </c>
      <c r="D119" s="2">
        <f>B119+6</f>
        <v>3655</v>
      </c>
      <c r="E119" s="2" t="str">
        <f>VLOOKUP($D119,'Node Plan'!B:M,2,FALSE)</f>
        <v>Top Frame Node 3655</v>
      </c>
      <c r="F119" s="192">
        <f>IF(G119="Y",1/(1/K119+1/P119+1/U119),1/(1/P119+1/U119))</f>
        <v>2.6911</v>
      </c>
      <c r="G119" s="2" t="s">
        <v>24</v>
      </c>
      <c r="H119" s="6"/>
      <c r="I119" s="4"/>
      <c r="J119" s="4"/>
      <c r="K119" s="5">
        <f>I119*J119*H119</f>
        <v>0</v>
      </c>
      <c r="L119" s="274">
        <f>VLOOKUP($B119,'Node Plan'!$B:$M,8,FALSE)</f>
        <v>170</v>
      </c>
      <c r="M119" s="275">
        <f>VLOOKUP($B119,'Node Plan'!$B:$M,10,FALSE)</f>
        <v>1.583E-2</v>
      </c>
      <c r="N119" s="275">
        <f>VLOOKUP($B119,'Node Plan'!$B:$M,11,FALSE)</f>
        <v>1.0999999999999999E-2</v>
      </c>
      <c r="O119" s="275">
        <f>VLOOKUP($B119,'Node Plan'!$B:$M,11,FALSE)/2</f>
        <v>5.4999999999999997E-3</v>
      </c>
      <c r="P119" s="276">
        <f t="shared" ref="P119:P123" si="74">(L119*M119*N119)/O119</f>
        <v>5.3822000000000001</v>
      </c>
      <c r="Q119" s="274">
        <f>VLOOKUP($B119,'Node Plan'!$B:$M,8,FALSE)</f>
        <v>170</v>
      </c>
      <c r="R119" s="275">
        <f>VLOOKUP($B119,'Node Plan'!$B:$M,10,FALSE)</f>
        <v>1.583E-2</v>
      </c>
      <c r="S119" s="275">
        <f>VLOOKUP($B119,'Node Plan'!$B:$M,11,FALSE)</f>
        <v>1.0999999999999999E-2</v>
      </c>
      <c r="T119" s="275">
        <f>VLOOKUP($B119,'Node Plan'!$B:$M,11,FALSE)/2</f>
        <v>5.4999999999999997E-3</v>
      </c>
      <c r="U119" s="276">
        <f t="shared" ref="U119:U123" si="75">(Q119*R119*S119)/T119</f>
        <v>5.3822000000000001</v>
      </c>
      <c r="V119"/>
      <c r="W119"/>
      <c r="X119" s="2" t="str">
        <f t="shared" si="73"/>
        <v xml:space="preserve">     GL(3649,3655) = 2.6911;</v>
      </c>
    </row>
    <row r="120" spans="1:24" s="14" customFormat="1">
      <c r="A120"/>
      <c r="B120" s="2">
        <f t="shared" ref="B120:B123" si="76">B119+1</f>
        <v>3650</v>
      </c>
      <c r="C120" s="2" t="str">
        <f>VLOOKUP($B120,'Node Plan'!B:M,2,FALSE)</f>
        <v>Top Frame Node 3650</v>
      </c>
      <c r="D120" s="2">
        <f t="shared" ref="D120:D123" si="77">B120+6</f>
        <v>3656</v>
      </c>
      <c r="E120" s="2" t="str">
        <f>VLOOKUP($D120,'Node Plan'!B:M,2,FALSE)</f>
        <v>Top Frame Node 3656</v>
      </c>
      <c r="F120" s="192">
        <f t="shared" ref="F120:F123" si="78">IF(G120="Y",1/(1/K120+1/P120+1/U120),1/(1/P120+1/U120))</f>
        <v>2.6911</v>
      </c>
      <c r="G120" s="2" t="s">
        <v>24</v>
      </c>
      <c r="H120" s="6"/>
      <c r="I120" s="4"/>
      <c r="J120" s="4"/>
      <c r="K120" s="5">
        <f t="shared" ref="K120:K123" si="79">I120*J120*H120</f>
        <v>0</v>
      </c>
      <c r="L120" s="274">
        <f>VLOOKUP($B120,'Node Plan'!$B:$M,8,FALSE)</f>
        <v>170</v>
      </c>
      <c r="M120" s="275">
        <f>VLOOKUP($B120,'Node Plan'!$B:$M,10,FALSE)</f>
        <v>1.583E-2</v>
      </c>
      <c r="N120" s="275">
        <f>VLOOKUP($B120,'Node Plan'!$B:$M,11,FALSE)</f>
        <v>1.0999999999999999E-2</v>
      </c>
      <c r="O120" s="275">
        <f>VLOOKUP($B120,'Node Plan'!$B:$M,11,FALSE)/2</f>
        <v>5.4999999999999997E-3</v>
      </c>
      <c r="P120" s="276">
        <f t="shared" si="74"/>
        <v>5.3822000000000001</v>
      </c>
      <c r="Q120" s="274">
        <f>VLOOKUP($B120,'Node Plan'!$B:$M,8,FALSE)</f>
        <v>170</v>
      </c>
      <c r="R120" s="275">
        <f>VLOOKUP($B120,'Node Plan'!$B:$M,10,FALSE)</f>
        <v>1.583E-2</v>
      </c>
      <c r="S120" s="275">
        <f>VLOOKUP($B120,'Node Plan'!$B:$M,11,FALSE)</f>
        <v>1.0999999999999999E-2</v>
      </c>
      <c r="T120" s="275">
        <f>VLOOKUP($B120,'Node Plan'!$B:$M,11,FALSE)/2</f>
        <v>5.4999999999999997E-3</v>
      </c>
      <c r="U120" s="276">
        <f t="shared" si="75"/>
        <v>5.3822000000000001</v>
      </c>
      <c r="V120"/>
      <c r="W120"/>
      <c r="X120" s="2" t="str">
        <f t="shared" si="73"/>
        <v xml:space="preserve">     GL(3650,3656) = 2.6911;</v>
      </c>
    </row>
    <row r="121" spans="1:24" s="14" customFormat="1">
      <c r="A121"/>
      <c r="B121" s="2">
        <f t="shared" si="76"/>
        <v>3651</v>
      </c>
      <c r="C121" s="2" t="str">
        <f>VLOOKUP($B121,'Node Plan'!B:M,2,FALSE)</f>
        <v>Top Frame Node 3651</v>
      </c>
      <c r="D121" s="2">
        <f t="shared" si="77"/>
        <v>3657</v>
      </c>
      <c r="E121" s="2" t="str">
        <f>VLOOKUP($D121,'Node Plan'!B:M,2,FALSE)</f>
        <v>Top Frame Node 3657</v>
      </c>
      <c r="F121" s="192">
        <f t="shared" si="78"/>
        <v>2.6911</v>
      </c>
      <c r="G121" s="2" t="s">
        <v>24</v>
      </c>
      <c r="H121" s="6"/>
      <c r="I121" s="4"/>
      <c r="J121" s="4"/>
      <c r="K121" s="5">
        <f t="shared" si="79"/>
        <v>0</v>
      </c>
      <c r="L121" s="274">
        <f>VLOOKUP($B121,'Node Plan'!$B:$M,8,FALSE)</f>
        <v>170</v>
      </c>
      <c r="M121" s="275">
        <f>VLOOKUP($B121,'Node Plan'!$B:$M,10,FALSE)</f>
        <v>1.583E-2</v>
      </c>
      <c r="N121" s="275">
        <f>VLOOKUP($B121,'Node Plan'!$B:$M,11,FALSE)</f>
        <v>1.0999999999999999E-2</v>
      </c>
      <c r="O121" s="275">
        <f>VLOOKUP($B121,'Node Plan'!$B:$M,11,FALSE)/2</f>
        <v>5.4999999999999997E-3</v>
      </c>
      <c r="P121" s="276">
        <f t="shared" si="74"/>
        <v>5.3822000000000001</v>
      </c>
      <c r="Q121" s="274">
        <f>VLOOKUP($B121,'Node Plan'!$B:$M,8,FALSE)</f>
        <v>170</v>
      </c>
      <c r="R121" s="275">
        <f>VLOOKUP($B121,'Node Plan'!$B:$M,10,FALSE)</f>
        <v>1.583E-2</v>
      </c>
      <c r="S121" s="275">
        <f>VLOOKUP($B121,'Node Plan'!$B:$M,11,FALSE)</f>
        <v>1.0999999999999999E-2</v>
      </c>
      <c r="T121" s="275">
        <f>VLOOKUP($B121,'Node Plan'!$B:$M,11,FALSE)/2</f>
        <v>5.4999999999999997E-3</v>
      </c>
      <c r="U121" s="276">
        <f t="shared" si="75"/>
        <v>5.3822000000000001</v>
      </c>
      <c r="V121"/>
      <c r="W121"/>
      <c r="X121" s="2" t="str">
        <f t="shared" si="73"/>
        <v xml:space="preserve">     GL(3651,3657) = 2.6911;</v>
      </c>
    </row>
    <row r="122" spans="1:24" s="14" customFormat="1">
      <c r="A122"/>
      <c r="B122" s="2">
        <f t="shared" si="76"/>
        <v>3652</v>
      </c>
      <c r="C122" s="2" t="str">
        <f>VLOOKUP($B122,'Node Plan'!B:M,2,FALSE)</f>
        <v>Top Frame Node 3652</v>
      </c>
      <c r="D122" s="2">
        <f t="shared" si="77"/>
        <v>3658</v>
      </c>
      <c r="E122" s="2" t="str">
        <f>VLOOKUP($D122,'Node Plan'!B:M,2,FALSE)</f>
        <v>Top Frame Node 3658</v>
      </c>
      <c r="F122" s="192">
        <f t="shared" si="78"/>
        <v>2.6911</v>
      </c>
      <c r="G122" s="2" t="s">
        <v>24</v>
      </c>
      <c r="H122" s="6"/>
      <c r="I122" s="4"/>
      <c r="J122" s="4"/>
      <c r="K122" s="5">
        <f t="shared" si="79"/>
        <v>0</v>
      </c>
      <c r="L122" s="274">
        <f>VLOOKUP($B122,'Node Plan'!$B:$M,8,FALSE)</f>
        <v>170</v>
      </c>
      <c r="M122" s="275">
        <f>VLOOKUP($B122,'Node Plan'!$B:$M,10,FALSE)</f>
        <v>1.583E-2</v>
      </c>
      <c r="N122" s="275">
        <f>VLOOKUP($B122,'Node Plan'!$B:$M,11,FALSE)</f>
        <v>1.0999999999999999E-2</v>
      </c>
      <c r="O122" s="275">
        <f>VLOOKUP($B122,'Node Plan'!$B:$M,11,FALSE)/2</f>
        <v>5.4999999999999997E-3</v>
      </c>
      <c r="P122" s="276">
        <f t="shared" si="74"/>
        <v>5.3822000000000001</v>
      </c>
      <c r="Q122" s="274">
        <f>VLOOKUP($B122,'Node Plan'!$B:$M,8,FALSE)</f>
        <v>170</v>
      </c>
      <c r="R122" s="275">
        <f>VLOOKUP($B122,'Node Plan'!$B:$M,10,FALSE)</f>
        <v>1.583E-2</v>
      </c>
      <c r="S122" s="275">
        <f>VLOOKUP($B122,'Node Plan'!$B:$M,11,FALSE)</f>
        <v>1.0999999999999999E-2</v>
      </c>
      <c r="T122" s="275">
        <f>VLOOKUP($B122,'Node Plan'!$B:$M,11,FALSE)/2</f>
        <v>5.4999999999999997E-3</v>
      </c>
      <c r="U122" s="276">
        <f t="shared" si="75"/>
        <v>5.3822000000000001</v>
      </c>
      <c r="V122"/>
      <c r="W122"/>
      <c r="X122" s="2" t="str">
        <f t="shared" si="73"/>
        <v xml:space="preserve">     GL(3652,3658) = 2.6911;</v>
      </c>
    </row>
    <row r="123" spans="1:24" s="14" customFormat="1" ht="15" thickBot="1">
      <c r="A123"/>
      <c r="B123" s="2">
        <f t="shared" si="76"/>
        <v>3653</v>
      </c>
      <c r="C123" s="2" t="str">
        <f>VLOOKUP($B123,'Node Plan'!B:M,2,FALSE)</f>
        <v>Top Frame Node 3653</v>
      </c>
      <c r="D123" s="2">
        <f t="shared" si="77"/>
        <v>3659</v>
      </c>
      <c r="E123" s="2" t="str">
        <f>VLOOKUP($D123,'Node Plan'!B:M,2,FALSE)</f>
        <v>Top Frame Node 3659</v>
      </c>
      <c r="F123" s="192">
        <f t="shared" si="78"/>
        <v>2.6911</v>
      </c>
      <c r="G123" s="2" t="s">
        <v>24</v>
      </c>
      <c r="H123" s="6"/>
      <c r="I123" s="4"/>
      <c r="J123" s="4"/>
      <c r="K123" s="5">
        <f t="shared" si="79"/>
        <v>0</v>
      </c>
      <c r="L123" s="274">
        <f>VLOOKUP($B123,'Node Plan'!$B:$M,8,FALSE)</f>
        <v>170</v>
      </c>
      <c r="M123" s="275">
        <f>VLOOKUP($B123,'Node Plan'!$B:$M,10,FALSE)</f>
        <v>1.583E-2</v>
      </c>
      <c r="N123" s="275">
        <f>VLOOKUP($B123,'Node Plan'!$B:$M,11,FALSE)</f>
        <v>1.0999999999999999E-2</v>
      </c>
      <c r="O123" s="275">
        <f>VLOOKUP($B123,'Node Plan'!$B:$M,11,FALSE)/2</f>
        <v>5.4999999999999997E-3</v>
      </c>
      <c r="P123" s="276">
        <f t="shared" si="74"/>
        <v>5.3822000000000001</v>
      </c>
      <c r="Q123" s="274">
        <f>VLOOKUP($B123,'Node Plan'!$B:$M,8,FALSE)</f>
        <v>170</v>
      </c>
      <c r="R123" s="275">
        <f>VLOOKUP($B123,'Node Plan'!$B:$M,10,FALSE)</f>
        <v>1.583E-2</v>
      </c>
      <c r="S123" s="275">
        <f>VLOOKUP($B123,'Node Plan'!$B:$M,11,FALSE)</f>
        <v>1.0999999999999999E-2</v>
      </c>
      <c r="T123" s="275">
        <f>VLOOKUP($B123,'Node Plan'!$B:$M,11,FALSE)/2</f>
        <v>5.4999999999999997E-3</v>
      </c>
      <c r="U123" s="276">
        <f t="shared" si="75"/>
        <v>5.3822000000000001</v>
      </c>
      <c r="V123"/>
      <c r="W123"/>
      <c r="X123" s="2" t="str">
        <f t="shared" si="73"/>
        <v xml:space="preserve">     GL(3653,3659) = 2.6911;</v>
      </c>
    </row>
    <row r="124" spans="1:24" s="14" customFormat="1" ht="15" thickBot="1">
      <c r="A124" s="137"/>
      <c r="B124" s="138" t="s">
        <v>113</v>
      </c>
      <c r="C124" s="151" t="s">
        <v>115</v>
      </c>
      <c r="D124" s="138" t="s">
        <v>113</v>
      </c>
      <c r="E124" s="151" t="s">
        <v>115</v>
      </c>
      <c r="F124" s="139"/>
      <c r="G124" s="139"/>
      <c r="H124" s="140"/>
      <c r="I124" s="137"/>
      <c r="J124" s="137"/>
      <c r="K124" s="137"/>
      <c r="L124" s="140"/>
      <c r="M124" s="137"/>
      <c r="N124" s="137"/>
      <c r="O124" s="137"/>
      <c r="P124" s="141"/>
      <c r="Q124" s="140"/>
      <c r="R124" s="137"/>
      <c r="S124" s="137"/>
      <c r="T124" s="137"/>
      <c r="U124" s="141"/>
      <c r="V124" s="137"/>
      <c r="W124" s="137"/>
      <c r="X124" s="142"/>
    </row>
    <row r="125" spans="1:24" s="4" customFormat="1">
      <c r="A125" s="152"/>
      <c r="B125" s="153"/>
      <c r="C125" s="153"/>
      <c r="D125" s="153" t="s">
        <v>51</v>
      </c>
      <c r="E125" s="153"/>
      <c r="F125" s="154"/>
      <c r="G125" s="154"/>
      <c r="H125" s="155"/>
      <c r="I125" s="156"/>
      <c r="J125" s="156"/>
      <c r="K125" s="156"/>
      <c r="L125" s="155"/>
      <c r="M125" s="156"/>
      <c r="N125" s="156"/>
      <c r="O125" s="156"/>
      <c r="P125" s="157"/>
      <c r="Q125" s="155"/>
      <c r="R125" s="156"/>
      <c r="S125" s="156"/>
      <c r="T125" s="156"/>
      <c r="U125" s="157"/>
      <c r="V125" s="152"/>
      <c r="W125" s="152"/>
      <c r="X125" s="158"/>
    </row>
    <row r="126" spans="1:24" s="4" customFormat="1">
      <c r="A126"/>
      <c r="B126" s="2">
        <v>3660</v>
      </c>
      <c r="C126" s="2" t="str">
        <f>VLOOKUP($B126,'Node Plan'!B:M,2,FALSE)</f>
        <v>Top Frame Node 3660</v>
      </c>
      <c r="D126" s="2">
        <f>B126+1</f>
        <v>3661</v>
      </c>
      <c r="E126" s="2" t="str">
        <f>VLOOKUP($D126,'Node Plan'!B:M,2,FALSE)</f>
        <v>Top Frame Node 3661</v>
      </c>
      <c r="F126" s="192">
        <f>IF(G126="Y",1/(1/K126+1/P126+1/U126),1/(1/P126+1/U126))</f>
        <v>1.8699999999999999</v>
      </c>
      <c r="G126" s="2" t="s">
        <v>24</v>
      </c>
      <c r="H126" s="6"/>
      <c r="K126" s="5">
        <f>I126*J126*H126</f>
        <v>0</v>
      </c>
      <c r="L126" s="274">
        <f>VLOOKUP($B126,'Node Plan'!$B:$M,8,FALSE)</f>
        <v>170</v>
      </c>
      <c r="M126" s="275">
        <f>VLOOKUP($B126,'Node Plan'!$B:$M,10,FALSE)</f>
        <v>1.6E-2</v>
      </c>
      <c r="N126" s="275">
        <f>VLOOKUP($B126,'Node Plan'!$B:$M,11,FALSE)</f>
        <v>1.0999999999999999E-2</v>
      </c>
      <c r="O126" s="275">
        <f>VLOOKUP($B126,'Node Plan'!$B:$M,10,FALSE)/2</f>
        <v>8.0000000000000002E-3</v>
      </c>
      <c r="P126" s="276">
        <f>(L126*M126*N126)/O126</f>
        <v>3.7399999999999998</v>
      </c>
      <c r="Q126" s="274">
        <f>VLOOKUP($B126,'Node Plan'!$B:$M,8,FALSE)</f>
        <v>170</v>
      </c>
      <c r="R126" s="275">
        <f>VLOOKUP($B126,'Node Plan'!$B:$M,10,FALSE)</f>
        <v>1.6E-2</v>
      </c>
      <c r="S126" s="275">
        <f>VLOOKUP($B126,'Node Plan'!$B:$M,11,FALSE)</f>
        <v>1.0999999999999999E-2</v>
      </c>
      <c r="T126" s="275">
        <f>VLOOKUP($B126,'Node Plan'!$B:$M,10,FALSE)/2</f>
        <v>8.0000000000000002E-3</v>
      </c>
      <c r="U126" s="276">
        <f>(Q126*R126*S126)/T126</f>
        <v>3.7399999999999998</v>
      </c>
      <c r="V126"/>
      <c r="W126"/>
      <c r="X126" s="2" t="str">
        <f t="shared" ref="X126:X130" si="80">"     GL("&amp;B126&amp;","&amp;D126&amp;") = "&amp;F126&amp;";"</f>
        <v xml:space="preserve">     GL(3660,3661) = 1.87;</v>
      </c>
    </row>
    <row r="127" spans="1:24" s="14" customFormat="1">
      <c r="A127"/>
      <c r="B127" s="2">
        <f>B126+1</f>
        <v>3661</v>
      </c>
      <c r="C127" s="2" t="str">
        <f>VLOOKUP($B127,'Node Plan'!B:M,2,FALSE)</f>
        <v>Top Frame Node 3661</v>
      </c>
      <c r="D127" s="2">
        <f>B127+1</f>
        <v>3662</v>
      </c>
      <c r="E127" s="2" t="str">
        <f>VLOOKUP($D127,'Node Plan'!B:M,2,FALSE)</f>
        <v>Top Frame Node 3662</v>
      </c>
      <c r="F127" s="192">
        <f>IF(G127="Y",1/(1/K127+1/P127+1/U127),1/(1/P127+1/U127))</f>
        <v>1.8699999999999999</v>
      </c>
      <c r="G127" s="2" t="s">
        <v>24</v>
      </c>
      <c r="H127" s="6"/>
      <c r="I127" s="4"/>
      <c r="J127" s="4"/>
      <c r="K127" s="5">
        <f>I127*J127*H127</f>
        <v>0</v>
      </c>
      <c r="L127" s="274">
        <f>VLOOKUP($B127,'Node Plan'!$B:$M,8,FALSE)</f>
        <v>170</v>
      </c>
      <c r="M127" s="275">
        <f>VLOOKUP($B127,'Node Plan'!$B:$M,10,FALSE)</f>
        <v>1.6E-2</v>
      </c>
      <c r="N127" s="275">
        <f>VLOOKUP($B127,'Node Plan'!$B:$M,11,FALSE)</f>
        <v>1.0999999999999999E-2</v>
      </c>
      <c r="O127" s="275">
        <f>VLOOKUP($B127,'Node Plan'!$B:$M,10,FALSE)/2</f>
        <v>8.0000000000000002E-3</v>
      </c>
      <c r="P127" s="276">
        <f t="shared" ref="P127:P130" si="81">(L127*M127*N127)/O127</f>
        <v>3.7399999999999998</v>
      </c>
      <c r="Q127" s="274">
        <f>VLOOKUP($B127,'Node Plan'!$B:$M,8,FALSE)</f>
        <v>170</v>
      </c>
      <c r="R127" s="275">
        <f>VLOOKUP($B127,'Node Plan'!$B:$M,10,FALSE)</f>
        <v>1.6E-2</v>
      </c>
      <c r="S127" s="275">
        <f>VLOOKUP($B127,'Node Plan'!$B:$M,11,FALSE)</f>
        <v>1.0999999999999999E-2</v>
      </c>
      <c r="T127" s="275">
        <f>VLOOKUP($B127,'Node Plan'!$B:$M,10,FALSE)/2</f>
        <v>8.0000000000000002E-3</v>
      </c>
      <c r="U127" s="276">
        <f t="shared" ref="U127:U130" si="82">(Q127*R127*S127)/T127</f>
        <v>3.7399999999999998</v>
      </c>
      <c r="V127"/>
      <c r="W127"/>
      <c r="X127" s="2" t="str">
        <f t="shared" si="80"/>
        <v xml:space="preserve">     GL(3661,3662) = 1.87;</v>
      </c>
    </row>
    <row r="128" spans="1:24" s="14" customFormat="1">
      <c r="A128"/>
      <c r="B128" s="2">
        <f t="shared" ref="B128:B130" si="83">B127+1</f>
        <v>3662</v>
      </c>
      <c r="C128" s="2" t="str">
        <f>VLOOKUP($B128,'Node Plan'!B:M,2,FALSE)</f>
        <v>Top Frame Node 3662</v>
      </c>
      <c r="D128" s="2">
        <f t="shared" ref="D128:D130" si="84">B128+1</f>
        <v>3663</v>
      </c>
      <c r="E128" s="2" t="str">
        <f>VLOOKUP($D128,'Node Plan'!B:M,2,FALSE)</f>
        <v>Top Frame Node 3663</v>
      </c>
      <c r="F128" s="192">
        <f t="shared" ref="F128:F130" si="85">IF(G128="Y",1/(1/K128+1/P128+1/U128),1/(1/P128+1/U128))</f>
        <v>1.8699999999999999</v>
      </c>
      <c r="G128" s="2" t="s">
        <v>24</v>
      </c>
      <c r="H128" s="6"/>
      <c r="I128" s="4"/>
      <c r="J128" s="4"/>
      <c r="K128" s="5">
        <f t="shared" ref="K128:K130" si="86">I128*J128*H128</f>
        <v>0</v>
      </c>
      <c r="L128" s="274">
        <f>VLOOKUP($B128,'Node Plan'!$B:$M,8,FALSE)</f>
        <v>170</v>
      </c>
      <c r="M128" s="275">
        <f>VLOOKUP($B128,'Node Plan'!$B:$M,10,FALSE)</f>
        <v>1.6E-2</v>
      </c>
      <c r="N128" s="275">
        <f>VLOOKUP($B128,'Node Plan'!$B:$M,11,FALSE)</f>
        <v>1.0999999999999999E-2</v>
      </c>
      <c r="O128" s="275">
        <f>VLOOKUP($B128,'Node Plan'!$B:$M,10,FALSE)/2</f>
        <v>8.0000000000000002E-3</v>
      </c>
      <c r="P128" s="276">
        <f t="shared" si="81"/>
        <v>3.7399999999999998</v>
      </c>
      <c r="Q128" s="274">
        <f>VLOOKUP($B128,'Node Plan'!$B:$M,8,FALSE)</f>
        <v>170</v>
      </c>
      <c r="R128" s="275">
        <f>VLOOKUP($B128,'Node Plan'!$B:$M,10,FALSE)</f>
        <v>1.6E-2</v>
      </c>
      <c r="S128" s="275">
        <f>VLOOKUP($B128,'Node Plan'!$B:$M,11,FALSE)</f>
        <v>1.0999999999999999E-2</v>
      </c>
      <c r="T128" s="275">
        <f>VLOOKUP($B128,'Node Plan'!$B:$M,10,FALSE)/2</f>
        <v>8.0000000000000002E-3</v>
      </c>
      <c r="U128" s="276">
        <f t="shared" si="82"/>
        <v>3.7399999999999998</v>
      </c>
      <c r="V128"/>
      <c r="W128"/>
      <c r="X128" s="2" t="str">
        <f t="shared" si="80"/>
        <v xml:space="preserve">     GL(3662,3663) = 1.87;</v>
      </c>
    </row>
    <row r="129" spans="1:24" s="14" customFormat="1">
      <c r="A129"/>
      <c r="B129" s="2">
        <f t="shared" si="83"/>
        <v>3663</v>
      </c>
      <c r="C129" s="2" t="str">
        <f>VLOOKUP($B129,'Node Plan'!B:M,2,FALSE)</f>
        <v>Top Frame Node 3663</v>
      </c>
      <c r="D129" s="2">
        <f t="shared" si="84"/>
        <v>3664</v>
      </c>
      <c r="E129" s="2" t="str">
        <f>VLOOKUP($D129,'Node Plan'!B:M,2,FALSE)</f>
        <v>Top Frame Node 3664</v>
      </c>
      <c r="F129" s="192">
        <f t="shared" si="85"/>
        <v>1.8699999999999999</v>
      </c>
      <c r="G129" s="2" t="s">
        <v>24</v>
      </c>
      <c r="H129" s="6"/>
      <c r="I129" s="4"/>
      <c r="J129" s="4"/>
      <c r="K129" s="5">
        <f t="shared" si="86"/>
        <v>0</v>
      </c>
      <c r="L129" s="274">
        <f>VLOOKUP($B129,'Node Plan'!$B:$M,8,FALSE)</f>
        <v>170</v>
      </c>
      <c r="M129" s="275">
        <f>VLOOKUP($B129,'Node Plan'!$B:$M,10,FALSE)</f>
        <v>1.6E-2</v>
      </c>
      <c r="N129" s="275">
        <f>VLOOKUP($B129,'Node Plan'!$B:$M,11,FALSE)</f>
        <v>1.0999999999999999E-2</v>
      </c>
      <c r="O129" s="275">
        <f>VLOOKUP($B129,'Node Plan'!$B:$M,10,FALSE)/2</f>
        <v>8.0000000000000002E-3</v>
      </c>
      <c r="P129" s="276">
        <f t="shared" si="81"/>
        <v>3.7399999999999998</v>
      </c>
      <c r="Q129" s="274">
        <f>VLOOKUP($B129,'Node Plan'!$B:$M,8,FALSE)</f>
        <v>170</v>
      </c>
      <c r="R129" s="275">
        <f>VLOOKUP($B129,'Node Plan'!$B:$M,10,FALSE)</f>
        <v>1.6E-2</v>
      </c>
      <c r="S129" s="275">
        <f>VLOOKUP($B129,'Node Plan'!$B:$M,11,FALSE)</f>
        <v>1.0999999999999999E-2</v>
      </c>
      <c r="T129" s="275">
        <f>VLOOKUP($B129,'Node Plan'!$B:$M,10,FALSE)/2</f>
        <v>8.0000000000000002E-3</v>
      </c>
      <c r="U129" s="276">
        <f t="shared" si="82"/>
        <v>3.7399999999999998</v>
      </c>
      <c r="V129"/>
      <c r="W129"/>
      <c r="X129" s="2" t="str">
        <f t="shared" si="80"/>
        <v xml:space="preserve">     GL(3663,3664) = 1.87;</v>
      </c>
    </row>
    <row r="130" spans="1:24">
      <c r="B130" s="2">
        <f t="shared" si="83"/>
        <v>3664</v>
      </c>
      <c r="C130" s="2" t="str">
        <f>VLOOKUP($B130,'Node Plan'!B:M,2,FALSE)</f>
        <v>Top Frame Node 3664</v>
      </c>
      <c r="D130" s="2">
        <f t="shared" si="84"/>
        <v>3665</v>
      </c>
      <c r="E130" s="2" t="str">
        <f>VLOOKUP($D130,'Node Plan'!B:M,2,FALSE)</f>
        <v>Top Frame Node 3665</v>
      </c>
      <c r="F130" s="192">
        <f t="shared" si="85"/>
        <v>1.8699999999999999</v>
      </c>
      <c r="G130" s="2" t="s">
        <v>24</v>
      </c>
      <c r="K130" s="5">
        <f t="shared" si="86"/>
        <v>0</v>
      </c>
      <c r="L130" s="274">
        <f>VLOOKUP($B130,'Node Plan'!$B:$M,8,FALSE)</f>
        <v>170</v>
      </c>
      <c r="M130" s="275">
        <f>VLOOKUP($B130,'Node Plan'!$B:$M,10,FALSE)</f>
        <v>1.6E-2</v>
      </c>
      <c r="N130" s="275">
        <f>VLOOKUP($B130,'Node Plan'!$B:$M,11,FALSE)</f>
        <v>1.0999999999999999E-2</v>
      </c>
      <c r="O130" s="275">
        <f>VLOOKUP($B130,'Node Plan'!$B:$M,10,FALSE)/2</f>
        <v>8.0000000000000002E-3</v>
      </c>
      <c r="P130" s="276">
        <f t="shared" si="81"/>
        <v>3.7399999999999998</v>
      </c>
      <c r="Q130" s="274">
        <f>VLOOKUP($B130,'Node Plan'!$B:$M,8,FALSE)</f>
        <v>170</v>
      </c>
      <c r="R130" s="275">
        <f>VLOOKUP($B130,'Node Plan'!$B:$M,10,FALSE)</f>
        <v>1.6E-2</v>
      </c>
      <c r="S130" s="275">
        <f>VLOOKUP($B130,'Node Plan'!$B:$M,11,FALSE)</f>
        <v>1.0999999999999999E-2</v>
      </c>
      <c r="T130" s="275">
        <f>VLOOKUP($B130,'Node Plan'!$B:$M,10,FALSE)/2</f>
        <v>8.0000000000000002E-3</v>
      </c>
      <c r="U130" s="276">
        <f t="shared" si="82"/>
        <v>3.7399999999999998</v>
      </c>
      <c r="X130" s="2" t="str">
        <f t="shared" si="80"/>
        <v xml:space="preserve">     GL(3664,3665) = 1.87;</v>
      </c>
    </row>
    <row r="131" spans="1:24" s="34" customFormat="1">
      <c r="A131" s="1"/>
      <c r="B131" s="2"/>
      <c r="C131" s="2"/>
      <c r="D131" s="2"/>
      <c r="E131" s="2"/>
      <c r="F131" s="193"/>
      <c r="G131" s="5"/>
      <c r="H131" s="6"/>
      <c r="I131" s="4"/>
      <c r="J131" s="4"/>
      <c r="K131" s="5"/>
      <c r="L131" s="298"/>
      <c r="M131" s="191"/>
      <c r="N131" s="191"/>
      <c r="O131" s="191"/>
      <c r="P131" s="181"/>
      <c r="Q131" s="298"/>
      <c r="R131" s="191"/>
      <c r="S131" s="191"/>
      <c r="T131" s="191"/>
      <c r="U131" s="181"/>
      <c r="V131" s="60"/>
      <c r="W131" s="60"/>
      <c r="X131" s="2"/>
    </row>
    <row r="132" spans="1:24" s="62" customFormat="1">
      <c r="A132"/>
      <c r="B132" s="2">
        <v>3665</v>
      </c>
      <c r="C132" s="2" t="str">
        <f>VLOOKUP($B132,'Node Plan'!B:M,2,FALSE)</f>
        <v>Top Frame Node 3665</v>
      </c>
      <c r="D132" s="2">
        <f>B132+1</f>
        <v>3666</v>
      </c>
      <c r="E132" s="2" t="str">
        <f>VLOOKUP($D132,'Node Plan'!B:M,2,FALSE)</f>
        <v>Top Frame Node 3666</v>
      </c>
      <c r="F132" s="192">
        <f>IF(G132="Y",1/(1/K132+1/P132+1/U132),1/(1/P132+1/U132))</f>
        <v>1.8699999999999999</v>
      </c>
      <c r="G132" s="2" t="s">
        <v>24</v>
      </c>
      <c r="H132" s="6"/>
      <c r="I132" s="4"/>
      <c r="J132" s="4"/>
      <c r="K132" s="5">
        <f>I132*J132*H132</f>
        <v>0</v>
      </c>
      <c r="L132" s="274">
        <f>VLOOKUP($B132,'Node Plan'!$B:$M,8,FALSE)</f>
        <v>170</v>
      </c>
      <c r="M132" s="275">
        <f>VLOOKUP($B132,'Node Plan'!$B:$M,10,FALSE)</f>
        <v>1.6E-2</v>
      </c>
      <c r="N132" s="275">
        <f>VLOOKUP($B132,'Node Plan'!$B:$M,11,FALSE)</f>
        <v>1.0999999999999999E-2</v>
      </c>
      <c r="O132" s="275">
        <f>VLOOKUP($B132,'Node Plan'!$B:$M,10,FALSE)/2</f>
        <v>8.0000000000000002E-3</v>
      </c>
      <c r="P132" s="276">
        <f>(L132*M132*N132)/O132</f>
        <v>3.7399999999999998</v>
      </c>
      <c r="Q132" s="274">
        <f>VLOOKUP($B132,'Node Plan'!$B:$M,8,FALSE)</f>
        <v>170</v>
      </c>
      <c r="R132" s="275">
        <f>VLOOKUP($B132,'Node Plan'!$B:$M,10,FALSE)</f>
        <v>1.6E-2</v>
      </c>
      <c r="S132" s="275">
        <f>VLOOKUP($B132,'Node Plan'!$B:$M,11,FALSE)</f>
        <v>1.0999999999999999E-2</v>
      </c>
      <c r="T132" s="275">
        <f>VLOOKUP($B132,'Node Plan'!$B:$M,10,FALSE)/2</f>
        <v>8.0000000000000002E-3</v>
      </c>
      <c r="U132" s="276">
        <f>(Q132*R132*S132)/T132</f>
        <v>3.7399999999999998</v>
      </c>
      <c r="V132"/>
      <c r="W132"/>
      <c r="X132" s="2" t="str">
        <f t="shared" ref="X132:X136" si="87">"     GL("&amp;B132&amp;","&amp;D132&amp;") = "&amp;F132&amp;";"</f>
        <v xml:space="preserve">     GL(3665,3666) = 1.87;</v>
      </c>
    </row>
    <row r="133" spans="1:24" s="14" customFormat="1">
      <c r="A133"/>
      <c r="B133" s="2">
        <f>B132+1</f>
        <v>3666</v>
      </c>
      <c r="C133" s="2" t="str">
        <f>VLOOKUP($B133,'Node Plan'!B:M,2,FALSE)</f>
        <v>Top Frame Node 3666</v>
      </c>
      <c r="D133" s="2">
        <f>B133+1</f>
        <v>3667</v>
      </c>
      <c r="E133" s="2" t="str">
        <f>VLOOKUP($D133,'Node Plan'!B:M,2,FALSE)</f>
        <v>Top Frame Node 3667</v>
      </c>
      <c r="F133" s="192">
        <f>IF(G133="Y",1/(1/K133+1/P133+1/U133),1/(1/P133+1/U133))</f>
        <v>1.8699999999999999</v>
      </c>
      <c r="G133" s="2" t="s">
        <v>24</v>
      </c>
      <c r="H133" s="6"/>
      <c r="I133" s="4"/>
      <c r="J133" s="4"/>
      <c r="K133" s="5">
        <f>I133*J133*H133</f>
        <v>0</v>
      </c>
      <c r="L133" s="274">
        <f>VLOOKUP($B133,'Node Plan'!$B:$M,8,FALSE)</f>
        <v>170</v>
      </c>
      <c r="M133" s="275">
        <f>VLOOKUP($B133,'Node Plan'!$B:$M,10,FALSE)</f>
        <v>1.6E-2</v>
      </c>
      <c r="N133" s="275">
        <f>VLOOKUP($B133,'Node Plan'!$B:$M,11,FALSE)</f>
        <v>1.0999999999999999E-2</v>
      </c>
      <c r="O133" s="275">
        <f>VLOOKUP($B133,'Node Plan'!$B:$M,10,FALSE)/2</f>
        <v>8.0000000000000002E-3</v>
      </c>
      <c r="P133" s="276">
        <f t="shared" ref="P133:P136" si="88">(L133*M133*N133)/O133</f>
        <v>3.7399999999999998</v>
      </c>
      <c r="Q133" s="274">
        <f>VLOOKUP($B133,'Node Plan'!$B:$M,8,FALSE)</f>
        <v>170</v>
      </c>
      <c r="R133" s="275">
        <f>VLOOKUP($B133,'Node Plan'!$B:$M,10,FALSE)</f>
        <v>1.6E-2</v>
      </c>
      <c r="S133" s="275">
        <f>VLOOKUP($B133,'Node Plan'!$B:$M,11,FALSE)</f>
        <v>1.0999999999999999E-2</v>
      </c>
      <c r="T133" s="275">
        <f>VLOOKUP($B133,'Node Plan'!$B:$M,10,FALSE)/2</f>
        <v>8.0000000000000002E-3</v>
      </c>
      <c r="U133" s="276">
        <f t="shared" ref="U133:U136" si="89">(Q133*R133*S133)/T133</f>
        <v>3.7399999999999998</v>
      </c>
      <c r="V133"/>
      <c r="W133"/>
      <c r="X133" s="2" t="str">
        <f t="shared" si="87"/>
        <v xml:space="preserve">     GL(3666,3667) = 1.87;</v>
      </c>
    </row>
    <row r="134" spans="1:24" s="14" customFormat="1">
      <c r="A134"/>
      <c r="B134" s="2">
        <f t="shared" ref="B134:B136" si="90">B133+1</f>
        <v>3667</v>
      </c>
      <c r="C134" s="2" t="str">
        <f>VLOOKUP($B134,'Node Plan'!B:M,2,FALSE)</f>
        <v>Top Frame Node 3667</v>
      </c>
      <c r="D134" s="2">
        <f t="shared" ref="D134:D136" si="91">B134+1</f>
        <v>3668</v>
      </c>
      <c r="E134" s="2" t="str">
        <f>VLOOKUP($D134,'Node Plan'!B:M,2,FALSE)</f>
        <v>Top Frame Node 3668</v>
      </c>
      <c r="F134" s="192">
        <f t="shared" ref="F134:F136" si="92">IF(G134="Y",1/(1/K134+1/P134+1/U134),1/(1/P134+1/U134))</f>
        <v>1.8699999999999999</v>
      </c>
      <c r="G134" s="2" t="s">
        <v>24</v>
      </c>
      <c r="H134" s="6"/>
      <c r="I134" s="4"/>
      <c r="J134" s="4"/>
      <c r="K134" s="5">
        <f t="shared" ref="K134:K136" si="93">I134*J134*H134</f>
        <v>0</v>
      </c>
      <c r="L134" s="274">
        <f>VLOOKUP($B134,'Node Plan'!$B:$M,8,FALSE)</f>
        <v>170</v>
      </c>
      <c r="M134" s="275">
        <f>VLOOKUP($B134,'Node Plan'!$B:$M,10,FALSE)</f>
        <v>1.6E-2</v>
      </c>
      <c r="N134" s="275">
        <f>VLOOKUP($B134,'Node Plan'!$B:$M,11,FALSE)</f>
        <v>1.0999999999999999E-2</v>
      </c>
      <c r="O134" s="275">
        <f>VLOOKUP($B134,'Node Plan'!$B:$M,10,FALSE)/2</f>
        <v>8.0000000000000002E-3</v>
      </c>
      <c r="P134" s="276">
        <f t="shared" si="88"/>
        <v>3.7399999999999998</v>
      </c>
      <c r="Q134" s="274">
        <f>VLOOKUP($B134,'Node Plan'!$B:$M,8,FALSE)</f>
        <v>170</v>
      </c>
      <c r="R134" s="275">
        <f>VLOOKUP($B134,'Node Plan'!$B:$M,10,FALSE)</f>
        <v>1.6E-2</v>
      </c>
      <c r="S134" s="275">
        <f>VLOOKUP($B134,'Node Plan'!$B:$M,11,FALSE)</f>
        <v>1.0999999999999999E-2</v>
      </c>
      <c r="T134" s="275">
        <f>VLOOKUP($B134,'Node Plan'!$B:$M,10,FALSE)/2</f>
        <v>8.0000000000000002E-3</v>
      </c>
      <c r="U134" s="276">
        <f t="shared" si="89"/>
        <v>3.7399999999999998</v>
      </c>
      <c r="V134"/>
      <c r="W134"/>
      <c r="X134" s="2" t="str">
        <f t="shared" si="87"/>
        <v xml:space="preserve">     GL(3667,3668) = 1.87;</v>
      </c>
    </row>
    <row r="135" spans="1:24" s="14" customFormat="1">
      <c r="A135"/>
      <c r="B135" s="2">
        <f t="shared" si="90"/>
        <v>3668</v>
      </c>
      <c r="C135" s="2" t="str">
        <f>VLOOKUP($B135,'Node Plan'!B:M,2,FALSE)</f>
        <v>Top Frame Node 3668</v>
      </c>
      <c r="D135" s="2">
        <f t="shared" si="91"/>
        <v>3669</v>
      </c>
      <c r="E135" s="2" t="str">
        <f>VLOOKUP($D135,'Node Plan'!B:M,2,FALSE)</f>
        <v>Top Frame Node 3669</v>
      </c>
      <c r="F135" s="192">
        <f t="shared" si="92"/>
        <v>1.8699999999999999</v>
      </c>
      <c r="G135" s="2" t="s">
        <v>24</v>
      </c>
      <c r="H135" s="6"/>
      <c r="I135" s="4"/>
      <c r="J135" s="4"/>
      <c r="K135" s="5">
        <f t="shared" si="93"/>
        <v>0</v>
      </c>
      <c r="L135" s="274">
        <f>VLOOKUP($B135,'Node Plan'!$B:$M,8,FALSE)</f>
        <v>170</v>
      </c>
      <c r="M135" s="275">
        <f>VLOOKUP($B135,'Node Plan'!$B:$M,10,FALSE)</f>
        <v>1.6E-2</v>
      </c>
      <c r="N135" s="275">
        <f>VLOOKUP($B135,'Node Plan'!$B:$M,11,FALSE)</f>
        <v>1.0999999999999999E-2</v>
      </c>
      <c r="O135" s="275">
        <f>VLOOKUP($B135,'Node Plan'!$B:$M,10,FALSE)/2</f>
        <v>8.0000000000000002E-3</v>
      </c>
      <c r="P135" s="276">
        <f t="shared" si="88"/>
        <v>3.7399999999999998</v>
      </c>
      <c r="Q135" s="274">
        <f>VLOOKUP($B135,'Node Plan'!$B:$M,8,FALSE)</f>
        <v>170</v>
      </c>
      <c r="R135" s="275">
        <f>VLOOKUP($B135,'Node Plan'!$B:$M,10,FALSE)</f>
        <v>1.6E-2</v>
      </c>
      <c r="S135" s="275">
        <f>VLOOKUP($B135,'Node Plan'!$B:$M,11,FALSE)</f>
        <v>1.0999999999999999E-2</v>
      </c>
      <c r="T135" s="275">
        <f>VLOOKUP($B135,'Node Plan'!$B:$M,10,FALSE)/2</f>
        <v>8.0000000000000002E-3</v>
      </c>
      <c r="U135" s="276">
        <f t="shared" si="89"/>
        <v>3.7399999999999998</v>
      </c>
      <c r="V135"/>
      <c r="W135"/>
      <c r="X135" s="2" t="str">
        <f t="shared" si="87"/>
        <v xml:space="preserve">     GL(3668,3669) = 1.87;</v>
      </c>
    </row>
    <row r="136" spans="1:24" s="14" customFormat="1">
      <c r="A136"/>
      <c r="B136" s="2">
        <f t="shared" si="90"/>
        <v>3669</v>
      </c>
      <c r="C136" s="2" t="str">
        <f>VLOOKUP($B136,'Node Plan'!B:M,2,FALSE)</f>
        <v>Top Frame Node 3669</v>
      </c>
      <c r="D136" s="2">
        <f t="shared" si="91"/>
        <v>3670</v>
      </c>
      <c r="E136" s="2" t="str">
        <f>VLOOKUP($D136,'Node Plan'!B:M,2,FALSE)</f>
        <v>Top Frame Node 3670</v>
      </c>
      <c r="F136" s="192">
        <f t="shared" si="92"/>
        <v>1.8699999999999999</v>
      </c>
      <c r="G136" s="2" t="s">
        <v>24</v>
      </c>
      <c r="H136" s="6"/>
      <c r="I136" s="4"/>
      <c r="J136" s="4"/>
      <c r="K136" s="5">
        <f t="shared" si="93"/>
        <v>0</v>
      </c>
      <c r="L136" s="274">
        <f>VLOOKUP($B136,'Node Plan'!$B:$M,8,FALSE)</f>
        <v>170</v>
      </c>
      <c r="M136" s="275">
        <f>VLOOKUP($B136,'Node Plan'!$B:$M,10,FALSE)</f>
        <v>1.6E-2</v>
      </c>
      <c r="N136" s="275">
        <f>VLOOKUP($B136,'Node Plan'!$B:$M,11,FALSE)</f>
        <v>1.0999999999999999E-2</v>
      </c>
      <c r="O136" s="275">
        <f>VLOOKUP($B136,'Node Plan'!$B:$M,10,FALSE)/2</f>
        <v>8.0000000000000002E-3</v>
      </c>
      <c r="P136" s="276">
        <f t="shared" si="88"/>
        <v>3.7399999999999998</v>
      </c>
      <c r="Q136" s="274">
        <f>VLOOKUP($B136,'Node Plan'!$B:$M,8,FALSE)</f>
        <v>170</v>
      </c>
      <c r="R136" s="275">
        <f>VLOOKUP($B136,'Node Plan'!$B:$M,10,FALSE)</f>
        <v>1.6E-2</v>
      </c>
      <c r="S136" s="275">
        <f>VLOOKUP($B136,'Node Plan'!$B:$M,11,FALSE)</f>
        <v>1.0999999999999999E-2</v>
      </c>
      <c r="T136" s="275">
        <f>VLOOKUP($B136,'Node Plan'!$B:$M,10,FALSE)/2</f>
        <v>8.0000000000000002E-3</v>
      </c>
      <c r="U136" s="276">
        <f t="shared" si="89"/>
        <v>3.7399999999999998</v>
      </c>
      <c r="V136"/>
      <c r="W136"/>
      <c r="X136" s="2" t="str">
        <f t="shared" si="87"/>
        <v xml:space="preserve">     GL(3669,3670) = 1.87;</v>
      </c>
    </row>
    <row r="137" spans="1:24" s="14" customFormat="1" ht="15" thickBot="1">
      <c r="A137"/>
      <c r="B137" s="2"/>
      <c r="C137" s="2"/>
      <c r="D137" s="2"/>
      <c r="E137" s="2"/>
      <c r="F137" s="192"/>
      <c r="G137" s="2"/>
      <c r="H137" s="6"/>
      <c r="I137" s="4"/>
      <c r="J137" s="4"/>
      <c r="K137" s="4"/>
      <c r="L137" s="274"/>
      <c r="M137" s="275"/>
      <c r="N137" s="275"/>
      <c r="O137" s="275"/>
      <c r="P137" s="276"/>
      <c r="Q137" s="274"/>
      <c r="R137" s="275"/>
      <c r="S137" s="275"/>
      <c r="T137" s="275"/>
      <c r="U137" s="276"/>
      <c r="V137"/>
      <c r="W137"/>
      <c r="X137" s="2"/>
    </row>
    <row r="138" spans="1:24" s="14" customFormat="1" ht="15" thickBot="1">
      <c r="A138" s="137"/>
      <c r="B138" s="138" t="s">
        <v>113</v>
      </c>
      <c r="C138" s="151" t="s">
        <v>123</v>
      </c>
      <c r="D138" s="138" t="s">
        <v>113</v>
      </c>
      <c r="E138" s="151" t="s">
        <v>123</v>
      </c>
      <c r="F138" s="139"/>
      <c r="G138" s="139"/>
      <c r="H138" s="140"/>
      <c r="I138" s="137"/>
      <c r="J138" s="137"/>
      <c r="K138" s="137"/>
      <c r="L138" s="140"/>
      <c r="M138" s="137"/>
      <c r="N138" s="137"/>
      <c r="O138" s="137"/>
      <c r="P138" s="141"/>
      <c r="Q138" s="140"/>
      <c r="R138" s="137"/>
      <c r="S138" s="137"/>
      <c r="T138" s="137"/>
      <c r="U138" s="141"/>
      <c r="V138" s="137"/>
      <c r="W138" s="137"/>
      <c r="X138" s="142"/>
    </row>
    <row r="139" spans="1:24" s="62" customFormat="1">
      <c r="A139" s="152"/>
      <c r="B139" s="153"/>
      <c r="C139" s="153"/>
      <c r="D139" s="153" t="s">
        <v>120</v>
      </c>
      <c r="E139" s="153"/>
      <c r="F139" s="154"/>
      <c r="G139" s="154"/>
      <c r="H139" s="155"/>
      <c r="I139" s="156"/>
      <c r="J139" s="156"/>
      <c r="K139" s="156"/>
      <c r="L139" s="155"/>
      <c r="M139" s="156"/>
      <c r="N139" s="156"/>
      <c r="O139" s="156"/>
      <c r="P139" s="157"/>
      <c r="Q139" s="155"/>
      <c r="R139" s="156"/>
      <c r="S139" s="156"/>
      <c r="T139" s="156"/>
      <c r="U139" s="157"/>
      <c r="V139" s="152"/>
      <c r="W139" s="152"/>
      <c r="X139" s="158"/>
    </row>
    <row r="140" spans="1:24" s="14" customFormat="1">
      <c r="A140"/>
      <c r="B140" s="2">
        <v>3660</v>
      </c>
      <c r="C140" s="2" t="str">
        <f>VLOOKUP($B140,'Node Plan'!B:M,2,FALSE)</f>
        <v>Top Frame Node 3660</v>
      </c>
      <c r="D140" s="2">
        <f>B140+6</f>
        <v>3666</v>
      </c>
      <c r="E140" s="2" t="str">
        <f>VLOOKUP($D140,'Node Plan'!B:M,2,FALSE)</f>
        <v>Top Frame Node 3666</v>
      </c>
      <c r="F140" s="192">
        <f>IF(G140="Y",1/(1/K140+1/P140+1/U140),1/(1/P140+1/U140))</f>
        <v>2.72</v>
      </c>
      <c r="G140" s="2" t="s">
        <v>24</v>
      </c>
      <c r="H140" s="6"/>
      <c r="I140" s="4"/>
      <c r="J140" s="4"/>
      <c r="K140" s="5">
        <f>I140*J140*H140</f>
        <v>0</v>
      </c>
      <c r="L140" s="274">
        <f>VLOOKUP($B140,'Node Plan'!$B:$M,8,FALSE)</f>
        <v>170</v>
      </c>
      <c r="M140" s="275">
        <f>VLOOKUP($B140,'Node Plan'!$B:$M,10,FALSE)</f>
        <v>1.6E-2</v>
      </c>
      <c r="N140" s="275">
        <f>VLOOKUP($B140,'Node Plan'!$B:$M,11,FALSE)</f>
        <v>1.0999999999999999E-2</v>
      </c>
      <c r="O140" s="275">
        <f>VLOOKUP($B140,'Node Plan'!$B:$M,11,FALSE)/2</f>
        <v>5.4999999999999997E-3</v>
      </c>
      <c r="P140" s="276">
        <f>(L140*M140*N140)/O140</f>
        <v>5.44</v>
      </c>
      <c r="Q140" s="274">
        <f>VLOOKUP($B140,'Node Plan'!$B:$M,8,FALSE)</f>
        <v>170</v>
      </c>
      <c r="R140" s="275">
        <f>VLOOKUP($B140,'Node Plan'!$B:$M,10,FALSE)</f>
        <v>1.6E-2</v>
      </c>
      <c r="S140" s="275">
        <f>VLOOKUP($B140,'Node Plan'!$B:$M,11,FALSE)</f>
        <v>1.0999999999999999E-2</v>
      </c>
      <c r="T140" s="275">
        <f>VLOOKUP($B140,'Node Plan'!$B:$M,11,FALSE)/2</f>
        <v>5.4999999999999997E-3</v>
      </c>
      <c r="U140" s="276">
        <f>(Q140*R140*S140)/T140</f>
        <v>5.44</v>
      </c>
      <c r="V140"/>
      <c r="W140"/>
      <c r="X140" s="2" t="str">
        <f t="shared" ref="X140:X145" si="94">"     GL("&amp;B140&amp;","&amp;D140&amp;") = "&amp;F140&amp;";"</f>
        <v xml:space="preserve">     GL(3660,3666) = 2.72;</v>
      </c>
    </row>
    <row r="141" spans="1:24" s="14" customFormat="1">
      <c r="A141"/>
      <c r="B141" s="2">
        <f>B140+1</f>
        <v>3661</v>
      </c>
      <c r="C141" s="2" t="str">
        <f>VLOOKUP($B141,'Node Plan'!B:M,2,FALSE)</f>
        <v>Top Frame Node 3661</v>
      </c>
      <c r="D141" s="2">
        <f>B141+6</f>
        <v>3667</v>
      </c>
      <c r="E141" s="2" t="str">
        <f>VLOOKUP($D141,'Node Plan'!B:M,2,FALSE)</f>
        <v>Top Frame Node 3667</v>
      </c>
      <c r="F141" s="192">
        <f>IF(G141="Y",1/(1/K141+1/P141+1/U141),1/(1/P141+1/U141))</f>
        <v>2.72</v>
      </c>
      <c r="G141" s="2" t="s">
        <v>24</v>
      </c>
      <c r="H141" s="6"/>
      <c r="I141" s="4"/>
      <c r="J141" s="4"/>
      <c r="K141" s="5">
        <f>I141*J141*H141</f>
        <v>0</v>
      </c>
      <c r="L141" s="274">
        <f>VLOOKUP($B141,'Node Plan'!$B:$M,8,FALSE)</f>
        <v>170</v>
      </c>
      <c r="M141" s="275">
        <f>VLOOKUP($B141,'Node Plan'!$B:$M,10,FALSE)</f>
        <v>1.6E-2</v>
      </c>
      <c r="N141" s="275">
        <f>VLOOKUP($B141,'Node Plan'!$B:$M,11,FALSE)</f>
        <v>1.0999999999999999E-2</v>
      </c>
      <c r="O141" s="275">
        <f>VLOOKUP($B141,'Node Plan'!$B:$M,11,FALSE)/2</f>
        <v>5.4999999999999997E-3</v>
      </c>
      <c r="P141" s="276">
        <f t="shared" ref="P141:P145" si="95">(L141*M141*N141)/O141</f>
        <v>5.44</v>
      </c>
      <c r="Q141" s="274">
        <f>VLOOKUP($B141,'Node Plan'!$B:$M,8,FALSE)</f>
        <v>170</v>
      </c>
      <c r="R141" s="275">
        <f>VLOOKUP($B141,'Node Plan'!$B:$M,10,FALSE)</f>
        <v>1.6E-2</v>
      </c>
      <c r="S141" s="275">
        <f>VLOOKUP($B141,'Node Plan'!$B:$M,11,FALSE)</f>
        <v>1.0999999999999999E-2</v>
      </c>
      <c r="T141" s="275">
        <f>VLOOKUP($B141,'Node Plan'!$B:$M,11,FALSE)/2</f>
        <v>5.4999999999999997E-3</v>
      </c>
      <c r="U141" s="276">
        <f t="shared" ref="U141:U145" si="96">(Q141*R141*S141)/T141</f>
        <v>5.44</v>
      </c>
      <c r="V141"/>
      <c r="W141"/>
      <c r="X141" s="2" t="str">
        <f t="shared" si="94"/>
        <v xml:space="preserve">     GL(3661,3667) = 2.72;</v>
      </c>
    </row>
    <row r="142" spans="1:24" s="14" customFormat="1">
      <c r="A142"/>
      <c r="B142" s="2">
        <f t="shared" ref="B142:B145" si="97">B141+1</f>
        <v>3662</v>
      </c>
      <c r="C142" s="2" t="str">
        <f>VLOOKUP($B142,'Node Plan'!B:M,2,FALSE)</f>
        <v>Top Frame Node 3662</v>
      </c>
      <c r="D142" s="2">
        <f t="shared" ref="D142:D145" si="98">B142+6</f>
        <v>3668</v>
      </c>
      <c r="E142" s="2" t="str">
        <f>VLOOKUP($D142,'Node Plan'!B:M,2,FALSE)</f>
        <v>Top Frame Node 3668</v>
      </c>
      <c r="F142" s="192">
        <f t="shared" ref="F142:F145" si="99">IF(G142="Y",1/(1/K142+1/P142+1/U142),1/(1/P142+1/U142))</f>
        <v>2.72</v>
      </c>
      <c r="G142" s="2" t="s">
        <v>24</v>
      </c>
      <c r="H142" s="6"/>
      <c r="I142" s="4"/>
      <c r="J142" s="4"/>
      <c r="K142" s="5">
        <f t="shared" ref="K142:K145" si="100">I142*J142*H142</f>
        <v>0</v>
      </c>
      <c r="L142" s="274">
        <f>VLOOKUP($B142,'Node Plan'!$B:$M,8,FALSE)</f>
        <v>170</v>
      </c>
      <c r="M142" s="275">
        <f>VLOOKUP($B142,'Node Plan'!$B:$M,10,FALSE)</f>
        <v>1.6E-2</v>
      </c>
      <c r="N142" s="275">
        <f>VLOOKUP($B142,'Node Plan'!$B:$M,11,FALSE)</f>
        <v>1.0999999999999999E-2</v>
      </c>
      <c r="O142" s="275">
        <f>VLOOKUP($B142,'Node Plan'!$B:$M,11,FALSE)/2</f>
        <v>5.4999999999999997E-3</v>
      </c>
      <c r="P142" s="276">
        <f t="shared" si="95"/>
        <v>5.44</v>
      </c>
      <c r="Q142" s="274">
        <f>VLOOKUP($B142,'Node Plan'!$B:$M,8,FALSE)</f>
        <v>170</v>
      </c>
      <c r="R142" s="275">
        <f>VLOOKUP($B142,'Node Plan'!$B:$M,10,FALSE)</f>
        <v>1.6E-2</v>
      </c>
      <c r="S142" s="275">
        <f>VLOOKUP($B142,'Node Plan'!$B:$M,11,FALSE)</f>
        <v>1.0999999999999999E-2</v>
      </c>
      <c r="T142" s="275">
        <f>VLOOKUP($B142,'Node Plan'!$B:$M,11,FALSE)/2</f>
        <v>5.4999999999999997E-3</v>
      </c>
      <c r="U142" s="276">
        <f t="shared" si="96"/>
        <v>5.44</v>
      </c>
      <c r="V142"/>
      <c r="W142"/>
      <c r="X142" s="2" t="str">
        <f t="shared" si="94"/>
        <v xml:space="preserve">     GL(3662,3668) = 2.72;</v>
      </c>
    </row>
    <row r="143" spans="1:24" s="14" customFormat="1">
      <c r="A143"/>
      <c r="B143" s="2">
        <f t="shared" si="97"/>
        <v>3663</v>
      </c>
      <c r="C143" s="2" t="str">
        <f>VLOOKUP($B143,'Node Plan'!B:M,2,FALSE)</f>
        <v>Top Frame Node 3663</v>
      </c>
      <c r="D143" s="2">
        <f t="shared" si="98"/>
        <v>3669</v>
      </c>
      <c r="E143" s="2" t="str">
        <f>VLOOKUP($D143,'Node Plan'!B:M,2,FALSE)</f>
        <v>Top Frame Node 3669</v>
      </c>
      <c r="F143" s="192">
        <f t="shared" si="99"/>
        <v>2.72</v>
      </c>
      <c r="G143" s="2" t="s">
        <v>24</v>
      </c>
      <c r="H143" s="6"/>
      <c r="I143" s="4"/>
      <c r="J143" s="4"/>
      <c r="K143" s="5">
        <f t="shared" si="100"/>
        <v>0</v>
      </c>
      <c r="L143" s="274">
        <f>VLOOKUP($B143,'Node Plan'!$B:$M,8,FALSE)</f>
        <v>170</v>
      </c>
      <c r="M143" s="275">
        <f>VLOOKUP($B143,'Node Plan'!$B:$M,10,FALSE)</f>
        <v>1.6E-2</v>
      </c>
      <c r="N143" s="275">
        <f>VLOOKUP($B143,'Node Plan'!$B:$M,11,FALSE)</f>
        <v>1.0999999999999999E-2</v>
      </c>
      <c r="O143" s="275">
        <f>VLOOKUP($B143,'Node Plan'!$B:$M,11,FALSE)/2</f>
        <v>5.4999999999999997E-3</v>
      </c>
      <c r="P143" s="276">
        <f t="shared" si="95"/>
        <v>5.44</v>
      </c>
      <c r="Q143" s="274">
        <f>VLOOKUP($B143,'Node Plan'!$B:$M,8,FALSE)</f>
        <v>170</v>
      </c>
      <c r="R143" s="275">
        <f>VLOOKUP($B143,'Node Plan'!$B:$M,10,FALSE)</f>
        <v>1.6E-2</v>
      </c>
      <c r="S143" s="275">
        <f>VLOOKUP($B143,'Node Plan'!$B:$M,11,FALSE)</f>
        <v>1.0999999999999999E-2</v>
      </c>
      <c r="T143" s="275">
        <f>VLOOKUP($B143,'Node Plan'!$B:$M,11,FALSE)/2</f>
        <v>5.4999999999999997E-3</v>
      </c>
      <c r="U143" s="276">
        <f t="shared" si="96"/>
        <v>5.44</v>
      </c>
      <c r="V143"/>
      <c r="W143"/>
      <c r="X143" s="2" t="str">
        <f t="shared" si="94"/>
        <v xml:space="preserve">     GL(3663,3669) = 2.72;</v>
      </c>
    </row>
    <row r="144" spans="1:24" s="14" customFormat="1">
      <c r="A144"/>
      <c r="B144" s="2">
        <f t="shared" si="97"/>
        <v>3664</v>
      </c>
      <c r="C144" s="2" t="str">
        <f>VLOOKUP($B144,'Node Plan'!B:M,2,FALSE)</f>
        <v>Top Frame Node 3664</v>
      </c>
      <c r="D144" s="2">
        <f t="shared" si="98"/>
        <v>3670</v>
      </c>
      <c r="E144" s="2" t="str">
        <f>VLOOKUP($D144,'Node Plan'!B:M,2,FALSE)</f>
        <v>Top Frame Node 3670</v>
      </c>
      <c r="F144" s="192">
        <f t="shared" si="99"/>
        <v>2.72</v>
      </c>
      <c r="G144" s="2" t="s">
        <v>24</v>
      </c>
      <c r="H144" s="6"/>
      <c r="I144" s="4"/>
      <c r="J144" s="4"/>
      <c r="K144" s="5">
        <f t="shared" si="100"/>
        <v>0</v>
      </c>
      <c r="L144" s="274">
        <f>VLOOKUP($B144,'Node Plan'!$B:$M,8,FALSE)</f>
        <v>170</v>
      </c>
      <c r="M144" s="275">
        <f>VLOOKUP($B144,'Node Plan'!$B:$M,10,FALSE)</f>
        <v>1.6E-2</v>
      </c>
      <c r="N144" s="275">
        <f>VLOOKUP($B144,'Node Plan'!$B:$M,11,FALSE)</f>
        <v>1.0999999999999999E-2</v>
      </c>
      <c r="O144" s="275">
        <f>VLOOKUP($B144,'Node Plan'!$B:$M,11,FALSE)/2</f>
        <v>5.4999999999999997E-3</v>
      </c>
      <c r="P144" s="276">
        <f t="shared" si="95"/>
        <v>5.44</v>
      </c>
      <c r="Q144" s="274">
        <f>VLOOKUP($B144,'Node Plan'!$B:$M,8,FALSE)</f>
        <v>170</v>
      </c>
      <c r="R144" s="275">
        <f>VLOOKUP($B144,'Node Plan'!$B:$M,10,FALSE)</f>
        <v>1.6E-2</v>
      </c>
      <c r="S144" s="275">
        <f>VLOOKUP($B144,'Node Plan'!$B:$M,11,FALSE)</f>
        <v>1.0999999999999999E-2</v>
      </c>
      <c r="T144" s="275">
        <f>VLOOKUP($B144,'Node Plan'!$B:$M,11,FALSE)/2</f>
        <v>5.4999999999999997E-3</v>
      </c>
      <c r="U144" s="276">
        <f t="shared" si="96"/>
        <v>5.44</v>
      </c>
      <c r="V144"/>
      <c r="W144"/>
      <c r="X144" s="2" t="str">
        <f t="shared" si="94"/>
        <v xml:space="preserve">     GL(3664,3670) = 2.72;</v>
      </c>
    </row>
    <row r="145" spans="1:24" s="14" customFormat="1" ht="15" thickBot="1">
      <c r="A145"/>
      <c r="B145" s="2">
        <f t="shared" si="97"/>
        <v>3665</v>
      </c>
      <c r="C145" s="2" t="str">
        <f>VLOOKUP($B145,'Node Plan'!B:M,2,FALSE)</f>
        <v>Top Frame Node 3665</v>
      </c>
      <c r="D145" s="2">
        <f t="shared" si="98"/>
        <v>3671</v>
      </c>
      <c r="E145" s="2" t="str">
        <f>VLOOKUP($D145,'Node Plan'!B:M,2,FALSE)</f>
        <v>Top Frame Node 3671</v>
      </c>
      <c r="F145" s="192">
        <f t="shared" si="99"/>
        <v>2.72</v>
      </c>
      <c r="G145" s="2" t="s">
        <v>24</v>
      </c>
      <c r="H145" s="6"/>
      <c r="I145" s="4"/>
      <c r="J145" s="4"/>
      <c r="K145" s="5">
        <f t="shared" si="100"/>
        <v>0</v>
      </c>
      <c r="L145" s="274">
        <f>VLOOKUP($B145,'Node Plan'!$B:$M,8,FALSE)</f>
        <v>170</v>
      </c>
      <c r="M145" s="275">
        <f>VLOOKUP($B145,'Node Plan'!$B:$M,10,FALSE)</f>
        <v>1.6E-2</v>
      </c>
      <c r="N145" s="275">
        <f>VLOOKUP($B145,'Node Plan'!$B:$M,11,FALSE)</f>
        <v>1.0999999999999999E-2</v>
      </c>
      <c r="O145" s="275">
        <f>VLOOKUP($B145,'Node Plan'!$B:$M,11,FALSE)/2</f>
        <v>5.4999999999999997E-3</v>
      </c>
      <c r="P145" s="276">
        <f t="shared" si="95"/>
        <v>5.44</v>
      </c>
      <c r="Q145" s="274">
        <f>VLOOKUP($B145,'Node Plan'!$B:$M,8,FALSE)</f>
        <v>170</v>
      </c>
      <c r="R145" s="275">
        <f>VLOOKUP($B145,'Node Plan'!$B:$M,10,FALSE)</f>
        <v>1.6E-2</v>
      </c>
      <c r="S145" s="275">
        <f>VLOOKUP($B145,'Node Plan'!$B:$M,11,FALSE)</f>
        <v>1.0999999999999999E-2</v>
      </c>
      <c r="T145" s="275">
        <f>VLOOKUP($B145,'Node Plan'!$B:$M,11,FALSE)/2</f>
        <v>5.4999999999999997E-3</v>
      </c>
      <c r="U145" s="276">
        <f t="shared" si="96"/>
        <v>5.44</v>
      </c>
      <c r="V145"/>
      <c r="W145"/>
      <c r="X145" s="2" t="str">
        <f t="shared" si="94"/>
        <v xml:space="preserve">     GL(3665,3671) = 2.72;</v>
      </c>
    </row>
    <row r="146" spans="1:24" s="68" customFormat="1" ht="15" thickBot="1">
      <c r="A146" s="137"/>
      <c r="B146" s="138" t="s">
        <v>113</v>
      </c>
      <c r="C146" s="151" t="s">
        <v>118</v>
      </c>
      <c r="D146" s="138" t="s">
        <v>113</v>
      </c>
      <c r="E146" s="151" t="s">
        <v>118</v>
      </c>
      <c r="F146" s="139"/>
      <c r="G146" s="139"/>
      <c r="H146" s="140"/>
      <c r="I146" s="137"/>
      <c r="J146" s="137"/>
      <c r="K146" s="137"/>
      <c r="L146" s="140"/>
      <c r="M146" s="137"/>
      <c r="N146" s="137"/>
      <c r="O146" s="137"/>
      <c r="P146" s="141"/>
      <c r="Q146" s="140"/>
      <c r="R146" s="137"/>
      <c r="S146" s="137"/>
      <c r="T146" s="137"/>
      <c r="U146" s="141"/>
      <c r="V146" s="137"/>
      <c r="W146" s="137"/>
      <c r="X146" s="142"/>
    </row>
    <row r="147" spans="1:24" s="65" customFormat="1" ht="15" thickTop="1">
      <c r="A147" s="152"/>
      <c r="B147" s="153"/>
      <c r="C147" s="153"/>
      <c r="D147" s="153" t="s">
        <v>51</v>
      </c>
      <c r="E147" s="153"/>
      <c r="F147" s="154"/>
      <c r="G147" s="154"/>
      <c r="H147" s="155"/>
      <c r="I147" s="156"/>
      <c r="J147" s="156"/>
      <c r="K147" s="156"/>
      <c r="L147" s="155"/>
      <c r="M147" s="156"/>
      <c r="N147" s="156"/>
      <c r="O147" s="156"/>
      <c r="P147" s="157"/>
      <c r="Q147" s="155"/>
      <c r="R147" s="156"/>
      <c r="S147" s="156"/>
      <c r="T147" s="156"/>
      <c r="U147" s="157"/>
      <c r="V147" s="152"/>
      <c r="W147" s="152"/>
      <c r="X147" s="158"/>
    </row>
    <row r="148" spans="1:24" s="62" customFormat="1">
      <c r="A148"/>
      <c r="B148" s="2">
        <v>3672</v>
      </c>
      <c r="C148" s="2" t="str">
        <f>VLOOKUP($B148,'Node Plan'!B:M,2,FALSE)</f>
        <v>Top Frame Node 3672</v>
      </c>
      <c r="D148" s="2">
        <f>B148+1</f>
        <v>3673</v>
      </c>
      <c r="E148" s="2" t="str">
        <f>VLOOKUP($D148,'Node Plan'!B:M,2,FALSE)</f>
        <v>Top Frame Node 3673</v>
      </c>
      <c r="F148" s="192">
        <f>IF(G148="Y",1/(1/K148+1/P148+1/U148),1/(1/P148+1/U148))</f>
        <v>1.8699999999999999</v>
      </c>
      <c r="G148" s="2" t="s">
        <v>24</v>
      </c>
      <c r="H148" s="6"/>
      <c r="I148" s="4"/>
      <c r="J148" s="4"/>
      <c r="K148" s="5">
        <f>I148*J148*H148</f>
        <v>0</v>
      </c>
      <c r="L148" s="274">
        <f>VLOOKUP($B148,'Node Plan'!$B:$M,8,FALSE)</f>
        <v>170</v>
      </c>
      <c r="M148" s="275">
        <f>VLOOKUP($B148,'Node Plan'!$B:$M,10,FALSE)</f>
        <v>1.583E-2</v>
      </c>
      <c r="N148" s="275">
        <f>VLOOKUP($B148,'Node Plan'!$B:$M,11,FALSE)</f>
        <v>1.0999999999999999E-2</v>
      </c>
      <c r="O148" s="275">
        <f>VLOOKUP($B148,'Node Plan'!$B:$M,10,FALSE)/2</f>
        <v>7.9150000000000002E-3</v>
      </c>
      <c r="P148" s="276">
        <f>(L148*M148*N148)/O148</f>
        <v>3.7399999999999998</v>
      </c>
      <c r="Q148" s="274">
        <f>VLOOKUP($B148,'Node Plan'!$B:$M,8,FALSE)</f>
        <v>170</v>
      </c>
      <c r="R148" s="275">
        <f>VLOOKUP($B148,'Node Plan'!$B:$M,10,FALSE)</f>
        <v>1.583E-2</v>
      </c>
      <c r="S148" s="275">
        <f>VLOOKUP($B148,'Node Plan'!$B:$M,11,FALSE)</f>
        <v>1.0999999999999999E-2</v>
      </c>
      <c r="T148" s="275">
        <f>VLOOKUP($B148,'Node Plan'!$B:$M,10,FALSE)/2</f>
        <v>7.9150000000000002E-3</v>
      </c>
      <c r="U148" s="276">
        <f>(Q148*R148*S148)/T148</f>
        <v>3.7399999999999998</v>
      </c>
      <c r="V148"/>
      <c r="W148"/>
      <c r="X148" s="2" t="str">
        <f t="shared" ref="X148:X152" si="101">"     GL("&amp;B148&amp;","&amp;D148&amp;") = "&amp;F148&amp;";"</f>
        <v xml:space="preserve">     GL(3672,3673) = 1.87;</v>
      </c>
    </row>
    <row r="149" spans="1:24" s="14" customFormat="1">
      <c r="A149"/>
      <c r="B149" s="2">
        <f>B148+1</f>
        <v>3673</v>
      </c>
      <c r="C149" s="2" t="str">
        <f>VLOOKUP($B149,'Node Plan'!B:M,2,FALSE)</f>
        <v>Top Frame Node 3673</v>
      </c>
      <c r="D149" s="2">
        <f>B149+1</f>
        <v>3674</v>
      </c>
      <c r="E149" s="2" t="str">
        <f>VLOOKUP($D149,'Node Plan'!B:M,2,FALSE)</f>
        <v>Top Frame Node 3674</v>
      </c>
      <c r="F149" s="192">
        <f>IF(G149="Y",1/(1/K149+1/P149+1/U149),1/(1/P149+1/U149))</f>
        <v>1.8699999999999999</v>
      </c>
      <c r="G149" s="2" t="s">
        <v>24</v>
      </c>
      <c r="H149" s="6"/>
      <c r="I149" s="4"/>
      <c r="J149" s="4"/>
      <c r="K149" s="5">
        <f>I149*J149*H149</f>
        <v>0</v>
      </c>
      <c r="L149" s="274">
        <f>VLOOKUP($B149,'Node Plan'!$B:$M,8,FALSE)</f>
        <v>170</v>
      </c>
      <c r="M149" s="275">
        <f>VLOOKUP($B149,'Node Plan'!$B:$M,10,FALSE)</f>
        <v>1.583E-2</v>
      </c>
      <c r="N149" s="275">
        <f>VLOOKUP($B149,'Node Plan'!$B:$M,11,FALSE)</f>
        <v>1.0999999999999999E-2</v>
      </c>
      <c r="O149" s="275">
        <f>VLOOKUP($B149,'Node Plan'!$B:$M,10,FALSE)/2</f>
        <v>7.9150000000000002E-3</v>
      </c>
      <c r="P149" s="276">
        <f t="shared" ref="P149:P152" si="102">(L149*M149*N149)/O149</f>
        <v>3.7399999999999998</v>
      </c>
      <c r="Q149" s="274">
        <f>VLOOKUP($B149,'Node Plan'!$B:$M,8,FALSE)</f>
        <v>170</v>
      </c>
      <c r="R149" s="275">
        <f>VLOOKUP($B149,'Node Plan'!$B:$M,10,FALSE)</f>
        <v>1.583E-2</v>
      </c>
      <c r="S149" s="275">
        <f>VLOOKUP($B149,'Node Plan'!$B:$M,11,FALSE)</f>
        <v>1.0999999999999999E-2</v>
      </c>
      <c r="T149" s="275">
        <f>VLOOKUP($B149,'Node Plan'!$B:$M,10,FALSE)/2</f>
        <v>7.9150000000000002E-3</v>
      </c>
      <c r="U149" s="276">
        <f t="shared" ref="U149:U152" si="103">(Q149*R149*S149)/T149</f>
        <v>3.7399999999999998</v>
      </c>
      <c r="V149"/>
      <c r="W149"/>
      <c r="X149" s="2" t="str">
        <f t="shared" si="101"/>
        <v xml:space="preserve">     GL(3673,3674) = 1.87;</v>
      </c>
    </row>
    <row r="150" spans="1:24" s="14" customFormat="1">
      <c r="A150"/>
      <c r="B150" s="2">
        <f t="shared" ref="B150:B152" si="104">B149+1</f>
        <v>3674</v>
      </c>
      <c r="C150" s="2" t="str">
        <f>VLOOKUP($B150,'Node Plan'!B:M,2,FALSE)</f>
        <v>Top Frame Node 3674</v>
      </c>
      <c r="D150" s="2">
        <f t="shared" ref="D150:D152" si="105">B150+1</f>
        <v>3675</v>
      </c>
      <c r="E150" s="2" t="str">
        <f>VLOOKUP($D150,'Node Plan'!B:M,2,FALSE)</f>
        <v>Top Frame Node 3675</v>
      </c>
      <c r="F150" s="192">
        <f t="shared" ref="F150:F152" si="106">IF(G150="Y",1/(1/K150+1/P150+1/U150),1/(1/P150+1/U150))</f>
        <v>1.8699999999999999</v>
      </c>
      <c r="G150" s="2" t="s">
        <v>24</v>
      </c>
      <c r="H150" s="6"/>
      <c r="I150" s="4"/>
      <c r="J150" s="4"/>
      <c r="K150" s="5">
        <f t="shared" ref="K150:K152" si="107">I150*J150*H150</f>
        <v>0</v>
      </c>
      <c r="L150" s="274">
        <f>VLOOKUP($B150,'Node Plan'!$B:$M,8,FALSE)</f>
        <v>170</v>
      </c>
      <c r="M150" s="275">
        <f>VLOOKUP($B150,'Node Plan'!$B:$M,10,FALSE)</f>
        <v>1.583E-2</v>
      </c>
      <c r="N150" s="275">
        <f>VLOOKUP($B150,'Node Plan'!$B:$M,11,FALSE)</f>
        <v>1.0999999999999999E-2</v>
      </c>
      <c r="O150" s="275">
        <f>VLOOKUP($B150,'Node Plan'!$B:$M,10,FALSE)/2</f>
        <v>7.9150000000000002E-3</v>
      </c>
      <c r="P150" s="276">
        <f t="shared" si="102"/>
        <v>3.7399999999999998</v>
      </c>
      <c r="Q150" s="274">
        <f>VLOOKUP($B150,'Node Plan'!$B:$M,8,FALSE)</f>
        <v>170</v>
      </c>
      <c r="R150" s="275">
        <f>VLOOKUP($B150,'Node Plan'!$B:$M,10,FALSE)</f>
        <v>1.583E-2</v>
      </c>
      <c r="S150" s="275">
        <f>VLOOKUP($B150,'Node Plan'!$B:$M,11,FALSE)</f>
        <v>1.0999999999999999E-2</v>
      </c>
      <c r="T150" s="275">
        <f>VLOOKUP($B150,'Node Plan'!$B:$M,10,FALSE)/2</f>
        <v>7.9150000000000002E-3</v>
      </c>
      <c r="U150" s="276">
        <f t="shared" si="103"/>
        <v>3.7399999999999998</v>
      </c>
      <c r="V150"/>
      <c r="W150"/>
      <c r="X150" s="2" t="str">
        <f t="shared" si="101"/>
        <v xml:space="preserve">     GL(3674,3675) = 1.87;</v>
      </c>
    </row>
    <row r="151" spans="1:24" s="14" customFormat="1">
      <c r="A151"/>
      <c r="B151" s="2">
        <f t="shared" si="104"/>
        <v>3675</v>
      </c>
      <c r="C151" s="2" t="str">
        <f>VLOOKUP($B151,'Node Plan'!B:M,2,FALSE)</f>
        <v>Top Frame Node 3675</v>
      </c>
      <c r="D151" s="2">
        <f t="shared" si="105"/>
        <v>3676</v>
      </c>
      <c r="E151" s="2" t="str">
        <f>VLOOKUP($D151,'Node Plan'!B:M,2,FALSE)</f>
        <v>Top Frame Node 3676</v>
      </c>
      <c r="F151" s="192">
        <f t="shared" si="106"/>
        <v>1.8699999999999999</v>
      </c>
      <c r="G151" s="2" t="s">
        <v>24</v>
      </c>
      <c r="H151" s="6"/>
      <c r="I151" s="4"/>
      <c r="J151" s="4"/>
      <c r="K151" s="5">
        <f t="shared" si="107"/>
        <v>0</v>
      </c>
      <c r="L151" s="274">
        <f>VLOOKUP($B151,'Node Plan'!$B:$M,8,FALSE)</f>
        <v>170</v>
      </c>
      <c r="M151" s="275">
        <f>VLOOKUP($B151,'Node Plan'!$B:$M,10,FALSE)</f>
        <v>1.583E-2</v>
      </c>
      <c r="N151" s="275">
        <f>VLOOKUP($B151,'Node Plan'!$B:$M,11,FALSE)</f>
        <v>1.0999999999999999E-2</v>
      </c>
      <c r="O151" s="275">
        <f>VLOOKUP($B151,'Node Plan'!$B:$M,10,FALSE)/2</f>
        <v>7.9150000000000002E-3</v>
      </c>
      <c r="P151" s="276">
        <f t="shared" si="102"/>
        <v>3.7399999999999998</v>
      </c>
      <c r="Q151" s="274">
        <f>VLOOKUP($B151,'Node Plan'!$B:$M,8,FALSE)</f>
        <v>170</v>
      </c>
      <c r="R151" s="275">
        <f>VLOOKUP($B151,'Node Plan'!$B:$M,10,FALSE)</f>
        <v>1.583E-2</v>
      </c>
      <c r="S151" s="275">
        <f>VLOOKUP($B151,'Node Plan'!$B:$M,11,FALSE)</f>
        <v>1.0999999999999999E-2</v>
      </c>
      <c r="T151" s="275">
        <f>VLOOKUP($B151,'Node Plan'!$B:$M,10,FALSE)/2</f>
        <v>7.9150000000000002E-3</v>
      </c>
      <c r="U151" s="276">
        <f t="shared" si="103"/>
        <v>3.7399999999999998</v>
      </c>
      <c r="V151"/>
      <c r="W151"/>
      <c r="X151" s="2" t="str">
        <f t="shared" si="101"/>
        <v xml:space="preserve">     GL(3675,3676) = 1.87;</v>
      </c>
    </row>
    <row r="152" spans="1:24" s="14" customFormat="1">
      <c r="A152"/>
      <c r="B152" s="2">
        <f t="shared" si="104"/>
        <v>3676</v>
      </c>
      <c r="C152" s="2" t="str">
        <f>VLOOKUP($B152,'Node Plan'!B:M,2,FALSE)</f>
        <v>Top Frame Node 3676</v>
      </c>
      <c r="D152" s="2">
        <f t="shared" si="105"/>
        <v>3677</v>
      </c>
      <c r="E152" s="2" t="str">
        <f>VLOOKUP($D152,'Node Plan'!B:M,2,FALSE)</f>
        <v>Top Frame Node 3677</v>
      </c>
      <c r="F152" s="192">
        <f t="shared" si="106"/>
        <v>1.8699999999999999</v>
      </c>
      <c r="G152" s="2" t="s">
        <v>24</v>
      </c>
      <c r="H152" s="6"/>
      <c r="I152" s="4"/>
      <c r="J152" s="4"/>
      <c r="K152" s="5">
        <f t="shared" si="107"/>
        <v>0</v>
      </c>
      <c r="L152" s="274">
        <f>VLOOKUP($B152,'Node Plan'!$B:$M,8,FALSE)</f>
        <v>170</v>
      </c>
      <c r="M152" s="275">
        <f>VLOOKUP($B152,'Node Plan'!$B:$M,10,FALSE)</f>
        <v>1.583E-2</v>
      </c>
      <c r="N152" s="275">
        <f>VLOOKUP($B152,'Node Plan'!$B:$M,11,FALSE)</f>
        <v>1.0999999999999999E-2</v>
      </c>
      <c r="O152" s="275">
        <f>VLOOKUP($B152,'Node Plan'!$B:$M,10,FALSE)/2</f>
        <v>7.9150000000000002E-3</v>
      </c>
      <c r="P152" s="276">
        <f t="shared" si="102"/>
        <v>3.7399999999999998</v>
      </c>
      <c r="Q152" s="274">
        <f>VLOOKUP($B152,'Node Plan'!$B:$M,8,FALSE)</f>
        <v>170</v>
      </c>
      <c r="R152" s="275">
        <f>VLOOKUP($B152,'Node Plan'!$B:$M,10,FALSE)</f>
        <v>1.583E-2</v>
      </c>
      <c r="S152" s="275">
        <f>VLOOKUP($B152,'Node Plan'!$B:$M,11,FALSE)</f>
        <v>1.0999999999999999E-2</v>
      </c>
      <c r="T152" s="275">
        <f>VLOOKUP($B152,'Node Plan'!$B:$M,10,FALSE)/2</f>
        <v>7.9150000000000002E-3</v>
      </c>
      <c r="U152" s="276">
        <f t="shared" si="103"/>
        <v>3.7399999999999998</v>
      </c>
      <c r="V152"/>
      <c r="W152"/>
      <c r="X152" s="2" t="str">
        <f t="shared" si="101"/>
        <v xml:space="preserve">     GL(3676,3677) = 1.87;</v>
      </c>
    </row>
    <row r="153" spans="1:24" s="14" customFormat="1">
      <c r="A153" s="1"/>
      <c r="B153" s="2"/>
      <c r="C153" s="2"/>
      <c r="D153" s="2"/>
      <c r="E153" s="2"/>
      <c r="F153" s="193"/>
      <c r="G153" s="5"/>
      <c r="H153" s="6"/>
      <c r="I153" s="4"/>
      <c r="J153" s="4"/>
      <c r="K153" s="5"/>
      <c r="L153" s="298"/>
      <c r="M153" s="191"/>
      <c r="N153" s="191"/>
      <c r="O153" s="191"/>
      <c r="P153" s="181"/>
      <c r="Q153" s="298"/>
      <c r="R153" s="191"/>
      <c r="S153" s="191"/>
      <c r="T153" s="191"/>
      <c r="U153" s="181"/>
      <c r="V153" s="60"/>
      <c r="W153" s="60"/>
      <c r="X153" s="2"/>
    </row>
    <row r="154" spans="1:24" s="63" customFormat="1">
      <c r="A154"/>
      <c r="B154" s="2">
        <v>3665</v>
      </c>
      <c r="C154" s="2" t="str">
        <f>VLOOKUP($B154,'Node Plan'!B:M,2,FALSE)</f>
        <v>Top Frame Node 3665</v>
      </c>
      <c r="D154" s="2">
        <f>B154+1</f>
        <v>3666</v>
      </c>
      <c r="E154" s="2" t="str">
        <f>VLOOKUP($D154,'Node Plan'!B:M,2,FALSE)</f>
        <v>Top Frame Node 3666</v>
      </c>
      <c r="F154" s="192">
        <f>IF(G154="Y",1/(1/K154+1/P154+1/U154),1/(1/P154+1/U154))</f>
        <v>1.8699999999999999</v>
      </c>
      <c r="G154" s="2" t="s">
        <v>24</v>
      </c>
      <c r="H154" s="6"/>
      <c r="I154" s="4"/>
      <c r="J154" s="4"/>
      <c r="K154" s="5">
        <f>I154*J154*H154</f>
        <v>0</v>
      </c>
      <c r="L154" s="274">
        <f>VLOOKUP($B154,'Node Plan'!$B:$M,8,FALSE)</f>
        <v>170</v>
      </c>
      <c r="M154" s="275">
        <f>VLOOKUP($B154,'Node Plan'!$B:$M,10,FALSE)</f>
        <v>1.6E-2</v>
      </c>
      <c r="N154" s="275">
        <f>VLOOKUP($B154,'Node Plan'!$B:$M,11,FALSE)</f>
        <v>1.0999999999999999E-2</v>
      </c>
      <c r="O154" s="275">
        <f>VLOOKUP($B154,'Node Plan'!$B:$M,10,FALSE)/2</f>
        <v>8.0000000000000002E-3</v>
      </c>
      <c r="P154" s="276">
        <f>(L154*M154*N154)/O154</f>
        <v>3.7399999999999998</v>
      </c>
      <c r="Q154" s="274">
        <f>VLOOKUP($B154,'Node Plan'!$B:$M,8,FALSE)</f>
        <v>170</v>
      </c>
      <c r="R154" s="275">
        <f>VLOOKUP($B154,'Node Plan'!$B:$M,10,FALSE)</f>
        <v>1.6E-2</v>
      </c>
      <c r="S154" s="275">
        <f>VLOOKUP($B154,'Node Plan'!$B:$M,11,FALSE)</f>
        <v>1.0999999999999999E-2</v>
      </c>
      <c r="T154" s="275">
        <f>VLOOKUP($B154,'Node Plan'!$B:$M,10,FALSE)/2</f>
        <v>8.0000000000000002E-3</v>
      </c>
      <c r="U154" s="276">
        <f>(Q154*R154*S154)/T154</f>
        <v>3.7399999999999998</v>
      </c>
      <c r="V154"/>
      <c r="W154"/>
      <c r="X154" s="2" t="str">
        <f t="shared" ref="X154:X158" si="108">"     GL("&amp;B154&amp;","&amp;D154&amp;") = "&amp;F154&amp;";"</f>
        <v xml:space="preserve">     GL(3665,3666) = 1.87;</v>
      </c>
    </row>
    <row r="155" spans="1:24" s="34" customFormat="1">
      <c r="A155"/>
      <c r="B155" s="2">
        <f>B154+1</f>
        <v>3666</v>
      </c>
      <c r="C155" s="2" t="str">
        <f>VLOOKUP($B155,'Node Plan'!B:M,2,FALSE)</f>
        <v>Top Frame Node 3666</v>
      </c>
      <c r="D155" s="2">
        <f>B155+1</f>
        <v>3667</v>
      </c>
      <c r="E155" s="2" t="str">
        <f>VLOOKUP($D155,'Node Plan'!B:M,2,FALSE)</f>
        <v>Top Frame Node 3667</v>
      </c>
      <c r="F155" s="192">
        <f>IF(G155="Y",1/(1/K155+1/P155+1/U155),1/(1/P155+1/U155))</f>
        <v>1.8699999999999999</v>
      </c>
      <c r="G155" s="2" t="s">
        <v>24</v>
      </c>
      <c r="H155" s="6"/>
      <c r="I155" s="4"/>
      <c r="J155" s="4"/>
      <c r="K155" s="5">
        <f>I155*J155*H155</f>
        <v>0</v>
      </c>
      <c r="L155" s="274">
        <f>VLOOKUP($B155,'Node Plan'!$B:$M,8,FALSE)</f>
        <v>170</v>
      </c>
      <c r="M155" s="275">
        <f>VLOOKUP($B155,'Node Plan'!$B:$M,10,FALSE)</f>
        <v>1.6E-2</v>
      </c>
      <c r="N155" s="275">
        <f>VLOOKUP($B155,'Node Plan'!$B:$M,11,FALSE)</f>
        <v>1.0999999999999999E-2</v>
      </c>
      <c r="O155" s="275">
        <f>VLOOKUP($B155,'Node Plan'!$B:$M,10,FALSE)/2</f>
        <v>8.0000000000000002E-3</v>
      </c>
      <c r="P155" s="276">
        <f t="shared" ref="P155:P158" si="109">(L155*M155*N155)/O155</f>
        <v>3.7399999999999998</v>
      </c>
      <c r="Q155" s="274">
        <f>VLOOKUP($B155,'Node Plan'!$B:$M,8,FALSE)</f>
        <v>170</v>
      </c>
      <c r="R155" s="275">
        <f>VLOOKUP($B155,'Node Plan'!$B:$M,10,FALSE)</f>
        <v>1.6E-2</v>
      </c>
      <c r="S155" s="275">
        <f>VLOOKUP($B155,'Node Plan'!$B:$M,11,FALSE)</f>
        <v>1.0999999999999999E-2</v>
      </c>
      <c r="T155" s="275">
        <f>VLOOKUP($B155,'Node Plan'!$B:$M,10,FALSE)/2</f>
        <v>8.0000000000000002E-3</v>
      </c>
      <c r="U155" s="276">
        <f t="shared" ref="U155:U158" si="110">(Q155*R155*S155)/T155</f>
        <v>3.7399999999999998</v>
      </c>
      <c r="V155"/>
      <c r="W155"/>
      <c r="X155" s="2" t="str">
        <f t="shared" si="108"/>
        <v xml:space="preserve">     GL(3666,3667) = 1.87;</v>
      </c>
    </row>
    <row r="156" spans="1:24" s="62" customFormat="1">
      <c r="A156"/>
      <c r="B156" s="2">
        <f t="shared" ref="B156:B158" si="111">B155+1</f>
        <v>3667</v>
      </c>
      <c r="C156" s="2" t="str">
        <f>VLOOKUP($B156,'Node Plan'!B:M,2,FALSE)</f>
        <v>Top Frame Node 3667</v>
      </c>
      <c r="D156" s="2">
        <f t="shared" ref="D156:D158" si="112">B156+1</f>
        <v>3668</v>
      </c>
      <c r="E156" s="2" t="str">
        <f>VLOOKUP($D156,'Node Plan'!B:M,2,FALSE)</f>
        <v>Top Frame Node 3668</v>
      </c>
      <c r="F156" s="192">
        <f t="shared" ref="F156:F158" si="113">IF(G156="Y",1/(1/K156+1/P156+1/U156),1/(1/P156+1/U156))</f>
        <v>1.8699999999999999</v>
      </c>
      <c r="G156" s="2" t="s">
        <v>24</v>
      </c>
      <c r="H156" s="6"/>
      <c r="I156" s="4"/>
      <c r="J156" s="4"/>
      <c r="K156" s="5">
        <f t="shared" ref="K156:K158" si="114">I156*J156*H156</f>
        <v>0</v>
      </c>
      <c r="L156" s="274">
        <f>VLOOKUP($B156,'Node Plan'!$B:$M,8,FALSE)</f>
        <v>170</v>
      </c>
      <c r="M156" s="275">
        <f>VLOOKUP($B156,'Node Plan'!$B:$M,10,FALSE)</f>
        <v>1.6E-2</v>
      </c>
      <c r="N156" s="275">
        <f>VLOOKUP($B156,'Node Plan'!$B:$M,11,FALSE)</f>
        <v>1.0999999999999999E-2</v>
      </c>
      <c r="O156" s="275">
        <f>VLOOKUP($B156,'Node Plan'!$B:$M,10,FALSE)/2</f>
        <v>8.0000000000000002E-3</v>
      </c>
      <c r="P156" s="276">
        <f t="shared" si="109"/>
        <v>3.7399999999999998</v>
      </c>
      <c r="Q156" s="274">
        <f>VLOOKUP($B156,'Node Plan'!$B:$M,8,FALSE)</f>
        <v>170</v>
      </c>
      <c r="R156" s="275">
        <f>VLOOKUP($B156,'Node Plan'!$B:$M,10,FALSE)</f>
        <v>1.6E-2</v>
      </c>
      <c r="S156" s="275">
        <f>VLOOKUP($B156,'Node Plan'!$B:$M,11,FALSE)</f>
        <v>1.0999999999999999E-2</v>
      </c>
      <c r="T156" s="275">
        <f>VLOOKUP($B156,'Node Plan'!$B:$M,10,FALSE)/2</f>
        <v>8.0000000000000002E-3</v>
      </c>
      <c r="U156" s="276">
        <f t="shared" si="110"/>
        <v>3.7399999999999998</v>
      </c>
      <c r="V156"/>
      <c r="W156"/>
      <c r="X156" s="2" t="str">
        <f t="shared" si="108"/>
        <v xml:space="preserve">     GL(3667,3668) = 1.87;</v>
      </c>
    </row>
    <row r="157" spans="1:24" s="63" customFormat="1">
      <c r="A157"/>
      <c r="B157" s="2">
        <f t="shared" si="111"/>
        <v>3668</v>
      </c>
      <c r="C157" s="2" t="str">
        <f>VLOOKUP($B157,'Node Plan'!B:M,2,FALSE)</f>
        <v>Top Frame Node 3668</v>
      </c>
      <c r="D157" s="2">
        <f t="shared" si="112"/>
        <v>3669</v>
      </c>
      <c r="E157" s="2" t="str">
        <f>VLOOKUP($D157,'Node Plan'!B:M,2,FALSE)</f>
        <v>Top Frame Node 3669</v>
      </c>
      <c r="F157" s="192">
        <f t="shared" si="113"/>
        <v>1.8699999999999999</v>
      </c>
      <c r="G157" s="2" t="s">
        <v>24</v>
      </c>
      <c r="H157" s="6"/>
      <c r="I157" s="4"/>
      <c r="J157" s="4"/>
      <c r="K157" s="5">
        <f t="shared" si="114"/>
        <v>0</v>
      </c>
      <c r="L157" s="274">
        <f>VLOOKUP($B157,'Node Plan'!$B:$M,8,FALSE)</f>
        <v>170</v>
      </c>
      <c r="M157" s="275">
        <f>VLOOKUP($B157,'Node Plan'!$B:$M,10,FALSE)</f>
        <v>1.6E-2</v>
      </c>
      <c r="N157" s="275">
        <f>VLOOKUP($B157,'Node Plan'!$B:$M,11,FALSE)</f>
        <v>1.0999999999999999E-2</v>
      </c>
      <c r="O157" s="275">
        <f>VLOOKUP($B157,'Node Plan'!$B:$M,10,FALSE)/2</f>
        <v>8.0000000000000002E-3</v>
      </c>
      <c r="P157" s="276">
        <f t="shared" si="109"/>
        <v>3.7399999999999998</v>
      </c>
      <c r="Q157" s="274">
        <f>VLOOKUP($B157,'Node Plan'!$B:$M,8,FALSE)</f>
        <v>170</v>
      </c>
      <c r="R157" s="275">
        <f>VLOOKUP($B157,'Node Plan'!$B:$M,10,FALSE)</f>
        <v>1.6E-2</v>
      </c>
      <c r="S157" s="275">
        <f>VLOOKUP($B157,'Node Plan'!$B:$M,11,FALSE)</f>
        <v>1.0999999999999999E-2</v>
      </c>
      <c r="T157" s="275">
        <f>VLOOKUP($B157,'Node Plan'!$B:$M,10,FALSE)/2</f>
        <v>8.0000000000000002E-3</v>
      </c>
      <c r="U157" s="276">
        <f t="shared" si="110"/>
        <v>3.7399999999999998</v>
      </c>
      <c r="V157"/>
      <c r="W157"/>
      <c r="X157" s="2" t="str">
        <f t="shared" si="108"/>
        <v xml:space="preserve">     GL(3668,3669) = 1.87;</v>
      </c>
    </row>
    <row r="158" spans="1:24">
      <c r="B158" s="2">
        <f t="shared" si="111"/>
        <v>3669</v>
      </c>
      <c r="C158" s="2" t="str">
        <f>VLOOKUP($B158,'Node Plan'!B:M,2,FALSE)</f>
        <v>Top Frame Node 3669</v>
      </c>
      <c r="D158" s="2">
        <f t="shared" si="112"/>
        <v>3670</v>
      </c>
      <c r="E158" s="2" t="str">
        <f>VLOOKUP($D158,'Node Plan'!B:M,2,FALSE)</f>
        <v>Top Frame Node 3670</v>
      </c>
      <c r="F158" s="192">
        <f t="shared" si="113"/>
        <v>1.8699999999999999</v>
      </c>
      <c r="G158" s="2" t="s">
        <v>24</v>
      </c>
      <c r="K158" s="5">
        <f t="shared" si="114"/>
        <v>0</v>
      </c>
      <c r="L158" s="274">
        <f>VLOOKUP($B158,'Node Plan'!$B:$M,8,FALSE)</f>
        <v>170</v>
      </c>
      <c r="M158" s="275">
        <f>VLOOKUP($B158,'Node Plan'!$B:$M,10,FALSE)</f>
        <v>1.6E-2</v>
      </c>
      <c r="N158" s="275">
        <f>VLOOKUP($B158,'Node Plan'!$B:$M,11,FALSE)</f>
        <v>1.0999999999999999E-2</v>
      </c>
      <c r="O158" s="275">
        <f>VLOOKUP($B158,'Node Plan'!$B:$M,10,FALSE)/2</f>
        <v>8.0000000000000002E-3</v>
      </c>
      <c r="P158" s="276">
        <f t="shared" si="109"/>
        <v>3.7399999999999998</v>
      </c>
      <c r="Q158" s="274">
        <f>VLOOKUP($B158,'Node Plan'!$B:$M,8,FALSE)</f>
        <v>170</v>
      </c>
      <c r="R158" s="275">
        <f>VLOOKUP($B158,'Node Plan'!$B:$M,10,FALSE)</f>
        <v>1.6E-2</v>
      </c>
      <c r="S158" s="275">
        <f>VLOOKUP($B158,'Node Plan'!$B:$M,11,FALSE)</f>
        <v>1.0999999999999999E-2</v>
      </c>
      <c r="T158" s="275">
        <f>VLOOKUP($B158,'Node Plan'!$B:$M,10,FALSE)/2</f>
        <v>8.0000000000000002E-3</v>
      </c>
      <c r="U158" s="276">
        <f t="shared" si="110"/>
        <v>3.7399999999999998</v>
      </c>
      <c r="X158" s="2" t="str">
        <f t="shared" si="108"/>
        <v xml:space="preserve">     GL(3669,3670) = 1.87;</v>
      </c>
    </row>
    <row r="159" spans="1:24" ht="15" thickBot="1">
      <c r="C159" s="2"/>
      <c r="E159" s="2"/>
      <c r="F159" s="192"/>
      <c r="L159" s="274"/>
      <c r="M159" s="275"/>
      <c r="N159" s="275"/>
      <c r="O159" s="275"/>
      <c r="P159" s="276"/>
      <c r="Q159" s="274"/>
      <c r="R159" s="275"/>
      <c r="S159" s="275"/>
      <c r="T159" s="275"/>
      <c r="U159" s="276"/>
    </row>
    <row r="160" spans="1:24" ht="15" thickBot="1">
      <c r="A160" s="137"/>
      <c r="B160" s="138" t="s">
        <v>113</v>
      </c>
      <c r="C160" s="151" t="s">
        <v>122</v>
      </c>
      <c r="D160" s="138" t="s">
        <v>113</v>
      </c>
      <c r="E160" s="151" t="s">
        <v>122</v>
      </c>
      <c r="F160" s="139"/>
      <c r="G160" s="139"/>
      <c r="H160" s="140"/>
      <c r="I160" s="137"/>
      <c r="J160" s="137"/>
      <c r="K160" s="137"/>
      <c r="L160" s="140"/>
      <c r="M160" s="137"/>
      <c r="N160" s="137"/>
      <c r="O160" s="137"/>
      <c r="P160" s="141"/>
      <c r="Q160" s="140"/>
      <c r="R160" s="137"/>
      <c r="S160" s="137"/>
      <c r="T160" s="137"/>
      <c r="U160" s="141"/>
      <c r="V160" s="137"/>
      <c r="W160" s="137"/>
      <c r="X160" s="142"/>
    </row>
    <row r="161" spans="1:24">
      <c r="A161" s="152"/>
      <c r="B161" s="153"/>
      <c r="C161" s="153"/>
      <c r="D161" s="153" t="s">
        <v>120</v>
      </c>
      <c r="E161" s="153"/>
      <c r="F161" s="154"/>
      <c r="G161" s="154"/>
      <c r="H161" s="155"/>
      <c r="I161" s="156"/>
      <c r="J161" s="156"/>
      <c r="K161" s="156"/>
      <c r="L161" s="155"/>
      <c r="M161" s="156"/>
      <c r="N161" s="156"/>
      <c r="O161" s="156"/>
      <c r="P161" s="157"/>
      <c r="Q161" s="155"/>
      <c r="R161" s="156"/>
      <c r="S161" s="156"/>
      <c r="T161" s="156"/>
      <c r="U161" s="157"/>
      <c r="V161" s="152"/>
      <c r="W161" s="152"/>
      <c r="X161" s="158"/>
    </row>
    <row r="162" spans="1:24">
      <c r="B162" s="2">
        <v>3672</v>
      </c>
      <c r="C162" s="2" t="str">
        <f>VLOOKUP($B162,'Node Plan'!B:M,2,FALSE)</f>
        <v>Top Frame Node 3672</v>
      </c>
      <c r="D162" s="2">
        <f>B162+6</f>
        <v>3678</v>
      </c>
      <c r="E162" s="2" t="str">
        <f>VLOOKUP($D162,'Node Plan'!B:M,2,FALSE)</f>
        <v>Top Frame Node 3678</v>
      </c>
      <c r="F162" s="192">
        <f>IF(G162="Y",1/(1/K162+1/P162+1/U162),1/(1/P162+1/U162))</f>
        <v>2.6911</v>
      </c>
      <c r="G162" s="2" t="s">
        <v>24</v>
      </c>
      <c r="K162" s="5">
        <f>I162*J162*H162</f>
        <v>0</v>
      </c>
      <c r="L162" s="274">
        <f>VLOOKUP($B162,'Node Plan'!$B:$M,8,FALSE)</f>
        <v>170</v>
      </c>
      <c r="M162" s="275">
        <f>VLOOKUP($B162,'Node Plan'!$B:$M,10,FALSE)</f>
        <v>1.583E-2</v>
      </c>
      <c r="N162" s="275">
        <f>VLOOKUP($B162,'Node Plan'!$B:$M,11,FALSE)</f>
        <v>1.0999999999999999E-2</v>
      </c>
      <c r="O162" s="275">
        <f>VLOOKUP($B162,'Node Plan'!$B:$M,11,FALSE)/2</f>
        <v>5.4999999999999997E-3</v>
      </c>
      <c r="P162" s="276">
        <f>(L162*M162*N162)/O162</f>
        <v>5.3822000000000001</v>
      </c>
      <c r="Q162" s="274">
        <f>VLOOKUP($B162,'Node Plan'!$B:$M,8,FALSE)</f>
        <v>170</v>
      </c>
      <c r="R162" s="275">
        <f>VLOOKUP($B162,'Node Plan'!$B:$M,10,FALSE)</f>
        <v>1.583E-2</v>
      </c>
      <c r="S162" s="275">
        <f>VLOOKUP($B162,'Node Plan'!$B:$M,11,FALSE)</f>
        <v>1.0999999999999999E-2</v>
      </c>
      <c r="T162" s="275">
        <f>VLOOKUP($B162,'Node Plan'!$B:$M,11,FALSE)/2</f>
        <v>5.4999999999999997E-3</v>
      </c>
      <c r="U162" s="276">
        <f>(Q162*R162*S162)/T162</f>
        <v>5.3822000000000001</v>
      </c>
      <c r="X162" s="2" t="str">
        <f t="shared" ref="X162:X167" si="115">"     GL("&amp;B162&amp;","&amp;D162&amp;") = "&amp;F162&amp;";"</f>
        <v xml:space="preserve">     GL(3672,3678) = 2.6911;</v>
      </c>
    </row>
    <row r="163" spans="1:24">
      <c r="B163" s="2">
        <f>B162+1</f>
        <v>3673</v>
      </c>
      <c r="C163" s="2" t="str">
        <f>VLOOKUP($B163,'Node Plan'!B:M,2,FALSE)</f>
        <v>Top Frame Node 3673</v>
      </c>
      <c r="D163" s="2">
        <f>B163+6</f>
        <v>3679</v>
      </c>
      <c r="E163" s="2" t="str">
        <f>VLOOKUP($D163,'Node Plan'!B:M,2,FALSE)</f>
        <v>Top Frame Node 3679</v>
      </c>
      <c r="F163" s="192">
        <f>IF(G163="Y",1/(1/K163+1/P163+1/U163),1/(1/P163+1/U163))</f>
        <v>2.6911</v>
      </c>
      <c r="G163" s="2" t="s">
        <v>24</v>
      </c>
      <c r="K163" s="5">
        <f>I163*J163*H163</f>
        <v>0</v>
      </c>
      <c r="L163" s="274">
        <f>VLOOKUP($B163,'Node Plan'!$B:$M,8,FALSE)</f>
        <v>170</v>
      </c>
      <c r="M163" s="275">
        <f>VLOOKUP($B163,'Node Plan'!$B:$M,10,FALSE)</f>
        <v>1.583E-2</v>
      </c>
      <c r="N163" s="275">
        <f>VLOOKUP($B163,'Node Plan'!$B:$M,11,FALSE)</f>
        <v>1.0999999999999999E-2</v>
      </c>
      <c r="O163" s="275">
        <f>VLOOKUP($B163,'Node Plan'!$B:$M,11,FALSE)/2</f>
        <v>5.4999999999999997E-3</v>
      </c>
      <c r="P163" s="276">
        <f t="shared" ref="P163:P167" si="116">(L163*M163*N163)/O163</f>
        <v>5.3822000000000001</v>
      </c>
      <c r="Q163" s="274">
        <f>VLOOKUP($B163,'Node Plan'!$B:$M,8,FALSE)</f>
        <v>170</v>
      </c>
      <c r="R163" s="275">
        <f>VLOOKUP($B163,'Node Plan'!$B:$M,10,FALSE)</f>
        <v>1.583E-2</v>
      </c>
      <c r="S163" s="275">
        <f>VLOOKUP($B163,'Node Plan'!$B:$M,11,FALSE)</f>
        <v>1.0999999999999999E-2</v>
      </c>
      <c r="T163" s="275">
        <f>VLOOKUP($B163,'Node Plan'!$B:$M,11,FALSE)/2</f>
        <v>5.4999999999999997E-3</v>
      </c>
      <c r="U163" s="276">
        <f t="shared" ref="U163:U167" si="117">(Q163*R163*S163)/T163</f>
        <v>5.3822000000000001</v>
      </c>
      <c r="X163" s="2" t="str">
        <f t="shared" si="115"/>
        <v xml:space="preserve">     GL(3673,3679) = 2.6911;</v>
      </c>
    </row>
    <row r="164" spans="1:24">
      <c r="B164" s="2">
        <f t="shared" ref="B164:B167" si="118">B163+1</f>
        <v>3674</v>
      </c>
      <c r="C164" s="2" t="str">
        <f>VLOOKUP($B164,'Node Plan'!B:M,2,FALSE)</f>
        <v>Top Frame Node 3674</v>
      </c>
      <c r="D164" s="2">
        <f t="shared" ref="D164:D167" si="119">B164+6</f>
        <v>3680</v>
      </c>
      <c r="E164" s="2" t="str">
        <f>VLOOKUP($D164,'Node Plan'!B:M,2,FALSE)</f>
        <v>Top Frame Node 3680</v>
      </c>
      <c r="F164" s="192">
        <f t="shared" ref="F164:F167" si="120">IF(G164="Y",1/(1/K164+1/P164+1/U164),1/(1/P164+1/U164))</f>
        <v>2.6911</v>
      </c>
      <c r="G164" s="2" t="s">
        <v>24</v>
      </c>
      <c r="K164" s="5">
        <f t="shared" ref="K164:K167" si="121">I164*J164*H164</f>
        <v>0</v>
      </c>
      <c r="L164" s="274">
        <f>VLOOKUP($B164,'Node Plan'!$B:$M,8,FALSE)</f>
        <v>170</v>
      </c>
      <c r="M164" s="275">
        <f>VLOOKUP($B164,'Node Plan'!$B:$M,10,FALSE)</f>
        <v>1.583E-2</v>
      </c>
      <c r="N164" s="275">
        <f>VLOOKUP($B164,'Node Plan'!$B:$M,11,FALSE)</f>
        <v>1.0999999999999999E-2</v>
      </c>
      <c r="O164" s="275">
        <f>VLOOKUP($B164,'Node Plan'!$B:$M,11,FALSE)/2</f>
        <v>5.4999999999999997E-3</v>
      </c>
      <c r="P164" s="276">
        <f t="shared" si="116"/>
        <v>5.3822000000000001</v>
      </c>
      <c r="Q164" s="274">
        <f>VLOOKUP($B164,'Node Plan'!$B:$M,8,FALSE)</f>
        <v>170</v>
      </c>
      <c r="R164" s="275">
        <f>VLOOKUP($B164,'Node Plan'!$B:$M,10,FALSE)</f>
        <v>1.583E-2</v>
      </c>
      <c r="S164" s="275">
        <f>VLOOKUP($B164,'Node Plan'!$B:$M,11,FALSE)</f>
        <v>1.0999999999999999E-2</v>
      </c>
      <c r="T164" s="275">
        <f>VLOOKUP($B164,'Node Plan'!$B:$M,11,FALSE)/2</f>
        <v>5.4999999999999997E-3</v>
      </c>
      <c r="U164" s="276">
        <f t="shared" si="117"/>
        <v>5.3822000000000001</v>
      </c>
      <c r="X164" s="2" t="str">
        <f t="shared" si="115"/>
        <v xml:space="preserve">     GL(3674,3680) = 2.6911;</v>
      </c>
    </row>
    <row r="165" spans="1:24" s="34" customFormat="1">
      <c r="A165"/>
      <c r="B165" s="2">
        <f t="shared" si="118"/>
        <v>3675</v>
      </c>
      <c r="C165" s="2" t="str">
        <f>VLOOKUP($B165,'Node Plan'!B:M,2,FALSE)</f>
        <v>Top Frame Node 3675</v>
      </c>
      <c r="D165" s="2">
        <f t="shared" si="119"/>
        <v>3681</v>
      </c>
      <c r="E165" s="2" t="str">
        <f>VLOOKUP($D165,'Node Plan'!B:M,2,FALSE)</f>
        <v>Top Frame Node 3681</v>
      </c>
      <c r="F165" s="192">
        <f t="shared" si="120"/>
        <v>2.6911</v>
      </c>
      <c r="G165" s="2" t="s">
        <v>24</v>
      </c>
      <c r="H165" s="6"/>
      <c r="I165" s="4"/>
      <c r="J165" s="4"/>
      <c r="K165" s="5">
        <f t="shared" si="121"/>
        <v>0</v>
      </c>
      <c r="L165" s="274">
        <f>VLOOKUP($B165,'Node Plan'!$B:$M,8,FALSE)</f>
        <v>170</v>
      </c>
      <c r="M165" s="275">
        <f>VLOOKUP($B165,'Node Plan'!$B:$M,10,FALSE)</f>
        <v>1.583E-2</v>
      </c>
      <c r="N165" s="275">
        <f>VLOOKUP($B165,'Node Plan'!$B:$M,11,FALSE)</f>
        <v>1.0999999999999999E-2</v>
      </c>
      <c r="O165" s="275">
        <f>VLOOKUP($B165,'Node Plan'!$B:$M,11,FALSE)/2</f>
        <v>5.4999999999999997E-3</v>
      </c>
      <c r="P165" s="276">
        <f t="shared" si="116"/>
        <v>5.3822000000000001</v>
      </c>
      <c r="Q165" s="274">
        <f>VLOOKUP($B165,'Node Plan'!$B:$M,8,FALSE)</f>
        <v>170</v>
      </c>
      <c r="R165" s="275">
        <f>VLOOKUP($B165,'Node Plan'!$B:$M,10,FALSE)</f>
        <v>1.583E-2</v>
      </c>
      <c r="S165" s="275">
        <f>VLOOKUP($B165,'Node Plan'!$B:$M,11,FALSE)</f>
        <v>1.0999999999999999E-2</v>
      </c>
      <c r="T165" s="275">
        <f>VLOOKUP($B165,'Node Plan'!$B:$M,11,FALSE)/2</f>
        <v>5.4999999999999997E-3</v>
      </c>
      <c r="U165" s="276">
        <f t="shared" si="117"/>
        <v>5.3822000000000001</v>
      </c>
      <c r="V165"/>
      <c r="W165"/>
      <c r="X165" s="2" t="str">
        <f t="shared" si="115"/>
        <v xml:space="preserve">     GL(3675,3681) = 2.6911;</v>
      </c>
    </row>
    <row r="166" spans="1:24" s="62" customFormat="1">
      <c r="A166"/>
      <c r="B166" s="2">
        <f t="shared" si="118"/>
        <v>3676</v>
      </c>
      <c r="C166" s="2" t="str">
        <f>VLOOKUP($B166,'Node Plan'!B:M,2,FALSE)</f>
        <v>Top Frame Node 3676</v>
      </c>
      <c r="D166" s="2">
        <f t="shared" si="119"/>
        <v>3682</v>
      </c>
      <c r="E166" s="2" t="str">
        <f>VLOOKUP($D166,'Node Plan'!B:M,2,FALSE)</f>
        <v>Top Frame Node 3682</v>
      </c>
      <c r="F166" s="192">
        <f t="shared" si="120"/>
        <v>2.6911</v>
      </c>
      <c r="G166" s="2" t="s">
        <v>24</v>
      </c>
      <c r="H166" s="6"/>
      <c r="I166" s="4"/>
      <c r="J166" s="4"/>
      <c r="K166" s="5">
        <f t="shared" si="121"/>
        <v>0</v>
      </c>
      <c r="L166" s="274">
        <f>VLOOKUP($B166,'Node Plan'!$B:$M,8,FALSE)</f>
        <v>170</v>
      </c>
      <c r="M166" s="275">
        <f>VLOOKUP($B166,'Node Plan'!$B:$M,10,FALSE)</f>
        <v>1.583E-2</v>
      </c>
      <c r="N166" s="275">
        <f>VLOOKUP($B166,'Node Plan'!$B:$M,11,FALSE)</f>
        <v>1.0999999999999999E-2</v>
      </c>
      <c r="O166" s="275">
        <f>VLOOKUP($B166,'Node Plan'!$B:$M,11,FALSE)/2</f>
        <v>5.4999999999999997E-3</v>
      </c>
      <c r="P166" s="276">
        <f t="shared" si="116"/>
        <v>5.3822000000000001</v>
      </c>
      <c r="Q166" s="274">
        <f>VLOOKUP($B166,'Node Plan'!$B:$M,8,FALSE)</f>
        <v>170</v>
      </c>
      <c r="R166" s="275">
        <f>VLOOKUP($B166,'Node Plan'!$B:$M,10,FALSE)</f>
        <v>1.583E-2</v>
      </c>
      <c r="S166" s="275">
        <f>VLOOKUP($B166,'Node Plan'!$B:$M,11,FALSE)</f>
        <v>1.0999999999999999E-2</v>
      </c>
      <c r="T166" s="275">
        <f>VLOOKUP($B166,'Node Plan'!$B:$M,11,FALSE)/2</f>
        <v>5.4999999999999997E-3</v>
      </c>
      <c r="U166" s="276">
        <f t="shared" si="117"/>
        <v>5.3822000000000001</v>
      </c>
      <c r="V166"/>
      <c r="W166"/>
      <c r="X166" s="2" t="str">
        <f t="shared" si="115"/>
        <v xml:space="preserve">     GL(3676,3682) = 2.6911;</v>
      </c>
    </row>
    <row r="167" spans="1:24" s="14" customFormat="1">
      <c r="A167"/>
      <c r="B167" s="2">
        <f t="shared" si="118"/>
        <v>3677</v>
      </c>
      <c r="C167" s="2" t="str">
        <f>VLOOKUP($B167,'Node Plan'!B:M,2,FALSE)</f>
        <v>Top Frame Node 3677</v>
      </c>
      <c r="D167" s="2">
        <f t="shared" si="119"/>
        <v>3683</v>
      </c>
      <c r="E167" s="2" t="str">
        <f>VLOOKUP($D167,'Node Plan'!B:M,2,FALSE)</f>
        <v>Top Frame Node 3683</v>
      </c>
      <c r="F167" s="192">
        <f t="shared" si="120"/>
        <v>2.6911</v>
      </c>
      <c r="G167" s="2" t="s">
        <v>24</v>
      </c>
      <c r="H167" s="6"/>
      <c r="I167" s="4"/>
      <c r="J167" s="4"/>
      <c r="K167" s="5">
        <f t="shared" si="121"/>
        <v>0</v>
      </c>
      <c r="L167" s="274">
        <f>VLOOKUP($B167,'Node Plan'!$B:$M,8,FALSE)</f>
        <v>170</v>
      </c>
      <c r="M167" s="275">
        <f>VLOOKUP($B167,'Node Plan'!$B:$M,10,FALSE)</f>
        <v>1.583E-2</v>
      </c>
      <c r="N167" s="275">
        <f>VLOOKUP($B167,'Node Plan'!$B:$M,11,FALSE)</f>
        <v>1.0999999999999999E-2</v>
      </c>
      <c r="O167" s="275">
        <f>VLOOKUP($B167,'Node Plan'!$B:$M,11,FALSE)/2</f>
        <v>5.4999999999999997E-3</v>
      </c>
      <c r="P167" s="276">
        <f t="shared" si="116"/>
        <v>5.3822000000000001</v>
      </c>
      <c r="Q167" s="274">
        <f>VLOOKUP($B167,'Node Plan'!$B:$M,8,FALSE)</f>
        <v>170</v>
      </c>
      <c r="R167" s="275">
        <f>VLOOKUP($B167,'Node Plan'!$B:$M,10,FALSE)</f>
        <v>1.583E-2</v>
      </c>
      <c r="S167" s="275">
        <f>VLOOKUP($B167,'Node Plan'!$B:$M,11,FALSE)</f>
        <v>1.0999999999999999E-2</v>
      </c>
      <c r="T167" s="275">
        <f>VLOOKUP($B167,'Node Plan'!$B:$M,11,FALSE)/2</f>
        <v>5.4999999999999997E-3</v>
      </c>
      <c r="U167" s="276">
        <f t="shared" si="117"/>
        <v>5.3822000000000001</v>
      </c>
      <c r="V167"/>
      <c r="W167"/>
      <c r="X167" s="2" t="str">
        <f t="shared" si="115"/>
        <v xml:space="preserve">     GL(3677,3683) = 2.6911;</v>
      </c>
    </row>
    <row r="168" spans="1:24" s="14" customFormat="1" ht="15" thickBot="1">
      <c r="A168" s="1"/>
      <c r="B168" s="2"/>
      <c r="C168" s="2"/>
      <c r="D168" s="2"/>
      <c r="E168" s="2"/>
      <c r="F168" s="193"/>
      <c r="G168" s="5"/>
      <c r="H168" s="6"/>
      <c r="I168" s="4"/>
      <c r="J168" s="4"/>
      <c r="K168" s="5"/>
      <c r="L168" s="298"/>
      <c r="M168" s="191"/>
      <c r="N168" s="191"/>
      <c r="O168" s="191"/>
      <c r="P168" s="181"/>
      <c r="Q168" s="298"/>
      <c r="R168" s="191"/>
      <c r="S168" s="191"/>
      <c r="T168" s="191"/>
      <c r="U168" s="181"/>
      <c r="V168" s="60"/>
      <c r="W168" s="60"/>
      <c r="X168" s="2"/>
    </row>
    <row r="169" spans="1:24" s="14" customFormat="1" ht="15" thickBot="1">
      <c r="A169" s="137"/>
      <c r="B169" s="138" t="s">
        <v>113</v>
      </c>
      <c r="C169" s="151" t="s">
        <v>124</v>
      </c>
      <c r="D169" s="138" t="s">
        <v>113</v>
      </c>
      <c r="E169" s="151" t="s">
        <v>125</v>
      </c>
      <c r="F169" s="139"/>
      <c r="G169" s="139"/>
      <c r="H169" s="140"/>
      <c r="I169" s="137"/>
      <c r="J169" s="137"/>
      <c r="K169" s="137"/>
      <c r="L169" s="140"/>
      <c r="M169" s="137"/>
      <c r="N169" s="137"/>
      <c r="O169" s="137"/>
      <c r="P169" s="141"/>
      <c r="Q169" s="140"/>
      <c r="R169" s="137"/>
      <c r="S169" s="137"/>
      <c r="T169" s="137"/>
      <c r="U169" s="141"/>
      <c r="V169" s="137"/>
      <c r="W169" s="137"/>
      <c r="X169" s="142"/>
    </row>
    <row r="170" spans="1:24" s="14" customFormat="1">
      <c r="A170" s="152"/>
      <c r="B170" s="153"/>
      <c r="C170" s="153"/>
      <c r="D170" s="153" t="s">
        <v>51</v>
      </c>
      <c r="E170" s="153"/>
      <c r="F170" s="154"/>
      <c r="G170" s="154"/>
      <c r="H170" s="155"/>
      <c r="I170" s="156"/>
      <c r="J170" s="156"/>
      <c r="K170" s="156"/>
      <c r="L170" s="155"/>
      <c r="M170" s="156"/>
      <c r="N170" s="156"/>
      <c r="O170" s="156"/>
      <c r="P170" s="157"/>
      <c r="Q170" s="155"/>
      <c r="R170" s="156"/>
      <c r="S170" s="156"/>
      <c r="T170" s="156"/>
      <c r="U170" s="157"/>
      <c r="V170" s="152"/>
      <c r="W170" s="152"/>
      <c r="X170" s="158"/>
    </row>
    <row r="171" spans="1:24" s="14" customFormat="1">
      <c r="A171"/>
      <c r="B171" s="2">
        <v>3684</v>
      </c>
      <c r="C171" s="2" t="str">
        <f>VLOOKUP($B171,'Node Plan'!B:M,2,FALSE)</f>
        <v>Top Frame Node 3684</v>
      </c>
      <c r="D171" s="2">
        <f>B171+1</f>
        <v>3685</v>
      </c>
      <c r="E171" s="2" t="str">
        <f>VLOOKUP($D171,'Node Plan'!B:M,2,FALSE)</f>
        <v>Top Frame Node 3685</v>
      </c>
      <c r="F171" s="192">
        <f>IF(G171="Y",1/(1/K171+1/P171+1/U171),1/(1/P171+1/U171))</f>
        <v>2.6911</v>
      </c>
      <c r="G171" s="2" t="s">
        <v>24</v>
      </c>
      <c r="H171" s="6"/>
      <c r="I171" s="4"/>
      <c r="J171" s="4"/>
      <c r="K171" s="5">
        <f>I171*J171*H171</f>
        <v>0</v>
      </c>
      <c r="L171" s="274">
        <f>VLOOKUP($B171,'Node Plan'!$B:$M,8,FALSE)</f>
        <v>170</v>
      </c>
      <c r="M171" s="275">
        <f>VLOOKUP($B171,'Node Plan'!$B:$M,11,FALSE)</f>
        <v>1.6E-2</v>
      </c>
      <c r="N171" s="275">
        <f>VLOOKUP($B171,'Node Plan'!$B:$M,10,FALSE)</f>
        <v>1.583E-2</v>
      </c>
      <c r="O171" s="275">
        <f>VLOOKUP($B171,'Node Plan'!$B:$M,11,FALSE)/2</f>
        <v>8.0000000000000002E-3</v>
      </c>
      <c r="P171" s="276">
        <f>(L171*M171*N171)/O171</f>
        <v>5.3822000000000001</v>
      </c>
      <c r="Q171" s="274">
        <f>VLOOKUP($B171,'Node Plan'!$B:$M,8,FALSE)</f>
        <v>170</v>
      </c>
      <c r="R171" s="275">
        <f>VLOOKUP($B171,'Node Plan'!$B:$M,11,FALSE)</f>
        <v>1.6E-2</v>
      </c>
      <c r="S171" s="275">
        <f>VLOOKUP($B171,'Node Plan'!$B:$M,10,FALSE)</f>
        <v>1.583E-2</v>
      </c>
      <c r="T171" s="275">
        <f>VLOOKUP($B171,'Node Plan'!$B:$M,11,FALSE)/2</f>
        <v>8.0000000000000002E-3</v>
      </c>
      <c r="U171" s="276">
        <f>(Q171*R171*S171)/T171</f>
        <v>5.3822000000000001</v>
      </c>
      <c r="V171"/>
      <c r="W171"/>
      <c r="X171" s="2" t="str">
        <f t="shared" ref="X171:X172" si="122">"     GL("&amp;B171&amp;","&amp;D171&amp;") = "&amp;F171&amp;";"</f>
        <v xml:space="preserve">     GL(3684,3685) = 2.6911;</v>
      </c>
    </row>
    <row r="172" spans="1:24" s="34" customFormat="1">
      <c r="A172"/>
      <c r="B172" s="2">
        <f>B171+1</f>
        <v>3685</v>
      </c>
      <c r="C172" s="2" t="str">
        <f>VLOOKUP($B172,'Node Plan'!B:M,2,FALSE)</f>
        <v>Top Frame Node 3685</v>
      </c>
      <c r="D172" s="2">
        <f>B172+1</f>
        <v>3686</v>
      </c>
      <c r="E172" s="2" t="str">
        <f>VLOOKUP($D172,'Node Plan'!B:M,2,FALSE)</f>
        <v>Top Frame Node 3686</v>
      </c>
      <c r="F172" s="192">
        <f>IF(G172="Y",1/(1/K172+1/P172+1/U172),1/(1/P172+1/U172))</f>
        <v>2.6911</v>
      </c>
      <c r="G172" s="2" t="s">
        <v>24</v>
      </c>
      <c r="H172" s="6"/>
      <c r="I172" s="4"/>
      <c r="J172" s="4"/>
      <c r="K172" s="5">
        <f>I172*J172*H172</f>
        <v>0</v>
      </c>
      <c r="L172" s="274">
        <f>VLOOKUP($B172,'Node Plan'!$B:$M,8,FALSE)</f>
        <v>170</v>
      </c>
      <c r="M172" s="275">
        <f>VLOOKUP($B172,'Node Plan'!$B:$M,11,FALSE)</f>
        <v>1.6E-2</v>
      </c>
      <c r="N172" s="275">
        <f>VLOOKUP($B172,'Node Plan'!$B:$M,10,FALSE)</f>
        <v>1.583E-2</v>
      </c>
      <c r="O172" s="275">
        <f>VLOOKUP($B172,'Node Plan'!$B:$M,11,FALSE)/2</f>
        <v>8.0000000000000002E-3</v>
      </c>
      <c r="P172" s="276">
        <f t="shared" ref="P172:P175" si="123">(L172*M172*N172)/O172</f>
        <v>5.3822000000000001</v>
      </c>
      <c r="Q172" s="274">
        <f>VLOOKUP($B172,'Node Plan'!$B:$M,8,FALSE)</f>
        <v>170</v>
      </c>
      <c r="R172" s="275">
        <f>VLOOKUP($B172,'Node Plan'!$B:$M,11,FALSE)</f>
        <v>1.6E-2</v>
      </c>
      <c r="S172" s="275">
        <f>VLOOKUP($B172,'Node Plan'!$B:$M,10,FALSE)</f>
        <v>1.583E-2</v>
      </c>
      <c r="T172" s="275">
        <f>VLOOKUP($B172,'Node Plan'!$B:$M,11,FALSE)/2</f>
        <v>8.0000000000000002E-3</v>
      </c>
      <c r="U172" s="276">
        <f t="shared" ref="U172:U175" si="124">(Q172*R172*S172)/T172</f>
        <v>5.3822000000000001</v>
      </c>
      <c r="V172"/>
      <c r="W172"/>
      <c r="X172" s="2" t="str">
        <f t="shared" si="122"/>
        <v xml:space="preserve">     GL(3685,3686) = 2.6911;</v>
      </c>
    </row>
    <row r="173" spans="1:24" s="62" customFormat="1">
      <c r="A173"/>
      <c r="B173" s="2">
        <f t="shared" ref="B173:B175" si="125">B172+1</f>
        <v>3686</v>
      </c>
      <c r="C173" s="2" t="str">
        <f>VLOOKUP($B173,'Node Plan'!B:M,2,FALSE)</f>
        <v>Top Frame Node 3686</v>
      </c>
      <c r="D173" s="2">
        <f t="shared" ref="D173:D175" si="126">B173+1</f>
        <v>3687</v>
      </c>
      <c r="E173" s="2" t="str">
        <f>VLOOKUP($D173,'Node Plan'!B:M,2,FALSE)</f>
        <v>Top Frame Node 3687</v>
      </c>
      <c r="F173" s="192">
        <f t="shared" ref="F173:F175" si="127">IF(G173="Y",1/(1/K173+1/P173+1/U173),1/(1/P173+1/U173))</f>
        <v>2.6911</v>
      </c>
      <c r="G173" s="2" t="s">
        <v>24</v>
      </c>
      <c r="H173" s="6"/>
      <c r="I173" s="4"/>
      <c r="J173" s="4"/>
      <c r="K173" s="5">
        <f t="shared" ref="K173:K175" si="128">I173*J173*H173</f>
        <v>0</v>
      </c>
      <c r="L173" s="274">
        <f>VLOOKUP($B173,'Node Plan'!$B:$M,8,FALSE)</f>
        <v>170</v>
      </c>
      <c r="M173" s="275">
        <f>VLOOKUP($B173,'Node Plan'!$B:$M,11,FALSE)</f>
        <v>1.6E-2</v>
      </c>
      <c r="N173" s="275">
        <f>VLOOKUP($B173,'Node Plan'!$B:$M,10,FALSE)</f>
        <v>1.583E-2</v>
      </c>
      <c r="O173" s="275">
        <f>VLOOKUP($B173,'Node Plan'!$B:$M,11,FALSE)/2</f>
        <v>8.0000000000000002E-3</v>
      </c>
      <c r="P173" s="276">
        <f t="shared" si="123"/>
        <v>5.3822000000000001</v>
      </c>
      <c r="Q173" s="274">
        <f>VLOOKUP($B173,'Node Plan'!$B:$M,8,FALSE)</f>
        <v>170</v>
      </c>
      <c r="R173" s="275">
        <f>VLOOKUP($B173,'Node Plan'!$B:$M,11,FALSE)</f>
        <v>1.6E-2</v>
      </c>
      <c r="S173" s="275">
        <f>VLOOKUP($B173,'Node Plan'!$B:$M,10,FALSE)</f>
        <v>1.583E-2</v>
      </c>
      <c r="T173" s="275">
        <f>VLOOKUP($B173,'Node Plan'!$B:$M,11,FALSE)/2</f>
        <v>8.0000000000000002E-3</v>
      </c>
      <c r="U173" s="276">
        <f t="shared" si="124"/>
        <v>5.3822000000000001</v>
      </c>
      <c r="V173"/>
      <c r="W173"/>
      <c r="X173" s="2" t="str">
        <f t="shared" ref="X173:X175" si="129">"     GL("&amp;B173&amp;","&amp;D173&amp;") = "&amp;F173&amp;";"</f>
        <v xml:space="preserve">     GL(3686,3687) = 2.6911;</v>
      </c>
    </row>
    <row r="174" spans="1:24" s="14" customFormat="1">
      <c r="A174"/>
      <c r="B174" s="2">
        <f t="shared" si="125"/>
        <v>3687</v>
      </c>
      <c r="C174" s="2" t="str">
        <f>VLOOKUP($B174,'Node Plan'!B:M,2,FALSE)</f>
        <v>Top Frame Node 3687</v>
      </c>
      <c r="D174" s="2">
        <f t="shared" si="126"/>
        <v>3688</v>
      </c>
      <c r="E174" s="2" t="str">
        <f>VLOOKUP($D174,'Node Plan'!B:M,2,FALSE)</f>
        <v>Top Frame Node 3688</v>
      </c>
      <c r="F174" s="192">
        <f t="shared" si="127"/>
        <v>2.6911</v>
      </c>
      <c r="G174" s="2" t="s">
        <v>24</v>
      </c>
      <c r="H174" s="6"/>
      <c r="I174" s="4"/>
      <c r="J174" s="4"/>
      <c r="K174" s="5">
        <f t="shared" si="128"/>
        <v>0</v>
      </c>
      <c r="L174" s="274">
        <f>VLOOKUP($B174,'Node Plan'!$B:$M,8,FALSE)</f>
        <v>170</v>
      </c>
      <c r="M174" s="275">
        <f>VLOOKUP($B174,'Node Plan'!$B:$M,11,FALSE)</f>
        <v>1.6E-2</v>
      </c>
      <c r="N174" s="275">
        <f>VLOOKUP($B174,'Node Plan'!$B:$M,10,FALSE)</f>
        <v>1.583E-2</v>
      </c>
      <c r="O174" s="275">
        <f>VLOOKUP($B174,'Node Plan'!$B:$M,11,FALSE)/2</f>
        <v>8.0000000000000002E-3</v>
      </c>
      <c r="P174" s="276">
        <f t="shared" si="123"/>
        <v>5.3822000000000001</v>
      </c>
      <c r="Q174" s="274">
        <f>VLOOKUP($B174,'Node Plan'!$B:$M,8,FALSE)</f>
        <v>170</v>
      </c>
      <c r="R174" s="275">
        <f>VLOOKUP($B174,'Node Plan'!$B:$M,11,FALSE)</f>
        <v>1.6E-2</v>
      </c>
      <c r="S174" s="275">
        <f>VLOOKUP($B174,'Node Plan'!$B:$M,10,FALSE)</f>
        <v>1.583E-2</v>
      </c>
      <c r="T174" s="275">
        <f>VLOOKUP($B174,'Node Plan'!$B:$M,11,FALSE)/2</f>
        <v>8.0000000000000002E-3</v>
      </c>
      <c r="U174" s="276">
        <f t="shared" si="124"/>
        <v>5.3822000000000001</v>
      </c>
      <c r="V174"/>
      <c r="W174"/>
      <c r="X174" s="2" t="str">
        <f t="shared" si="129"/>
        <v xml:space="preserve">     GL(3687,3688) = 2.6911;</v>
      </c>
    </row>
    <row r="175" spans="1:24" s="14" customFormat="1">
      <c r="A175"/>
      <c r="B175" s="2">
        <f t="shared" si="125"/>
        <v>3688</v>
      </c>
      <c r="C175" s="2" t="str">
        <f>VLOOKUP($B175,'Node Plan'!B:M,2,FALSE)</f>
        <v>Top Frame Node 3688</v>
      </c>
      <c r="D175" s="2">
        <f t="shared" si="126"/>
        <v>3689</v>
      </c>
      <c r="E175" s="2" t="str">
        <f>VLOOKUP($D175,'Node Plan'!B:M,2,FALSE)</f>
        <v>Top Frame Node 3689</v>
      </c>
      <c r="F175" s="192">
        <f t="shared" si="127"/>
        <v>2.6911</v>
      </c>
      <c r="G175" s="2" t="s">
        <v>24</v>
      </c>
      <c r="H175" s="6"/>
      <c r="I175" s="4"/>
      <c r="J175" s="4"/>
      <c r="K175" s="5">
        <f t="shared" si="128"/>
        <v>0</v>
      </c>
      <c r="L175" s="274">
        <f>VLOOKUP($B175,'Node Plan'!$B:$M,8,FALSE)</f>
        <v>170</v>
      </c>
      <c r="M175" s="275">
        <f>VLOOKUP($B175,'Node Plan'!$B:$M,11,FALSE)</f>
        <v>1.6E-2</v>
      </c>
      <c r="N175" s="275">
        <f>VLOOKUP($B175,'Node Plan'!$B:$M,10,FALSE)</f>
        <v>1.583E-2</v>
      </c>
      <c r="O175" s="275">
        <f>VLOOKUP($B175,'Node Plan'!$B:$M,11,FALSE)/2</f>
        <v>8.0000000000000002E-3</v>
      </c>
      <c r="P175" s="276">
        <f t="shared" si="123"/>
        <v>5.3822000000000001</v>
      </c>
      <c r="Q175" s="274">
        <f>VLOOKUP($B175,'Node Plan'!$B:$M,8,FALSE)</f>
        <v>170</v>
      </c>
      <c r="R175" s="275">
        <f>VLOOKUP($B175,'Node Plan'!$B:$M,11,FALSE)</f>
        <v>1.6E-2</v>
      </c>
      <c r="S175" s="275">
        <f>VLOOKUP($B175,'Node Plan'!$B:$M,10,FALSE)</f>
        <v>1.583E-2</v>
      </c>
      <c r="T175" s="275">
        <f>VLOOKUP($B175,'Node Plan'!$B:$M,11,FALSE)/2</f>
        <v>8.0000000000000002E-3</v>
      </c>
      <c r="U175" s="276">
        <f t="shared" si="124"/>
        <v>5.3822000000000001</v>
      </c>
      <c r="V175"/>
      <c r="W175"/>
      <c r="X175" s="2" t="str">
        <f t="shared" si="129"/>
        <v xml:space="preserve">     GL(3688,3689) = 2.6911;</v>
      </c>
    </row>
    <row r="176" spans="1:24" s="66" customFormat="1" ht="15" thickBot="1">
      <c r="A176"/>
      <c r="B176" s="2"/>
      <c r="C176" s="2"/>
      <c r="D176" s="2"/>
      <c r="E176" s="2"/>
      <c r="F176" s="192"/>
      <c r="G176" s="2"/>
      <c r="H176" s="6"/>
      <c r="I176" s="4"/>
      <c r="J176" s="4"/>
      <c r="K176" s="4"/>
      <c r="L176" s="274"/>
      <c r="M176" s="275"/>
      <c r="N176" s="275"/>
      <c r="O176" s="275"/>
      <c r="P176" s="276"/>
      <c r="Q176" s="274"/>
      <c r="R176" s="275"/>
      <c r="S176" s="275"/>
      <c r="T176" s="275"/>
      <c r="U176" s="276"/>
      <c r="V176"/>
      <c r="W176"/>
      <c r="X176" s="2"/>
    </row>
    <row r="177" spans="1:24" s="14" customFormat="1" ht="15" thickTop="1">
      <c r="A177"/>
      <c r="B177" s="2">
        <v>3690</v>
      </c>
      <c r="C177" s="2" t="str">
        <f>VLOOKUP($B177,'Node Plan'!B:M,2,FALSE)</f>
        <v>Top Frame Node 3690</v>
      </c>
      <c r="D177" s="2">
        <f>B177+1</f>
        <v>3691</v>
      </c>
      <c r="E177" s="2" t="str">
        <f>VLOOKUP($D177,'Node Plan'!B:M,2,FALSE)</f>
        <v>Top Frame Node 3691</v>
      </c>
      <c r="F177" s="192">
        <f>IF(G177="Y",1/(1/K177+1/P177+1/U177),1/(1/P177+1/U177))</f>
        <v>2.6911</v>
      </c>
      <c r="G177" s="2" t="s">
        <v>24</v>
      </c>
      <c r="H177" s="6"/>
      <c r="I177" s="4"/>
      <c r="J177" s="4"/>
      <c r="K177" s="5">
        <f>I177*J177*H177</f>
        <v>0</v>
      </c>
      <c r="L177" s="274">
        <f>VLOOKUP($B177,'Node Plan'!$B:$M,8,FALSE)</f>
        <v>170</v>
      </c>
      <c r="M177" s="275">
        <f>VLOOKUP($B177,'Node Plan'!$B:$M,11,FALSE)</f>
        <v>1.6E-2</v>
      </c>
      <c r="N177" s="275">
        <f>VLOOKUP($B177,'Node Plan'!$B:$M,10,FALSE)</f>
        <v>1.583E-2</v>
      </c>
      <c r="O177" s="275">
        <f>VLOOKUP($B177,'Node Plan'!$B:$M,11,FALSE)/2</f>
        <v>8.0000000000000002E-3</v>
      </c>
      <c r="P177" s="276">
        <f>(L177*M177*N177)/O177</f>
        <v>5.3822000000000001</v>
      </c>
      <c r="Q177" s="274">
        <f>VLOOKUP($B177,'Node Plan'!$B:$M,8,FALSE)</f>
        <v>170</v>
      </c>
      <c r="R177" s="275">
        <f>VLOOKUP($B177,'Node Plan'!$B:$M,11,FALSE)</f>
        <v>1.6E-2</v>
      </c>
      <c r="S177" s="275">
        <f>VLOOKUP($B177,'Node Plan'!$B:$M,10,FALSE)</f>
        <v>1.583E-2</v>
      </c>
      <c r="T177" s="275">
        <f>VLOOKUP($B177,'Node Plan'!$B:$M,11,FALSE)/2</f>
        <v>8.0000000000000002E-3</v>
      </c>
      <c r="U177" s="276">
        <f>(Q177*R177*S177)/T177</f>
        <v>5.3822000000000001</v>
      </c>
      <c r="V177"/>
      <c r="W177"/>
      <c r="X177" s="2" t="str">
        <f t="shared" ref="X177:X178" si="130">"     GL("&amp;B177&amp;","&amp;D177&amp;") = "&amp;F177&amp;";"</f>
        <v xml:space="preserve">     GL(3690,3691) = 2.6911;</v>
      </c>
    </row>
    <row r="178" spans="1:24" s="14" customFormat="1">
      <c r="A178"/>
      <c r="B178" s="2">
        <f>B177+1</f>
        <v>3691</v>
      </c>
      <c r="C178" s="2" t="str">
        <f>VLOOKUP($B178,'Node Plan'!B:M,2,FALSE)</f>
        <v>Top Frame Node 3691</v>
      </c>
      <c r="D178" s="2">
        <f>B178+1</f>
        <v>3692</v>
      </c>
      <c r="E178" s="2" t="str">
        <f>VLOOKUP($D178,'Node Plan'!B:M,2,FALSE)</f>
        <v>Top Frame Node 3692</v>
      </c>
      <c r="F178" s="192">
        <f>IF(G178="Y",1/(1/K178+1/P178+1/U178),1/(1/P178+1/U178))</f>
        <v>2.6911</v>
      </c>
      <c r="G178" s="2" t="s">
        <v>24</v>
      </c>
      <c r="H178" s="6"/>
      <c r="I178" s="4"/>
      <c r="J178" s="4"/>
      <c r="K178" s="5">
        <f>I178*J178*H178</f>
        <v>0</v>
      </c>
      <c r="L178" s="274">
        <f>VLOOKUP($B178,'Node Plan'!$B:$M,8,FALSE)</f>
        <v>170</v>
      </c>
      <c r="M178" s="275">
        <f>VLOOKUP($B178,'Node Plan'!$B:$M,11,FALSE)</f>
        <v>1.6E-2</v>
      </c>
      <c r="N178" s="275">
        <f>VLOOKUP($B178,'Node Plan'!$B:$M,10,FALSE)</f>
        <v>1.583E-2</v>
      </c>
      <c r="O178" s="275">
        <f>VLOOKUP($B178,'Node Plan'!$B:$M,11,FALSE)/2</f>
        <v>8.0000000000000002E-3</v>
      </c>
      <c r="P178" s="276">
        <f t="shared" ref="P178:P181" si="131">(L178*M178*N178)/O178</f>
        <v>5.3822000000000001</v>
      </c>
      <c r="Q178" s="274">
        <f>VLOOKUP($B178,'Node Plan'!$B:$M,8,FALSE)</f>
        <v>170</v>
      </c>
      <c r="R178" s="275">
        <f>VLOOKUP($B178,'Node Plan'!$B:$M,11,FALSE)</f>
        <v>1.6E-2</v>
      </c>
      <c r="S178" s="275">
        <f>VLOOKUP($B178,'Node Plan'!$B:$M,10,FALSE)</f>
        <v>1.583E-2</v>
      </c>
      <c r="T178" s="275">
        <f>VLOOKUP($B178,'Node Plan'!$B:$M,11,FALSE)/2</f>
        <v>8.0000000000000002E-3</v>
      </c>
      <c r="U178" s="276">
        <f t="shared" ref="U178:U181" si="132">(Q178*R178*S178)/T178</f>
        <v>5.3822000000000001</v>
      </c>
      <c r="V178"/>
      <c r="W178"/>
      <c r="X178" s="2" t="str">
        <f t="shared" si="130"/>
        <v xml:space="preserve">     GL(3691,3692) = 2.6911;</v>
      </c>
    </row>
    <row r="179" spans="1:24" s="14" customFormat="1">
      <c r="A179"/>
      <c r="B179" s="2">
        <f t="shared" ref="B179:B181" si="133">B178+1</f>
        <v>3692</v>
      </c>
      <c r="C179" s="2" t="str">
        <f>VLOOKUP($B179,'Node Plan'!B:M,2,FALSE)</f>
        <v>Top Frame Node 3692</v>
      </c>
      <c r="D179" s="2">
        <f t="shared" ref="D179:D181" si="134">B179+1</f>
        <v>3693</v>
      </c>
      <c r="E179" s="2" t="str">
        <f>VLOOKUP($D179,'Node Plan'!B:M,2,FALSE)</f>
        <v>Top Frame Node 3693</v>
      </c>
      <c r="F179" s="192">
        <f t="shared" ref="F179:F181" si="135">IF(G179="Y",1/(1/K179+1/P179+1/U179),1/(1/P179+1/U179))</f>
        <v>2.6911</v>
      </c>
      <c r="G179" s="2" t="s">
        <v>24</v>
      </c>
      <c r="H179" s="6"/>
      <c r="I179" s="4"/>
      <c r="J179" s="4"/>
      <c r="K179" s="5">
        <f t="shared" ref="K179:K181" si="136">I179*J179*H179</f>
        <v>0</v>
      </c>
      <c r="L179" s="274">
        <f>VLOOKUP($B179,'Node Plan'!$B:$M,8,FALSE)</f>
        <v>170</v>
      </c>
      <c r="M179" s="275">
        <f>VLOOKUP($B179,'Node Plan'!$B:$M,11,FALSE)</f>
        <v>1.6E-2</v>
      </c>
      <c r="N179" s="275">
        <f>VLOOKUP($B179,'Node Plan'!$B:$M,10,FALSE)</f>
        <v>1.583E-2</v>
      </c>
      <c r="O179" s="275">
        <f>VLOOKUP($B179,'Node Plan'!$B:$M,11,FALSE)/2</f>
        <v>8.0000000000000002E-3</v>
      </c>
      <c r="P179" s="276">
        <f t="shared" si="131"/>
        <v>5.3822000000000001</v>
      </c>
      <c r="Q179" s="274">
        <f>VLOOKUP($B179,'Node Plan'!$B:$M,8,FALSE)</f>
        <v>170</v>
      </c>
      <c r="R179" s="275">
        <f>VLOOKUP($B179,'Node Plan'!$B:$M,11,FALSE)</f>
        <v>1.6E-2</v>
      </c>
      <c r="S179" s="275">
        <f>VLOOKUP($B179,'Node Plan'!$B:$M,10,FALSE)</f>
        <v>1.583E-2</v>
      </c>
      <c r="T179" s="275">
        <f>VLOOKUP($B179,'Node Plan'!$B:$M,11,FALSE)/2</f>
        <v>8.0000000000000002E-3</v>
      </c>
      <c r="U179" s="276">
        <f t="shared" si="132"/>
        <v>5.3822000000000001</v>
      </c>
      <c r="V179"/>
      <c r="W179"/>
      <c r="X179" s="2" t="str">
        <f t="shared" ref="X179:X181" si="137">"     GL("&amp;B179&amp;","&amp;D179&amp;") = "&amp;F179&amp;";"</f>
        <v xml:space="preserve">     GL(3692,3693) = 2.6911;</v>
      </c>
    </row>
    <row r="180" spans="1:24" s="14" customFormat="1">
      <c r="A180"/>
      <c r="B180" s="2">
        <f t="shared" si="133"/>
        <v>3693</v>
      </c>
      <c r="C180" s="2" t="str">
        <f>VLOOKUP($B180,'Node Plan'!B:M,2,FALSE)</f>
        <v>Top Frame Node 3693</v>
      </c>
      <c r="D180" s="2">
        <f t="shared" si="134"/>
        <v>3694</v>
      </c>
      <c r="E180" s="2" t="str">
        <f>VLOOKUP($D180,'Node Plan'!B:M,2,FALSE)</f>
        <v>Top Frame Node 3694</v>
      </c>
      <c r="F180" s="192">
        <f t="shared" si="135"/>
        <v>2.6911</v>
      </c>
      <c r="G180" s="2" t="s">
        <v>24</v>
      </c>
      <c r="H180" s="6"/>
      <c r="I180" s="4"/>
      <c r="J180" s="4"/>
      <c r="K180" s="5">
        <f t="shared" si="136"/>
        <v>0</v>
      </c>
      <c r="L180" s="274">
        <f>VLOOKUP($B180,'Node Plan'!$B:$M,8,FALSE)</f>
        <v>170</v>
      </c>
      <c r="M180" s="275">
        <f>VLOOKUP($B180,'Node Plan'!$B:$M,11,FALSE)</f>
        <v>1.6E-2</v>
      </c>
      <c r="N180" s="275">
        <f>VLOOKUP($B180,'Node Plan'!$B:$M,10,FALSE)</f>
        <v>1.583E-2</v>
      </c>
      <c r="O180" s="275">
        <f>VLOOKUP($B180,'Node Plan'!$B:$M,11,FALSE)/2</f>
        <v>8.0000000000000002E-3</v>
      </c>
      <c r="P180" s="276">
        <f t="shared" si="131"/>
        <v>5.3822000000000001</v>
      </c>
      <c r="Q180" s="274">
        <f>VLOOKUP($B180,'Node Plan'!$B:$M,8,FALSE)</f>
        <v>170</v>
      </c>
      <c r="R180" s="275">
        <f>VLOOKUP($B180,'Node Plan'!$B:$M,11,FALSE)</f>
        <v>1.6E-2</v>
      </c>
      <c r="S180" s="275">
        <f>VLOOKUP($B180,'Node Plan'!$B:$M,10,FALSE)</f>
        <v>1.583E-2</v>
      </c>
      <c r="T180" s="275">
        <f>VLOOKUP($B180,'Node Plan'!$B:$M,11,FALSE)/2</f>
        <v>8.0000000000000002E-3</v>
      </c>
      <c r="U180" s="276">
        <f t="shared" si="132"/>
        <v>5.3822000000000001</v>
      </c>
      <c r="V180"/>
      <c r="W180"/>
      <c r="X180" s="2" t="str">
        <f t="shared" si="137"/>
        <v xml:space="preserve">     GL(3693,3694) = 2.6911;</v>
      </c>
    </row>
    <row r="181" spans="1:24" s="14" customFormat="1">
      <c r="A181"/>
      <c r="B181" s="2">
        <f t="shared" si="133"/>
        <v>3694</v>
      </c>
      <c r="C181" s="2" t="str">
        <f>VLOOKUP($B181,'Node Plan'!B:M,2,FALSE)</f>
        <v>Top Frame Node 3694</v>
      </c>
      <c r="D181" s="2">
        <f t="shared" si="134"/>
        <v>3695</v>
      </c>
      <c r="E181" s="2" t="str">
        <f>VLOOKUP($D181,'Node Plan'!B:M,2,FALSE)</f>
        <v>Top Frame Node 3695</v>
      </c>
      <c r="F181" s="192">
        <f t="shared" si="135"/>
        <v>2.6911</v>
      </c>
      <c r="G181" s="2" t="s">
        <v>24</v>
      </c>
      <c r="H181" s="6"/>
      <c r="I181" s="4"/>
      <c r="J181" s="4"/>
      <c r="K181" s="5">
        <f t="shared" si="136"/>
        <v>0</v>
      </c>
      <c r="L181" s="274">
        <f>VLOOKUP($B181,'Node Plan'!$B:$M,8,FALSE)</f>
        <v>170</v>
      </c>
      <c r="M181" s="275">
        <f>VLOOKUP($B181,'Node Plan'!$B:$M,11,FALSE)</f>
        <v>1.6E-2</v>
      </c>
      <c r="N181" s="275">
        <f>VLOOKUP($B181,'Node Plan'!$B:$M,10,FALSE)</f>
        <v>1.583E-2</v>
      </c>
      <c r="O181" s="275">
        <f>VLOOKUP($B181,'Node Plan'!$B:$M,11,FALSE)/2</f>
        <v>8.0000000000000002E-3</v>
      </c>
      <c r="P181" s="276">
        <f t="shared" si="131"/>
        <v>5.3822000000000001</v>
      </c>
      <c r="Q181" s="274">
        <f>VLOOKUP($B181,'Node Plan'!$B:$M,8,FALSE)</f>
        <v>170</v>
      </c>
      <c r="R181" s="275">
        <f>VLOOKUP($B181,'Node Plan'!$B:$M,11,FALSE)</f>
        <v>1.6E-2</v>
      </c>
      <c r="S181" s="275">
        <f>VLOOKUP($B181,'Node Plan'!$B:$M,10,FALSE)</f>
        <v>1.583E-2</v>
      </c>
      <c r="T181" s="275">
        <f>VLOOKUP($B181,'Node Plan'!$B:$M,11,FALSE)/2</f>
        <v>8.0000000000000002E-3</v>
      </c>
      <c r="U181" s="276">
        <f t="shared" si="132"/>
        <v>5.3822000000000001</v>
      </c>
      <c r="V181"/>
      <c r="W181"/>
      <c r="X181" s="2" t="str">
        <f t="shared" si="137"/>
        <v xml:space="preserve">     GL(3694,3695) = 2.6911;</v>
      </c>
    </row>
    <row r="182" spans="1:24" s="14" customFormat="1">
      <c r="A182"/>
      <c r="B182" s="2"/>
      <c r="C182" s="2"/>
      <c r="D182" s="2"/>
      <c r="E182" s="2"/>
      <c r="F182" s="192"/>
      <c r="G182" s="2"/>
      <c r="H182" s="6"/>
      <c r="I182" s="4"/>
      <c r="J182" s="4"/>
      <c r="K182" s="5"/>
      <c r="L182" s="274"/>
      <c r="M182" s="275"/>
      <c r="N182" s="275"/>
      <c r="O182" s="275"/>
      <c r="P182" s="276"/>
      <c r="Q182" s="274"/>
      <c r="R182" s="275"/>
      <c r="S182" s="275"/>
      <c r="T182" s="275"/>
      <c r="U182" s="276"/>
      <c r="V182"/>
      <c r="W182"/>
      <c r="X182" s="2"/>
    </row>
    <row r="183" spans="1:24" s="66" customFormat="1" ht="15" thickBot="1">
      <c r="A183"/>
      <c r="B183" s="2">
        <v>3708</v>
      </c>
      <c r="C183" s="2" t="str">
        <f>VLOOKUP($B183,'Node Plan'!B:M,2,FALSE)</f>
        <v>Top Frame Node 3708</v>
      </c>
      <c r="D183" s="2">
        <f>B183+1</f>
        <v>3709</v>
      </c>
      <c r="E183" s="2" t="str">
        <f>VLOOKUP($D183,'Node Plan'!B:M,2,FALSE)</f>
        <v>Top Frame Node 3709</v>
      </c>
      <c r="F183" s="192">
        <f>IF(G183="Y",1/(1/K183+1/P183+1/U183),1/(1/P183+1/U183))</f>
        <v>2.6911</v>
      </c>
      <c r="G183" s="2" t="s">
        <v>24</v>
      </c>
      <c r="H183" s="6"/>
      <c r="I183" s="4"/>
      <c r="J183" s="4"/>
      <c r="K183" s="5">
        <f>I183*J183*H183</f>
        <v>0</v>
      </c>
      <c r="L183" s="274">
        <f>VLOOKUP($B183,'Node Plan'!$B:$M,8,FALSE)</f>
        <v>170</v>
      </c>
      <c r="M183" s="275">
        <f>VLOOKUP($B183,'Node Plan'!$B:$M,11,FALSE)</f>
        <v>1.6E-2</v>
      </c>
      <c r="N183" s="275">
        <f>VLOOKUP($B183,'Node Plan'!$B:$M,10,FALSE)</f>
        <v>1.583E-2</v>
      </c>
      <c r="O183" s="275">
        <f>VLOOKUP($B183,'Node Plan'!$B:$M,11,FALSE)/2</f>
        <v>8.0000000000000002E-3</v>
      </c>
      <c r="P183" s="276">
        <f>(L183*M183*N183)/O183</f>
        <v>5.3822000000000001</v>
      </c>
      <c r="Q183" s="274">
        <f>VLOOKUP($B183,'Node Plan'!$B:$M,8,FALSE)</f>
        <v>170</v>
      </c>
      <c r="R183" s="275">
        <f>VLOOKUP($B183,'Node Plan'!$B:$M,11,FALSE)</f>
        <v>1.6E-2</v>
      </c>
      <c r="S183" s="275">
        <f>VLOOKUP($B183,'Node Plan'!$B:$M,10,FALSE)</f>
        <v>1.583E-2</v>
      </c>
      <c r="T183" s="275">
        <f>VLOOKUP($B183,'Node Plan'!$B:$M,11,FALSE)/2</f>
        <v>8.0000000000000002E-3</v>
      </c>
      <c r="U183" s="276">
        <f>(Q183*R183*S183)/T183</f>
        <v>5.3822000000000001</v>
      </c>
      <c r="V183"/>
      <c r="W183"/>
      <c r="X183" s="2" t="str">
        <f t="shared" ref="X183:X184" si="138">"     GL("&amp;B183&amp;","&amp;D183&amp;") = "&amp;F183&amp;";"</f>
        <v xml:space="preserve">     GL(3708,3709) = 2.6911;</v>
      </c>
    </row>
    <row r="184" spans="1:24" s="67" customFormat="1" ht="15" thickTop="1">
      <c r="A184"/>
      <c r="B184" s="2">
        <f>B183+1</f>
        <v>3709</v>
      </c>
      <c r="C184" s="2" t="str">
        <f>VLOOKUP($B184,'Node Plan'!B:M,2,FALSE)</f>
        <v>Top Frame Node 3709</v>
      </c>
      <c r="D184" s="2">
        <f>B184+1</f>
        <v>3710</v>
      </c>
      <c r="E184" s="2" t="str">
        <f>VLOOKUP($D184,'Node Plan'!B:M,2,FALSE)</f>
        <v>Top Frame Node 3710</v>
      </c>
      <c r="F184" s="192">
        <f>IF(G184="Y",1/(1/K184+1/P184+1/U184),1/(1/P184+1/U184))</f>
        <v>2.6911</v>
      </c>
      <c r="G184" s="2" t="s">
        <v>24</v>
      </c>
      <c r="H184" s="6"/>
      <c r="I184" s="4"/>
      <c r="J184" s="4"/>
      <c r="K184" s="5">
        <f>I184*J184*H184</f>
        <v>0</v>
      </c>
      <c r="L184" s="274">
        <f>VLOOKUP($B184,'Node Plan'!$B:$M,8,FALSE)</f>
        <v>170</v>
      </c>
      <c r="M184" s="275">
        <f>VLOOKUP($B184,'Node Plan'!$B:$M,11,FALSE)</f>
        <v>1.6E-2</v>
      </c>
      <c r="N184" s="275">
        <f>VLOOKUP($B184,'Node Plan'!$B:$M,10,FALSE)</f>
        <v>1.583E-2</v>
      </c>
      <c r="O184" s="275">
        <f>VLOOKUP($B184,'Node Plan'!$B:$M,11,FALSE)/2</f>
        <v>8.0000000000000002E-3</v>
      </c>
      <c r="P184" s="276">
        <f t="shared" ref="P184:P187" si="139">(L184*M184*N184)/O184</f>
        <v>5.3822000000000001</v>
      </c>
      <c r="Q184" s="274">
        <f>VLOOKUP($B184,'Node Plan'!$B:$M,8,FALSE)</f>
        <v>170</v>
      </c>
      <c r="R184" s="275">
        <f>VLOOKUP($B184,'Node Plan'!$B:$M,11,FALSE)</f>
        <v>1.6E-2</v>
      </c>
      <c r="S184" s="275">
        <f>VLOOKUP($B184,'Node Plan'!$B:$M,10,FALSE)</f>
        <v>1.583E-2</v>
      </c>
      <c r="T184" s="275">
        <f>VLOOKUP($B184,'Node Plan'!$B:$M,11,FALSE)/2</f>
        <v>8.0000000000000002E-3</v>
      </c>
      <c r="U184" s="276">
        <f t="shared" ref="U184:U187" si="140">(Q184*R184*S184)/T184</f>
        <v>5.3822000000000001</v>
      </c>
      <c r="V184"/>
      <c r="W184"/>
      <c r="X184" s="2" t="str">
        <f t="shared" si="138"/>
        <v xml:space="preserve">     GL(3709,3710) = 2.6911;</v>
      </c>
    </row>
    <row r="185" spans="1:24" s="67" customFormat="1">
      <c r="A185"/>
      <c r="B185" s="2">
        <f t="shared" ref="B185:B187" si="141">B184+1</f>
        <v>3710</v>
      </c>
      <c r="C185" s="2" t="str">
        <f>VLOOKUP($B185,'Node Plan'!B:M,2,FALSE)</f>
        <v>Top Frame Node 3710</v>
      </c>
      <c r="D185" s="2">
        <f t="shared" ref="D185:D187" si="142">B185+1</f>
        <v>3711</v>
      </c>
      <c r="E185" s="2" t="str">
        <f>VLOOKUP($D185,'Node Plan'!B:M,2,FALSE)</f>
        <v>Top Frame Node 3711</v>
      </c>
      <c r="F185" s="192">
        <f t="shared" ref="F185:F187" si="143">IF(G185="Y",1/(1/K185+1/P185+1/U185),1/(1/P185+1/U185))</f>
        <v>2.6911</v>
      </c>
      <c r="G185" s="2" t="s">
        <v>24</v>
      </c>
      <c r="H185" s="6"/>
      <c r="I185" s="4"/>
      <c r="J185" s="4"/>
      <c r="K185" s="5">
        <f t="shared" ref="K185:K187" si="144">I185*J185*H185</f>
        <v>0</v>
      </c>
      <c r="L185" s="274">
        <f>VLOOKUP($B185,'Node Plan'!$B:$M,8,FALSE)</f>
        <v>170</v>
      </c>
      <c r="M185" s="275">
        <f>VLOOKUP($B185,'Node Plan'!$B:$M,11,FALSE)</f>
        <v>1.6E-2</v>
      </c>
      <c r="N185" s="275">
        <f>VLOOKUP($B185,'Node Plan'!$B:$M,10,FALSE)</f>
        <v>1.583E-2</v>
      </c>
      <c r="O185" s="275">
        <f>VLOOKUP($B185,'Node Plan'!$B:$M,11,FALSE)/2</f>
        <v>8.0000000000000002E-3</v>
      </c>
      <c r="P185" s="276">
        <f t="shared" si="139"/>
        <v>5.3822000000000001</v>
      </c>
      <c r="Q185" s="274">
        <f>VLOOKUP($B185,'Node Plan'!$B:$M,8,FALSE)</f>
        <v>170</v>
      </c>
      <c r="R185" s="275">
        <f>VLOOKUP($B185,'Node Plan'!$B:$M,11,FALSE)</f>
        <v>1.6E-2</v>
      </c>
      <c r="S185" s="275">
        <f>VLOOKUP($B185,'Node Plan'!$B:$M,10,FALSE)</f>
        <v>1.583E-2</v>
      </c>
      <c r="T185" s="275">
        <f>VLOOKUP($B185,'Node Plan'!$B:$M,11,FALSE)/2</f>
        <v>8.0000000000000002E-3</v>
      </c>
      <c r="U185" s="276">
        <f t="shared" si="140"/>
        <v>5.3822000000000001</v>
      </c>
      <c r="V185"/>
      <c r="W185"/>
      <c r="X185" s="2" t="str">
        <f t="shared" ref="X185:X187" si="145">"     GL("&amp;B185&amp;","&amp;D185&amp;") = "&amp;F185&amp;";"</f>
        <v xml:space="preserve">     GL(3710,3711) = 2.6911;</v>
      </c>
    </row>
    <row r="186" spans="1:24" s="67" customFormat="1">
      <c r="A186"/>
      <c r="B186" s="2">
        <f t="shared" si="141"/>
        <v>3711</v>
      </c>
      <c r="C186" s="2" t="str">
        <f>VLOOKUP($B186,'Node Plan'!B:M,2,FALSE)</f>
        <v>Top Frame Node 3711</v>
      </c>
      <c r="D186" s="2">
        <f t="shared" si="142"/>
        <v>3712</v>
      </c>
      <c r="E186" s="2" t="str">
        <f>VLOOKUP($D186,'Node Plan'!B:M,2,FALSE)</f>
        <v>Top Frame Node 3712</v>
      </c>
      <c r="F186" s="192">
        <f t="shared" si="143"/>
        <v>2.6911</v>
      </c>
      <c r="G186" s="2" t="s">
        <v>24</v>
      </c>
      <c r="H186" s="6"/>
      <c r="I186" s="4"/>
      <c r="J186" s="4"/>
      <c r="K186" s="5">
        <f t="shared" si="144"/>
        <v>0</v>
      </c>
      <c r="L186" s="274">
        <f>VLOOKUP($B186,'Node Plan'!$B:$M,8,FALSE)</f>
        <v>170</v>
      </c>
      <c r="M186" s="275">
        <f>VLOOKUP($B186,'Node Plan'!$B:$M,11,FALSE)</f>
        <v>1.6E-2</v>
      </c>
      <c r="N186" s="275">
        <f>VLOOKUP($B186,'Node Plan'!$B:$M,10,FALSE)</f>
        <v>1.583E-2</v>
      </c>
      <c r="O186" s="275">
        <f>VLOOKUP($B186,'Node Plan'!$B:$M,11,FALSE)/2</f>
        <v>8.0000000000000002E-3</v>
      </c>
      <c r="P186" s="276">
        <f t="shared" si="139"/>
        <v>5.3822000000000001</v>
      </c>
      <c r="Q186" s="274">
        <f>VLOOKUP($B186,'Node Plan'!$B:$M,8,FALSE)</f>
        <v>170</v>
      </c>
      <c r="R186" s="275">
        <f>VLOOKUP($B186,'Node Plan'!$B:$M,11,FALSE)</f>
        <v>1.6E-2</v>
      </c>
      <c r="S186" s="275">
        <f>VLOOKUP($B186,'Node Plan'!$B:$M,10,FALSE)</f>
        <v>1.583E-2</v>
      </c>
      <c r="T186" s="275">
        <f>VLOOKUP($B186,'Node Plan'!$B:$M,11,FALSE)/2</f>
        <v>8.0000000000000002E-3</v>
      </c>
      <c r="U186" s="276">
        <f t="shared" si="140"/>
        <v>5.3822000000000001</v>
      </c>
      <c r="V186"/>
      <c r="W186"/>
      <c r="X186" s="2" t="str">
        <f t="shared" si="145"/>
        <v xml:space="preserve">     GL(3711,3712) = 2.6911;</v>
      </c>
    </row>
    <row r="187" spans="1:24" s="67" customFormat="1">
      <c r="A187"/>
      <c r="B187" s="2">
        <f t="shared" si="141"/>
        <v>3712</v>
      </c>
      <c r="C187" s="2" t="str">
        <f>VLOOKUP($B187,'Node Plan'!B:M,2,FALSE)</f>
        <v>Top Frame Node 3712</v>
      </c>
      <c r="D187" s="2">
        <f t="shared" si="142"/>
        <v>3713</v>
      </c>
      <c r="E187" s="2" t="str">
        <f>VLOOKUP($D187,'Node Plan'!B:M,2,FALSE)</f>
        <v>Top Frame Node 3713</v>
      </c>
      <c r="F187" s="192">
        <f t="shared" si="143"/>
        <v>2.6911</v>
      </c>
      <c r="G187" s="2" t="s">
        <v>24</v>
      </c>
      <c r="H187" s="6"/>
      <c r="I187" s="4"/>
      <c r="J187" s="4"/>
      <c r="K187" s="5">
        <f t="shared" si="144"/>
        <v>0</v>
      </c>
      <c r="L187" s="274">
        <f>VLOOKUP($B187,'Node Plan'!$B:$M,8,FALSE)</f>
        <v>170</v>
      </c>
      <c r="M187" s="275">
        <f>VLOOKUP($B187,'Node Plan'!$B:$M,11,FALSE)</f>
        <v>1.6E-2</v>
      </c>
      <c r="N187" s="275">
        <f>VLOOKUP($B187,'Node Plan'!$B:$M,10,FALSE)</f>
        <v>1.583E-2</v>
      </c>
      <c r="O187" s="275">
        <f>VLOOKUP($B187,'Node Plan'!$B:$M,11,FALSE)/2</f>
        <v>8.0000000000000002E-3</v>
      </c>
      <c r="P187" s="276">
        <f t="shared" si="139"/>
        <v>5.3822000000000001</v>
      </c>
      <c r="Q187" s="274">
        <f>VLOOKUP($B187,'Node Plan'!$B:$M,8,FALSE)</f>
        <v>170</v>
      </c>
      <c r="R187" s="275">
        <f>VLOOKUP($B187,'Node Plan'!$B:$M,11,FALSE)</f>
        <v>1.6E-2</v>
      </c>
      <c r="S187" s="275">
        <f>VLOOKUP($B187,'Node Plan'!$B:$M,10,FALSE)</f>
        <v>1.583E-2</v>
      </c>
      <c r="T187" s="275">
        <f>VLOOKUP($B187,'Node Plan'!$B:$M,11,FALSE)/2</f>
        <v>8.0000000000000002E-3</v>
      </c>
      <c r="U187" s="276">
        <f t="shared" si="140"/>
        <v>5.3822000000000001</v>
      </c>
      <c r="V187"/>
      <c r="W187"/>
      <c r="X187" s="2" t="str">
        <f t="shared" si="145"/>
        <v xml:space="preserve">     GL(3712,3713) = 2.6911;</v>
      </c>
    </row>
    <row r="188" spans="1:24" s="67" customFormat="1">
      <c r="A188"/>
      <c r="B188" s="2"/>
      <c r="C188" s="2"/>
      <c r="D188" s="2"/>
      <c r="E188" s="2"/>
      <c r="F188" s="192"/>
      <c r="G188" s="2"/>
      <c r="H188" s="6"/>
      <c r="I188" s="4"/>
      <c r="J188" s="4"/>
      <c r="K188" s="5"/>
      <c r="L188" s="274"/>
      <c r="M188" s="275"/>
      <c r="N188" s="275"/>
      <c r="O188" s="275"/>
      <c r="P188" s="276"/>
      <c r="Q188" s="274"/>
      <c r="R188" s="275"/>
      <c r="S188" s="275"/>
      <c r="T188" s="275"/>
      <c r="U188" s="276"/>
      <c r="V188"/>
      <c r="W188"/>
      <c r="X188" s="2"/>
    </row>
    <row r="189" spans="1:24" s="44" customFormat="1">
      <c r="A189"/>
      <c r="B189" s="2">
        <v>3714</v>
      </c>
      <c r="C189" s="2" t="str">
        <f>VLOOKUP($B189,'Node Plan'!B:M,2,FALSE)</f>
        <v>Top Frame Node 3714</v>
      </c>
      <c r="D189" s="2">
        <f>B189+1</f>
        <v>3715</v>
      </c>
      <c r="E189" s="2" t="str">
        <f>VLOOKUP($D189,'Node Plan'!B:M,2,FALSE)</f>
        <v>Top Frame Node 3715</v>
      </c>
      <c r="F189" s="192">
        <f>IF(G189="Y",1/(1/K189+1/P189+1/U189),1/(1/P189+1/U189))</f>
        <v>2.6911</v>
      </c>
      <c r="G189" s="2" t="s">
        <v>24</v>
      </c>
      <c r="H189" s="6"/>
      <c r="I189" s="4"/>
      <c r="J189" s="4"/>
      <c r="K189" s="5">
        <f>I189*J189*H189</f>
        <v>0</v>
      </c>
      <c r="L189" s="274">
        <f>VLOOKUP($B189,'Node Plan'!$B:$M,8,FALSE)</f>
        <v>170</v>
      </c>
      <c r="M189" s="275">
        <f>VLOOKUP($B189,'Node Plan'!$B:$M,11,FALSE)</f>
        <v>1.6E-2</v>
      </c>
      <c r="N189" s="275">
        <f>VLOOKUP($B189,'Node Plan'!$B:$M,10,FALSE)</f>
        <v>1.583E-2</v>
      </c>
      <c r="O189" s="275">
        <f>VLOOKUP($B189,'Node Plan'!$B:$M,11,FALSE)/2</f>
        <v>8.0000000000000002E-3</v>
      </c>
      <c r="P189" s="276">
        <f>(L189*M189*N189)/O189</f>
        <v>5.3822000000000001</v>
      </c>
      <c r="Q189" s="274">
        <f>VLOOKUP($B189,'Node Plan'!$B:$M,8,FALSE)</f>
        <v>170</v>
      </c>
      <c r="R189" s="275">
        <f>VLOOKUP($B189,'Node Plan'!$B:$M,11,FALSE)</f>
        <v>1.6E-2</v>
      </c>
      <c r="S189" s="275">
        <f>VLOOKUP($B189,'Node Plan'!$B:$M,10,FALSE)</f>
        <v>1.583E-2</v>
      </c>
      <c r="T189" s="275">
        <f>VLOOKUP($B189,'Node Plan'!$B:$M,11,FALSE)/2</f>
        <v>8.0000000000000002E-3</v>
      </c>
      <c r="U189" s="276">
        <f>(Q189*R189*S189)/T189</f>
        <v>5.3822000000000001</v>
      </c>
      <c r="V189"/>
      <c r="W189"/>
      <c r="X189" s="2" t="str">
        <f t="shared" ref="X189:X193" si="146">"     GL("&amp;B189&amp;","&amp;D189&amp;") = "&amp;F189&amp;";"</f>
        <v xml:space="preserve">     GL(3714,3715) = 2.6911;</v>
      </c>
    </row>
    <row r="190" spans="1:24" s="62" customFormat="1">
      <c r="A190"/>
      <c r="B190" s="2">
        <f>B189+1</f>
        <v>3715</v>
      </c>
      <c r="C190" s="2" t="str">
        <f>VLOOKUP($B190,'Node Plan'!B:M,2,FALSE)</f>
        <v>Top Frame Node 3715</v>
      </c>
      <c r="D190" s="2">
        <f>B190+1</f>
        <v>3716</v>
      </c>
      <c r="E190" s="2" t="str">
        <f>VLOOKUP($D190,'Node Plan'!B:M,2,FALSE)</f>
        <v>Top Frame Node 3716</v>
      </c>
      <c r="F190" s="192">
        <f>IF(G190="Y",1/(1/K190+1/P190+1/U190),1/(1/P190+1/U190))</f>
        <v>2.6911</v>
      </c>
      <c r="G190" s="2" t="s">
        <v>24</v>
      </c>
      <c r="H190" s="6"/>
      <c r="I190" s="4"/>
      <c r="J190" s="4"/>
      <c r="K190" s="5">
        <f>I190*J190*H190</f>
        <v>0</v>
      </c>
      <c r="L190" s="274">
        <f>VLOOKUP($B190,'Node Plan'!$B:$M,8,FALSE)</f>
        <v>170</v>
      </c>
      <c r="M190" s="275">
        <f>VLOOKUP($B190,'Node Plan'!$B:$M,11,FALSE)</f>
        <v>1.6E-2</v>
      </c>
      <c r="N190" s="275">
        <f>VLOOKUP($B190,'Node Plan'!$B:$M,10,FALSE)</f>
        <v>1.583E-2</v>
      </c>
      <c r="O190" s="275">
        <f>VLOOKUP($B190,'Node Plan'!$B:$M,11,FALSE)/2</f>
        <v>8.0000000000000002E-3</v>
      </c>
      <c r="P190" s="276">
        <f t="shared" ref="P190:P193" si="147">(L190*M190*N190)/O190</f>
        <v>5.3822000000000001</v>
      </c>
      <c r="Q190" s="274">
        <f>VLOOKUP($B190,'Node Plan'!$B:$M,8,FALSE)</f>
        <v>170</v>
      </c>
      <c r="R190" s="275">
        <f>VLOOKUP($B190,'Node Plan'!$B:$M,11,FALSE)</f>
        <v>1.6E-2</v>
      </c>
      <c r="S190" s="275">
        <f>VLOOKUP($B190,'Node Plan'!$B:$M,10,FALSE)</f>
        <v>1.583E-2</v>
      </c>
      <c r="T190" s="275">
        <f>VLOOKUP($B190,'Node Plan'!$B:$M,11,FALSE)/2</f>
        <v>8.0000000000000002E-3</v>
      </c>
      <c r="U190" s="276">
        <f t="shared" ref="U190:U193" si="148">(Q190*R190*S190)/T190</f>
        <v>5.3822000000000001</v>
      </c>
      <c r="V190"/>
      <c r="W190"/>
      <c r="X190" s="2" t="str">
        <f t="shared" si="146"/>
        <v xml:space="preserve">     GL(3715,3716) = 2.6911;</v>
      </c>
    </row>
    <row r="191" spans="1:24" s="14" customFormat="1">
      <c r="A191"/>
      <c r="B191" s="2">
        <f t="shared" ref="B191:B193" si="149">B190+1</f>
        <v>3716</v>
      </c>
      <c r="C191" s="2" t="str">
        <f>VLOOKUP($B191,'Node Plan'!B:M,2,FALSE)</f>
        <v>Top Frame Node 3716</v>
      </c>
      <c r="D191" s="2">
        <f t="shared" ref="D191:D193" si="150">B191+1</f>
        <v>3717</v>
      </c>
      <c r="E191" s="2" t="str">
        <f>VLOOKUP($D191,'Node Plan'!B:M,2,FALSE)</f>
        <v>Top Frame Node 3717</v>
      </c>
      <c r="F191" s="192">
        <f t="shared" ref="F191:F193" si="151">IF(G191="Y",1/(1/K191+1/P191+1/U191),1/(1/P191+1/U191))</f>
        <v>2.6911</v>
      </c>
      <c r="G191" s="2" t="s">
        <v>24</v>
      </c>
      <c r="H191" s="6"/>
      <c r="I191" s="4"/>
      <c r="J191" s="4"/>
      <c r="K191" s="5">
        <f t="shared" ref="K191:K193" si="152">I191*J191*H191</f>
        <v>0</v>
      </c>
      <c r="L191" s="274">
        <f>VLOOKUP($B191,'Node Plan'!$B:$M,8,FALSE)</f>
        <v>170</v>
      </c>
      <c r="M191" s="275">
        <f>VLOOKUP($B191,'Node Plan'!$B:$M,11,FALSE)</f>
        <v>1.6E-2</v>
      </c>
      <c r="N191" s="275">
        <f>VLOOKUP($B191,'Node Plan'!$B:$M,10,FALSE)</f>
        <v>1.583E-2</v>
      </c>
      <c r="O191" s="275">
        <f>VLOOKUP($B191,'Node Plan'!$B:$M,11,FALSE)/2</f>
        <v>8.0000000000000002E-3</v>
      </c>
      <c r="P191" s="276">
        <f t="shared" si="147"/>
        <v>5.3822000000000001</v>
      </c>
      <c r="Q191" s="274">
        <f>VLOOKUP($B191,'Node Plan'!$B:$M,8,FALSE)</f>
        <v>170</v>
      </c>
      <c r="R191" s="275">
        <f>VLOOKUP($B191,'Node Plan'!$B:$M,11,FALSE)</f>
        <v>1.6E-2</v>
      </c>
      <c r="S191" s="275">
        <f>VLOOKUP($B191,'Node Plan'!$B:$M,10,FALSE)</f>
        <v>1.583E-2</v>
      </c>
      <c r="T191" s="275">
        <f>VLOOKUP($B191,'Node Plan'!$B:$M,11,FALSE)/2</f>
        <v>8.0000000000000002E-3</v>
      </c>
      <c r="U191" s="276">
        <f t="shared" si="148"/>
        <v>5.3822000000000001</v>
      </c>
      <c r="V191"/>
      <c r="W191"/>
      <c r="X191" s="2" t="str">
        <f t="shared" si="146"/>
        <v xml:space="preserve">     GL(3716,3717) = 2.6911;</v>
      </c>
    </row>
    <row r="192" spans="1:24" s="14" customFormat="1">
      <c r="A192"/>
      <c r="B192" s="2">
        <f t="shared" si="149"/>
        <v>3717</v>
      </c>
      <c r="C192" s="2" t="str">
        <f>VLOOKUP($B192,'Node Plan'!B:M,2,FALSE)</f>
        <v>Top Frame Node 3717</v>
      </c>
      <c r="D192" s="2">
        <f t="shared" si="150"/>
        <v>3718</v>
      </c>
      <c r="E192" s="2" t="str">
        <f>VLOOKUP($D192,'Node Plan'!B:M,2,FALSE)</f>
        <v>Top Frame Node 3718</v>
      </c>
      <c r="F192" s="192">
        <f t="shared" si="151"/>
        <v>2.6911</v>
      </c>
      <c r="G192" s="2" t="s">
        <v>24</v>
      </c>
      <c r="H192" s="6"/>
      <c r="I192" s="4"/>
      <c r="J192" s="4"/>
      <c r="K192" s="5">
        <f t="shared" si="152"/>
        <v>0</v>
      </c>
      <c r="L192" s="274">
        <f>VLOOKUP($B192,'Node Plan'!$B:$M,8,FALSE)</f>
        <v>170</v>
      </c>
      <c r="M192" s="275">
        <f>VLOOKUP($B192,'Node Plan'!$B:$M,11,FALSE)</f>
        <v>1.6E-2</v>
      </c>
      <c r="N192" s="275">
        <f>VLOOKUP($B192,'Node Plan'!$B:$M,10,FALSE)</f>
        <v>1.583E-2</v>
      </c>
      <c r="O192" s="275">
        <f>VLOOKUP($B192,'Node Plan'!$B:$M,11,FALSE)/2</f>
        <v>8.0000000000000002E-3</v>
      </c>
      <c r="P192" s="276">
        <f t="shared" si="147"/>
        <v>5.3822000000000001</v>
      </c>
      <c r="Q192" s="274">
        <f>VLOOKUP($B192,'Node Plan'!$B:$M,8,FALSE)</f>
        <v>170</v>
      </c>
      <c r="R192" s="275">
        <f>VLOOKUP($B192,'Node Plan'!$B:$M,11,FALSE)</f>
        <v>1.6E-2</v>
      </c>
      <c r="S192" s="275">
        <f>VLOOKUP($B192,'Node Plan'!$B:$M,10,FALSE)</f>
        <v>1.583E-2</v>
      </c>
      <c r="T192" s="275">
        <f>VLOOKUP($B192,'Node Plan'!$B:$M,11,FALSE)/2</f>
        <v>8.0000000000000002E-3</v>
      </c>
      <c r="U192" s="276">
        <f t="shared" si="148"/>
        <v>5.3822000000000001</v>
      </c>
      <c r="V192"/>
      <c r="W192"/>
      <c r="X192" s="2" t="str">
        <f t="shared" si="146"/>
        <v xml:space="preserve">     GL(3717,3718) = 2.6911;</v>
      </c>
    </row>
    <row r="193" spans="1:24" s="14" customFormat="1">
      <c r="A193"/>
      <c r="B193" s="2">
        <f t="shared" si="149"/>
        <v>3718</v>
      </c>
      <c r="C193" s="2" t="str">
        <f>VLOOKUP($B193,'Node Plan'!B:M,2,FALSE)</f>
        <v>Top Frame Node 3718</v>
      </c>
      <c r="D193" s="2">
        <f t="shared" si="150"/>
        <v>3719</v>
      </c>
      <c r="E193" s="2" t="str">
        <f>VLOOKUP($D193,'Node Plan'!B:M,2,FALSE)</f>
        <v>Top Frame Node 3719</v>
      </c>
      <c r="F193" s="192">
        <f t="shared" si="151"/>
        <v>2.6911</v>
      </c>
      <c r="G193" s="2" t="s">
        <v>24</v>
      </c>
      <c r="H193" s="6"/>
      <c r="I193" s="4"/>
      <c r="J193" s="4"/>
      <c r="K193" s="5">
        <f t="shared" si="152"/>
        <v>0</v>
      </c>
      <c r="L193" s="274">
        <f>VLOOKUP($B193,'Node Plan'!$B:$M,8,FALSE)</f>
        <v>170</v>
      </c>
      <c r="M193" s="275">
        <f>VLOOKUP($B193,'Node Plan'!$B:$M,11,FALSE)</f>
        <v>1.6E-2</v>
      </c>
      <c r="N193" s="275">
        <f>VLOOKUP($B193,'Node Plan'!$B:$M,10,FALSE)</f>
        <v>1.583E-2</v>
      </c>
      <c r="O193" s="275">
        <f>VLOOKUP($B193,'Node Plan'!$B:$M,11,FALSE)/2</f>
        <v>8.0000000000000002E-3</v>
      </c>
      <c r="P193" s="276">
        <f t="shared" si="147"/>
        <v>5.3822000000000001</v>
      </c>
      <c r="Q193" s="274">
        <f>VLOOKUP($B193,'Node Plan'!$B:$M,8,FALSE)</f>
        <v>170</v>
      </c>
      <c r="R193" s="275">
        <f>VLOOKUP($B193,'Node Plan'!$B:$M,11,FALSE)</f>
        <v>1.6E-2</v>
      </c>
      <c r="S193" s="275">
        <f>VLOOKUP($B193,'Node Plan'!$B:$M,10,FALSE)</f>
        <v>1.583E-2</v>
      </c>
      <c r="T193" s="275">
        <f>VLOOKUP($B193,'Node Plan'!$B:$M,11,FALSE)/2</f>
        <v>8.0000000000000002E-3</v>
      </c>
      <c r="U193" s="276">
        <f t="shared" si="148"/>
        <v>5.3822000000000001</v>
      </c>
      <c r="V193"/>
      <c r="W193"/>
      <c r="X193" s="2" t="str">
        <f t="shared" si="146"/>
        <v xml:space="preserve">     GL(3718,3719) = 2.6911;</v>
      </c>
    </row>
    <row r="194" spans="1:24" s="14" customFormat="1" ht="15" thickBot="1">
      <c r="A194"/>
      <c r="B194" s="2"/>
      <c r="C194" s="2"/>
      <c r="D194" s="2"/>
      <c r="E194" s="2"/>
      <c r="F194" s="192"/>
      <c r="G194" s="2"/>
      <c r="H194" s="6"/>
      <c r="I194" s="4"/>
      <c r="J194" s="4"/>
      <c r="K194" s="4"/>
      <c r="L194" s="274"/>
      <c r="M194" s="275"/>
      <c r="N194" s="275"/>
      <c r="O194" s="275"/>
      <c r="P194" s="276"/>
      <c r="Q194" s="274"/>
      <c r="R194" s="275"/>
      <c r="S194" s="275"/>
      <c r="T194" s="275"/>
      <c r="U194" s="276"/>
      <c r="V194"/>
      <c r="W194"/>
      <c r="X194" s="2"/>
    </row>
    <row r="195" spans="1:24" s="14" customFormat="1" ht="15" thickBot="1">
      <c r="A195" s="137"/>
      <c r="B195" s="138" t="s">
        <v>113</v>
      </c>
      <c r="C195" s="151" t="s">
        <v>126</v>
      </c>
      <c r="D195" s="138" t="s">
        <v>113</v>
      </c>
      <c r="E195" s="151" t="s">
        <v>127</v>
      </c>
      <c r="F195" s="139"/>
      <c r="G195" s="139"/>
      <c r="H195" s="140"/>
      <c r="I195" s="137"/>
      <c r="J195" s="137"/>
      <c r="K195" s="137"/>
      <c r="L195" s="140"/>
      <c r="M195" s="137"/>
      <c r="N195" s="137"/>
      <c r="O195" s="137"/>
      <c r="P195" s="141"/>
      <c r="Q195" s="140"/>
      <c r="R195" s="137"/>
      <c r="S195" s="137"/>
      <c r="T195" s="137"/>
      <c r="U195" s="141"/>
      <c r="V195" s="137"/>
      <c r="W195" s="137"/>
      <c r="X195" s="142"/>
    </row>
    <row r="196" spans="1:24" s="14" customFormat="1">
      <c r="A196" s="152"/>
      <c r="B196" s="153"/>
      <c r="C196" s="153"/>
      <c r="D196" s="153" t="s">
        <v>51</v>
      </c>
      <c r="E196" s="153"/>
      <c r="F196" s="154"/>
      <c r="G196" s="154"/>
      <c r="H196" s="155"/>
      <c r="I196" s="156"/>
      <c r="J196" s="156"/>
      <c r="K196" s="156"/>
      <c r="L196" s="155"/>
      <c r="M196" s="156"/>
      <c r="N196" s="156"/>
      <c r="O196" s="156"/>
      <c r="P196" s="157"/>
      <c r="Q196" s="155"/>
      <c r="R196" s="156"/>
      <c r="S196" s="156"/>
      <c r="T196" s="156"/>
      <c r="U196" s="157"/>
      <c r="V196" s="152"/>
      <c r="W196" s="152"/>
      <c r="X196" s="158"/>
    </row>
    <row r="197" spans="1:24" s="34" customFormat="1">
      <c r="A197"/>
      <c r="B197" s="2">
        <v>3684</v>
      </c>
      <c r="C197" s="2" t="str">
        <f>VLOOKUP($B197,'Node Plan'!B:M,2,FALSE)</f>
        <v>Top Frame Node 3684</v>
      </c>
      <c r="D197" s="2">
        <f>B197+6</f>
        <v>3690</v>
      </c>
      <c r="E197" s="2" t="str">
        <f>VLOOKUP($D197,'Node Plan'!B:M,2,FALSE)</f>
        <v>Top Frame Node 3690</v>
      </c>
      <c r="F197" s="192">
        <f>IF(G197="Y",1/(1/K197+1/P197+1/U197),1/(1/P197+1/U197))</f>
        <v>2.72</v>
      </c>
      <c r="G197" s="2" t="s">
        <v>24</v>
      </c>
      <c r="H197" s="6"/>
      <c r="I197" s="4"/>
      <c r="J197" s="4"/>
      <c r="K197" s="5">
        <f>I197*J197*H197</f>
        <v>0</v>
      </c>
      <c r="L197" s="274">
        <f>VLOOKUP($B197,'Node Plan'!$B:$M,8,FALSE)</f>
        <v>170</v>
      </c>
      <c r="M197" s="275">
        <f>VLOOKUP($B197,'Node Plan'!$B:$M,10,FALSE)</f>
        <v>1.583E-2</v>
      </c>
      <c r="N197" s="275">
        <f>VLOOKUP($B197,'Node Plan'!$B:$M,11,FALSE)</f>
        <v>1.6E-2</v>
      </c>
      <c r="O197" s="275">
        <f>VLOOKUP($B197,'Node Plan'!$B:$M,10,FALSE)/2</f>
        <v>7.9150000000000002E-3</v>
      </c>
      <c r="P197" s="276">
        <f>(L197*M197*N197)/O197</f>
        <v>5.44</v>
      </c>
      <c r="Q197" s="274">
        <f>VLOOKUP($B197,'Node Plan'!$B:$M,8,FALSE)</f>
        <v>170</v>
      </c>
      <c r="R197" s="275">
        <f>VLOOKUP($B197,'Node Plan'!$B:$M,10,FALSE)</f>
        <v>1.583E-2</v>
      </c>
      <c r="S197" s="275">
        <f>VLOOKUP($B197,'Node Plan'!$B:$M,11,FALSE)</f>
        <v>1.6E-2</v>
      </c>
      <c r="T197" s="275">
        <f>VLOOKUP($B197,'Node Plan'!$B:$M,10,FALSE)/2</f>
        <v>7.9150000000000002E-3</v>
      </c>
      <c r="U197" s="276">
        <f>(Q197*R197*S197)/T197</f>
        <v>5.44</v>
      </c>
      <c r="V197"/>
      <c r="W197"/>
      <c r="X197" s="2" t="str">
        <f t="shared" ref="X197:X198" si="153">"     GL("&amp;B197&amp;","&amp;D197&amp;") = "&amp;F197&amp;";"</f>
        <v xml:space="preserve">     GL(3684,3690) = 2.72;</v>
      </c>
    </row>
    <row r="198" spans="1:24" s="62" customFormat="1">
      <c r="A198"/>
      <c r="B198" s="2">
        <f>B197+6</f>
        <v>3690</v>
      </c>
      <c r="C198" s="2" t="str">
        <f>VLOOKUP($B198,'Node Plan'!B:M,2,FALSE)</f>
        <v>Top Frame Node 3690</v>
      </c>
      <c r="D198" s="2">
        <f>B198+6</f>
        <v>3696</v>
      </c>
      <c r="E198" s="2" t="str">
        <f>VLOOKUP($D198,'Node Plan'!B:M,2,FALSE)</f>
        <v>Top Frame Node 3696</v>
      </c>
      <c r="F198" s="192">
        <f>IF(G198="Y",1/(1/K198+1/P198+1/U198),1/(1/P198+1/U198))</f>
        <v>2.72</v>
      </c>
      <c r="G198" s="2" t="s">
        <v>24</v>
      </c>
      <c r="H198" s="6"/>
      <c r="I198" s="4"/>
      <c r="J198" s="4"/>
      <c r="K198" s="5">
        <f>I198*J198*H198</f>
        <v>0</v>
      </c>
      <c r="L198" s="274">
        <f>VLOOKUP($B198,'Node Plan'!$B:$M,8,FALSE)</f>
        <v>170</v>
      </c>
      <c r="M198" s="275">
        <f>VLOOKUP($B198,'Node Plan'!$B:$M,10,FALSE)</f>
        <v>1.583E-2</v>
      </c>
      <c r="N198" s="275">
        <f>VLOOKUP($B198,'Node Plan'!$B:$M,11,FALSE)</f>
        <v>1.6E-2</v>
      </c>
      <c r="O198" s="275">
        <f>VLOOKUP($B198,'Node Plan'!$B:$M,10,FALSE)/2</f>
        <v>7.9150000000000002E-3</v>
      </c>
      <c r="P198" s="276">
        <f t="shared" ref="P198:P201" si="154">(L198*M198*N198)/O198</f>
        <v>5.44</v>
      </c>
      <c r="Q198" s="274">
        <f>VLOOKUP($B198,'Node Plan'!$B:$M,8,FALSE)</f>
        <v>170</v>
      </c>
      <c r="R198" s="275">
        <f>VLOOKUP($B198,'Node Plan'!$B:$M,10,FALSE)</f>
        <v>1.583E-2</v>
      </c>
      <c r="S198" s="275">
        <f>VLOOKUP($B198,'Node Plan'!$B:$M,11,FALSE)</f>
        <v>1.6E-2</v>
      </c>
      <c r="T198" s="275">
        <f>VLOOKUP($B198,'Node Plan'!$B:$M,10,FALSE)/2</f>
        <v>7.9150000000000002E-3</v>
      </c>
      <c r="U198" s="276">
        <f t="shared" ref="U198:U201" si="155">(Q198*R198*S198)/T198</f>
        <v>5.44</v>
      </c>
      <c r="V198"/>
      <c r="W198"/>
      <c r="X198" s="2" t="str">
        <f t="shared" si="153"/>
        <v xml:space="preserve">     GL(3690,3696) = 2.72;</v>
      </c>
    </row>
    <row r="199" spans="1:24" s="63" customFormat="1">
      <c r="A199"/>
      <c r="B199" s="2">
        <f t="shared" ref="B199:B201" si="156">B198+6</f>
        <v>3696</v>
      </c>
      <c r="C199" s="2" t="str">
        <f>VLOOKUP($B199,'Node Plan'!B:M,2,FALSE)</f>
        <v>Top Frame Node 3696</v>
      </c>
      <c r="D199" s="2">
        <f t="shared" ref="D199:D201" si="157">B199+6</f>
        <v>3702</v>
      </c>
      <c r="E199" s="2" t="str">
        <f>VLOOKUP($D199,'Node Plan'!B:M,2,FALSE)</f>
        <v>Top Frame Node 3702</v>
      </c>
      <c r="F199" s="192">
        <f t="shared" ref="F199:F201" si="158">IF(G199="Y",1/(1/K199+1/P199+1/U199),1/(1/P199+1/U199))</f>
        <v>2.72</v>
      </c>
      <c r="G199" s="2" t="s">
        <v>24</v>
      </c>
      <c r="H199" s="6"/>
      <c r="I199" s="4"/>
      <c r="J199" s="4"/>
      <c r="K199" s="5">
        <f t="shared" ref="K199:K201" si="159">I199*J199*H199</f>
        <v>0</v>
      </c>
      <c r="L199" s="274">
        <f>VLOOKUP($B199,'Node Plan'!$B:$M,8,FALSE)</f>
        <v>170</v>
      </c>
      <c r="M199" s="275">
        <f>VLOOKUP($B199,'Node Plan'!$B:$M,10,FALSE)</f>
        <v>1.583E-2</v>
      </c>
      <c r="N199" s="275">
        <f>VLOOKUP($B199,'Node Plan'!$B:$M,11,FALSE)</f>
        <v>1.6E-2</v>
      </c>
      <c r="O199" s="275">
        <f>VLOOKUP($B199,'Node Plan'!$B:$M,10,FALSE)/2</f>
        <v>7.9150000000000002E-3</v>
      </c>
      <c r="P199" s="276">
        <f t="shared" si="154"/>
        <v>5.44</v>
      </c>
      <c r="Q199" s="274">
        <f>VLOOKUP($B199,'Node Plan'!$B:$M,8,FALSE)</f>
        <v>170</v>
      </c>
      <c r="R199" s="275">
        <f>VLOOKUP($B199,'Node Plan'!$B:$M,10,FALSE)</f>
        <v>1.583E-2</v>
      </c>
      <c r="S199" s="275">
        <f>VLOOKUP($B199,'Node Plan'!$B:$M,11,FALSE)</f>
        <v>1.6E-2</v>
      </c>
      <c r="T199" s="275">
        <f>VLOOKUP($B199,'Node Plan'!$B:$M,10,FALSE)/2</f>
        <v>7.9150000000000002E-3</v>
      </c>
      <c r="U199" s="276">
        <f t="shared" si="155"/>
        <v>5.44</v>
      </c>
      <c r="V199"/>
      <c r="W199"/>
      <c r="X199" s="2" t="str">
        <f t="shared" ref="X199:X201" si="160">"     GL("&amp;B199&amp;","&amp;D199&amp;") = "&amp;F199&amp;";"</f>
        <v xml:space="preserve">     GL(3696,3702) = 2.72;</v>
      </c>
    </row>
    <row r="200" spans="1:24" s="63" customFormat="1">
      <c r="A200"/>
      <c r="B200" s="2">
        <f t="shared" si="156"/>
        <v>3702</v>
      </c>
      <c r="C200" s="2" t="str">
        <f>VLOOKUP($B200,'Node Plan'!B:M,2,FALSE)</f>
        <v>Top Frame Node 3702</v>
      </c>
      <c r="D200" s="2">
        <f t="shared" si="157"/>
        <v>3708</v>
      </c>
      <c r="E200" s="2" t="str">
        <f>VLOOKUP($D200,'Node Plan'!B:M,2,FALSE)</f>
        <v>Top Frame Node 3708</v>
      </c>
      <c r="F200" s="192">
        <f t="shared" si="158"/>
        <v>2.72</v>
      </c>
      <c r="G200" s="2" t="s">
        <v>24</v>
      </c>
      <c r="H200" s="6"/>
      <c r="I200" s="4"/>
      <c r="J200" s="4"/>
      <c r="K200" s="5">
        <f t="shared" si="159"/>
        <v>0</v>
      </c>
      <c r="L200" s="274">
        <f>VLOOKUP($B200,'Node Plan'!$B:$M,8,FALSE)</f>
        <v>170</v>
      </c>
      <c r="M200" s="275">
        <f>VLOOKUP($B200,'Node Plan'!$B:$M,10,FALSE)</f>
        <v>1.583E-2</v>
      </c>
      <c r="N200" s="275">
        <f>VLOOKUP($B200,'Node Plan'!$B:$M,11,FALSE)</f>
        <v>1.6E-2</v>
      </c>
      <c r="O200" s="275">
        <f>VLOOKUP($B200,'Node Plan'!$B:$M,10,FALSE)/2</f>
        <v>7.9150000000000002E-3</v>
      </c>
      <c r="P200" s="276">
        <f t="shared" si="154"/>
        <v>5.44</v>
      </c>
      <c r="Q200" s="274">
        <f>VLOOKUP($B200,'Node Plan'!$B:$M,8,FALSE)</f>
        <v>170</v>
      </c>
      <c r="R200" s="275">
        <f>VLOOKUP($B200,'Node Plan'!$B:$M,10,FALSE)</f>
        <v>1.583E-2</v>
      </c>
      <c r="S200" s="275">
        <f>VLOOKUP($B200,'Node Plan'!$B:$M,11,FALSE)</f>
        <v>1.6E-2</v>
      </c>
      <c r="T200" s="275">
        <f>VLOOKUP($B200,'Node Plan'!$B:$M,10,FALSE)/2</f>
        <v>7.9150000000000002E-3</v>
      </c>
      <c r="U200" s="276">
        <f t="shared" si="155"/>
        <v>5.44</v>
      </c>
      <c r="V200"/>
      <c r="W200"/>
      <c r="X200" s="2" t="str">
        <f t="shared" si="160"/>
        <v xml:space="preserve">     GL(3702,3708) = 2.72;</v>
      </c>
    </row>
    <row r="201" spans="1:24" s="63" customFormat="1">
      <c r="A201"/>
      <c r="B201" s="2">
        <f t="shared" si="156"/>
        <v>3708</v>
      </c>
      <c r="C201" s="2" t="str">
        <f>VLOOKUP($B201,'Node Plan'!B:M,2,FALSE)</f>
        <v>Top Frame Node 3708</v>
      </c>
      <c r="D201" s="2">
        <f t="shared" si="157"/>
        <v>3714</v>
      </c>
      <c r="E201" s="2" t="str">
        <f>VLOOKUP($D201,'Node Plan'!B:M,2,FALSE)</f>
        <v>Top Frame Node 3714</v>
      </c>
      <c r="F201" s="192">
        <f t="shared" si="158"/>
        <v>2.72</v>
      </c>
      <c r="G201" s="2" t="s">
        <v>24</v>
      </c>
      <c r="H201" s="6"/>
      <c r="I201" s="4"/>
      <c r="J201" s="4"/>
      <c r="K201" s="5">
        <f t="shared" si="159"/>
        <v>0</v>
      </c>
      <c r="L201" s="274">
        <f>VLOOKUP($B201,'Node Plan'!$B:$M,8,FALSE)</f>
        <v>170</v>
      </c>
      <c r="M201" s="275">
        <f>VLOOKUP($B201,'Node Plan'!$B:$M,10,FALSE)</f>
        <v>1.583E-2</v>
      </c>
      <c r="N201" s="275">
        <f>VLOOKUP($B201,'Node Plan'!$B:$M,11,FALSE)</f>
        <v>1.6E-2</v>
      </c>
      <c r="O201" s="275">
        <f>VLOOKUP($B201,'Node Plan'!$B:$M,10,FALSE)/2</f>
        <v>7.9150000000000002E-3</v>
      </c>
      <c r="P201" s="276">
        <f t="shared" si="154"/>
        <v>5.44</v>
      </c>
      <c r="Q201" s="274">
        <f>VLOOKUP($B201,'Node Plan'!$B:$M,8,FALSE)</f>
        <v>170</v>
      </c>
      <c r="R201" s="275">
        <f>VLOOKUP($B201,'Node Plan'!$B:$M,10,FALSE)</f>
        <v>1.583E-2</v>
      </c>
      <c r="S201" s="275">
        <f>VLOOKUP($B201,'Node Plan'!$B:$M,11,FALSE)</f>
        <v>1.6E-2</v>
      </c>
      <c r="T201" s="275">
        <f>VLOOKUP($B201,'Node Plan'!$B:$M,10,FALSE)/2</f>
        <v>7.9150000000000002E-3</v>
      </c>
      <c r="U201" s="276">
        <f t="shared" si="155"/>
        <v>5.44</v>
      </c>
      <c r="V201"/>
      <c r="W201"/>
      <c r="X201" s="2" t="str">
        <f t="shared" si="160"/>
        <v xml:space="preserve">     GL(3708,3714) = 2.72;</v>
      </c>
    </row>
    <row r="202" spans="1:24" s="63" customFormat="1">
      <c r="A202"/>
      <c r="B202" s="2"/>
      <c r="C202" s="2"/>
      <c r="D202" s="2"/>
      <c r="E202" s="2"/>
      <c r="F202" s="192"/>
      <c r="G202" s="2"/>
      <c r="H202" s="6"/>
      <c r="I202" s="4"/>
      <c r="J202" s="4"/>
      <c r="K202" s="4"/>
      <c r="L202" s="274"/>
      <c r="M202" s="275"/>
      <c r="N202" s="275"/>
      <c r="O202" s="275"/>
      <c r="P202" s="276"/>
      <c r="Q202" s="274"/>
      <c r="R202" s="275"/>
      <c r="S202" s="275"/>
      <c r="T202" s="275"/>
      <c r="U202" s="276"/>
      <c r="V202"/>
      <c r="W202"/>
      <c r="X202" s="2"/>
    </row>
    <row r="203" spans="1:24" s="63" customFormat="1">
      <c r="A203"/>
      <c r="B203" s="2">
        <v>3685</v>
      </c>
      <c r="C203" s="2" t="str">
        <f>VLOOKUP($B203,'Node Plan'!B:M,2,FALSE)</f>
        <v>Top Frame Node 3685</v>
      </c>
      <c r="D203" s="2">
        <f>B203+6</f>
        <v>3691</v>
      </c>
      <c r="E203" s="2" t="str">
        <f>VLOOKUP($D203,'Node Plan'!B:M,2,FALSE)</f>
        <v>Top Frame Node 3691</v>
      </c>
      <c r="F203" s="192">
        <f>IF(G203="Y",1/(1/K203+1/P203+1/U203),1/(1/P203+1/U203))</f>
        <v>2.72</v>
      </c>
      <c r="G203" s="2" t="s">
        <v>24</v>
      </c>
      <c r="H203" s="6"/>
      <c r="I203" s="4"/>
      <c r="J203" s="4"/>
      <c r="K203" s="5">
        <f>I203*J203*H203</f>
        <v>0</v>
      </c>
      <c r="L203" s="274">
        <f>VLOOKUP($B203,'Node Plan'!$B:$M,8,FALSE)</f>
        <v>170</v>
      </c>
      <c r="M203" s="275">
        <f>VLOOKUP($B203,'Node Plan'!$B:$M,10,FALSE)</f>
        <v>1.583E-2</v>
      </c>
      <c r="N203" s="275">
        <f>VLOOKUP($B203,'Node Plan'!$B:$M,11,FALSE)</f>
        <v>1.6E-2</v>
      </c>
      <c r="O203" s="275">
        <f>VLOOKUP($B203,'Node Plan'!$B:$M,10,FALSE)/2</f>
        <v>7.9150000000000002E-3</v>
      </c>
      <c r="P203" s="276">
        <f>(L203*M203*N203)/O203</f>
        <v>5.44</v>
      </c>
      <c r="Q203" s="274">
        <f>VLOOKUP($B203,'Node Plan'!$B:$M,8,FALSE)</f>
        <v>170</v>
      </c>
      <c r="R203" s="275">
        <f>VLOOKUP($B203,'Node Plan'!$B:$M,10,FALSE)</f>
        <v>1.583E-2</v>
      </c>
      <c r="S203" s="275">
        <f>VLOOKUP($B203,'Node Plan'!$B:$M,11,FALSE)</f>
        <v>1.6E-2</v>
      </c>
      <c r="T203" s="275">
        <f>VLOOKUP($B203,'Node Plan'!$B:$M,10,FALSE)/2</f>
        <v>7.9150000000000002E-3</v>
      </c>
      <c r="U203" s="276">
        <f>(Q203*R203*S203)/T203</f>
        <v>5.44</v>
      </c>
      <c r="V203"/>
      <c r="W203"/>
      <c r="X203" s="2" t="str">
        <f t="shared" ref="X203" si="161">"     GL("&amp;B203&amp;","&amp;D203&amp;") = "&amp;F203&amp;";"</f>
        <v xml:space="preserve">     GL(3685,3691) = 2.72;</v>
      </c>
    </row>
    <row r="204" spans="1:24" s="63" customFormat="1">
      <c r="A204"/>
      <c r="B204" s="2">
        <v>3709</v>
      </c>
      <c r="C204" s="2" t="str">
        <f>VLOOKUP($B204,'Node Plan'!B:M,2,FALSE)</f>
        <v>Top Frame Node 3709</v>
      </c>
      <c r="D204" s="2">
        <f>B204+6</f>
        <v>3715</v>
      </c>
      <c r="E204" s="2" t="str">
        <f>VLOOKUP($D204,'Node Plan'!B:M,2,FALSE)</f>
        <v>Top Frame Node 3715</v>
      </c>
      <c r="F204" s="192">
        <f>IF(G204="Y",1/(1/K204+1/P204+1/U204),1/(1/P204+1/U204))</f>
        <v>2.72</v>
      </c>
      <c r="G204" s="2" t="s">
        <v>24</v>
      </c>
      <c r="H204" s="6"/>
      <c r="I204" s="4"/>
      <c r="J204" s="4"/>
      <c r="K204" s="5">
        <f>I204*J204*H204</f>
        <v>0</v>
      </c>
      <c r="L204" s="274">
        <f>VLOOKUP($B204,'Node Plan'!$B:$M,8,FALSE)</f>
        <v>170</v>
      </c>
      <c r="M204" s="275">
        <f>VLOOKUP($B204,'Node Plan'!$B:$M,10,FALSE)</f>
        <v>1.583E-2</v>
      </c>
      <c r="N204" s="275">
        <f>VLOOKUP($B204,'Node Plan'!$B:$M,11,FALSE)</f>
        <v>1.6E-2</v>
      </c>
      <c r="O204" s="275">
        <f>VLOOKUP($B204,'Node Plan'!$B:$M,10,FALSE)/2</f>
        <v>7.9150000000000002E-3</v>
      </c>
      <c r="P204" s="276">
        <f>(L204*M204*N204)/O204</f>
        <v>5.44</v>
      </c>
      <c r="Q204" s="274">
        <f>VLOOKUP($B204,'Node Plan'!$B:$M,8,FALSE)</f>
        <v>170</v>
      </c>
      <c r="R204" s="275">
        <f>VLOOKUP($B204,'Node Plan'!$B:$M,10,FALSE)</f>
        <v>1.583E-2</v>
      </c>
      <c r="S204" s="275">
        <f>VLOOKUP($B204,'Node Plan'!$B:$M,11,FALSE)</f>
        <v>1.6E-2</v>
      </c>
      <c r="T204" s="275">
        <f>VLOOKUP($B204,'Node Plan'!$B:$M,10,FALSE)/2</f>
        <v>7.9150000000000002E-3</v>
      </c>
      <c r="U204" s="276">
        <f>(Q204*R204*S204)/T204</f>
        <v>5.44</v>
      </c>
      <c r="V204"/>
      <c r="W204"/>
      <c r="X204" s="2" t="str">
        <f t="shared" ref="X204" si="162">"     GL("&amp;B204&amp;","&amp;D204&amp;") = "&amp;F204&amp;";"</f>
        <v xml:space="preserve">     GL(3709,3715) = 2.72;</v>
      </c>
    </row>
    <row r="205" spans="1:24" s="63" customFormat="1">
      <c r="A205"/>
      <c r="B205" s="2"/>
      <c r="C205" s="2"/>
      <c r="D205" s="2"/>
      <c r="E205" s="2"/>
      <c r="F205" s="192"/>
      <c r="G205" s="2"/>
      <c r="H205" s="6"/>
      <c r="I205" s="4"/>
      <c r="J205" s="4"/>
      <c r="K205" s="5"/>
      <c r="L205" s="274"/>
      <c r="M205" s="275"/>
      <c r="N205" s="275"/>
      <c r="O205" s="275"/>
      <c r="P205" s="276"/>
      <c r="Q205" s="274"/>
      <c r="R205" s="275"/>
      <c r="S205" s="275"/>
      <c r="T205" s="275"/>
      <c r="U205" s="276"/>
      <c r="V205"/>
      <c r="W205"/>
      <c r="X205" s="2"/>
    </row>
    <row r="206" spans="1:24" s="63" customFormat="1">
      <c r="A206"/>
      <c r="B206" s="2">
        <v>3686</v>
      </c>
      <c r="C206" s="2" t="str">
        <f>VLOOKUP($B206,'Node Plan'!B:M,2,FALSE)</f>
        <v>Top Frame Node 3686</v>
      </c>
      <c r="D206" s="2">
        <f>B206+6</f>
        <v>3692</v>
      </c>
      <c r="E206" s="2" t="str">
        <f>VLOOKUP($D206,'Node Plan'!B:M,2,FALSE)</f>
        <v>Top Frame Node 3692</v>
      </c>
      <c r="F206" s="192">
        <f>IF(G206="Y",1/(1/K206+1/P206+1/U206),1/(1/P206+1/U206))</f>
        <v>2.72</v>
      </c>
      <c r="G206" s="2" t="s">
        <v>24</v>
      </c>
      <c r="H206" s="6"/>
      <c r="I206" s="4"/>
      <c r="J206" s="4"/>
      <c r="K206" s="5">
        <f>I206*J206*H206</f>
        <v>0</v>
      </c>
      <c r="L206" s="274">
        <f>VLOOKUP($B206,'Node Plan'!$B:$M,8,FALSE)</f>
        <v>170</v>
      </c>
      <c r="M206" s="275">
        <f>VLOOKUP($B206,'Node Plan'!$B:$M,10,FALSE)</f>
        <v>1.583E-2</v>
      </c>
      <c r="N206" s="275">
        <f>VLOOKUP($B206,'Node Plan'!$B:$M,11,FALSE)</f>
        <v>1.6E-2</v>
      </c>
      <c r="O206" s="275">
        <f>VLOOKUP($B206,'Node Plan'!$B:$M,10,FALSE)/2</f>
        <v>7.9150000000000002E-3</v>
      </c>
      <c r="P206" s="276">
        <f>(L206*M206*N206)/O206</f>
        <v>5.44</v>
      </c>
      <c r="Q206" s="274">
        <f>VLOOKUP($B206,'Node Plan'!$B:$M,8,FALSE)</f>
        <v>170</v>
      </c>
      <c r="R206" s="275">
        <f>VLOOKUP($B206,'Node Plan'!$B:$M,10,FALSE)</f>
        <v>1.583E-2</v>
      </c>
      <c r="S206" s="275">
        <f>VLOOKUP($B206,'Node Plan'!$B:$M,11,FALSE)</f>
        <v>1.6E-2</v>
      </c>
      <c r="T206" s="275">
        <f>VLOOKUP($B206,'Node Plan'!$B:$M,10,FALSE)/2</f>
        <v>7.9150000000000002E-3</v>
      </c>
      <c r="U206" s="276">
        <f>(Q206*R206*S206)/T206</f>
        <v>5.44</v>
      </c>
      <c r="V206"/>
      <c r="W206"/>
      <c r="X206" s="2" t="str">
        <f t="shared" ref="X206:X207" si="163">"     GL("&amp;B206&amp;","&amp;D206&amp;") = "&amp;F206&amp;";"</f>
        <v xml:space="preserve">     GL(3686,3692) = 2.72;</v>
      </c>
    </row>
    <row r="207" spans="1:24" s="63" customFormat="1">
      <c r="A207"/>
      <c r="B207" s="2">
        <v>3710</v>
      </c>
      <c r="C207" s="2" t="str">
        <f>VLOOKUP($B207,'Node Plan'!B:M,2,FALSE)</f>
        <v>Top Frame Node 3710</v>
      </c>
      <c r="D207" s="2">
        <f>B207+6</f>
        <v>3716</v>
      </c>
      <c r="E207" s="2" t="str">
        <f>VLOOKUP($D207,'Node Plan'!B:M,2,FALSE)</f>
        <v>Top Frame Node 3716</v>
      </c>
      <c r="F207" s="192">
        <f>IF(G207="Y",1/(1/K207+1/P207+1/U207),1/(1/P207+1/U207))</f>
        <v>2.72</v>
      </c>
      <c r="G207" s="2" t="s">
        <v>24</v>
      </c>
      <c r="H207" s="6"/>
      <c r="I207" s="4"/>
      <c r="J207" s="4"/>
      <c r="K207" s="5">
        <f>I207*J207*H207</f>
        <v>0</v>
      </c>
      <c r="L207" s="274">
        <f>VLOOKUP($B207,'Node Plan'!$B:$M,8,FALSE)</f>
        <v>170</v>
      </c>
      <c r="M207" s="275">
        <f>VLOOKUP($B207,'Node Plan'!$B:$M,10,FALSE)</f>
        <v>1.583E-2</v>
      </c>
      <c r="N207" s="275">
        <f>VLOOKUP($B207,'Node Plan'!$B:$M,11,FALSE)</f>
        <v>1.6E-2</v>
      </c>
      <c r="O207" s="275">
        <f>VLOOKUP($B207,'Node Plan'!$B:$M,10,FALSE)/2</f>
        <v>7.9150000000000002E-3</v>
      </c>
      <c r="P207" s="276">
        <f>(L207*M207*N207)/O207</f>
        <v>5.44</v>
      </c>
      <c r="Q207" s="274">
        <f>VLOOKUP($B207,'Node Plan'!$B:$M,8,FALSE)</f>
        <v>170</v>
      </c>
      <c r="R207" s="275">
        <f>VLOOKUP($B207,'Node Plan'!$B:$M,10,FALSE)</f>
        <v>1.583E-2</v>
      </c>
      <c r="S207" s="275">
        <f>VLOOKUP($B207,'Node Plan'!$B:$M,11,FALSE)</f>
        <v>1.6E-2</v>
      </c>
      <c r="T207" s="275">
        <f>VLOOKUP($B207,'Node Plan'!$B:$M,10,FALSE)/2</f>
        <v>7.9150000000000002E-3</v>
      </c>
      <c r="U207" s="276">
        <f>(Q207*R207*S207)/T207</f>
        <v>5.44</v>
      </c>
      <c r="V207"/>
      <c r="W207"/>
      <c r="X207" s="2" t="str">
        <f t="shared" si="163"/>
        <v xml:space="preserve">     GL(3710,3716) = 2.72;</v>
      </c>
    </row>
    <row r="208" spans="1:24" s="34" customFormat="1">
      <c r="A208"/>
      <c r="B208" s="2"/>
      <c r="C208" s="2"/>
      <c r="D208" s="2"/>
      <c r="E208" s="2"/>
      <c r="F208" s="192"/>
      <c r="G208" s="2"/>
      <c r="H208" s="6"/>
      <c r="I208" s="4"/>
      <c r="J208" s="4"/>
      <c r="K208" s="5"/>
      <c r="L208" s="274"/>
      <c r="M208" s="275"/>
      <c r="N208" s="275"/>
      <c r="O208" s="275"/>
      <c r="P208" s="276"/>
      <c r="Q208" s="274"/>
      <c r="R208" s="275"/>
      <c r="S208" s="275"/>
      <c r="T208" s="275"/>
      <c r="U208" s="276"/>
      <c r="V208"/>
      <c r="W208"/>
      <c r="X208" s="2"/>
    </row>
    <row r="209" spans="1:24" s="62" customFormat="1">
      <c r="A209"/>
      <c r="B209" s="2">
        <v>3687</v>
      </c>
      <c r="C209" s="2" t="str">
        <f>VLOOKUP($B209,'Node Plan'!B:M,2,FALSE)</f>
        <v>Top Frame Node 3687</v>
      </c>
      <c r="D209" s="2">
        <f>B209+6</f>
        <v>3693</v>
      </c>
      <c r="E209" s="2" t="str">
        <f>VLOOKUP($D209,'Node Plan'!B:M,2,FALSE)</f>
        <v>Top Frame Node 3693</v>
      </c>
      <c r="F209" s="192">
        <f>IF(G209="Y",1/(1/K209+1/P209+1/U209),1/(1/P209+1/U209))</f>
        <v>2.72</v>
      </c>
      <c r="G209" s="2" t="s">
        <v>24</v>
      </c>
      <c r="H209" s="6"/>
      <c r="I209" s="4"/>
      <c r="J209" s="4"/>
      <c r="K209" s="5">
        <f>I209*J209*H209</f>
        <v>0</v>
      </c>
      <c r="L209" s="274">
        <f>VLOOKUP($B209,'Node Plan'!$B:$M,8,FALSE)</f>
        <v>170</v>
      </c>
      <c r="M209" s="275">
        <f>VLOOKUP($B209,'Node Plan'!$B:$M,10,FALSE)</f>
        <v>1.583E-2</v>
      </c>
      <c r="N209" s="275">
        <f>VLOOKUP($B209,'Node Plan'!$B:$M,11,FALSE)</f>
        <v>1.6E-2</v>
      </c>
      <c r="O209" s="275">
        <f>VLOOKUP($B209,'Node Plan'!$B:$M,10,FALSE)/2</f>
        <v>7.9150000000000002E-3</v>
      </c>
      <c r="P209" s="276">
        <f>(L209*M209*N209)/O209</f>
        <v>5.44</v>
      </c>
      <c r="Q209" s="274">
        <f>VLOOKUP($B209,'Node Plan'!$B:$M,8,FALSE)</f>
        <v>170</v>
      </c>
      <c r="R209" s="275">
        <f>VLOOKUP($B209,'Node Plan'!$B:$M,10,FALSE)</f>
        <v>1.583E-2</v>
      </c>
      <c r="S209" s="275">
        <f>VLOOKUP($B209,'Node Plan'!$B:$M,11,FALSE)</f>
        <v>1.6E-2</v>
      </c>
      <c r="T209" s="275">
        <f>VLOOKUP($B209,'Node Plan'!$B:$M,10,FALSE)/2</f>
        <v>7.9150000000000002E-3</v>
      </c>
      <c r="U209" s="276">
        <f>(Q209*R209*S209)/T209</f>
        <v>5.44</v>
      </c>
      <c r="V209"/>
      <c r="W209"/>
      <c r="X209" s="2" t="str">
        <f t="shared" ref="X209:X210" si="164">"     GL("&amp;B209&amp;","&amp;D209&amp;") = "&amp;F209&amp;";"</f>
        <v xml:space="preserve">     GL(3687,3693) = 2.72;</v>
      </c>
    </row>
    <row r="210" spans="1:24" s="63" customFormat="1">
      <c r="A210"/>
      <c r="B210" s="2">
        <v>3711</v>
      </c>
      <c r="C210" s="2" t="str">
        <f>VLOOKUP($B210,'Node Plan'!B:M,2,FALSE)</f>
        <v>Top Frame Node 3711</v>
      </c>
      <c r="D210" s="2">
        <f>B210+6</f>
        <v>3717</v>
      </c>
      <c r="E210" s="2" t="str">
        <f>VLOOKUP($D210,'Node Plan'!B:M,2,FALSE)</f>
        <v>Top Frame Node 3717</v>
      </c>
      <c r="F210" s="192">
        <f>IF(G210="Y",1/(1/K210+1/P210+1/U210),1/(1/P210+1/U210))</f>
        <v>2.72</v>
      </c>
      <c r="G210" s="2" t="s">
        <v>24</v>
      </c>
      <c r="H210" s="6"/>
      <c r="I210" s="4"/>
      <c r="J210" s="4"/>
      <c r="K210" s="5">
        <f>I210*J210*H210</f>
        <v>0</v>
      </c>
      <c r="L210" s="274">
        <f>VLOOKUP($B210,'Node Plan'!$B:$M,8,FALSE)</f>
        <v>170</v>
      </c>
      <c r="M210" s="275">
        <f>VLOOKUP($B210,'Node Plan'!$B:$M,10,FALSE)</f>
        <v>1.583E-2</v>
      </c>
      <c r="N210" s="275">
        <f>VLOOKUP($B210,'Node Plan'!$B:$M,11,FALSE)</f>
        <v>1.6E-2</v>
      </c>
      <c r="O210" s="275">
        <f>VLOOKUP($B210,'Node Plan'!$B:$M,10,FALSE)/2</f>
        <v>7.9150000000000002E-3</v>
      </c>
      <c r="P210" s="276">
        <f>(L210*M210*N210)/O210</f>
        <v>5.44</v>
      </c>
      <c r="Q210" s="274">
        <f>VLOOKUP($B210,'Node Plan'!$B:$M,8,FALSE)</f>
        <v>170</v>
      </c>
      <c r="R210" s="275">
        <f>VLOOKUP($B210,'Node Plan'!$B:$M,10,FALSE)</f>
        <v>1.583E-2</v>
      </c>
      <c r="S210" s="275">
        <f>VLOOKUP($B210,'Node Plan'!$B:$M,11,FALSE)</f>
        <v>1.6E-2</v>
      </c>
      <c r="T210" s="275">
        <f>VLOOKUP($B210,'Node Plan'!$B:$M,10,FALSE)/2</f>
        <v>7.9150000000000002E-3</v>
      </c>
      <c r="U210" s="276">
        <f>(Q210*R210*S210)/T210</f>
        <v>5.44</v>
      </c>
      <c r="V210"/>
      <c r="W210"/>
      <c r="X210" s="2" t="str">
        <f t="shared" si="164"/>
        <v xml:space="preserve">     GL(3711,3717) = 2.72;</v>
      </c>
    </row>
    <row r="211" spans="1:24" s="14" customFormat="1">
      <c r="A211"/>
      <c r="B211" s="2"/>
      <c r="C211" s="2"/>
      <c r="D211" s="2"/>
      <c r="E211" s="2"/>
      <c r="F211" s="192"/>
      <c r="G211" s="2"/>
      <c r="H211" s="6"/>
      <c r="I211" s="4"/>
      <c r="J211" s="4"/>
      <c r="K211" s="5"/>
      <c r="L211" s="274"/>
      <c r="M211" s="275"/>
      <c r="N211" s="275"/>
      <c r="O211" s="275"/>
      <c r="P211" s="276"/>
      <c r="Q211" s="274"/>
      <c r="R211" s="275"/>
      <c r="S211" s="275"/>
      <c r="T211" s="275"/>
      <c r="U211" s="276"/>
      <c r="V211"/>
      <c r="W211"/>
      <c r="X211" s="2"/>
    </row>
    <row r="212" spans="1:24" s="14" customFormat="1">
      <c r="A212"/>
      <c r="B212" s="2">
        <v>3688</v>
      </c>
      <c r="C212" s="2" t="str">
        <f>VLOOKUP($B212,'Node Plan'!B:M,2,FALSE)</f>
        <v>Top Frame Node 3688</v>
      </c>
      <c r="D212" s="2">
        <f>B212+6</f>
        <v>3694</v>
      </c>
      <c r="E212" s="2" t="str">
        <f>VLOOKUP($D212,'Node Plan'!B:M,2,FALSE)</f>
        <v>Top Frame Node 3694</v>
      </c>
      <c r="F212" s="192">
        <f>IF(G212="Y",1/(1/K212+1/P212+1/U212),1/(1/P212+1/U212))</f>
        <v>2.72</v>
      </c>
      <c r="G212" s="2" t="s">
        <v>24</v>
      </c>
      <c r="H212" s="6"/>
      <c r="I212" s="4"/>
      <c r="J212" s="4"/>
      <c r="K212" s="5">
        <f>I212*J212*H212</f>
        <v>0</v>
      </c>
      <c r="L212" s="274">
        <f>VLOOKUP($B212,'Node Plan'!$B:$M,8,FALSE)</f>
        <v>170</v>
      </c>
      <c r="M212" s="275">
        <f>VLOOKUP($B212,'Node Plan'!$B:$M,10,FALSE)</f>
        <v>1.583E-2</v>
      </c>
      <c r="N212" s="275">
        <f>VLOOKUP($B212,'Node Plan'!$B:$M,11,FALSE)</f>
        <v>1.6E-2</v>
      </c>
      <c r="O212" s="275">
        <f>VLOOKUP($B212,'Node Plan'!$B:$M,10,FALSE)/2</f>
        <v>7.9150000000000002E-3</v>
      </c>
      <c r="P212" s="276">
        <f>(L212*M212*N212)/O212</f>
        <v>5.44</v>
      </c>
      <c r="Q212" s="274">
        <f>VLOOKUP($B212,'Node Plan'!$B:$M,8,FALSE)</f>
        <v>170</v>
      </c>
      <c r="R212" s="275">
        <f>VLOOKUP($B212,'Node Plan'!$B:$M,10,FALSE)</f>
        <v>1.583E-2</v>
      </c>
      <c r="S212" s="275">
        <f>VLOOKUP($B212,'Node Plan'!$B:$M,11,FALSE)</f>
        <v>1.6E-2</v>
      </c>
      <c r="T212" s="275">
        <f>VLOOKUP($B212,'Node Plan'!$B:$M,10,FALSE)/2</f>
        <v>7.9150000000000002E-3</v>
      </c>
      <c r="U212" s="276">
        <f>(Q212*R212*S212)/T212</f>
        <v>5.44</v>
      </c>
      <c r="V212"/>
      <c r="W212"/>
      <c r="X212" s="2" t="str">
        <f t="shared" ref="X212:X213" si="165">"     GL("&amp;B212&amp;","&amp;D212&amp;") = "&amp;F212&amp;";"</f>
        <v xml:space="preserve">     GL(3688,3694) = 2.72;</v>
      </c>
    </row>
    <row r="213" spans="1:24" s="63" customFormat="1">
      <c r="A213"/>
      <c r="B213" s="2">
        <v>3712</v>
      </c>
      <c r="C213" s="2" t="str">
        <f>VLOOKUP($B213,'Node Plan'!B:M,2,FALSE)</f>
        <v>Top Frame Node 3712</v>
      </c>
      <c r="D213" s="2">
        <f>B213+6</f>
        <v>3718</v>
      </c>
      <c r="E213" s="2" t="str">
        <f>VLOOKUP($D213,'Node Plan'!B:M,2,FALSE)</f>
        <v>Top Frame Node 3718</v>
      </c>
      <c r="F213" s="192">
        <f>IF(G213="Y",1/(1/K213+1/P213+1/U213),1/(1/P213+1/U213))</f>
        <v>2.72</v>
      </c>
      <c r="G213" s="2" t="s">
        <v>24</v>
      </c>
      <c r="H213" s="6"/>
      <c r="I213" s="4"/>
      <c r="J213" s="4"/>
      <c r="K213" s="5">
        <f>I213*J213*H213</f>
        <v>0</v>
      </c>
      <c r="L213" s="274">
        <f>VLOOKUP($B213,'Node Plan'!$B:$M,8,FALSE)</f>
        <v>170</v>
      </c>
      <c r="M213" s="275">
        <f>VLOOKUP($B213,'Node Plan'!$B:$M,10,FALSE)</f>
        <v>1.583E-2</v>
      </c>
      <c r="N213" s="275">
        <f>VLOOKUP($B213,'Node Plan'!$B:$M,11,FALSE)</f>
        <v>1.6E-2</v>
      </c>
      <c r="O213" s="275">
        <f>VLOOKUP($B213,'Node Plan'!$B:$M,10,FALSE)/2</f>
        <v>7.9150000000000002E-3</v>
      </c>
      <c r="P213" s="276">
        <f>(L213*M213*N213)/O213</f>
        <v>5.44</v>
      </c>
      <c r="Q213" s="274">
        <f>VLOOKUP($B213,'Node Plan'!$B:$M,8,FALSE)</f>
        <v>170</v>
      </c>
      <c r="R213" s="275">
        <f>VLOOKUP($B213,'Node Plan'!$B:$M,10,FALSE)</f>
        <v>1.583E-2</v>
      </c>
      <c r="S213" s="275">
        <f>VLOOKUP($B213,'Node Plan'!$B:$M,11,FALSE)</f>
        <v>1.6E-2</v>
      </c>
      <c r="T213" s="275">
        <f>VLOOKUP($B213,'Node Plan'!$B:$M,10,FALSE)/2</f>
        <v>7.9150000000000002E-3</v>
      </c>
      <c r="U213" s="276">
        <f>(Q213*R213*S213)/T213</f>
        <v>5.44</v>
      </c>
      <c r="V213"/>
      <c r="W213"/>
      <c r="X213" s="2" t="str">
        <f t="shared" si="165"/>
        <v xml:space="preserve">     GL(3712,3718) = 2.72;</v>
      </c>
    </row>
    <row r="214" spans="1:24" s="14" customFormat="1">
      <c r="A214"/>
      <c r="B214" s="2"/>
      <c r="C214" s="2"/>
      <c r="D214" s="2"/>
      <c r="E214" s="2"/>
      <c r="F214" s="192"/>
      <c r="G214" s="2"/>
      <c r="H214" s="6"/>
      <c r="I214" s="4"/>
      <c r="J214" s="4"/>
      <c r="K214" s="5"/>
      <c r="L214" s="274"/>
      <c r="M214" s="275"/>
      <c r="N214" s="275"/>
      <c r="O214" s="275"/>
      <c r="P214" s="276"/>
      <c r="Q214" s="274"/>
      <c r="R214" s="275"/>
      <c r="S214" s="275"/>
      <c r="T214" s="275"/>
      <c r="U214" s="276"/>
      <c r="V214"/>
      <c r="W214"/>
      <c r="X214" s="2"/>
    </row>
    <row r="215" spans="1:24" s="14" customFormat="1">
      <c r="A215"/>
      <c r="B215" s="2">
        <v>3689</v>
      </c>
      <c r="C215" s="2" t="str">
        <f>VLOOKUP($B215,'Node Plan'!B:M,2,FALSE)</f>
        <v>Top Frame Node 3689</v>
      </c>
      <c r="D215" s="2">
        <f>B215+6</f>
        <v>3695</v>
      </c>
      <c r="E215" s="2" t="str">
        <f>VLOOKUP($D215,'Node Plan'!B:M,2,FALSE)</f>
        <v>Top Frame Node 3695</v>
      </c>
      <c r="F215" s="192">
        <f>IF(G215="Y",1/(1/K215+1/P215+1/U215),1/(1/P215+1/U215))</f>
        <v>2.72</v>
      </c>
      <c r="G215" s="2" t="s">
        <v>24</v>
      </c>
      <c r="H215" s="6"/>
      <c r="I215" s="4"/>
      <c r="J215" s="4"/>
      <c r="K215" s="5">
        <f>I215*J215*H215</f>
        <v>0</v>
      </c>
      <c r="L215" s="274">
        <f>VLOOKUP($B215,'Node Plan'!$B:$M,8,FALSE)</f>
        <v>170</v>
      </c>
      <c r="M215" s="275">
        <f>VLOOKUP($B215,'Node Plan'!$B:$M,10,FALSE)</f>
        <v>1.583E-2</v>
      </c>
      <c r="N215" s="275">
        <f>VLOOKUP($B215,'Node Plan'!$B:$M,11,FALSE)</f>
        <v>1.6E-2</v>
      </c>
      <c r="O215" s="275">
        <f>VLOOKUP($B215,'Node Plan'!$B:$M,10,FALSE)/2</f>
        <v>7.9150000000000002E-3</v>
      </c>
      <c r="P215" s="276">
        <f>(L215*M215*N215)/O215</f>
        <v>5.44</v>
      </c>
      <c r="Q215" s="274">
        <f>VLOOKUP($B215,'Node Plan'!$B:$M,8,FALSE)</f>
        <v>170</v>
      </c>
      <c r="R215" s="275">
        <f>VLOOKUP($B215,'Node Plan'!$B:$M,10,FALSE)</f>
        <v>1.583E-2</v>
      </c>
      <c r="S215" s="275">
        <f>VLOOKUP($B215,'Node Plan'!$B:$M,11,FALSE)</f>
        <v>1.6E-2</v>
      </c>
      <c r="T215" s="275">
        <f>VLOOKUP($B215,'Node Plan'!$B:$M,10,FALSE)/2</f>
        <v>7.9150000000000002E-3</v>
      </c>
      <c r="U215" s="276">
        <f>(Q215*R215*S215)/T215</f>
        <v>5.44</v>
      </c>
      <c r="V215"/>
      <c r="W215"/>
      <c r="X215" s="2" t="str">
        <f t="shared" ref="X215:X216" si="166">"     GL("&amp;B215&amp;","&amp;D215&amp;") = "&amp;F215&amp;";"</f>
        <v xml:space="preserve">     GL(3689,3695) = 2.72;</v>
      </c>
    </row>
    <row r="216" spans="1:24" s="14" customFormat="1">
      <c r="A216"/>
      <c r="B216" s="2">
        <f>B215+6</f>
        <v>3695</v>
      </c>
      <c r="C216" s="2" t="str">
        <f>VLOOKUP($B216,'Node Plan'!B:M,2,FALSE)</f>
        <v>Top Frame Node 3695</v>
      </c>
      <c r="D216" s="2">
        <f>B216+6</f>
        <v>3701</v>
      </c>
      <c r="E216" s="2" t="str">
        <f>VLOOKUP($D216,'Node Plan'!B:M,2,FALSE)</f>
        <v>Top Frame Node 3701</v>
      </c>
      <c r="F216" s="192">
        <f>IF(G216="Y",1/(1/K216+1/P216+1/U216),1/(1/P216+1/U216))</f>
        <v>2.72</v>
      </c>
      <c r="G216" s="2" t="s">
        <v>24</v>
      </c>
      <c r="H216" s="6"/>
      <c r="I216" s="4"/>
      <c r="J216" s="4"/>
      <c r="K216" s="5">
        <f>I216*J216*H216</f>
        <v>0</v>
      </c>
      <c r="L216" s="274">
        <f>VLOOKUP($B216,'Node Plan'!$B:$M,8,FALSE)</f>
        <v>170</v>
      </c>
      <c r="M216" s="275">
        <f>VLOOKUP($B216,'Node Plan'!$B:$M,10,FALSE)</f>
        <v>1.583E-2</v>
      </c>
      <c r="N216" s="275">
        <f>VLOOKUP($B216,'Node Plan'!$B:$M,11,FALSE)</f>
        <v>1.6E-2</v>
      </c>
      <c r="O216" s="275">
        <f>VLOOKUP($B216,'Node Plan'!$B:$M,10,FALSE)/2</f>
        <v>7.9150000000000002E-3</v>
      </c>
      <c r="P216" s="276">
        <f t="shared" ref="P216:P219" si="167">(L216*M216*N216)/O216</f>
        <v>5.44</v>
      </c>
      <c r="Q216" s="274">
        <f>VLOOKUP($B216,'Node Plan'!$B:$M,8,FALSE)</f>
        <v>170</v>
      </c>
      <c r="R216" s="275">
        <f>VLOOKUP($B216,'Node Plan'!$B:$M,10,FALSE)</f>
        <v>1.583E-2</v>
      </c>
      <c r="S216" s="275">
        <f>VLOOKUP($B216,'Node Plan'!$B:$M,11,FALSE)</f>
        <v>1.6E-2</v>
      </c>
      <c r="T216" s="275">
        <f>VLOOKUP($B216,'Node Plan'!$B:$M,10,FALSE)/2</f>
        <v>7.9150000000000002E-3</v>
      </c>
      <c r="U216" s="276">
        <f t="shared" ref="U216:U219" si="168">(Q216*R216*S216)/T216</f>
        <v>5.44</v>
      </c>
      <c r="V216"/>
      <c r="W216"/>
      <c r="X216" s="2" t="str">
        <f t="shared" si="166"/>
        <v xml:space="preserve">     GL(3695,3701) = 2.72;</v>
      </c>
    </row>
    <row r="217" spans="1:24">
      <c r="B217" s="2">
        <f t="shared" ref="B217:B219" si="169">B216+6</f>
        <v>3701</v>
      </c>
      <c r="C217" s="2" t="str">
        <f>VLOOKUP($B217,'Node Plan'!B:M,2,FALSE)</f>
        <v>Top Frame Node 3701</v>
      </c>
      <c r="D217" s="2">
        <f t="shared" ref="D217:D219" si="170">B217+6</f>
        <v>3707</v>
      </c>
      <c r="E217" s="2" t="str">
        <f>VLOOKUP($D217,'Node Plan'!B:M,2,FALSE)</f>
        <v>Top Frame Node 3707</v>
      </c>
      <c r="F217" s="192">
        <f t="shared" ref="F217:F219" si="171">IF(G217="Y",1/(1/K217+1/P217+1/U217),1/(1/P217+1/U217))</f>
        <v>2.72</v>
      </c>
      <c r="G217" s="2" t="s">
        <v>24</v>
      </c>
      <c r="K217" s="5">
        <f t="shared" ref="K217:K219" si="172">I217*J217*H217</f>
        <v>0</v>
      </c>
      <c r="L217" s="274">
        <f>VLOOKUP($B217,'Node Plan'!$B:$M,8,FALSE)</f>
        <v>170</v>
      </c>
      <c r="M217" s="275">
        <f>VLOOKUP($B217,'Node Plan'!$B:$M,10,FALSE)</f>
        <v>1.583E-2</v>
      </c>
      <c r="N217" s="275">
        <f>VLOOKUP($B217,'Node Plan'!$B:$M,11,FALSE)</f>
        <v>1.6E-2</v>
      </c>
      <c r="O217" s="275">
        <f>VLOOKUP($B217,'Node Plan'!$B:$M,10,FALSE)/2</f>
        <v>7.9150000000000002E-3</v>
      </c>
      <c r="P217" s="276">
        <f t="shared" si="167"/>
        <v>5.44</v>
      </c>
      <c r="Q217" s="274">
        <f>VLOOKUP($B217,'Node Plan'!$B:$M,8,FALSE)</f>
        <v>170</v>
      </c>
      <c r="R217" s="275">
        <f>VLOOKUP($B217,'Node Plan'!$B:$M,10,FALSE)</f>
        <v>1.583E-2</v>
      </c>
      <c r="S217" s="275">
        <f>VLOOKUP($B217,'Node Plan'!$B:$M,11,FALSE)</f>
        <v>1.6E-2</v>
      </c>
      <c r="T217" s="275">
        <f>VLOOKUP($B217,'Node Plan'!$B:$M,10,FALSE)/2</f>
        <v>7.9150000000000002E-3</v>
      </c>
      <c r="U217" s="276">
        <f t="shared" si="168"/>
        <v>5.44</v>
      </c>
      <c r="X217" s="2" t="str">
        <f t="shared" ref="X217:X219" si="173">"     GL("&amp;B217&amp;","&amp;D217&amp;") = "&amp;F217&amp;";"</f>
        <v xml:space="preserve">     GL(3701,3707) = 2.72;</v>
      </c>
    </row>
    <row r="218" spans="1:24">
      <c r="B218" s="2">
        <f t="shared" si="169"/>
        <v>3707</v>
      </c>
      <c r="C218" s="2" t="str">
        <f>VLOOKUP($B218,'Node Plan'!B:M,2,FALSE)</f>
        <v>Top Frame Node 3707</v>
      </c>
      <c r="D218" s="2">
        <f t="shared" si="170"/>
        <v>3713</v>
      </c>
      <c r="E218" s="2" t="str">
        <f>VLOOKUP($D218,'Node Plan'!B:M,2,FALSE)</f>
        <v>Top Frame Node 3713</v>
      </c>
      <c r="F218" s="192">
        <f t="shared" si="171"/>
        <v>2.72</v>
      </c>
      <c r="G218" s="2" t="s">
        <v>24</v>
      </c>
      <c r="K218" s="5">
        <f t="shared" si="172"/>
        <v>0</v>
      </c>
      <c r="L218" s="274">
        <f>VLOOKUP($B218,'Node Plan'!$B:$M,8,FALSE)</f>
        <v>170</v>
      </c>
      <c r="M218" s="275">
        <f>VLOOKUP($B218,'Node Plan'!$B:$M,10,FALSE)</f>
        <v>1.583E-2</v>
      </c>
      <c r="N218" s="275">
        <f>VLOOKUP($B218,'Node Plan'!$B:$M,11,FALSE)</f>
        <v>1.6E-2</v>
      </c>
      <c r="O218" s="275">
        <f>VLOOKUP($B218,'Node Plan'!$B:$M,10,FALSE)/2</f>
        <v>7.9150000000000002E-3</v>
      </c>
      <c r="P218" s="276">
        <f t="shared" si="167"/>
        <v>5.44</v>
      </c>
      <c r="Q218" s="274">
        <f>VLOOKUP($B218,'Node Plan'!$B:$M,8,FALSE)</f>
        <v>170</v>
      </c>
      <c r="R218" s="275">
        <f>VLOOKUP($B218,'Node Plan'!$B:$M,10,FALSE)</f>
        <v>1.583E-2</v>
      </c>
      <c r="S218" s="275">
        <f>VLOOKUP($B218,'Node Plan'!$B:$M,11,FALSE)</f>
        <v>1.6E-2</v>
      </c>
      <c r="T218" s="275">
        <f>VLOOKUP($B218,'Node Plan'!$B:$M,10,FALSE)/2</f>
        <v>7.9150000000000002E-3</v>
      </c>
      <c r="U218" s="276">
        <f t="shared" si="168"/>
        <v>5.44</v>
      </c>
      <c r="X218" s="2" t="str">
        <f t="shared" si="173"/>
        <v xml:space="preserve">     GL(3707,3713) = 2.72;</v>
      </c>
    </row>
    <row r="219" spans="1:24" s="67" customFormat="1">
      <c r="A219"/>
      <c r="B219" s="2">
        <f t="shared" si="169"/>
        <v>3713</v>
      </c>
      <c r="C219" s="2" t="str">
        <f>VLOOKUP($B219,'Node Plan'!B:M,2,FALSE)</f>
        <v>Top Frame Node 3713</v>
      </c>
      <c r="D219" s="2">
        <f t="shared" si="170"/>
        <v>3719</v>
      </c>
      <c r="E219" s="2" t="str">
        <f>VLOOKUP($D219,'Node Plan'!B:M,2,FALSE)</f>
        <v>Top Frame Node 3719</v>
      </c>
      <c r="F219" s="192">
        <f t="shared" si="171"/>
        <v>2.72</v>
      </c>
      <c r="G219" s="2" t="s">
        <v>24</v>
      </c>
      <c r="H219" s="6"/>
      <c r="I219" s="4"/>
      <c r="J219" s="4"/>
      <c r="K219" s="5">
        <f t="shared" si="172"/>
        <v>0</v>
      </c>
      <c r="L219" s="274">
        <f>VLOOKUP($B219,'Node Plan'!$B:$M,8,FALSE)</f>
        <v>170</v>
      </c>
      <c r="M219" s="275">
        <f>VLOOKUP($B219,'Node Plan'!$B:$M,10,FALSE)</f>
        <v>1.583E-2</v>
      </c>
      <c r="N219" s="275">
        <f>VLOOKUP($B219,'Node Plan'!$B:$M,11,FALSE)</f>
        <v>1.6E-2</v>
      </c>
      <c r="O219" s="275">
        <f>VLOOKUP($B219,'Node Plan'!$B:$M,10,FALSE)/2</f>
        <v>7.9150000000000002E-3</v>
      </c>
      <c r="P219" s="276">
        <f t="shared" si="167"/>
        <v>5.44</v>
      </c>
      <c r="Q219" s="274">
        <f>VLOOKUP($B219,'Node Plan'!$B:$M,8,FALSE)</f>
        <v>170</v>
      </c>
      <c r="R219" s="275">
        <f>VLOOKUP($B219,'Node Plan'!$B:$M,10,FALSE)</f>
        <v>1.583E-2</v>
      </c>
      <c r="S219" s="275">
        <f>VLOOKUP($B219,'Node Plan'!$B:$M,11,FALSE)</f>
        <v>1.6E-2</v>
      </c>
      <c r="T219" s="275">
        <f>VLOOKUP($B219,'Node Plan'!$B:$M,10,FALSE)/2</f>
        <v>7.9150000000000002E-3</v>
      </c>
      <c r="U219" s="276">
        <f t="shared" si="168"/>
        <v>5.44</v>
      </c>
      <c r="V219"/>
      <c r="W219"/>
      <c r="X219" s="2" t="str">
        <f t="shared" si="173"/>
        <v xml:space="preserve">     GL(3713,3719) = 2.72;</v>
      </c>
    </row>
    <row r="220" spans="1:24" s="67" customFormat="1" ht="15" thickBot="1">
      <c r="A220"/>
      <c r="B220" s="2"/>
      <c r="C220" s="2"/>
      <c r="D220" s="2"/>
      <c r="E220" s="2"/>
      <c r="F220" s="192"/>
      <c r="G220" s="2"/>
      <c r="H220" s="6"/>
      <c r="I220" s="4"/>
      <c r="J220" s="4"/>
      <c r="K220" s="4"/>
      <c r="L220" s="274"/>
      <c r="M220" s="275"/>
      <c r="N220" s="275"/>
      <c r="O220" s="275"/>
      <c r="P220" s="276"/>
      <c r="Q220" s="274"/>
      <c r="R220" s="275"/>
      <c r="S220" s="275"/>
      <c r="T220" s="275"/>
      <c r="U220" s="276"/>
      <c r="V220"/>
      <c r="W220"/>
      <c r="X220" s="2"/>
    </row>
    <row r="221" spans="1:24" s="44" customFormat="1" ht="15" thickBot="1">
      <c r="A221" s="137"/>
      <c r="B221" s="138" t="s">
        <v>113</v>
      </c>
      <c r="C221" s="151" t="s">
        <v>129</v>
      </c>
      <c r="D221" s="138" t="s">
        <v>113</v>
      </c>
      <c r="E221" s="151" t="s">
        <v>131</v>
      </c>
      <c r="F221" s="139"/>
      <c r="G221" s="139"/>
      <c r="H221" s="140"/>
      <c r="I221" s="137"/>
      <c r="J221" s="137"/>
      <c r="K221" s="137"/>
      <c r="L221" s="140"/>
      <c r="M221" s="137"/>
      <c r="N221" s="137"/>
      <c r="O221" s="137"/>
      <c r="P221" s="141"/>
      <c r="Q221" s="140"/>
      <c r="R221" s="137"/>
      <c r="S221" s="137"/>
      <c r="T221" s="137"/>
      <c r="U221" s="141"/>
      <c r="V221" s="137"/>
      <c r="W221" s="137"/>
      <c r="X221" s="142"/>
    </row>
    <row r="222" spans="1:24" s="62" customFormat="1">
      <c r="A222" s="152"/>
      <c r="B222" s="153"/>
      <c r="C222" s="153"/>
      <c r="D222" s="153" t="s">
        <v>128</v>
      </c>
      <c r="E222" s="153"/>
      <c r="F222" s="154"/>
      <c r="G222" s="154"/>
      <c r="H222" s="155"/>
      <c r="I222" s="156"/>
      <c r="J222" s="156"/>
      <c r="K222" s="156"/>
      <c r="L222" s="155"/>
      <c r="M222" s="156"/>
      <c r="N222" s="156"/>
      <c r="O222" s="156"/>
      <c r="P222" s="157"/>
      <c r="Q222" s="155"/>
      <c r="R222" s="156"/>
      <c r="S222" s="156"/>
      <c r="T222" s="156"/>
      <c r="U222" s="157"/>
      <c r="V222" s="152"/>
      <c r="W222" s="152"/>
      <c r="X222" s="158"/>
    </row>
    <row r="223" spans="1:24" s="14" customFormat="1">
      <c r="A223"/>
      <c r="B223" s="2">
        <v>3600</v>
      </c>
      <c r="C223" s="2" t="str">
        <f>VLOOKUP($B223,'Node Plan'!B:M,2,FALSE)</f>
        <v>Top Frame Node 3600</v>
      </c>
      <c r="D223" s="2">
        <v>3641</v>
      </c>
      <c r="E223" s="2" t="str">
        <f>VLOOKUP($D223,'Node Plan'!B:M,2,FALSE)</f>
        <v>Top Frame Node 3641</v>
      </c>
      <c r="F223" s="192">
        <f>IF(G223="Y",1/(1/K223+1/P223+1/U223),1/(1/P223+1/U223))</f>
        <v>2.72</v>
      </c>
      <c r="G223" s="2" t="s">
        <v>24</v>
      </c>
      <c r="H223" s="6"/>
      <c r="I223" s="4"/>
      <c r="J223" s="4"/>
      <c r="K223" s="5">
        <f>I223*J223*H223</f>
        <v>0</v>
      </c>
      <c r="L223" s="274">
        <f>VLOOKUP($B223,'Node Plan'!$B:$M,8,FALSE)</f>
        <v>170</v>
      </c>
      <c r="M223" s="275">
        <f>VLOOKUP($B223,'Node Plan'!$B:$M,11,FALSE)</f>
        <v>1.6E-2</v>
      </c>
      <c r="N223" s="275">
        <f>VLOOKUP($B223,'Node Plan'!$B:$M,10,FALSE)</f>
        <v>1.583E-2</v>
      </c>
      <c r="O223" s="275">
        <f>VLOOKUP($B223,'Node Plan'!$B:$M,10,FALSE)/2</f>
        <v>7.9150000000000002E-3</v>
      </c>
      <c r="P223" s="276">
        <f>(L223*M223*N223)/O223</f>
        <v>5.44</v>
      </c>
      <c r="Q223" s="274">
        <f>VLOOKUP($D223,'Node Plan'!$B:$M,8,FALSE)</f>
        <v>170</v>
      </c>
      <c r="R223" s="275">
        <f>VLOOKUP($D223,'Node Plan'!$B:$M,10,FALSE)</f>
        <v>1.6E-2</v>
      </c>
      <c r="S223" s="275">
        <f>VLOOKUP($D223,'Node Plan'!$B:$M,11,FALSE)</f>
        <v>1.0999999999999999E-2</v>
      </c>
      <c r="T223" s="275">
        <f>VLOOKUP($D223,'Node Plan'!$B:$M,11,FALSE)/2</f>
        <v>5.4999999999999997E-3</v>
      </c>
      <c r="U223" s="276">
        <f>(Q223*R223*S223)/T223</f>
        <v>5.44</v>
      </c>
      <c r="V223"/>
      <c r="W223"/>
      <c r="X223" s="2" t="str">
        <f t="shared" ref="X223:X224" si="174">"     GL("&amp;B223&amp;","&amp;D223&amp;") = "&amp;F223&amp;";"</f>
        <v xml:space="preserve">     GL(3600,3641) = 2.72;</v>
      </c>
    </row>
    <row r="224" spans="1:24" s="14" customFormat="1">
      <c r="A224"/>
      <c r="B224" s="2">
        <f>B223+6</f>
        <v>3606</v>
      </c>
      <c r="C224" s="2" t="str">
        <f>VLOOKUP($B224,'Node Plan'!B:M,2,FALSE)</f>
        <v>Top Frame Node 3606</v>
      </c>
      <c r="D224" s="2">
        <f>D223-1</f>
        <v>3640</v>
      </c>
      <c r="E224" s="2" t="str">
        <f>VLOOKUP($D224,'Node Plan'!B:M,2,FALSE)</f>
        <v>Top Frame Node 3640</v>
      </c>
      <c r="F224" s="192">
        <f>IF(G224="Y",1/(1/K224+1/P224+1/U224),1/(1/P224+1/U224))</f>
        <v>2.72</v>
      </c>
      <c r="G224" s="2" t="s">
        <v>24</v>
      </c>
      <c r="H224" s="6"/>
      <c r="I224" s="4"/>
      <c r="J224" s="4"/>
      <c r="K224" s="5">
        <f>I224*J224*H224</f>
        <v>0</v>
      </c>
      <c r="L224" s="274">
        <f>VLOOKUP($B224,'Node Plan'!$B:$M,8,FALSE)</f>
        <v>170</v>
      </c>
      <c r="M224" s="275">
        <f>VLOOKUP($B224,'Node Plan'!$B:$M,11,FALSE)</f>
        <v>1.6E-2</v>
      </c>
      <c r="N224" s="275">
        <f>VLOOKUP($B224,'Node Plan'!$B:$M,10,FALSE)</f>
        <v>1.583E-2</v>
      </c>
      <c r="O224" s="275">
        <f>VLOOKUP($B224,'Node Plan'!$B:$M,10,FALSE)/2</f>
        <v>7.9150000000000002E-3</v>
      </c>
      <c r="P224" s="276">
        <f t="shared" ref="P224:P228" si="175">(L224*M224*N224)/O224</f>
        <v>5.44</v>
      </c>
      <c r="Q224" s="274">
        <f>VLOOKUP($D224,'Node Plan'!$B:$M,8,FALSE)</f>
        <v>170</v>
      </c>
      <c r="R224" s="275">
        <f>VLOOKUP($D224,'Node Plan'!$B:$M,10,FALSE)</f>
        <v>1.6E-2</v>
      </c>
      <c r="S224" s="275">
        <f>VLOOKUP($D224,'Node Plan'!$B:$M,11,FALSE)</f>
        <v>1.0999999999999999E-2</v>
      </c>
      <c r="T224" s="275">
        <f>VLOOKUP($D224,'Node Plan'!$B:$M,11,FALSE)/2</f>
        <v>5.4999999999999997E-3</v>
      </c>
      <c r="U224" s="276">
        <f t="shared" ref="U224:U228" si="176">(Q224*R224*S224)/T224</f>
        <v>5.44</v>
      </c>
      <c r="V224"/>
      <c r="W224"/>
      <c r="X224" s="2" t="str">
        <f t="shared" si="174"/>
        <v xml:space="preserve">     GL(3606,3640) = 2.72;</v>
      </c>
    </row>
    <row r="225" spans="1:24" s="14" customFormat="1">
      <c r="A225"/>
      <c r="B225" s="2">
        <f t="shared" ref="B225:B228" si="177">B224+6</f>
        <v>3612</v>
      </c>
      <c r="C225" s="2" t="str">
        <f>VLOOKUP($B225,'Node Plan'!B:M,2,FALSE)</f>
        <v>Top Frame Node 3612</v>
      </c>
      <c r="D225" s="2">
        <f t="shared" ref="D225:D228" si="178">D224-1</f>
        <v>3639</v>
      </c>
      <c r="E225" s="2" t="str">
        <f>VLOOKUP($D225,'Node Plan'!B:M,2,FALSE)</f>
        <v>Top Frame Node 3639</v>
      </c>
      <c r="F225" s="192">
        <f t="shared" ref="F225:F228" si="179">IF(G225="Y",1/(1/K225+1/P225+1/U225),1/(1/P225+1/U225))</f>
        <v>2.72</v>
      </c>
      <c r="G225" s="2" t="s">
        <v>24</v>
      </c>
      <c r="H225" s="6"/>
      <c r="I225" s="4"/>
      <c r="J225" s="4"/>
      <c r="K225" s="5">
        <f t="shared" ref="K225:K228" si="180">I225*J225*H225</f>
        <v>0</v>
      </c>
      <c r="L225" s="274">
        <f>VLOOKUP($B225,'Node Plan'!$B:$M,8,FALSE)</f>
        <v>170</v>
      </c>
      <c r="M225" s="275">
        <f>VLOOKUP($B225,'Node Plan'!$B:$M,11,FALSE)</f>
        <v>1.6E-2</v>
      </c>
      <c r="N225" s="275">
        <f>VLOOKUP($B225,'Node Plan'!$B:$M,10,FALSE)</f>
        <v>1.583E-2</v>
      </c>
      <c r="O225" s="275">
        <f>VLOOKUP($B225,'Node Plan'!$B:$M,10,FALSE)/2</f>
        <v>7.9150000000000002E-3</v>
      </c>
      <c r="P225" s="276">
        <f t="shared" si="175"/>
        <v>5.44</v>
      </c>
      <c r="Q225" s="274">
        <f>VLOOKUP($D225,'Node Plan'!$B:$M,8,FALSE)</f>
        <v>170</v>
      </c>
      <c r="R225" s="275">
        <f>VLOOKUP($D225,'Node Plan'!$B:$M,10,FALSE)</f>
        <v>1.6E-2</v>
      </c>
      <c r="S225" s="275">
        <f>VLOOKUP($D225,'Node Plan'!$B:$M,11,FALSE)</f>
        <v>1.0999999999999999E-2</v>
      </c>
      <c r="T225" s="275">
        <f>VLOOKUP($D225,'Node Plan'!$B:$M,11,FALSE)/2</f>
        <v>5.4999999999999997E-3</v>
      </c>
      <c r="U225" s="276">
        <f t="shared" si="176"/>
        <v>5.44</v>
      </c>
      <c r="V225"/>
      <c r="W225"/>
      <c r="X225" s="2" t="str">
        <f t="shared" ref="X225:X228" si="181">"     GL("&amp;B225&amp;","&amp;D225&amp;") = "&amp;F225&amp;";"</f>
        <v xml:space="preserve">     GL(3612,3639) = 2.72;</v>
      </c>
    </row>
    <row r="226" spans="1:24" s="14" customFormat="1">
      <c r="A226"/>
      <c r="B226" s="2">
        <f t="shared" si="177"/>
        <v>3618</v>
      </c>
      <c r="C226" s="2" t="str">
        <f>VLOOKUP($B226,'Node Plan'!B:M,2,FALSE)</f>
        <v>Top Frame Node 3618</v>
      </c>
      <c r="D226" s="2">
        <f t="shared" si="178"/>
        <v>3638</v>
      </c>
      <c r="E226" s="2" t="str">
        <f>VLOOKUP($D226,'Node Plan'!B:M,2,FALSE)</f>
        <v>Top Frame Node 3638</v>
      </c>
      <c r="F226" s="192">
        <f t="shared" si="179"/>
        <v>2.72</v>
      </c>
      <c r="G226" s="2" t="s">
        <v>24</v>
      </c>
      <c r="H226" s="6"/>
      <c r="I226" s="4"/>
      <c r="J226" s="4"/>
      <c r="K226" s="5">
        <f t="shared" si="180"/>
        <v>0</v>
      </c>
      <c r="L226" s="274">
        <f>VLOOKUP($B226,'Node Plan'!$B:$M,8,FALSE)</f>
        <v>170</v>
      </c>
      <c r="M226" s="275">
        <f>VLOOKUP($B226,'Node Plan'!$B:$M,11,FALSE)</f>
        <v>1.6E-2</v>
      </c>
      <c r="N226" s="275">
        <f>VLOOKUP($B226,'Node Plan'!$B:$M,10,FALSE)</f>
        <v>1.583E-2</v>
      </c>
      <c r="O226" s="275">
        <f>VLOOKUP($B226,'Node Plan'!$B:$M,10,FALSE)/2</f>
        <v>7.9150000000000002E-3</v>
      </c>
      <c r="P226" s="276">
        <f t="shared" si="175"/>
        <v>5.44</v>
      </c>
      <c r="Q226" s="274">
        <f>VLOOKUP($D226,'Node Plan'!$B:$M,8,FALSE)</f>
        <v>170</v>
      </c>
      <c r="R226" s="275">
        <f>VLOOKUP($D226,'Node Plan'!$B:$M,10,FALSE)</f>
        <v>1.6E-2</v>
      </c>
      <c r="S226" s="275">
        <f>VLOOKUP($D226,'Node Plan'!$B:$M,11,FALSE)</f>
        <v>1.0999999999999999E-2</v>
      </c>
      <c r="T226" s="275">
        <f>VLOOKUP($D226,'Node Plan'!$B:$M,11,FALSE)/2</f>
        <v>5.4999999999999997E-3</v>
      </c>
      <c r="U226" s="276">
        <f t="shared" si="176"/>
        <v>5.44</v>
      </c>
      <c r="V226"/>
      <c r="W226"/>
      <c r="X226" s="2" t="str">
        <f t="shared" si="181"/>
        <v xml:space="preserve">     GL(3618,3638) = 2.72;</v>
      </c>
    </row>
    <row r="227" spans="1:24" s="14" customFormat="1">
      <c r="A227"/>
      <c r="B227" s="2">
        <f t="shared" si="177"/>
        <v>3624</v>
      </c>
      <c r="C227" s="2" t="str">
        <f>VLOOKUP($B227,'Node Plan'!B:M,2,FALSE)</f>
        <v>Top Frame Node 3624</v>
      </c>
      <c r="D227" s="2">
        <f t="shared" si="178"/>
        <v>3637</v>
      </c>
      <c r="E227" s="2" t="str">
        <f>VLOOKUP($D227,'Node Plan'!B:M,2,FALSE)</f>
        <v>Top Frame Node 3637</v>
      </c>
      <c r="F227" s="192">
        <f t="shared" si="179"/>
        <v>2.72</v>
      </c>
      <c r="G227" s="2" t="s">
        <v>24</v>
      </c>
      <c r="H227" s="6"/>
      <c r="I227" s="4"/>
      <c r="J227" s="4"/>
      <c r="K227" s="5">
        <f t="shared" si="180"/>
        <v>0</v>
      </c>
      <c r="L227" s="274">
        <f>VLOOKUP($B227,'Node Plan'!$B:$M,8,FALSE)</f>
        <v>170</v>
      </c>
      <c r="M227" s="275">
        <f>VLOOKUP($B227,'Node Plan'!$B:$M,11,FALSE)</f>
        <v>1.6E-2</v>
      </c>
      <c r="N227" s="275">
        <f>VLOOKUP($B227,'Node Plan'!$B:$M,10,FALSE)</f>
        <v>1.583E-2</v>
      </c>
      <c r="O227" s="275">
        <f>VLOOKUP($B227,'Node Plan'!$B:$M,10,FALSE)/2</f>
        <v>7.9150000000000002E-3</v>
      </c>
      <c r="P227" s="276">
        <f t="shared" si="175"/>
        <v>5.44</v>
      </c>
      <c r="Q227" s="274">
        <f>VLOOKUP($D227,'Node Plan'!$B:$M,8,FALSE)</f>
        <v>170</v>
      </c>
      <c r="R227" s="275">
        <f>VLOOKUP($D227,'Node Plan'!$B:$M,10,FALSE)</f>
        <v>1.6E-2</v>
      </c>
      <c r="S227" s="275">
        <f>VLOOKUP($D227,'Node Plan'!$B:$M,11,FALSE)</f>
        <v>1.0999999999999999E-2</v>
      </c>
      <c r="T227" s="275">
        <f>VLOOKUP($D227,'Node Plan'!$B:$M,11,FALSE)/2</f>
        <v>5.4999999999999997E-3</v>
      </c>
      <c r="U227" s="276">
        <f t="shared" si="176"/>
        <v>5.44</v>
      </c>
      <c r="V227"/>
      <c r="W227"/>
      <c r="X227" s="2" t="str">
        <f t="shared" si="181"/>
        <v xml:space="preserve">     GL(3624,3637) = 2.72;</v>
      </c>
    </row>
    <row r="228" spans="1:24" s="14" customFormat="1">
      <c r="A228"/>
      <c r="B228" s="2">
        <f t="shared" si="177"/>
        <v>3630</v>
      </c>
      <c r="C228" s="2" t="str">
        <f>VLOOKUP($B228,'Node Plan'!B:M,2,FALSE)</f>
        <v>Top Frame Node 3630</v>
      </c>
      <c r="D228" s="2">
        <f t="shared" si="178"/>
        <v>3636</v>
      </c>
      <c r="E228" s="2" t="str">
        <f>VLOOKUP($D228,'Node Plan'!B:M,2,FALSE)</f>
        <v>Top Frame Node 3636</v>
      </c>
      <c r="F228" s="192">
        <f t="shared" si="179"/>
        <v>2.72</v>
      </c>
      <c r="G228" s="2" t="s">
        <v>24</v>
      </c>
      <c r="H228" s="6"/>
      <c r="I228" s="4"/>
      <c r="J228" s="4"/>
      <c r="K228" s="5">
        <f t="shared" si="180"/>
        <v>0</v>
      </c>
      <c r="L228" s="274">
        <f>VLOOKUP($B228,'Node Plan'!$B:$M,8,FALSE)</f>
        <v>170</v>
      </c>
      <c r="M228" s="275">
        <f>VLOOKUP($B228,'Node Plan'!$B:$M,11,FALSE)</f>
        <v>1.6E-2</v>
      </c>
      <c r="N228" s="275">
        <f>VLOOKUP($B228,'Node Plan'!$B:$M,10,FALSE)</f>
        <v>1.583E-2</v>
      </c>
      <c r="O228" s="275">
        <f>VLOOKUP($B228,'Node Plan'!$B:$M,10,FALSE)/2</f>
        <v>7.9150000000000002E-3</v>
      </c>
      <c r="P228" s="276">
        <f t="shared" si="175"/>
        <v>5.44</v>
      </c>
      <c r="Q228" s="274">
        <f>VLOOKUP($D228,'Node Plan'!$B:$M,8,FALSE)</f>
        <v>170</v>
      </c>
      <c r="R228" s="275">
        <f>VLOOKUP($D228,'Node Plan'!$B:$M,10,FALSE)</f>
        <v>1.6E-2</v>
      </c>
      <c r="S228" s="275">
        <f>VLOOKUP($D228,'Node Plan'!$B:$M,11,FALSE)</f>
        <v>1.0999999999999999E-2</v>
      </c>
      <c r="T228" s="275">
        <f>VLOOKUP($D228,'Node Plan'!$B:$M,11,FALSE)/2</f>
        <v>5.4999999999999997E-3</v>
      </c>
      <c r="U228" s="276">
        <f t="shared" si="176"/>
        <v>5.44</v>
      </c>
      <c r="V228"/>
      <c r="W228"/>
      <c r="X228" s="2" t="str">
        <f t="shared" si="181"/>
        <v xml:space="preserve">     GL(3630,3636) = 2.72;</v>
      </c>
    </row>
    <row r="229" spans="1:24" s="14" customFormat="1">
      <c r="A229"/>
      <c r="B229" s="2"/>
      <c r="C229" s="2"/>
      <c r="D229" s="2"/>
      <c r="E229" s="2"/>
      <c r="F229" s="192"/>
      <c r="G229" s="2"/>
      <c r="H229" s="6"/>
      <c r="I229" s="4"/>
      <c r="J229" s="4"/>
      <c r="K229" s="5"/>
      <c r="L229" s="274"/>
      <c r="M229" s="275"/>
      <c r="N229" s="275"/>
      <c r="O229" s="275"/>
      <c r="P229" s="276"/>
      <c r="Q229" s="274"/>
      <c r="R229" s="275"/>
      <c r="S229" s="275"/>
      <c r="T229" s="275"/>
      <c r="U229" s="276"/>
      <c r="V229"/>
      <c r="W229"/>
      <c r="X229" s="2"/>
    </row>
    <row r="230" spans="1:24" s="14" customFormat="1">
      <c r="A230"/>
      <c r="B230" s="2">
        <v>3600</v>
      </c>
      <c r="C230" s="2" t="str">
        <f>VLOOKUP($B230,'Node Plan'!B:M,2,FALSE)</f>
        <v>Top Frame Node 3600</v>
      </c>
      <c r="D230" s="2">
        <v>3648</v>
      </c>
      <c r="E230" s="2" t="str">
        <f>VLOOKUP($D230,'Node Plan'!B:M,2,FALSE)</f>
        <v>Top Frame Node 3648</v>
      </c>
      <c r="F230" s="192">
        <f>IF(G230="Y",1/(1/K230+1/P230+1/U230),1/(1/P230+1/U230))</f>
        <v>2.6911</v>
      </c>
      <c r="G230" s="2" t="s">
        <v>24</v>
      </c>
      <c r="H230" s="6"/>
      <c r="I230" s="4"/>
      <c r="J230" s="4"/>
      <c r="K230" s="5">
        <f>I230*J230*H230</f>
        <v>0</v>
      </c>
      <c r="L230" s="274">
        <f>VLOOKUP($B230,'Node Plan'!$B:$M,8,FALSE)</f>
        <v>170</v>
      </c>
      <c r="M230" s="275">
        <f>VLOOKUP($B230,'Node Plan'!$B:$M,11,FALSE)</f>
        <v>1.6E-2</v>
      </c>
      <c r="N230" s="275">
        <f>VLOOKUP($B230,'Node Plan'!$B:$M,10,FALSE)</f>
        <v>1.583E-2</v>
      </c>
      <c r="O230" s="275">
        <f>VLOOKUP($B230,'Node Plan'!$B:$M,11,FALSE)/2</f>
        <v>8.0000000000000002E-3</v>
      </c>
      <c r="P230" s="276">
        <f>(L230*M230*N230)/O230</f>
        <v>5.3822000000000001</v>
      </c>
      <c r="Q230" s="274">
        <f>VLOOKUP($D230,'Node Plan'!$B:$M,8,FALSE)</f>
        <v>170</v>
      </c>
      <c r="R230" s="275">
        <f>VLOOKUP($D230,'Node Plan'!$B:$M,10,FALSE)</f>
        <v>1.583E-2</v>
      </c>
      <c r="S230" s="275">
        <f>VLOOKUP($D230,'Node Plan'!$B:$M,11,FALSE)</f>
        <v>1.0999999999999999E-2</v>
      </c>
      <c r="T230" s="275">
        <f>VLOOKUP($D230,'Node Plan'!$B:$M,11,FALSE)/2</f>
        <v>5.4999999999999997E-3</v>
      </c>
      <c r="U230" s="276">
        <f>(Q230*R230*S230)/T230</f>
        <v>5.3822000000000001</v>
      </c>
      <c r="V230"/>
      <c r="W230"/>
      <c r="X230" s="2" t="str">
        <f t="shared" ref="X230:X235" si="182">"     GL("&amp;B230&amp;","&amp;D230&amp;") = "&amp;F230&amp;";"</f>
        <v xml:space="preserve">     GL(3600,3648) = 2.6911;</v>
      </c>
    </row>
    <row r="231" spans="1:24" s="14" customFormat="1">
      <c r="A231"/>
      <c r="B231" s="2">
        <f>B230+1</f>
        <v>3601</v>
      </c>
      <c r="C231" s="2" t="str">
        <f>VLOOKUP($B231,'Node Plan'!B:M,2,FALSE)</f>
        <v>Top Frame Node 3601</v>
      </c>
      <c r="D231" s="2">
        <f>D230+1</f>
        <v>3649</v>
      </c>
      <c r="E231" s="2" t="str">
        <f>VLOOKUP($D231,'Node Plan'!B:M,2,FALSE)</f>
        <v>Top Frame Node 3649</v>
      </c>
      <c r="F231" s="192">
        <f>IF(G231="Y",1/(1/K231+1/P231+1/U231),1/(1/P231+1/U231))</f>
        <v>2.6911</v>
      </c>
      <c r="G231" s="2" t="s">
        <v>24</v>
      </c>
      <c r="H231" s="6"/>
      <c r="I231" s="4"/>
      <c r="J231" s="4"/>
      <c r="K231" s="5">
        <f>I231*J231*H231</f>
        <v>0</v>
      </c>
      <c r="L231" s="274">
        <f>VLOOKUP($B231,'Node Plan'!$B:$M,8,FALSE)</f>
        <v>170</v>
      </c>
      <c r="M231" s="275">
        <f>VLOOKUP($B231,'Node Plan'!$B:$M,11,FALSE)</f>
        <v>1.6E-2</v>
      </c>
      <c r="N231" s="275">
        <f>VLOOKUP($B231,'Node Plan'!$B:$M,10,FALSE)</f>
        <v>1.583E-2</v>
      </c>
      <c r="O231" s="275">
        <f>VLOOKUP($B231,'Node Plan'!$B:$M,11,FALSE)/2</f>
        <v>8.0000000000000002E-3</v>
      </c>
      <c r="P231" s="276">
        <f t="shared" ref="P231:P235" si="183">(L231*M231*N231)/O231</f>
        <v>5.3822000000000001</v>
      </c>
      <c r="Q231" s="274">
        <f>VLOOKUP($D231,'Node Plan'!$B:$M,8,FALSE)</f>
        <v>170</v>
      </c>
      <c r="R231" s="275">
        <f>VLOOKUP($D231,'Node Plan'!$B:$M,10,FALSE)</f>
        <v>1.583E-2</v>
      </c>
      <c r="S231" s="275">
        <f>VLOOKUP($D231,'Node Plan'!$B:$M,11,FALSE)</f>
        <v>1.0999999999999999E-2</v>
      </c>
      <c r="T231" s="275">
        <f>VLOOKUP($D231,'Node Plan'!$B:$M,11,FALSE)/2</f>
        <v>5.4999999999999997E-3</v>
      </c>
      <c r="U231" s="276">
        <f t="shared" ref="U231:U235" si="184">(Q231*R231*S231)/T231</f>
        <v>5.3822000000000001</v>
      </c>
      <c r="V231"/>
      <c r="W231"/>
      <c r="X231" s="2" t="str">
        <f t="shared" si="182"/>
        <v xml:space="preserve">     GL(3601,3649) = 2.6911;</v>
      </c>
    </row>
    <row r="232" spans="1:24" s="14" customFormat="1">
      <c r="A232"/>
      <c r="B232" s="2">
        <f t="shared" ref="B232:B235" si="185">B231+1</f>
        <v>3602</v>
      </c>
      <c r="C232" s="2" t="str">
        <f>VLOOKUP($B232,'Node Plan'!B:M,2,FALSE)</f>
        <v>Top Frame Node 3602</v>
      </c>
      <c r="D232" s="2">
        <f t="shared" ref="D232:D235" si="186">D231+1</f>
        <v>3650</v>
      </c>
      <c r="E232" s="2" t="str">
        <f>VLOOKUP($D232,'Node Plan'!B:M,2,FALSE)</f>
        <v>Top Frame Node 3650</v>
      </c>
      <c r="F232" s="192">
        <f t="shared" ref="F232:F235" si="187">IF(G232="Y",1/(1/K232+1/P232+1/U232),1/(1/P232+1/U232))</f>
        <v>2.6911</v>
      </c>
      <c r="G232" s="2" t="s">
        <v>24</v>
      </c>
      <c r="H232" s="6"/>
      <c r="I232" s="4"/>
      <c r="J232" s="4"/>
      <c r="K232" s="5">
        <f t="shared" ref="K232:K235" si="188">I232*J232*H232</f>
        <v>0</v>
      </c>
      <c r="L232" s="274">
        <f>VLOOKUP($B232,'Node Plan'!$B:$M,8,FALSE)</f>
        <v>170</v>
      </c>
      <c r="M232" s="275">
        <f>VLOOKUP($B232,'Node Plan'!$B:$M,11,FALSE)</f>
        <v>1.6E-2</v>
      </c>
      <c r="N232" s="275">
        <f>VLOOKUP($B232,'Node Plan'!$B:$M,10,FALSE)</f>
        <v>1.583E-2</v>
      </c>
      <c r="O232" s="275">
        <f>VLOOKUP($B232,'Node Plan'!$B:$M,11,FALSE)/2</f>
        <v>8.0000000000000002E-3</v>
      </c>
      <c r="P232" s="276">
        <f t="shared" si="183"/>
        <v>5.3822000000000001</v>
      </c>
      <c r="Q232" s="274">
        <f>VLOOKUP($D232,'Node Plan'!$B:$M,8,FALSE)</f>
        <v>170</v>
      </c>
      <c r="R232" s="275">
        <f>VLOOKUP($D232,'Node Plan'!$B:$M,10,FALSE)</f>
        <v>1.583E-2</v>
      </c>
      <c r="S232" s="275">
        <f>VLOOKUP($D232,'Node Plan'!$B:$M,11,FALSE)</f>
        <v>1.0999999999999999E-2</v>
      </c>
      <c r="T232" s="275">
        <f>VLOOKUP($D232,'Node Plan'!$B:$M,11,FALSE)/2</f>
        <v>5.4999999999999997E-3</v>
      </c>
      <c r="U232" s="276">
        <f t="shared" si="184"/>
        <v>5.3822000000000001</v>
      </c>
      <c r="V232"/>
      <c r="W232"/>
      <c r="X232" s="2" t="str">
        <f t="shared" si="182"/>
        <v xml:space="preserve">     GL(3602,3650) = 2.6911;</v>
      </c>
    </row>
    <row r="233" spans="1:24" s="14" customFormat="1">
      <c r="A233"/>
      <c r="B233" s="2">
        <f t="shared" si="185"/>
        <v>3603</v>
      </c>
      <c r="C233" s="2" t="str">
        <f>VLOOKUP($B233,'Node Plan'!B:M,2,FALSE)</f>
        <v>Top Frame Node 3603</v>
      </c>
      <c r="D233" s="2">
        <f t="shared" si="186"/>
        <v>3651</v>
      </c>
      <c r="E233" s="2" t="str">
        <f>VLOOKUP($D233,'Node Plan'!B:M,2,FALSE)</f>
        <v>Top Frame Node 3651</v>
      </c>
      <c r="F233" s="192">
        <f t="shared" si="187"/>
        <v>2.6911</v>
      </c>
      <c r="G233" s="2" t="s">
        <v>24</v>
      </c>
      <c r="H233" s="6"/>
      <c r="I233" s="4"/>
      <c r="J233" s="4"/>
      <c r="K233" s="5">
        <f t="shared" si="188"/>
        <v>0</v>
      </c>
      <c r="L233" s="274">
        <f>VLOOKUP($B233,'Node Plan'!$B:$M,8,FALSE)</f>
        <v>170</v>
      </c>
      <c r="M233" s="275">
        <f>VLOOKUP($B233,'Node Plan'!$B:$M,11,FALSE)</f>
        <v>1.6E-2</v>
      </c>
      <c r="N233" s="275">
        <f>VLOOKUP($B233,'Node Plan'!$B:$M,10,FALSE)</f>
        <v>1.583E-2</v>
      </c>
      <c r="O233" s="275">
        <f>VLOOKUP($B233,'Node Plan'!$B:$M,11,FALSE)/2</f>
        <v>8.0000000000000002E-3</v>
      </c>
      <c r="P233" s="276">
        <f t="shared" si="183"/>
        <v>5.3822000000000001</v>
      </c>
      <c r="Q233" s="274">
        <f>VLOOKUP($D233,'Node Plan'!$B:$M,8,FALSE)</f>
        <v>170</v>
      </c>
      <c r="R233" s="275">
        <f>VLOOKUP($D233,'Node Plan'!$B:$M,10,FALSE)</f>
        <v>1.583E-2</v>
      </c>
      <c r="S233" s="275">
        <f>VLOOKUP($D233,'Node Plan'!$B:$M,11,FALSE)</f>
        <v>1.0999999999999999E-2</v>
      </c>
      <c r="T233" s="275">
        <f>VLOOKUP($D233,'Node Plan'!$B:$M,11,FALSE)/2</f>
        <v>5.4999999999999997E-3</v>
      </c>
      <c r="U233" s="276">
        <f t="shared" si="184"/>
        <v>5.3822000000000001</v>
      </c>
      <c r="V233"/>
      <c r="W233"/>
      <c r="X233" s="2" t="str">
        <f t="shared" si="182"/>
        <v xml:space="preserve">     GL(3603,3651) = 2.6911;</v>
      </c>
    </row>
    <row r="234" spans="1:24" s="34" customFormat="1">
      <c r="A234"/>
      <c r="B234" s="2">
        <f t="shared" si="185"/>
        <v>3604</v>
      </c>
      <c r="C234" s="2" t="str">
        <f>VLOOKUP($B234,'Node Plan'!B:M,2,FALSE)</f>
        <v>Top Frame Node 3604</v>
      </c>
      <c r="D234" s="2">
        <f t="shared" si="186"/>
        <v>3652</v>
      </c>
      <c r="E234" s="2" t="str">
        <f>VLOOKUP($D234,'Node Plan'!B:M,2,FALSE)</f>
        <v>Top Frame Node 3652</v>
      </c>
      <c r="F234" s="192">
        <f t="shared" si="187"/>
        <v>2.6911</v>
      </c>
      <c r="G234" s="2" t="s">
        <v>24</v>
      </c>
      <c r="H234" s="6"/>
      <c r="I234" s="4"/>
      <c r="J234" s="4"/>
      <c r="K234" s="5">
        <f t="shared" si="188"/>
        <v>0</v>
      </c>
      <c r="L234" s="274">
        <f>VLOOKUP($B234,'Node Plan'!$B:$M,8,FALSE)</f>
        <v>170</v>
      </c>
      <c r="M234" s="275">
        <f>VLOOKUP($B234,'Node Plan'!$B:$M,11,FALSE)</f>
        <v>1.6E-2</v>
      </c>
      <c r="N234" s="275">
        <f>VLOOKUP($B234,'Node Plan'!$B:$M,10,FALSE)</f>
        <v>1.583E-2</v>
      </c>
      <c r="O234" s="275">
        <f>VLOOKUP($B234,'Node Plan'!$B:$M,11,FALSE)/2</f>
        <v>8.0000000000000002E-3</v>
      </c>
      <c r="P234" s="276">
        <f t="shared" si="183"/>
        <v>5.3822000000000001</v>
      </c>
      <c r="Q234" s="274">
        <f>VLOOKUP($D234,'Node Plan'!$B:$M,8,FALSE)</f>
        <v>170</v>
      </c>
      <c r="R234" s="275">
        <f>VLOOKUP($D234,'Node Plan'!$B:$M,10,FALSE)</f>
        <v>1.583E-2</v>
      </c>
      <c r="S234" s="275">
        <f>VLOOKUP($D234,'Node Plan'!$B:$M,11,FALSE)</f>
        <v>1.0999999999999999E-2</v>
      </c>
      <c r="T234" s="275">
        <f>VLOOKUP($D234,'Node Plan'!$B:$M,11,FALSE)/2</f>
        <v>5.4999999999999997E-3</v>
      </c>
      <c r="U234" s="276">
        <f t="shared" si="184"/>
        <v>5.3822000000000001</v>
      </c>
      <c r="V234"/>
      <c r="W234"/>
      <c r="X234" s="2" t="str">
        <f t="shared" si="182"/>
        <v xml:space="preserve">     GL(3604,3652) = 2.6911;</v>
      </c>
    </row>
    <row r="235" spans="1:24" s="62" customFormat="1">
      <c r="A235"/>
      <c r="B235" s="2">
        <f t="shared" si="185"/>
        <v>3605</v>
      </c>
      <c r="C235" s="2" t="str">
        <f>VLOOKUP($B235,'Node Plan'!B:M,2,FALSE)</f>
        <v>Top Frame Node 3605</v>
      </c>
      <c r="D235" s="2">
        <f t="shared" si="186"/>
        <v>3653</v>
      </c>
      <c r="E235" s="2" t="str">
        <f>VLOOKUP($D235,'Node Plan'!B:M,2,FALSE)</f>
        <v>Top Frame Node 3653</v>
      </c>
      <c r="F235" s="192">
        <f t="shared" si="187"/>
        <v>2.6911</v>
      </c>
      <c r="G235" s="2" t="s">
        <v>24</v>
      </c>
      <c r="H235" s="6"/>
      <c r="I235" s="4"/>
      <c r="J235" s="4"/>
      <c r="K235" s="5">
        <f t="shared" si="188"/>
        <v>0</v>
      </c>
      <c r="L235" s="274">
        <f>VLOOKUP($B235,'Node Plan'!$B:$M,8,FALSE)</f>
        <v>170</v>
      </c>
      <c r="M235" s="275">
        <f>VLOOKUP($B235,'Node Plan'!$B:$M,11,FALSE)</f>
        <v>1.6E-2</v>
      </c>
      <c r="N235" s="275">
        <f>VLOOKUP($B235,'Node Plan'!$B:$M,10,FALSE)</f>
        <v>1.583E-2</v>
      </c>
      <c r="O235" s="275">
        <f>VLOOKUP($B235,'Node Plan'!$B:$M,11,FALSE)/2</f>
        <v>8.0000000000000002E-3</v>
      </c>
      <c r="P235" s="276">
        <f t="shared" si="183"/>
        <v>5.3822000000000001</v>
      </c>
      <c r="Q235" s="274">
        <f>VLOOKUP($D235,'Node Plan'!$B:$M,8,FALSE)</f>
        <v>170</v>
      </c>
      <c r="R235" s="275">
        <f>VLOOKUP($D235,'Node Plan'!$B:$M,10,FALSE)</f>
        <v>1.583E-2</v>
      </c>
      <c r="S235" s="275">
        <f>VLOOKUP($D235,'Node Plan'!$B:$M,11,FALSE)</f>
        <v>1.0999999999999999E-2</v>
      </c>
      <c r="T235" s="275">
        <f>VLOOKUP($D235,'Node Plan'!$B:$M,11,FALSE)/2</f>
        <v>5.4999999999999997E-3</v>
      </c>
      <c r="U235" s="276">
        <f t="shared" si="184"/>
        <v>5.3822000000000001</v>
      </c>
      <c r="V235"/>
      <c r="W235"/>
      <c r="X235" s="2" t="str">
        <f t="shared" si="182"/>
        <v xml:space="preserve">     GL(3605,3653) = 2.6911;</v>
      </c>
    </row>
    <row r="236" spans="1:24" s="14" customFormat="1">
      <c r="A236"/>
      <c r="B236" s="2"/>
      <c r="C236" s="2"/>
      <c r="D236" s="2"/>
      <c r="E236" s="2"/>
      <c r="F236" s="192"/>
      <c r="G236" s="2"/>
      <c r="H236" s="6"/>
      <c r="I236" s="4"/>
      <c r="J236" s="4"/>
      <c r="K236" s="5"/>
      <c r="L236" s="274"/>
      <c r="M236" s="275"/>
      <c r="N236" s="275"/>
      <c r="O236" s="275"/>
      <c r="P236" s="276"/>
      <c r="Q236" s="274"/>
      <c r="R236" s="275"/>
      <c r="S236" s="275"/>
      <c r="T236" s="275"/>
      <c r="U236" s="276"/>
      <c r="V236"/>
      <c r="W236"/>
      <c r="X236" s="2"/>
    </row>
    <row r="237" spans="1:24" s="14" customFormat="1">
      <c r="A237"/>
      <c r="B237" s="2">
        <v>3605</v>
      </c>
      <c r="C237" s="2" t="str">
        <f>VLOOKUP($B237,'Node Plan'!B:M,2,FALSE)</f>
        <v>Top Frame Node 3605</v>
      </c>
      <c r="D237" s="2">
        <v>3660</v>
      </c>
      <c r="E237" s="2" t="str">
        <f>VLOOKUP($D237,'Node Plan'!B:M,2,FALSE)</f>
        <v>Top Frame Node 3660</v>
      </c>
      <c r="F237" s="192">
        <f>IF(G237="Y",1/(1/K237+1/P237+1/U237),1/(1/P237+1/U237))</f>
        <v>2.72</v>
      </c>
      <c r="G237" s="2" t="s">
        <v>24</v>
      </c>
      <c r="H237" s="6"/>
      <c r="I237" s="4"/>
      <c r="J237" s="4"/>
      <c r="K237" s="5">
        <f>I237*J237*H237</f>
        <v>0</v>
      </c>
      <c r="L237" s="274">
        <f>VLOOKUP($B237,'Node Plan'!$B:$M,8,FALSE)</f>
        <v>170</v>
      </c>
      <c r="M237" s="275">
        <f>VLOOKUP($B237,'Node Plan'!$B:$M,11,FALSE)</f>
        <v>1.6E-2</v>
      </c>
      <c r="N237" s="275">
        <f>VLOOKUP($B237,'Node Plan'!$B:$M,10,FALSE)</f>
        <v>1.583E-2</v>
      </c>
      <c r="O237" s="275">
        <f>VLOOKUP($B237,'Node Plan'!$B:$M,10,FALSE)/2</f>
        <v>7.9150000000000002E-3</v>
      </c>
      <c r="P237" s="276">
        <f>(L237*M237*N237)/O237</f>
        <v>5.44</v>
      </c>
      <c r="Q237" s="274">
        <f>VLOOKUP($D237,'Node Plan'!$B:$M,8,FALSE)</f>
        <v>170</v>
      </c>
      <c r="R237" s="275">
        <f>VLOOKUP($D237,'Node Plan'!$B:$M,10,FALSE)</f>
        <v>1.6E-2</v>
      </c>
      <c r="S237" s="275">
        <f>VLOOKUP($D237,'Node Plan'!$B:$M,11,FALSE)</f>
        <v>1.0999999999999999E-2</v>
      </c>
      <c r="T237" s="275">
        <f>VLOOKUP($D237,'Node Plan'!$B:$M,11,FALSE)/2</f>
        <v>5.4999999999999997E-3</v>
      </c>
      <c r="U237" s="276">
        <f>(Q237*R237*S237)/T237</f>
        <v>5.44</v>
      </c>
      <c r="V237"/>
      <c r="W237"/>
      <c r="X237" s="2" t="str">
        <f t="shared" ref="X237:X238" si="189">"     GL("&amp;B237&amp;","&amp;D237&amp;") = "&amp;F237&amp;";"</f>
        <v xml:space="preserve">     GL(3605,3660) = 2.72;</v>
      </c>
    </row>
    <row r="238" spans="1:24" s="14" customFormat="1">
      <c r="A238"/>
      <c r="B238" s="2">
        <f>B237+6</f>
        <v>3611</v>
      </c>
      <c r="C238" s="2" t="str">
        <f>VLOOKUP($B238,'Node Plan'!B:M,2,FALSE)</f>
        <v>Top Frame Node 3611</v>
      </c>
      <c r="D238" s="2">
        <f>D237+1</f>
        <v>3661</v>
      </c>
      <c r="E238" s="2" t="str">
        <f>VLOOKUP($D238,'Node Plan'!B:M,2,FALSE)</f>
        <v>Top Frame Node 3661</v>
      </c>
      <c r="F238" s="192">
        <f>IF(G238="Y",1/(1/K238+1/P238+1/U238),1/(1/P238+1/U238))</f>
        <v>2.72</v>
      </c>
      <c r="G238" s="2" t="s">
        <v>24</v>
      </c>
      <c r="H238" s="6"/>
      <c r="I238" s="4"/>
      <c r="J238" s="4"/>
      <c r="K238" s="5">
        <f>I238*J238*H238</f>
        <v>0</v>
      </c>
      <c r="L238" s="274">
        <f>VLOOKUP($B238,'Node Plan'!$B:$M,8,FALSE)</f>
        <v>170</v>
      </c>
      <c r="M238" s="275">
        <f>VLOOKUP($B238,'Node Plan'!$B:$M,11,FALSE)</f>
        <v>1.6E-2</v>
      </c>
      <c r="N238" s="275">
        <f>VLOOKUP($B238,'Node Plan'!$B:$M,10,FALSE)</f>
        <v>1.583E-2</v>
      </c>
      <c r="O238" s="275">
        <f>VLOOKUP($B238,'Node Plan'!$B:$M,10,FALSE)/2</f>
        <v>7.9150000000000002E-3</v>
      </c>
      <c r="P238" s="276">
        <f t="shared" ref="P238:P242" si="190">(L238*M238*N238)/O238</f>
        <v>5.44</v>
      </c>
      <c r="Q238" s="274">
        <f>VLOOKUP($D238,'Node Plan'!$B:$M,8,FALSE)</f>
        <v>170</v>
      </c>
      <c r="R238" s="275">
        <f>VLOOKUP($D238,'Node Plan'!$B:$M,10,FALSE)</f>
        <v>1.6E-2</v>
      </c>
      <c r="S238" s="275">
        <f>VLOOKUP($D238,'Node Plan'!$B:$M,11,FALSE)</f>
        <v>1.0999999999999999E-2</v>
      </c>
      <c r="T238" s="275">
        <f>VLOOKUP($D238,'Node Plan'!$B:$M,11,FALSE)/2</f>
        <v>5.4999999999999997E-3</v>
      </c>
      <c r="U238" s="276">
        <f t="shared" ref="U238:U242" si="191">(Q238*R238*S238)/T238</f>
        <v>5.44</v>
      </c>
      <c r="V238"/>
      <c r="W238"/>
      <c r="X238" s="2" t="str">
        <f t="shared" si="189"/>
        <v xml:space="preserve">     GL(3611,3661) = 2.72;</v>
      </c>
    </row>
    <row r="239" spans="1:24" s="14" customFormat="1">
      <c r="A239"/>
      <c r="B239" s="2">
        <f t="shared" ref="B239:B242" si="192">B238+6</f>
        <v>3617</v>
      </c>
      <c r="C239" s="2" t="str">
        <f>VLOOKUP($B239,'Node Plan'!B:M,2,FALSE)</f>
        <v>Top Frame Node 3617</v>
      </c>
      <c r="D239" s="2">
        <f t="shared" ref="D239:D242" si="193">D238+1</f>
        <v>3662</v>
      </c>
      <c r="E239" s="2" t="str">
        <f>VLOOKUP($D239,'Node Plan'!B:M,2,FALSE)</f>
        <v>Top Frame Node 3662</v>
      </c>
      <c r="F239" s="192">
        <f t="shared" ref="F239:F242" si="194">IF(G239="Y",1/(1/K239+1/P239+1/U239),1/(1/P239+1/U239))</f>
        <v>2.72</v>
      </c>
      <c r="G239" s="2" t="s">
        <v>24</v>
      </c>
      <c r="H239" s="6"/>
      <c r="I239" s="4"/>
      <c r="J239" s="4"/>
      <c r="K239" s="5">
        <f t="shared" ref="K239:K242" si="195">I239*J239*H239</f>
        <v>0</v>
      </c>
      <c r="L239" s="274">
        <f>VLOOKUP($B239,'Node Plan'!$B:$M,8,FALSE)</f>
        <v>170</v>
      </c>
      <c r="M239" s="275">
        <f>VLOOKUP($B239,'Node Plan'!$B:$M,11,FALSE)</f>
        <v>1.6E-2</v>
      </c>
      <c r="N239" s="275">
        <f>VLOOKUP($B239,'Node Plan'!$B:$M,10,FALSE)</f>
        <v>1.583E-2</v>
      </c>
      <c r="O239" s="275">
        <f>VLOOKUP($B239,'Node Plan'!$B:$M,10,FALSE)/2</f>
        <v>7.9150000000000002E-3</v>
      </c>
      <c r="P239" s="276">
        <f t="shared" si="190"/>
        <v>5.44</v>
      </c>
      <c r="Q239" s="274">
        <f>VLOOKUP($D239,'Node Plan'!$B:$M,8,FALSE)</f>
        <v>170</v>
      </c>
      <c r="R239" s="275">
        <f>VLOOKUP($D239,'Node Plan'!$B:$M,10,FALSE)</f>
        <v>1.6E-2</v>
      </c>
      <c r="S239" s="275">
        <f>VLOOKUP($D239,'Node Plan'!$B:$M,11,FALSE)</f>
        <v>1.0999999999999999E-2</v>
      </c>
      <c r="T239" s="275">
        <f>VLOOKUP($D239,'Node Plan'!$B:$M,11,FALSE)/2</f>
        <v>5.4999999999999997E-3</v>
      </c>
      <c r="U239" s="276">
        <f t="shared" si="191"/>
        <v>5.44</v>
      </c>
      <c r="V239"/>
      <c r="W239"/>
      <c r="X239" s="2" t="str">
        <f t="shared" ref="X239:X242" si="196">"     GL("&amp;B239&amp;","&amp;D239&amp;") = "&amp;F239&amp;";"</f>
        <v xml:space="preserve">     GL(3617,3662) = 2.72;</v>
      </c>
    </row>
    <row r="240" spans="1:24" s="14" customFormat="1">
      <c r="A240"/>
      <c r="B240" s="2">
        <f t="shared" si="192"/>
        <v>3623</v>
      </c>
      <c r="C240" s="2" t="str">
        <f>VLOOKUP($B240,'Node Plan'!B:M,2,FALSE)</f>
        <v>Top Frame Node 3623</v>
      </c>
      <c r="D240" s="2">
        <f t="shared" si="193"/>
        <v>3663</v>
      </c>
      <c r="E240" s="2" t="str">
        <f>VLOOKUP($D240,'Node Plan'!B:M,2,FALSE)</f>
        <v>Top Frame Node 3663</v>
      </c>
      <c r="F240" s="192">
        <f t="shared" si="194"/>
        <v>2.72</v>
      </c>
      <c r="G240" s="2" t="s">
        <v>24</v>
      </c>
      <c r="H240" s="6"/>
      <c r="I240" s="4"/>
      <c r="J240" s="4"/>
      <c r="K240" s="5">
        <f t="shared" si="195"/>
        <v>0</v>
      </c>
      <c r="L240" s="274">
        <f>VLOOKUP($B240,'Node Plan'!$B:$M,8,FALSE)</f>
        <v>170</v>
      </c>
      <c r="M240" s="275">
        <f>VLOOKUP($B240,'Node Plan'!$B:$M,11,FALSE)</f>
        <v>1.6E-2</v>
      </c>
      <c r="N240" s="275">
        <f>VLOOKUP($B240,'Node Plan'!$B:$M,10,FALSE)</f>
        <v>1.583E-2</v>
      </c>
      <c r="O240" s="275">
        <f>VLOOKUP($B240,'Node Plan'!$B:$M,10,FALSE)/2</f>
        <v>7.9150000000000002E-3</v>
      </c>
      <c r="P240" s="276">
        <f t="shared" si="190"/>
        <v>5.44</v>
      </c>
      <c r="Q240" s="274">
        <f>VLOOKUP($D240,'Node Plan'!$B:$M,8,FALSE)</f>
        <v>170</v>
      </c>
      <c r="R240" s="275">
        <f>VLOOKUP($D240,'Node Plan'!$B:$M,10,FALSE)</f>
        <v>1.6E-2</v>
      </c>
      <c r="S240" s="275">
        <f>VLOOKUP($D240,'Node Plan'!$B:$M,11,FALSE)</f>
        <v>1.0999999999999999E-2</v>
      </c>
      <c r="T240" s="275">
        <f>VLOOKUP($D240,'Node Plan'!$B:$M,11,FALSE)/2</f>
        <v>5.4999999999999997E-3</v>
      </c>
      <c r="U240" s="276">
        <f t="shared" si="191"/>
        <v>5.44</v>
      </c>
      <c r="V240"/>
      <c r="W240"/>
      <c r="X240" s="2" t="str">
        <f t="shared" si="196"/>
        <v xml:space="preserve">     GL(3623,3663) = 2.72;</v>
      </c>
    </row>
    <row r="241" spans="1:24" s="14" customFormat="1">
      <c r="A241"/>
      <c r="B241" s="2">
        <f t="shared" si="192"/>
        <v>3629</v>
      </c>
      <c r="C241" s="2" t="str">
        <f>VLOOKUP($B241,'Node Plan'!B:M,2,FALSE)</f>
        <v>Top Frame Node 3629</v>
      </c>
      <c r="D241" s="2">
        <f t="shared" si="193"/>
        <v>3664</v>
      </c>
      <c r="E241" s="2" t="str">
        <f>VLOOKUP($D241,'Node Plan'!B:M,2,FALSE)</f>
        <v>Top Frame Node 3664</v>
      </c>
      <c r="F241" s="192">
        <f t="shared" si="194"/>
        <v>2.72</v>
      </c>
      <c r="G241" s="2" t="s">
        <v>24</v>
      </c>
      <c r="H241" s="6"/>
      <c r="I241" s="4"/>
      <c r="J241" s="4"/>
      <c r="K241" s="5">
        <f t="shared" si="195"/>
        <v>0</v>
      </c>
      <c r="L241" s="274">
        <f>VLOOKUP($B241,'Node Plan'!$B:$M,8,FALSE)</f>
        <v>170</v>
      </c>
      <c r="M241" s="275">
        <f>VLOOKUP($B241,'Node Plan'!$B:$M,11,FALSE)</f>
        <v>1.6E-2</v>
      </c>
      <c r="N241" s="275">
        <f>VLOOKUP($B241,'Node Plan'!$B:$M,10,FALSE)</f>
        <v>1.583E-2</v>
      </c>
      <c r="O241" s="275">
        <f>VLOOKUP($B241,'Node Plan'!$B:$M,10,FALSE)/2</f>
        <v>7.9150000000000002E-3</v>
      </c>
      <c r="P241" s="276">
        <f t="shared" si="190"/>
        <v>5.44</v>
      </c>
      <c r="Q241" s="274">
        <f>VLOOKUP($D241,'Node Plan'!$B:$M,8,FALSE)</f>
        <v>170</v>
      </c>
      <c r="R241" s="275">
        <f>VLOOKUP($D241,'Node Plan'!$B:$M,10,FALSE)</f>
        <v>1.6E-2</v>
      </c>
      <c r="S241" s="275">
        <f>VLOOKUP($D241,'Node Plan'!$B:$M,11,FALSE)</f>
        <v>1.0999999999999999E-2</v>
      </c>
      <c r="T241" s="275">
        <f>VLOOKUP($D241,'Node Plan'!$B:$M,11,FALSE)/2</f>
        <v>5.4999999999999997E-3</v>
      </c>
      <c r="U241" s="276">
        <f t="shared" si="191"/>
        <v>5.44</v>
      </c>
      <c r="V241"/>
      <c r="W241"/>
      <c r="X241" s="2" t="str">
        <f t="shared" si="196"/>
        <v xml:space="preserve">     GL(3629,3664) = 2.72;</v>
      </c>
    </row>
    <row r="242" spans="1:24" s="14" customFormat="1">
      <c r="A242"/>
      <c r="B242" s="2">
        <f t="shared" si="192"/>
        <v>3635</v>
      </c>
      <c r="C242" s="2" t="str">
        <f>VLOOKUP($B242,'Node Plan'!B:M,2,FALSE)</f>
        <v>Top Frame Node 3635</v>
      </c>
      <c r="D242" s="2">
        <f t="shared" si="193"/>
        <v>3665</v>
      </c>
      <c r="E242" s="2" t="str">
        <f>VLOOKUP($D242,'Node Plan'!B:M,2,FALSE)</f>
        <v>Top Frame Node 3665</v>
      </c>
      <c r="F242" s="192">
        <f t="shared" si="194"/>
        <v>2.72</v>
      </c>
      <c r="G242" s="2" t="s">
        <v>24</v>
      </c>
      <c r="H242" s="6"/>
      <c r="I242" s="4"/>
      <c r="J242" s="4"/>
      <c r="K242" s="5">
        <f t="shared" si="195"/>
        <v>0</v>
      </c>
      <c r="L242" s="274">
        <f>VLOOKUP($B242,'Node Plan'!$B:$M,8,FALSE)</f>
        <v>170</v>
      </c>
      <c r="M242" s="275">
        <f>VLOOKUP($B242,'Node Plan'!$B:$M,11,FALSE)</f>
        <v>1.6E-2</v>
      </c>
      <c r="N242" s="275">
        <f>VLOOKUP($B242,'Node Plan'!$B:$M,10,FALSE)</f>
        <v>1.583E-2</v>
      </c>
      <c r="O242" s="275">
        <f>VLOOKUP($B242,'Node Plan'!$B:$M,10,FALSE)/2</f>
        <v>7.9150000000000002E-3</v>
      </c>
      <c r="P242" s="276">
        <f t="shared" si="190"/>
        <v>5.44</v>
      </c>
      <c r="Q242" s="274">
        <f>VLOOKUP($D242,'Node Plan'!$B:$M,8,FALSE)</f>
        <v>170</v>
      </c>
      <c r="R242" s="275">
        <f>VLOOKUP($D242,'Node Plan'!$B:$M,10,FALSE)</f>
        <v>1.6E-2</v>
      </c>
      <c r="S242" s="275">
        <f>VLOOKUP($D242,'Node Plan'!$B:$M,11,FALSE)</f>
        <v>1.0999999999999999E-2</v>
      </c>
      <c r="T242" s="275">
        <f>VLOOKUP($D242,'Node Plan'!$B:$M,11,FALSE)/2</f>
        <v>5.4999999999999997E-3</v>
      </c>
      <c r="U242" s="276">
        <f t="shared" si="191"/>
        <v>5.44</v>
      </c>
      <c r="V242"/>
      <c r="W242"/>
      <c r="X242" s="2" t="str">
        <f t="shared" si="196"/>
        <v xml:space="preserve">     GL(3635,3665) = 2.72;</v>
      </c>
    </row>
    <row r="243" spans="1:24" s="14" customFormat="1">
      <c r="A243"/>
      <c r="B243" s="2"/>
      <c r="C243" s="2"/>
      <c r="D243" s="2"/>
      <c r="E243" s="2"/>
      <c r="F243" s="192"/>
      <c r="G243" s="2"/>
      <c r="H243" s="6"/>
      <c r="I243" s="4"/>
      <c r="J243" s="4"/>
      <c r="K243" s="5"/>
      <c r="L243" s="274"/>
      <c r="M243" s="275"/>
      <c r="N243" s="275"/>
      <c r="O243" s="275"/>
      <c r="P243" s="276"/>
      <c r="Q243" s="274"/>
      <c r="R243" s="275"/>
      <c r="S243" s="275"/>
      <c r="T243" s="275"/>
      <c r="U243" s="276"/>
      <c r="V243"/>
      <c r="W243"/>
      <c r="X243" s="2"/>
    </row>
    <row r="244" spans="1:24" s="14" customFormat="1">
      <c r="A244"/>
      <c r="B244" s="2">
        <v>3635</v>
      </c>
      <c r="C244" s="2" t="str">
        <f>VLOOKUP($B244,'Node Plan'!B:M,2,FALSE)</f>
        <v>Top Frame Node 3635</v>
      </c>
      <c r="D244" s="2">
        <v>3672</v>
      </c>
      <c r="E244" s="2" t="str">
        <f>VLOOKUP($D244,'Node Plan'!B:M,2,FALSE)</f>
        <v>Top Frame Node 3672</v>
      </c>
      <c r="F244" s="192">
        <f>IF(G244="Y",1/(1/K244+1/P244+1/U244),1/(1/P244+1/U244))</f>
        <v>2.6911</v>
      </c>
      <c r="G244" s="2" t="s">
        <v>24</v>
      </c>
      <c r="H244" s="6"/>
      <c r="I244" s="4"/>
      <c r="J244" s="4"/>
      <c r="K244" s="5">
        <f>I244*J244*H244</f>
        <v>0</v>
      </c>
      <c r="L244" s="274">
        <f>VLOOKUP($B244,'Node Plan'!$B:$M,8,FALSE)</f>
        <v>170</v>
      </c>
      <c r="M244" s="275">
        <f>VLOOKUP($B244,'Node Plan'!$B:$M,10,FALSE)</f>
        <v>1.583E-2</v>
      </c>
      <c r="N244" s="275">
        <f>VLOOKUP($B244,'Node Plan'!$B:$M,11,FALSE)</f>
        <v>1.6E-2</v>
      </c>
      <c r="O244" s="275">
        <f>VLOOKUP($B244,'Node Plan'!$B:$M,11,FALSE)/2</f>
        <v>8.0000000000000002E-3</v>
      </c>
      <c r="P244" s="276">
        <f>(L244*M244*N244)/O244</f>
        <v>5.3822000000000001</v>
      </c>
      <c r="Q244" s="274">
        <f>VLOOKUP($D244,'Node Plan'!$B:$M,8,FALSE)</f>
        <v>170</v>
      </c>
      <c r="R244" s="275">
        <f>VLOOKUP($D244,'Node Plan'!$B:$M,10,FALSE)</f>
        <v>1.583E-2</v>
      </c>
      <c r="S244" s="275">
        <f>VLOOKUP($D244,'Node Plan'!$B:$M,11,FALSE)</f>
        <v>1.0999999999999999E-2</v>
      </c>
      <c r="T244" s="275">
        <f>VLOOKUP($D244,'Node Plan'!$B:$M,11,FALSE)/2</f>
        <v>5.4999999999999997E-3</v>
      </c>
      <c r="U244" s="276">
        <f>(Q244*R244*S244)/T244</f>
        <v>5.3822000000000001</v>
      </c>
      <c r="V244"/>
      <c r="W244"/>
      <c r="X244" s="2" t="str">
        <f t="shared" ref="X244:X245" si="197">"     GL("&amp;B244&amp;","&amp;D244&amp;") = "&amp;F244&amp;";"</f>
        <v xml:space="preserve">     GL(3635,3672) = 2.6911;</v>
      </c>
    </row>
    <row r="245" spans="1:24" s="14" customFormat="1">
      <c r="A245"/>
      <c r="B245" s="2">
        <f>B244-1</f>
        <v>3634</v>
      </c>
      <c r="C245" s="2" t="str">
        <f>VLOOKUP($B245,'Node Plan'!B:M,2,FALSE)</f>
        <v>Top Frame Node 3634</v>
      </c>
      <c r="D245" s="2">
        <f>D244+1</f>
        <v>3673</v>
      </c>
      <c r="E245" s="2" t="str">
        <f>VLOOKUP($D245,'Node Plan'!B:M,2,FALSE)</f>
        <v>Top Frame Node 3673</v>
      </c>
      <c r="F245" s="192">
        <f>IF(G245="Y",1/(1/K245+1/P245+1/U245),1/(1/P245+1/U245))</f>
        <v>2.6911</v>
      </c>
      <c r="G245" s="2" t="s">
        <v>24</v>
      </c>
      <c r="H245" s="6"/>
      <c r="I245" s="4"/>
      <c r="J245" s="4"/>
      <c r="K245" s="5">
        <f>I245*J245*H245</f>
        <v>0</v>
      </c>
      <c r="L245" s="274">
        <f>VLOOKUP($B245,'Node Plan'!$B:$M,8,FALSE)</f>
        <v>170</v>
      </c>
      <c r="M245" s="275">
        <f>VLOOKUP($B245,'Node Plan'!$B:$M,10,FALSE)</f>
        <v>1.583E-2</v>
      </c>
      <c r="N245" s="275">
        <f>VLOOKUP($B245,'Node Plan'!$B:$M,11,FALSE)</f>
        <v>1.6E-2</v>
      </c>
      <c r="O245" s="275">
        <f>VLOOKUP($B245,'Node Plan'!$B:$M,11,FALSE)/2</f>
        <v>8.0000000000000002E-3</v>
      </c>
      <c r="P245" s="276">
        <f t="shared" ref="P245:P249" si="198">(L245*M245*N245)/O245</f>
        <v>5.3822000000000001</v>
      </c>
      <c r="Q245" s="274">
        <f>VLOOKUP($D245,'Node Plan'!$B:$M,8,FALSE)</f>
        <v>170</v>
      </c>
      <c r="R245" s="275">
        <f>VLOOKUP($D245,'Node Plan'!$B:$M,10,FALSE)</f>
        <v>1.583E-2</v>
      </c>
      <c r="S245" s="275">
        <f>VLOOKUP($D245,'Node Plan'!$B:$M,11,FALSE)</f>
        <v>1.0999999999999999E-2</v>
      </c>
      <c r="T245" s="275">
        <f>VLOOKUP($D245,'Node Plan'!$B:$M,11,FALSE)/2</f>
        <v>5.4999999999999997E-3</v>
      </c>
      <c r="U245" s="276">
        <f t="shared" ref="U245:U249" si="199">(Q245*R245*S245)/T245</f>
        <v>5.3822000000000001</v>
      </c>
      <c r="V245"/>
      <c r="W245"/>
      <c r="X245" s="2" t="str">
        <f t="shared" si="197"/>
        <v xml:space="preserve">     GL(3634,3673) = 2.6911;</v>
      </c>
    </row>
    <row r="246" spans="1:24" s="14" customFormat="1">
      <c r="A246"/>
      <c r="B246" s="2">
        <f t="shared" ref="B246:B249" si="200">B245-1</f>
        <v>3633</v>
      </c>
      <c r="C246" s="2" t="str">
        <f>VLOOKUP($B246,'Node Plan'!B:M,2,FALSE)</f>
        <v>Top Frame Node 3633</v>
      </c>
      <c r="D246" s="2">
        <f t="shared" ref="D246:D249" si="201">D245+1</f>
        <v>3674</v>
      </c>
      <c r="E246" s="2" t="str">
        <f>VLOOKUP($D246,'Node Plan'!B:M,2,FALSE)</f>
        <v>Top Frame Node 3674</v>
      </c>
      <c r="F246" s="192">
        <f t="shared" ref="F246:F249" si="202">IF(G246="Y",1/(1/K246+1/P246+1/U246),1/(1/P246+1/U246))</f>
        <v>2.6911</v>
      </c>
      <c r="G246" s="2" t="s">
        <v>24</v>
      </c>
      <c r="H246" s="6"/>
      <c r="I246" s="4"/>
      <c r="J246" s="4"/>
      <c r="K246" s="5">
        <f t="shared" ref="K246:K249" si="203">I246*J246*H246</f>
        <v>0</v>
      </c>
      <c r="L246" s="274">
        <f>VLOOKUP($B246,'Node Plan'!$B:$M,8,FALSE)</f>
        <v>170</v>
      </c>
      <c r="M246" s="275">
        <f>VLOOKUP($B246,'Node Plan'!$B:$M,10,FALSE)</f>
        <v>1.583E-2</v>
      </c>
      <c r="N246" s="275">
        <f>VLOOKUP($B246,'Node Plan'!$B:$M,11,FALSE)</f>
        <v>1.6E-2</v>
      </c>
      <c r="O246" s="275">
        <f>VLOOKUP($B246,'Node Plan'!$B:$M,11,FALSE)/2</f>
        <v>8.0000000000000002E-3</v>
      </c>
      <c r="P246" s="276">
        <f t="shared" si="198"/>
        <v>5.3822000000000001</v>
      </c>
      <c r="Q246" s="274">
        <f>VLOOKUP($D246,'Node Plan'!$B:$M,8,FALSE)</f>
        <v>170</v>
      </c>
      <c r="R246" s="275">
        <f>VLOOKUP($D246,'Node Plan'!$B:$M,10,FALSE)</f>
        <v>1.583E-2</v>
      </c>
      <c r="S246" s="275">
        <f>VLOOKUP($D246,'Node Plan'!$B:$M,11,FALSE)</f>
        <v>1.0999999999999999E-2</v>
      </c>
      <c r="T246" s="275">
        <f>VLOOKUP($D246,'Node Plan'!$B:$M,11,FALSE)/2</f>
        <v>5.4999999999999997E-3</v>
      </c>
      <c r="U246" s="276">
        <f t="shared" si="199"/>
        <v>5.3822000000000001</v>
      </c>
      <c r="V246"/>
      <c r="W246"/>
      <c r="X246" s="2" t="str">
        <f t="shared" ref="X246:X249" si="204">"     GL("&amp;B246&amp;","&amp;D246&amp;") = "&amp;F246&amp;";"</f>
        <v xml:space="preserve">     GL(3633,3674) = 2.6911;</v>
      </c>
    </row>
    <row r="247" spans="1:24" s="14" customFormat="1">
      <c r="A247"/>
      <c r="B247" s="2">
        <f t="shared" si="200"/>
        <v>3632</v>
      </c>
      <c r="C247" s="2" t="str">
        <f>VLOOKUP($B247,'Node Plan'!B:M,2,FALSE)</f>
        <v>Top Frame Node 3632</v>
      </c>
      <c r="D247" s="2">
        <f t="shared" si="201"/>
        <v>3675</v>
      </c>
      <c r="E247" s="2" t="str">
        <f>VLOOKUP($D247,'Node Plan'!B:M,2,FALSE)</f>
        <v>Top Frame Node 3675</v>
      </c>
      <c r="F247" s="192">
        <f t="shared" si="202"/>
        <v>2.6911</v>
      </c>
      <c r="G247" s="2" t="s">
        <v>24</v>
      </c>
      <c r="H247" s="6"/>
      <c r="I247" s="4"/>
      <c r="J247" s="4"/>
      <c r="K247" s="5">
        <f t="shared" si="203"/>
        <v>0</v>
      </c>
      <c r="L247" s="274">
        <f>VLOOKUP($B247,'Node Plan'!$B:$M,8,FALSE)</f>
        <v>170</v>
      </c>
      <c r="M247" s="275">
        <f>VLOOKUP($B247,'Node Plan'!$B:$M,10,FALSE)</f>
        <v>1.583E-2</v>
      </c>
      <c r="N247" s="275">
        <f>VLOOKUP($B247,'Node Plan'!$B:$M,11,FALSE)</f>
        <v>1.6E-2</v>
      </c>
      <c r="O247" s="275">
        <f>VLOOKUP($B247,'Node Plan'!$B:$M,11,FALSE)/2</f>
        <v>8.0000000000000002E-3</v>
      </c>
      <c r="P247" s="276">
        <f t="shared" si="198"/>
        <v>5.3822000000000001</v>
      </c>
      <c r="Q247" s="274">
        <f>VLOOKUP($D247,'Node Plan'!$B:$M,8,FALSE)</f>
        <v>170</v>
      </c>
      <c r="R247" s="275">
        <f>VLOOKUP($D247,'Node Plan'!$B:$M,10,FALSE)</f>
        <v>1.583E-2</v>
      </c>
      <c r="S247" s="275">
        <f>VLOOKUP($D247,'Node Plan'!$B:$M,11,FALSE)</f>
        <v>1.0999999999999999E-2</v>
      </c>
      <c r="T247" s="275">
        <f>VLOOKUP($D247,'Node Plan'!$B:$M,11,FALSE)/2</f>
        <v>5.4999999999999997E-3</v>
      </c>
      <c r="U247" s="276">
        <f t="shared" si="199"/>
        <v>5.3822000000000001</v>
      </c>
      <c r="V247"/>
      <c r="W247"/>
      <c r="X247" s="2" t="str">
        <f t="shared" si="204"/>
        <v xml:space="preserve">     GL(3632,3675) = 2.6911;</v>
      </c>
    </row>
    <row r="248" spans="1:24" s="14" customFormat="1">
      <c r="A248"/>
      <c r="B248" s="2">
        <f t="shared" si="200"/>
        <v>3631</v>
      </c>
      <c r="C248" s="2" t="str">
        <f>VLOOKUP($B248,'Node Plan'!B:M,2,FALSE)</f>
        <v>Top Frame Node 3631</v>
      </c>
      <c r="D248" s="2">
        <f t="shared" si="201"/>
        <v>3676</v>
      </c>
      <c r="E248" s="2" t="str">
        <f>VLOOKUP($D248,'Node Plan'!B:M,2,FALSE)</f>
        <v>Top Frame Node 3676</v>
      </c>
      <c r="F248" s="192">
        <f t="shared" si="202"/>
        <v>2.6911</v>
      </c>
      <c r="G248" s="2" t="s">
        <v>24</v>
      </c>
      <c r="H248" s="6"/>
      <c r="I248" s="4"/>
      <c r="J248" s="4"/>
      <c r="K248" s="5">
        <f t="shared" si="203"/>
        <v>0</v>
      </c>
      <c r="L248" s="274">
        <f>VLOOKUP($B248,'Node Plan'!$B:$M,8,FALSE)</f>
        <v>170</v>
      </c>
      <c r="M248" s="275">
        <f>VLOOKUP($B248,'Node Plan'!$B:$M,10,FALSE)</f>
        <v>1.583E-2</v>
      </c>
      <c r="N248" s="275">
        <f>VLOOKUP($B248,'Node Plan'!$B:$M,11,FALSE)</f>
        <v>1.6E-2</v>
      </c>
      <c r="O248" s="275">
        <f>VLOOKUP($B248,'Node Plan'!$B:$M,11,FALSE)/2</f>
        <v>8.0000000000000002E-3</v>
      </c>
      <c r="P248" s="276">
        <f t="shared" si="198"/>
        <v>5.3822000000000001</v>
      </c>
      <c r="Q248" s="274">
        <f>VLOOKUP($D248,'Node Plan'!$B:$M,8,FALSE)</f>
        <v>170</v>
      </c>
      <c r="R248" s="275">
        <f>VLOOKUP($D248,'Node Plan'!$B:$M,10,FALSE)</f>
        <v>1.583E-2</v>
      </c>
      <c r="S248" s="275">
        <f>VLOOKUP($D248,'Node Plan'!$B:$M,11,FALSE)</f>
        <v>1.0999999999999999E-2</v>
      </c>
      <c r="T248" s="275">
        <f>VLOOKUP($D248,'Node Plan'!$B:$M,11,FALSE)/2</f>
        <v>5.4999999999999997E-3</v>
      </c>
      <c r="U248" s="276">
        <f t="shared" si="199"/>
        <v>5.3822000000000001</v>
      </c>
      <c r="V248"/>
      <c r="W248"/>
      <c r="X248" s="2" t="str">
        <f t="shared" si="204"/>
        <v xml:space="preserve">     GL(3631,3676) = 2.6911;</v>
      </c>
    </row>
    <row r="249" spans="1:24" s="14" customFormat="1">
      <c r="A249"/>
      <c r="B249" s="2">
        <f t="shared" si="200"/>
        <v>3630</v>
      </c>
      <c r="C249" s="2" t="str">
        <f>VLOOKUP($B249,'Node Plan'!B:M,2,FALSE)</f>
        <v>Top Frame Node 3630</v>
      </c>
      <c r="D249" s="2">
        <f t="shared" si="201"/>
        <v>3677</v>
      </c>
      <c r="E249" s="2" t="str">
        <f>VLOOKUP($D249,'Node Plan'!B:M,2,FALSE)</f>
        <v>Top Frame Node 3677</v>
      </c>
      <c r="F249" s="192">
        <f t="shared" si="202"/>
        <v>2.6911</v>
      </c>
      <c r="G249" s="2" t="s">
        <v>24</v>
      </c>
      <c r="H249" s="6"/>
      <c r="I249" s="4"/>
      <c r="J249" s="4"/>
      <c r="K249" s="5">
        <f t="shared" si="203"/>
        <v>0</v>
      </c>
      <c r="L249" s="274">
        <f>VLOOKUP($B249,'Node Plan'!$B:$M,8,FALSE)</f>
        <v>170</v>
      </c>
      <c r="M249" s="275">
        <f>VLOOKUP($B249,'Node Plan'!$B:$M,10,FALSE)</f>
        <v>1.583E-2</v>
      </c>
      <c r="N249" s="275">
        <f>VLOOKUP($B249,'Node Plan'!$B:$M,11,FALSE)</f>
        <v>1.6E-2</v>
      </c>
      <c r="O249" s="275">
        <f>VLOOKUP($B249,'Node Plan'!$B:$M,11,FALSE)/2</f>
        <v>8.0000000000000002E-3</v>
      </c>
      <c r="P249" s="276">
        <f t="shared" si="198"/>
        <v>5.3822000000000001</v>
      </c>
      <c r="Q249" s="274">
        <f>VLOOKUP($D249,'Node Plan'!$B:$M,8,FALSE)</f>
        <v>170</v>
      </c>
      <c r="R249" s="275">
        <f>VLOOKUP($D249,'Node Plan'!$B:$M,10,FALSE)</f>
        <v>1.583E-2</v>
      </c>
      <c r="S249" s="275">
        <f>VLOOKUP($D249,'Node Plan'!$B:$M,11,FALSE)</f>
        <v>1.0999999999999999E-2</v>
      </c>
      <c r="T249" s="275">
        <f>VLOOKUP($D249,'Node Plan'!$B:$M,11,FALSE)/2</f>
        <v>5.4999999999999997E-3</v>
      </c>
      <c r="U249" s="276">
        <f t="shared" si="199"/>
        <v>5.3822000000000001</v>
      </c>
      <c r="V249"/>
      <c r="W249"/>
      <c r="X249" s="2" t="str">
        <f t="shared" si="204"/>
        <v xml:space="preserve">     GL(3630,3677) = 2.6911;</v>
      </c>
    </row>
    <row r="250" spans="1:24" s="14" customFormat="1" ht="15" thickBot="1">
      <c r="A250"/>
      <c r="B250" s="2"/>
      <c r="C250" s="2"/>
      <c r="D250" s="2"/>
      <c r="E250" s="2"/>
      <c r="F250" s="192"/>
      <c r="G250" s="2"/>
      <c r="H250" s="6"/>
      <c r="I250" s="4"/>
      <c r="J250" s="4"/>
      <c r="K250" s="5"/>
      <c r="L250" s="274"/>
      <c r="M250" s="275"/>
      <c r="N250" s="275"/>
      <c r="O250" s="275"/>
      <c r="P250" s="276"/>
      <c r="Q250" s="274"/>
      <c r="R250" s="275"/>
      <c r="S250" s="275"/>
      <c r="T250" s="275"/>
      <c r="U250" s="276"/>
      <c r="V250"/>
      <c r="W250"/>
      <c r="X250" s="2"/>
    </row>
    <row r="251" spans="1:24" s="14" customFormat="1" ht="15" thickBot="1">
      <c r="A251" s="137"/>
      <c r="B251" s="138" t="s">
        <v>113</v>
      </c>
      <c r="C251" s="151" t="s">
        <v>130</v>
      </c>
      <c r="D251" s="138" t="s">
        <v>113</v>
      </c>
      <c r="E251" s="151" t="s">
        <v>132</v>
      </c>
      <c r="F251" s="139"/>
      <c r="G251" s="139"/>
      <c r="H251" s="140"/>
      <c r="I251" s="137"/>
      <c r="J251" s="137"/>
      <c r="K251" s="137"/>
      <c r="L251" s="140"/>
      <c r="M251" s="137"/>
      <c r="N251" s="137"/>
      <c r="O251" s="137"/>
      <c r="P251" s="141"/>
      <c r="Q251" s="140"/>
      <c r="R251" s="137"/>
      <c r="S251" s="137"/>
      <c r="T251" s="137"/>
      <c r="U251" s="141"/>
      <c r="V251" s="137"/>
      <c r="W251" s="137"/>
      <c r="X251" s="142"/>
    </row>
    <row r="252" spans="1:24" s="14" customFormat="1">
      <c r="A252" s="152"/>
      <c r="B252" s="153"/>
      <c r="C252" s="153"/>
      <c r="D252" s="153" t="s">
        <v>133</v>
      </c>
      <c r="E252" s="153"/>
      <c r="F252" s="154"/>
      <c r="G252" s="154"/>
      <c r="H252" s="155"/>
      <c r="I252" s="156"/>
      <c r="J252" s="156"/>
      <c r="K252" s="156"/>
      <c r="L252" s="155"/>
      <c r="M252" s="156"/>
      <c r="N252" s="156"/>
      <c r="O252" s="156"/>
      <c r="P252" s="157"/>
      <c r="Q252" s="155"/>
      <c r="R252" s="156"/>
      <c r="S252" s="156"/>
      <c r="T252" s="156"/>
      <c r="U252" s="157"/>
      <c r="V252" s="152"/>
      <c r="W252" s="152"/>
      <c r="X252" s="158"/>
    </row>
    <row r="253" spans="1:24" s="34" customFormat="1">
      <c r="A253"/>
      <c r="B253" s="2">
        <v>3684</v>
      </c>
      <c r="C253" s="2" t="str">
        <f>VLOOKUP($B253,'Node Plan'!B:M,2,FALSE)</f>
        <v>Top Frame Node 3684</v>
      </c>
      <c r="D253" s="2">
        <v>3654</v>
      </c>
      <c r="E253" s="2" t="str">
        <f>VLOOKUP($D253,'Node Plan'!B:M,2,FALSE)</f>
        <v>Top Frame Node 3654</v>
      </c>
      <c r="F253" s="192">
        <f>IF(G253="Y",1/(1/K253+1/P253+1/U253),1/(1/P253+1/U253))</f>
        <v>2.6911</v>
      </c>
      <c r="G253" s="2" t="s">
        <v>24</v>
      </c>
      <c r="H253" s="6"/>
      <c r="I253" s="4"/>
      <c r="J253" s="4"/>
      <c r="K253" s="5">
        <f>I253*J253*H253</f>
        <v>0</v>
      </c>
      <c r="L253" s="274">
        <f>VLOOKUP($B253,'Node Plan'!$B:$M,8,FALSE)</f>
        <v>170</v>
      </c>
      <c r="M253" s="275">
        <f>VLOOKUP($B253,'Node Plan'!$B:$M,10,FALSE)</f>
        <v>1.583E-2</v>
      </c>
      <c r="N253" s="275">
        <f>VLOOKUP($B253,'Node Plan'!$B:$M,11,FALSE)</f>
        <v>1.6E-2</v>
      </c>
      <c r="O253" s="275">
        <f>VLOOKUP($B253,'Node Plan'!$B:$M,11,FALSE)/2</f>
        <v>8.0000000000000002E-3</v>
      </c>
      <c r="P253" s="276">
        <f>(L253*M253*N253)/O253</f>
        <v>5.3822000000000001</v>
      </c>
      <c r="Q253" s="274">
        <f>VLOOKUP($D253,'Node Plan'!$B:$M,8,FALSE)</f>
        <v>170</v>
      </c>
      <c r="R253" s="275">
        <f>VLOOKUP($D253,'Node Plan'!$B:$M,10,FALSE)</f>
        <v>1.583E-2</v>
      </c>
      <c r="S253" s="275">
        <f>VLOOKUP($D253,'Node Plan'!$B:$M,11,FALSE)</f>
        <v>1.0999999999999999E-2</v>
      </c>
      <c r="T253" s="275">
        <f>VLOOKUP($D253,'Node Plan'!$B:$M,11,FALSE)/2</f>
        <v>5.4999999999999997E-3</v>
      </c>
      <c r="U253" s="276">
        <f>(Q253*R253*S253)/T253</f>
        <v>5.3822000000000001</v>
      </c>
      <c r="V253"/>
      <c r="W253"/>
      <c r="X253" s="2" t="str">
        <f t="shared" ref="X253:X258" si="205">"     GL("&amp;B253&amp;","&amp;D253&amp;") = "&amp;F253&amp;";"</f>
        <v xml:space="preserve">     GL(3684,3654) = 2.6911;</v>
      </c>
    </row>
    <row r="254" spans="1:24" s="62" customFormat="1">
      <c r="A254"/>
      <c r="B254" s="2">
        <f>B253+6</f>
        <v>3690</v>
      </c>
      <c r="C254" s="2" t="str">
        <f>VLOOKUP($B254,'Node Plan'!B:M,2,FALSE)</f>
        <v>Top Frame Node 3690</v>
      </c>
      <c r="D254" s="2">
        <f>D253+1</f>
        <v>3655</v>
      </c>
      <c r="E254" s="2" t="str">
        <f>VLOOKUP($D254,'Node Plan'!B:M,2,FALSE)</f>
        <v>Top Frame Node 3655</v>
      </c>
      <c r="F254" s="192">
        <f>IF(G254="Y",1/(1/K254+1/P254+1/U254),1/(1/P254+1/U254))</f>
        <v>2.6911</v>
      </c>
      <c r="G254" s="2" t="s">
        <v>24</v>
      </c>
      <c r="H254" s="6"/>
      <c r="I254" s="4"/>
      <c r="J254" s="4"/>
      <c r="K254" s="5">
        <f>I254*J254*H254</f>
        <v>0</v>
      </c>
      <c r="L254" s="274">
        <f>VLOOKUP($B254,'Node Plan'!$B:$M,8,FALSE)</f>
        <v>170</v>
      </c>
      <c r="M254" s="275">
        <f>VLOOKUP($B254,'Node Plan'!$B:$M,10,FALSE)</f>
        <v>1.583E-2</v>
      </c>
      <c r="N254" s="275">
        <f>VLOOKUP($B254,'Node Plan'!$B:$M,11,FALSE)</f>
        <v>1.6E-2</v>
      </c>
      <c r="O254" s="275">
        <f>VLOOKUP($B254,'Node Plan'!$B:$M,11,FALSE)/2</f>
        <v>8.0000000000000002E-3</v>
      </c>
      <c r="P254" s="276">
        <f t="shared" ref="P254:P258" si="206">(L254*M254*N254)/O254</f>
        <v>5.3822000000000001</v>
      </c>
      <c r="Q254" s="274">
        <f>VLOOKUP($D254,'Node Plan'!$B:$M,8,FALSE)</f>
        <v>170</v>
      </c>
      <c r="R254" s="275">
        <f>VLOOKUP($D254,'Node Plan'!$B:$M,10,FALSE)</f>
        <v>1.583E-2</v>
      </c>
      <c r="S254" s="275">
        <f>VLOOKUP($D254,'Node Plan'!$B:$M,11,FALSE)</f>
        <v>1.0999999999999999E-2</v>
      </c>
      <c r="T254" s="275">
        <f>VLOOKUP($D254,'Node Plan'!$B:$M,11,FALSE)/2</f>
        <v>5.4999999999999997E-3</v>
      </c>
      <c r="U254" s="276">
        <f t="shared" ref="U254:U258" si="207">(Q254*R254*S254)/T254</f>
        <v>5.3822000000000001</v>
      </c>
      <c r="V254"/>
      <c r="W254"/>
      <c r="X254" s="2" t="str">
        <f t="shared" si="205"/>
        <v xml:space="preserve">     GL(3690,3655) = 2.6911;</v>
      </c>
    </row>
    <row r="255" spans="1:24" s="14" customFormat="1">
      <c r="A255"/>
      <c r="B255" s="2">
        <f t="shared" ref="B255:B258" si="208">B254+6</f>
        <v>3696</v>
      </c>
      <c r="C255" s="2" t="str">
        <f>VLOOKUP($B255,'Node Plan'!B:M,2,FALSE)</f>
        <v>Top Frame Node 3696</v>
      </c>
      <c r="D255" s="2">
        <f t="shared" ref="D255:D258" si="209">D254+1</f>
        <v>3656</v>
      </c>
      <c r="E255" s="2" t="str">
        <f>VLOOKUP($D255,'Node Plan'!B:M,2,FALSE)</f>
        <v>Top Frame Node 3656</v>
      </c>
      <c r="F255" s="192">
        <f t="shared" ref="F255:F258" si="210">IF(G255="Y",1/(1/K255+1/P255+1/U255),1/(1/P255+1/U255))</f>
        <v>2.6911</v>
      </c>
      <c r="G255" s="2" t="s">
        <v>24</v>
      </c>
      <c r="H255" s="6"/>
      <c r="I255" s="4"/>
      <c r="J255" s="4"/>
      <c r="K255" s="5">
        <f t="shared" ref="K255:K258" si="211">I255*J255*H255</f>
        <v>0</v>
      </c>
      <c r="L255" s="274">
        <f>VLOOKUP($B255,'Node Plan'!$B:$M,8,FALSE)</f>
        <v>170</v>
      </c>
      <c r="M255" s="275">
        <f>VLOOKUP($B255,'Node Plan'!$B:$M,10,FALSE)</f>
        <v>1.583E-2</v>
      </c>
      <c r="N255" s="275">
        <f>VLOOKUP($B255,'Node Plan'!$B:$M,11,FALSE)</f>
        <v>1.6E-2</v>
      </c>
      <c r="O255" s="275">
        <f>VLOOKUP($B255,'Node Plan'!$B:$M,11,FALSE)/2</f>
        <v>8.0000000000000002E-3</v>
      </c>
      <c r="P255" s="276">
        <f t="shared" si="206"/>
        <v>5.3822000000000001</v>
      </c>
      <c r="Q255" s="274">
        <f>VLOOKUP($D255,'Node Plan'!$B:$M,8,FALSE)</f>
        <v>170</v>
      </c>
      <c r="R255" s="275">
        <f>VLOOKUP($D255,'Node Plan'!$B:$M,10,FALSE)</f>
        <v>1.583E-2</v>
      </c>
      <c r="S255" s="275">
        <f>VLOOKUP($D255,'Node Plan'!$B:$M,11,FALSE)</f>
        <v>1.0999999999999999E-2</v>
      </c>
      <c r="T255" s="275">
        <f>VLOOKUP($D255,'Node Plan'!$B:$M,11,FALSE)/2</f>
        <v>5.4999999999999997E-3</v>
      </c>
      <c r="U255" s="276">
        <f t="shared" si="207"/>
        <v>5.3822000000000001</v>
      </c>
      <c r="V255"/>
      <c r="W255"/>
      <c r="X255" s="2" t="str">
        <f t="shared" si="205"/>
        <v xml:space="preserve">     GL(3696,3656) = 2.6911;</v>
      </c>
    </row>
    <row r="256" spans="1:24" s="14" customFormat="1">
      <c r="A256"/>
      <c r="B256" s="2">
        <f t="shared" si="208"/>
        <v>3702</v>
      </c>
      <c r="C256" s="2" t="str">
        <f>VLOOKUP($B256,'Node Plan'!B:M,2,FALSE)</f>
        <v>Top Frame Node 3702</v>
      </c>
      <c r="D256" s="2">
        <f t="shared" si="209"/>
        <v>3657</v>
      </c>
      <c r="E256" s="2" t="str">
        <f>VLOOKUP($D256,'Node Plan'!B:M,2,FALSE)</f>
        <v>Top Frame Node 3657</v>
      </c>
      <c r="F256" s="192">
        <f t="shared" si="210"/>
        <v>2.6911</v>
      </c>
      <c r="G256" s="2" t="s">
        <v>24</v>
      </c>
      <c r="H256" s="6"/>
      <c r="I256" s="4"/>
      <c r="J256" s="4"/>
      <c r="K256" s="5">
        <f t="shared" si="211"/>
        <v>0</v>
      </c>
      <c r="L256" s="274">
        <f>VLOOKUP($B256,'Node Plan'!$B:$M,8,FALSE)</f>
        <v>170</v>
      </c>
      <c r="M256" s="275">
        <f>VLOOKUP($B256,'Node Plan'!$B:$M,10,FALSE)</f>
        <v>1.583E-2</v>
      </c>
      <c r="N256" s="275">
        <f>VLOOKUP($B256,'Node Plan'!$B:$M,11,FALSE)</f>
        <v>1.6E-2</v>
      </c>
      <c r="O256" s="275">
        <f>VLOOKUP($B256,'Node Plan'!$B:$M,11,FALSE)/2</f>
        <v>8.0000000000000002E-3</v>
      </c>
      <c r="P256" s="276">
        <f t="shared" si="206"/>
        <v>5.3822000000000001</v>
      </c>
      <c r="Q256" s="274">
        <f>VLOOKUP($D256,'Node Plan'!$B:$M,8,FALSE)</f>
        <v>170</v>
      </c>
      <c r="R256" s="275">
        <f>VLOOKUP($D256,'Node Plan'!$B:$M,10,FALSE)</f>
        <v>1.583E-2</v>
      </c>
      <c r="S256" s="275">
        <f>VLOOKUP($D256,'Node Plan'!$B:$M,11,FALSE)</f>
        <v>1.0999999999999999E-2</v>
      </c>
      <c r="T256" s="275">
        <f>VLOOKUP($D256,'Node Plan'!$B:$M,11,FALSE)/2</f>
        <v>5.4999999999999997E-3</v>
      </c>
      <c r="U256" s="276">
        <f t="shared" si="207"/>
        <v>5.3822000000000001</v>
      </c>
      <c r="V256"/>
      <c r="W256"/>
      <c r="X256" s="2" t="str">
        <f t="shared" si="205"/>
        <v xml:space="preserve">     GL(3702,3657) = 2.6911;</v>
      </c>
    </row>
    <row r="257" spans="1:24" s="14" customFormat="1">
      <c r="A257"/>
      <c r="B257" s="2">
        <f t="shared" si="208"/>
        <v>3708</v>
      </c>
      <c r="C257" s="2" t="str">
        <f>VLOOKUP($B257,'Node Plan'!B:M,2,FALSE)</f>
        <v>Top Frame Node 3708</v>
      </c>
      <c r="D257" s="2">
        <f t="shared" si="209"/>
        <v>3658</v>
      </c>
      <c r="E257" s="2" t="str">
        <f>VLOOKUP($D257,'Node Plan'!B:M,2,FALSE)</f>
        <v>Top Frame Node 3658</v>
      </c>
      <c r="F257" s="192">
        <f t="shared" si="210"/>
        <v>2.6911</v>
      </c>
      <c r="G257" s="2" t="s">
        <v>24</v>
      </c>
      <c r="H257" s="6"/>
      <c r="I257" s="4"/>
      <c r="J257" s="4"/>
      <c r="K257" s="5">
        <f t="shared" si="211"/>
        <v>0</v>
      </c>
      <c r="L257" s="274">
        <f>VLOOKUP($B257,'Node Plan'!$B:$M,8,FALSE)</f>
        <v>170</v>
      </c>
      <c r="M257" s="275">
        <f>VLOOKUP($B257,'Node Plan'!$B:$M,10,FALSE)</f>
        <v>1.583E-2</v>
      </c>
      <c r="N257" s="275">
        <f>VLOOKUP($B257,'Node Plan'!$B:$M,11,FALSE)</f>
        <v>1.6E-2</v>
      </c>
      <c r="O257" s="275">
        <f>VLOOKUP($B257,'Node Plan'!$B:$M,11,FALSE)/2</f>
        <v>8.0000000000000002E-3</v>
      </c>
      <c r="P257" s="276">
        <f t="shared" si="206"/>
        <v>5.3822000000000001</v>
      </c>
      <c r="Q257" s="274">
        <f>VLOOKUP($D257,'Node Plan'!$B:$M,8,FALSE)</f>
        <v>170</v>
      </c>
      <c r="R257" s="275">
        <f>VLOOKUP($D257,'Node Plan'!$B:$M,10,FALSE)</f>
        <v>1.583E-2</v>
      </c>
      <c r="S257" s="275">
        <f>VLOOKUP($D257,'Node Plan'!$B:$M,11,FALSE)</f>
        <v>1.0999999999999999E-2</v>
      </c>
      <c r="T257" s="275">
        <f>VLOOKUP($D257,'Node Plan'!$B:$M,11,FALSE)/2</f>
        <v>5.4999999999999997E-3</v>
      </c>
      <c r="U257" s="276">
        <f t="shared" si="207"/>
        <v>5.3822000000000001</v>
      </c>
      <c r="V257"/>
      <c r="W257"/>
      <c r="X257" s="2" t="str">
        <f t="shared" si="205"/>
        <v xml:space="preserve">     GL(3708,3658) = 2.6911;</v>
      </c>
    </row>
    <row r="258" spans="1:24" s="14" customFormat="1" ht="15" thickBot="1">
      <c r="A258"/>
      <c r="B258" s="2">
        <f t="shared" si="208"/>
        <v>3714</v>
      </c>
      <c r="C258" s="2" t="str">
        <f>VLOOKUP($B258,'Node Plan'!B:M,2,FALSE)</f>
        <v>Top Frame Node 3714</v>
      </c>
      <c r="D258" s="2">
        <f t="shared" si="209"/>
        <v>3659</v>
      </c>
      <c r="E258" s="2" t="str">
        <f>VLOOKUP($D258,'Node Plan'!B:M,2,FALSE)</f>
        <v>Top Frame Node 3659</v>
      </c>
      <c r="F258" s="192">
        <f t="shared" si="210"/>
        <v>2.6911</v>
      </c>
      <c r="G258" s="2" t="s">
        <v>24</v>
      </c>
      <c r="H258" s="6"/>
      <c r="I258" s="4"/>
      <c r="J258" s="4"/>
      <c r="K258" s="5">
        <f t="shared" si="211"/>
        <v>0</v>
      </c>
      <c r="L258" s="274">
        <f>VLOOKUP($B258,'Node Plan'!$B:$M,8,FALSE)</f>
        <v>170</v>
      </c>
      <c r="M258" s="275">
        <f>VLOOKUP($B258,'Node Plan'!$B:$M,10,FALSE)</f>
        <v>1.583E-2</v>
      </c>
      <c r="N258" s="275">
        <f>VLOOKUP($B258,'Node Plan'!$B:$M,11,FALSE)</f>
        <v>1.6E-2</v>
      </c>
      <c r="O258" s="275">
        <f>VLOOKUP($B258,'Node Plan'!$B:$M,11,FALSE)/2</f>
        <v>8.0000000000000002E-3</v>
      </c>
      <c r="P258" s="276">
        <f t="shared" si="206"/>
        <v>5.3822000000000001</v>
      </c>
      <c r="Q258" s="274">
        <f>VLOOKUP($D258,'Node Plan'!$B:$M,8,FALSE)</f>
        <v>170</v>
      </c>
      <c r="R258" s="275">
        <f>VLOOKUP($D258,'Node Plan'!$B:$M,10,FALSE)</f>
        <v>1.583E-2</v>
      </c>
      <c r="S258" s="275">
        <f>VLOOKUP($D258,'Node Plan'!$B:$M,11,FALSE)</f>
        <v>1.0999999999999999E-2</v>
      </c>
      <c r="T258" s="275">
        <f>VLOOKUP($D258,'Node Plan'!$B:$M,11,FALSE)/2</f>
        <v>5.4999999999999997E-3</v>
      </c>
      <c r="U258" s="276">
        <f t="shared" si="207"/>
        <v>5.3822000000000001</v>
      </c>
      <c r="V258"/>
      <c r="W258"/>
      <c r="X258" s="2" t="str">
        <f t="shared" si="205"/>
        <v xml:space="preserve">     GL(3714,3659) = 2.6911;</v>
      </c>
    </row>
    <row r="259" spans="1:24" s="70" customFormat="1" ht="15" thickTop="1">
      <c r="A259"/>
      <c r="B259" s="2"/>
      <c r="C259" s="2"/>
      <c r="D259" s="2"/>
      <c r="E259" s="2"/>
      <c r="F259" s="192"/>
      <c r="G259" s="2"/>
      <c r="H259" s="6"/>
      <c r="I259" s="4"/>
      <c r="J259" s="4"/>
      <c r="K259" s="5"/>
      <c r="L259" s="274"/>
      <c r="M259" s="275"/>
      <c r="N259" s="275"/>
      <c r="O259" s="275"/>
      <c r="P259" s="276"/>
      <c r="Q259" s="274"/>
      <c r="R259" s="275"/>
      <c r="S259" s="275"/>
      <c r="T259" s="275"/>
      <c r="U259" s="276"/>
      <c r="V259"/>
      <c r="W259"/>
      <c r="X259" s="2"/>
    </row>
    <row r="260" spans="1:24" s="34" customFormat="1">
      <c r="A260"/>
      <c r="B260" s="2">
        <v>3684</v>
      </c>
      <c r="C260" s="2" t="str">
        <f>VLOOKUP($B260,'Node Plan'!B:M,2,FALSE)</f>
        <v>Top Frame Node 3684</v>
      </c>
      <c r="D260" s="2">
        <v>3647</v>
      </c>
      <c r="E260" s="2" t="str">
        <f>VLOOKUP($D260,'Node Plan'!B:M,2,FALSE)</f>
        <v>Top Frame Node 3647</v>
      </c>
      <c r="F260" s="192">
        <f>IF(G260="Y",1/(1/K260+1/P260+1/U260),1/(1/P260+1/U260))</f>
        <v>2.72</v>
      </c>
      <c r="G260" s="2" t="s">
        <v>24</v>
      </c>
      <c r="H260" s="6"/>
      <c r="I260" s="4"/>
      <c r="J260" s="4"/>
      <c r="K260" s="5">
        <f>I260*J260*H260</f>
        <v>0</v>
      </c>
      <c r="L260" s="274">
        <f>VLOOKUP($B260,'Node Plan'!$B:$M,8,FALSE)</f>
        <v>170</v>
      </c>
      <c r="M260" s="275">
        <f>VLOOKUP($B260,'Node Plan'!$B:$M,11,FALSE)</f>
        <v>1.6E-2</v>
      </c>
      <c r="N260" s="275">
        <f>VLOOKUP($B260,'Node Plan'!$B:$M,10,FALSE)</f>
        <v>1.583E-2</v>
      </c>
      <c r="O260" s="275">
        <f>VLOOKUP($B260,'Node Plan'!$B:$M,10,FALSE)/2</f>
        <v>7.9150000000000002E-3</v>
      </c>
      <c r="P260" s="276">
        <f>(L260*M260*N260)/O260</f>
        <v>5.44</v>
      </c>
      <c r="Q260" s="274">
        <f>VLOOKUP($D260,'Node Plan'!$B:$M,8,FALSE)</f>
        <v>170</v>
      </c>
      <c r="R260" s="275">
        <f>VLOOKUP($D260,'Node Plan'!$B:$M,10,FALSE)</f>
        <v>1.6E-2</v>
      </c>
      <c r="S260" s="275">
        <f>VLOOKUP($D260,'Node Plan'!$B:$M,11,FALSE)</f>
        <v>1.0999999999999999E-2</v>
      </c>
      <c r="T260" s="275">
        <f>VLOOKUP($D260,'Node Plan'!$B:$M,11,FALSE)/2</f>
        <v>5.4999999999999997E-3</v>
      </c>
      <c r="U260" s="276">
        <f>(Q260*R260*S260)/T260</f>
        <v>5.44</v>
      </c>
      <c r="V260"/>
      <c r="W260"/>
      <c r="X260" s="2" t="str">
        <f t="shared" ref="X260:X265" si="212">"     GL("&amp;B260&amp;","&amp;D260&amp;") = "&amp;F260&amp;";"</f>
        <v xml:space="preserve">     GL(3684,3647) = 2.72;</v>
      </c>
    </row>
    <row r="261" spans="1:24" s="62" customFormat="1">
      <c r="A261"/>
      <c r="B261" s="2">
        <f>B260+1</f>
        <v>3685</v>
      </c>
      <c r="C261" s="2" t="str">
        <f>VLOOKUP($B261,'Node Plan'!B:M,2,FALSE)</f>
        <v>Top Frame Node 3685</v>
      </c>
      <c r="D261" s="2">
        <f>D260-1</f>
        <v>3646</v>
      </c>
      <c r="E261" s="2" t="str">
        <f>VLOOKUP($D261,'Node Plan'!B:M,2,FALSE)</f>
        <v>Top Frame Node 3646</v>
      </c>
      <c r="F261" s="192">
        <f>IF(G261="Y",1/(1/K261+1/P261+1/U261),1/(1/P261+1/U261))</f>
        <v>2.72</v>
      </c>
      <c r="G261" s="2" t="s">
        <v>24</v>
      </c>
      <c r="H261" s="6"/>
      <c r="I261" s="4"/>
      <c r="J261" s="4"/>
      <c r="K261" s="5">
        <f>I261*J261*H261</f>
        <v>0</v>
      </c>
      <c r="L261" s="274">
        <f>VLOOKUP($B261,'Node Plan'!$B:$M,8,FALSE)</f>
        <v>170</v>
      </c>
      <c r="M261" s="275">
        <f>VLOOKUP($B261,'Node Plan'!$B:$M,11,FALSE)</f>
        <v>1.6E-2</v>
      </c>
      <c r="N261" s="275">
        <f>VLOOKUP($B261,'Node Plan'!$B:$M,10,FALSE)</f>
        <v>1.583E-2</v>
      </c>
      <c r="O261" s="275">
        <f>VLOOKUP($B261,'Node Plan'!$B:$M,10,FALSE)/2</f>
        <v>7.9150000000000002E-3</v>
      </c>
      <c r="P261" s="276">
        <f t="shared" ref="P261:P265" si="213">(L261*M261*N261)/O261</f>
        <v>5.44</v>
      </c>
      <c r="Q261" s="274">
        <f>VLOOKUP($D261,'Node Plan'!$B:$M,8,FALSE)</f>
        <v>170</v>
      </c>
      <c r="R261" s="275">
        <f>VLOOKUP($D261,'Node Plan'!$B:$M,10,FALSE)</f>
        <v>1.6E-2</v>
      </c>
      <c r="S261" s="275">
        <f>VLOOKUP($D261,'Node Plan'!$B:$M,11,FALSE)</f>
        <v>1.0999999999999999E-2</v>
      </c>
      <c r="T261" s="275">
        <f>VLOOKUP($D261,'Node Plan'!$B:$M,11,FALSE)/2</f>
        <v>5.4999999999999997E-3</v>
      </c>
      <c r="U261" s="276">
        <f t="shared" ref="U261:U265" si="214">(Q261*R261*S261)/T261</f>
        <v>5.44</v>
      </c>
      <c r="V261"/>
      <c r="W261"/>
      <c r="X261" s="2" t="str">
        <f t="shared" si="212"/>
        <v xml:space="preserve">     GL(3685,3646) = 2.72;</v>
      </c>
    </row>
    <row r="262" spans="1:24" s="14" customFormat="1">
      <c r="A262"/>
      <c r="B262" s="2">
        <f t="shared" ref="B262:B265" si="215">B261+1</f>
        <v>3686</v>
      </c>
      <c r="C262" s="2" t="str">
        <f>VLOOKUP($B262,'Node Plan'!B:M,2,FALSE)</f>
        <v>Top Frame Node 3686</v>
      </c>
      <c r="D262" s="2">
        <f t="shared" ref="D262:D265" si="216">D261-1</f>
        <v>3645</v>
      </c>
      <c r="E262" s="2" t="str">
        <f>VLOOKUP($D262,'Node Plan'!B:M,2,FALSE)</f>
        <v>Top Frame Node 3645</v>
      </c>
      <c r="F262" s="192">
        <f t="shared" ref="F262:F265" si="217">IF(G262="Y",1/(1/K262+1/P262+1/U262),1/(1/P262+1/U262))</f>
        <v>2.72</v>
      </c>
      <c r="G262" s="2" t="s">
        <v>24</v>
      </c>
      <c r="H262" s="6"/>
      <c r="I262" s="4"/>
      <c r="J262" s="4"/>
      <c r="K262" s="5">
        <f t="shared" ref="K262:K265" si="218">I262*J262*H262</f>
        <v>0</v>
      </c>
      <c r="L262" s="274">
        <f>VLOOKUP($B262,'Node Plan'!$B:$M,8,FALSE)</f>
        <v>170</v>
      </c>
      <c r="M262" s="275">
        <f>VLOOKUP($B262,'Node Plan'!$B:$M,11,FALSE)</f>
        <v>1.6E-2</v>
      </c>
      <c r="N262" s="275">
        <f>VLOOKUP($B262,'Node Plan'!$B:$M,10,FALSE)</f>
        <v>1.583E-2</v>
      </c>
      <c r="O262" s="275">
        <f>VLOOKUP($B262,'Node Plan'!$B:$M,10,FALSE)/2</f>
        <v>7.9150000000000002E-3</v>
      </c>
      <c r="P262" s="276">
        <f t="shared" si="213"/>
        <v>5.44</v>
      </c>
      <c r="Q262" s="274">
        <f>VLOOKUP($D262,'Node Plan'!$B:$M,8,FALSE)</f>
        <v>170</v>
      </c>
      <c r="R262" s="275">
        <f>VLOOKUP($D262,'Node Plan'!$B:$M,10,FALSE)</f>
        <v>1.6E-2</v>
      </c>
      <c r="S262" s="275">
        <f>VLOOKUP($D262,'Node Plan'!$B:$M,11,FALSE)</f>
        <v>1.0999999999999999E-2</v>
      </c>
      <c r="T262" s="275">
        <f>VLOOKUP($D262,'Node Plan'!$B:$M,11,FALSE)/2</f>
        <v>5.4999999999999997E-3</v>
      </c>
      <c r="U262" s="276">
        <f t="shared" si="214"/>
        <v>5.44</v>
      </c>
      <c r="V262"/>
      <c r="W262"/>
      <c r="X262" s="2" t="str">
        <f t="shared" si="212"/>
        <v xml:space="preserve">     GL(3686,3645) = 2.72;</v>
      </c>
    </row>
    <row r="263" spans="1:24" s="14" customFormat="1">
      <c r="A263"/>
      <c r="B263" s="2">
        <f t="shared" si="215"/>
        <v>3687</v>
      </c>
      <c r="C263" s="2" t="str">
        <f>VLOOKUP($B263,'Node Plan'!B:M,2,FALSE)</f>
        <v>Top Frame Node 3687</v>
      </c>
      <c r="D263" s="2">
        <f t="shared" si="216"/>
        <v>3644</v>
      </c>
      <c r="E263" s="2" t="str">
        <f>VLOOKUP($D263,'Node Plan'!B:M,2,FALSE)</f>
        <v>Top Frame Node 3644</v>
      </c>
      <c r="F263" s="192">
        <f t="shared" si="217"/>
        <v>2.72</v>
      </c>
      <c r="G263" s="2" t="s">
        <v>24</v>
      </c>
      <c r="H263" s="6"/>
      <c r="I263" s="4"/>
      <c r="J263" s="4"/>
      <c r="K263" s="5">
        <f t="shared" si="218"/>
        <v>0</v>
      </c>
      <c r="L263" s="274">
        <f>VLOOKUP($B263,'Node Plan'!$B:$M,8,FALSE)</f>
        <v>170</v>
      </c>
      <c r="M263" s="275">
        <f>VLOOKUP($B263,'Node Plan'!$B:$M,11,FALSE)</f>
        <v>1.6E-2</v>
      </c>
      <c r="N263" s="275">
        <f>VLOOKUP($B263,'Node Plan'!$B:$M,10,FALSE)</f>
        <v>1.583E-2</v>
      </c>
      <c r="O263" s="275">
        <f>VLOOKUP($B263,'Node Plan'!$B:$M,10,FALSE)/2</f>
        <v>7.9150000000000002E-3</v>
      </c>
      <c r="P263" s="276">
        <f t="shared" si="213"/>
        <v>5.44</v>
      </c>
      <c r="Q263" s="274">
        <f>VLOOKUP($D263,'Node Plan'!$B:$M,8,FALSE)</f>
        <v>170</v>
      </c>
      <c r="R263" s="275">
        <f>VLOOKUP($D263,'Node Plan'!$B:$M,10,FALSE)</f>
        <v>1.6E-2</v>
      </c>
      <c r="S263" s="275">
        <f>VLOOKUP($D263,'Node Plan'!$B:$M,11,FALSE)</f>
        <v>1.0999999999999999E-2</v>
      </c>
      <c r="T263" s="275">
        <f>VLOOKUP($D263,'Node Plan'!$B:$M,11,FALSE)/2</f>
        <v>5.4999999999999997E-3</v>
      </c>
      <c r="U263" s="276">
        <f t="shared" si="214"/>
        <v>5.44</v>
      </c>
      <c r="V263"/>
      <c r="W263"/>
      <c r="X263" s="2" t="str">
        <f t="shared" si="212"/>
        <v xml:space="preserve">     GL(3687,3644) = 2.72;</v>
      </c>
    </row>
    <row r="264" spans="1:24" s="14" customFormat="1">
      <c r="A264"/>
      <c r="B264" s="2">
        <f t="shared" si="215"/>
        <v>3688</v>
      </c>
      <c r="C264" s="2" t="str">
        <f>VLOOKUP($B264,'Node Plan'!B:M,2,FALSE)</f>
        <v>Top Frame Node 3688</v>
      </c>
      <c r="D264" s="2">
        <f t="shared" si="216"/>
        <v>3643</v>
      </c>
      <c r="E264" s="2" t="str">
        <f>VLOOKUP($D264,'Node Plan'!B:M,2,FALSE)</f>
        <v>Top Frame Node 3643</v>
      </c>
      <c r="F264" s="192">
        <f t="shared" si="217"/>
        <v>2.72</v>
      </c>
      <c r="G264" s="2" t="s">
        <v>24</v>
      </c>
      <c r="H264" s="6"/>
      <c r="I264" s="4"/>
      <c r="J264" s="4"/>
      <c r="K264" s="5">
        <f t="shared" si="218"/>
        <v>0</v>
      </c>
      <c r="L264" s="274">
        <f>VLOOKUP($B264,'Node Plan'!$B:$M,8,FALSE)</f>
        <v>170</v>
      </c>
      <c r="M264" s="275">
        <f>VLOOKUP($B264,'Node Plan'!$B:$M,11,FALSE)</f>
        <v>1.6E-2</v>
      </c>
      <c r="N264" s="275">
        <f>VLOOKUP($B264,'Node Plan'!$B:$M,10,FALSE)</f>
        <v>1.583E-2</v>
      </c>
      <c r="O264" s="275">
        <f>VLOOKUP($B264,'Node Plan'!$B:$M,10,FALSE)/2</f>
        <v>7.9150000000000002E-3</v>
      </c>
      <c r="P264" s="276">
        <f t="shared" si="213"/>
        <v>5.44</v>
      </c>
      <c r="Q264" s="274">
        <f>VLOOKUP($D264,'Node Plan'!$B:$M,8,FALSE)</f>
        <v>170</v>
      </c>
      <c r="R264" s="275">
        <f>VLOOKUP($D264,'Node Plan'!$B:$M,10,FALSE)</f>
        <v>1.6E-2</v>
      </c>
      <c r="S264" s="275">
        <f>VLOOKUP($D264,'Node Plan'!$B:$M,11,FALSE)</f>
        <v>1.0999999999999999E-2</v>
      </c>
      <c r="T264" s="275">
        <f>VLOOKUP($D264,'Node Plan'!$B:$M,11,FALSE)/2</f>
        <v>5.4999999999999997E-3</v>
      </c>
      <c r="U264" s="276">
        <f t="shared" si="214"/>
        <v>5.44</v>
      </c>
      <c r="V264"/>
      <c r="W264"/>
      <c r="X264" s="2" t="str">
        <f t="shared" si="212"/>
        <v xml:space="preserve">     GL(3688,3643) = 2.72;</v>
      </c>
    </row>
    <row r="265" spans="1:24" s="14" customFormat="1">
      <c r="A265"/>
      <c r="B265" s="2">
        <f t="shared" si="215"/>
        <v>3689</v>
      </c>
      <c r="C265" s="2" t="str">
        <f>VLOOKUP($B265,'Node Plan'!B:M,2,FALSE)</f>
        <v>Top Frame Node 3689</v>
      </c>
      <c r="D265" s="2">
        <f t="shared" si="216"/>
        <v>3642</v>
      </c>
      <c r="E265" s="2" t="str">
        <f>VLOOKUP($D265,'Node Plan'!B:M,2,FALSE)</f>
        <v>Top Frame Node 3642</v>
      </c>
      <c r="F265" s="192">
        <f t="shared" si="217"/>
        <v>2.72</v>
      </c>
      <c r="G265" s="2" t="s">
        <v>24</v>
      </c>
      <c r="H265" s="6"/>
      <c r="I265" s="4"/>
      <c r="J265" s="4"/>
      <c r="K265" s="5">
        <f t="shared" si="218"/>
        <v>0</v>
      </c>
      <c r="L265" s="274">
        <f>VLOOKUP($B265,'Node Plan'!$B:$M,8,FALSE)</f>
        <v>170</v>
      </c>
      <c r="M265" s="275">
        <f>VLOOKUP($B265,'Node Plan'!$B:$M,11,FALSE)</f>
        <v>1.6E-2</v>
      </c>
      <c r="N265" s="275">
        <f>VLOOKUP($B265,'Node Plan'!$B:$M,10,FALSE)</f>
        <v>1.583E-2</v>
      </c>
      <c r="O265" s="275">
        <f>VLOOKUP($B265,'Node Plan'!$B:$M,10,FALSE)/2</f>
        <v>7.9150000000000002E-3</v>
      </c>
      <c r="P265" s="276">
        <f t="shared" si="213"/>
        <v>5.44</v>
      </c>
      <c r="Q265" s="274">
        <f>VLOOKUP($D265,'Node Plan'!$B:$M,8,FALSE)</f>
        <v>170</v>
      </c>
      <c r="R265" s="275">
        <f>VLOOKUP($D265,'Node Plan'!$B:$M,10,FALSE)</f>
        <v>1.6E-2</v>
      </c>
      <c r="S265" s="275">
        <f>VLOOKUP($D265,'Node Plan'!$B:$M,11,FALSE)</f>
        <v>1.0999999999999999E-2</v>
      </c>
      <c r="T265" s="275">
        <f>VLOOKUP($D265,'Node Plan'!$B:$M,11,FALSE)/2</f>
        <v>5.4999999999999997E-3</v>
      </c>
      <c r="U265" s="276">
        <f t="shared" si="214"/>
        <v>5.44</v>
      </c>
      <c r="V265"/>
      <c r="W265"/>
      <c r="X265" s="2" t="str">
        <f t="shared" si="212"/>
        <v xml:space="preserve">     GL(3689,3642) = 2.72;</v>
      </c>
    </row>
    <row r="266" spans="1:24" s="14" customFormat="1">
      <c r="A266"/>
      <c r="B266" s="2"/>
      <c r="C266" s="2"/>
      <c r="D266" s="2"/>
      <c r="E266" s="2"/>
      <c r="F266" s="192"/>
      <c r="G266" s="2"/>
      <c r="H266" s="6"/>
      <c r="I266" s="4"/>
      <c r="J266" s="4"/>
      <c r="K266" s="5"/>
      <c r="L266" s="274"/>
      <c r="M266" s="275"/>
      <c r="N266" s="275"/>
      <c r="O266" s="275"/>
      <c r="P266" s="276"/>
      <c r="Q266" s="274"/>
      <c r="R266" s="275"/>
      <c r="S266" s="275"/>
      <c r="T266" s="275"/>
      <c r="U266" s="276"/>
      <c r="V266"/>
      <c r="W266"/>
      <c r="X266" s="2"/>
    </row>
    <row r="267" spans="1:24" s="14" customFormat="1">
      <c r="A267"/>
      <c r="B267" s="2">
        <v>3689</v>
      </c>
      <c r="C267" s="2" t="str">
        <f>VLOOKUP($B267,'Node Plan'!B:M,2,FALSE)</f>
        <v>Top Frame Node 3689</v>
      </c>
      <c r="D267" s="2">
        <v>3683</v>
      </c>
      <c r="E267" s="2" t="str">
        <f>VLOOKUP($D267,'Node Plan'!B:M,2,FALSE)</f>
        <v>Top Frame Node 3683</v>
      </c>
      <c r="F267" s="192">
        <f>IF(G267="Y",1/(1/K267+1/P267+1/U267),1/(1/P267+1/U267))</f>
        <v>2.6911</v>
      </c>
      <c r="G267" s="2" t="s">
        <v>24</v>
      </c>
      <c r="H267" s="6"/>
      <c r="I267" s="4"/>
      <c r="J267" s="4"/>
      <c r="K267" s="5">
        <f>I267*J267*H267</f>
        <v>0</v>
      </c>
      <c r="L267" s="274">
        <f>VLOOKUP($B267,'Node Plan'!$B:$M,8,FALSE)</f>
        <v>170</v>
      </c>
      <c r="M267" s="275">
        <f>VLOOKUP($B267,'Node Plan'!$B:$M,10,FALSE)</f>
        <v>1.583E-2</v>
      </c>
      <c r="N267" s="275">
        <f>VLOOKUP($B267,'Node Plan'!$B:$M,11,FALSE)</f>
        <v>1.6E-2</v>
      </c>
      <c r="O267" s="275">
        <f>VLOOKUP($B267,'Node Plan'!$B:$M,11,FALSE)/2</f>
        <v>8.0000000000000002E-3</v>
      </c>
      <c r="P267" s="276">
        <f>(L267*M267*N267)/O267</f>
        <v>5.3822000000000001</v>
      </c>
      <c r="Q267" s="274">
        <f>VLOOKUP($D267,'Node Plan'!$B:$M,8,FALSE)</f>
        <v>170</v>
      </c>
      <c r="R267" s="275">
        <f>VLOOKUP($D267,'Node Plan'!$B:$M,10,FALSE)</f>
        <v>1.583E-2</v>
      </c>
      <c r="S267" s="275">
        <f>VLOOKUP($D267,'Node Plan'!$B:$M,11,FALSE)</f>
        <v>1.0999999999999999E-2</v>
      </c>
      <c r="T267" s="275">
        <f>VLOOKUP($D267,'Node Plan'!$B:$M,11,FALSE)/2</f>
        <v>5.4999999999999997E-3</v>
      </c>
      <c r="U267" s="276">
        <f>(Q267*R267*S267)/T267</f>
        <v>5.3822000000000001</v>
      </c>
      <c r="V267"/>
      <c r="W267"/>
      <c r="X267" s="2" t="str">
        <f t="shared" ref="X267:X272" si="219">"     GL("&amp;B267&amp;","&amp;D267&amp;") = "&amp;F267&amp;";"</f>
        <v xml:space="preserve">     GL(3689,3683) = 2.6911;</v>
      </c>
    </row>
    <row r="268" spans="1:24" s="34" customFormat="1">
      <c r="A268"/>
      <c r="B268" s="2">
        <f>B267+6</f>
        <v>3695</v>
      </c>
      <c r="C268" s="2" t="str">
        <f>VLOOKUP($B268,'Node Plan'!B:M,2,FALSE)</f>
        <v>Top Frame Node 3695</v>
      </c>
      <c r="D268" s="2">
        <f>D267-1</f>
        <v>3682</v>
      </c>
      <c r="E268" s="2" t="str">
        <f>VLOOKUP($D268,'Node Plan'!B:M,2,FALSE)</f>
        <v>Top Frame Node 3682</v>
      </c>
      <c r="F268" s="192">
        <f>IF(G268="Y",1/(1/K268+1/P268+1/U268),1/(1/P268+1/U268))</f>
        <v>2.6911</v>
      </c>
      <c r="G268" s="2" t="s">
        <v>24</v>
      </c>
      <c r="H268" s="6"/>
      <c r="I268" s="4"/>
      <c r="J268" s="4"/>
      <c r="K268" s="5">
        <f>I268*J268*H268</f>
        <v>0</v>
      </c>
      <c r="L268" s="274">
        <f>VLOOKUP($B268,'Node Plan'!$B:$M,8,FALSE)</f>
        <v>170</v>
      </c>
      <c r="M268" s="275">
        <f>VLOOKUP($B268,'Node Plan'!$B:$M,10,FALSE)</f>
        <v>1.583E-2</v>
      </c>
      <c r="N268" s="275">
        <f>VLOOKUP($B268,'Node Plan'!$B:$M,11,FALSE)</f>
        <v>1.6E-2</v>
      </c>
      <c r="O268" s="275">
        <f>VLOOKUP($B268,'Node Plan'!$B:$M,11,FALSE)/2</f>
        <v>8.0000000000000002E-3</v>
      </c>
      <c r="P268" s="276">
        <f t="shared" ref="P268:P271" si="220">(L268*M268*N268)/O268</f>
        <v>5.3822000000000001</v>
      </c>
      <c r="Q268" s="274">
        <f>VLOOKUP($D268,'Node Plan'!$B:$M,8,FALSE)</f>
        <v>170</v>
      </c>
      <c r="R268" s="275">
        <f>VLOOKUP($D268,'Node Plan'!$B:$M,10,FALSE)</f>
        <v>1.583E-2</v>
      </c>
      <c r="S268" s="275">
        <f>VLOOKUP($D268,'Node Plan'!$B:$M,11,FALSE)</f>
        <v>1.0999999999999999E-2</v>
      </c>
      <c r="T268" s="275">
        <f>VLOOKUP($D268,'Node Plan'!$B:$M,11,FALSE)/2</f>
        <v>5.4999999999999997E-3</v>
      </c>
      <c r="U268" s="276">
        <f t="shared" ref="U268:U271" si="221">(Q268*R268*S268)/T268</f>
        <v>5.3822000000000001</v>
      </c>
      <c r="V268"/>
      <c r="W268"/>
      <c r="X268" s="2" t="str">
        <f t="shared" si="219"/>
        <v xml:space="preserve">     GL(3695,3682) = 2.6911;</v>
      </c>
    </row>
    <row r="269" spans="1:24" s="62" customFormat="1">
      <c r="A269"/>
      <c r="B269" s="2">
        <f t="shared" ref="B269:B272" si="222">B268+6</f>
        <v>3701</v>
      </c>
      <c r="C269" s="2" t="str">
        <f>VLOOKUP($B269,'Node Plan'!B:M,2,FALSE)</f>
        <v>Top Frame Node 3701</v>
      </c>
      <c r="D269" s="2">
        <f t="shared" ref="D269:D272" si="223">D268-1</f>
        <v>3681</v>
      </c>
      <c r="E269" s="2" t="str">
        <f>VLOOKUP($D269,'Node Plan'!B:M,2,FALSE)</f>
        <v>Top Frame Node 3681</v>
      </c>
      <c r="F269" s="192">
        <f t="shared" ref="F269:F272" si="224">IF(G269="Y",1/(1/K269+1/P269+1/U269),1/(1/P269+1/U269))</f>
        <v>2.6911</v>
      </c>
      <c r="G269" s="2" t="s">
        <v>24</v>
      </c>
      <c r="H269" s="6"/>
      <c r="I269" s="4"/>
      <c r="J269" s="4"/>
      <c r="K269" s="5">
        <f t="shared" ref="K269:K272" si="225">I269*J269*H269</f>
        <v>0</v>
      </c>
      <c r="L269" s="274">
        <f>VLOOKUP($B269,'Node Plan'!$B:$M,8,FALSE)</f>
        <v>170</v>
      </c>
      <c r="M269" s="275">
        <f>VLOOKUP($B269,'Node Plan'!$B:$M,10,FALSE)</f>
        <v>1.583E-2</v>
      </c>
      <c r="N269" s="275">
        <f>VLOOKUP($B269,'Node Plan'!$B:$M,11,FALSE)</f>
        <v>1.6E-2</v>
      </c>
      <c r="O269" s="275">
        <f>VLOOKUP($B269,'Node Plan'!$B:$M,11,FALSE)/2</f>
        <v>8.0000000000000002E-3</v>
      </c>
      <c r="P269" s="276">
        <f t="shared" si="220"/>
        <v>5.3822000000000001</v>
      </c>
      <c r="Q269" s="274">
        <f>VLOOKUP($D269,'Node Plan'!$B:$M,8,FALSE)</f>
        <v>170</v>
      </c>
      <c r="R269" s="275">
        <f>VLOOKUP($D269,'Node Plan'!$B:$M,10,FALSE)</f>
        <v>1.583E-2</v>
      </c>
      <c r="S269" s="275">
        <f>VLOOKUP($D269,'Node Plan'!$B:$M,11,FALSE)</f>
        <v>1.0999999999999999E-2</v>
      </c>
      <c r="T269" s="275">
        <f>VLOOKUP($D269,'Node Plan'!$B:$M,11,FALSE)/2</f>
        <v>5.4999999999999997E-3</v>
      </c>
      <c r="U269" s="276">
        <f t="shared" si="221"/>
        <v>5.3822000000000001</v>
      </c>
      <c r="V269"/>
      <c r="W269"/>
      <c r="X269" s="2" t="str">
        <f t="shared" si="219"/>
        <v xml:space="preserve">     GL(3701,3681) = 2.6911;</v>
      </c>
    </row>
    <row r="270" spans="1:24" s="14" customFormat="1">
      <c r="A270"/>
      <c r="B270" s="2">
        <f t="shared" si="222"/>
        <v>3707</v>
      </c>
      <c r="C270" s="2" t="str">
        <f>VLOOKUP($B270,'Node Plan'!B:M,2,FALSE)</f>
        <v>Top Frame Node 3707</v>
      </c>
      <c r="D270" s="2">
        <f t="shared" si="223"/>
        <v>3680</v>
      </c>
      <c r="E270" s="2" t="str">
        <f>VLOOKUP($D270,'Node Plan'!B:M,2,FALSE)</f>
        <v>Top Frame Node 3680</v>
      </c>
      <c r="F270" s="192">
        <f t="shared" si="224"/>
        <v>2.6911</v>
      </c>
      <c r="G270" s="2" t="s">
        <v>24</v>
      </c>
      <c r="H270" s="6"/>
      <c r="I270" s="4"/>
      <c r="J270" s="4"/>
      <c r="K270" s="5">
        <f t="shared" si="225"/>
        <v>0</v>
      </c>
      <c r="L270" s="274">
        <f>VLOOKUP($B270,'Node Plan'!$B:$M,8,FALSE)</f>
        <v>170</v>
      </c>
      <c r="M270" s="275">
        <f>VLOOKUP($B270,'Node Plan'!$B:$M,10,FALSE)</f>
        <v>1.583E-2</v>
      </c>
      <c r="N270" s="275">
        <f>VLOOKUP($B270,'Node Plan'!$B:$M,11,FALSE)</f>
        <v>1.6E-2</v>
      </c>
      <c r="O270" s="275">
        <f>VLOOKUP($B270,'Node Plan'!$B:$M,11,FALSE)/2</f>
        <v>8.0000000000000002E-3</v>
      </c>
      <c r="P270" s="276">
        <f t="shared" si="220"/>
        <v>5.3822000000000001</v>
      </c>
      <c r="Q270" s="274">
        <f>VLOOKUP($D270,'Node Plan'!$B:$M,8,FALSE)</f>
        <v>170</v>
      </c>
      <c r="R270" s="275">
        <f>VLOOKUP($D270,'Node Plan'!$B:$M,10,FALSE)</f>
        <v>1.583E-2</v>
      </c>
      <c r="S270" s="275">
        <f>VLOOKUP($D270,'Node Plan'!$B:$M,11,FALSE)</f>
        <v>1.0999999999999999E-2</v>
      </c>
      <c r="T270" s="275">
        <f>VLOOKUP($D270,'Node Plan'!$B:$M,11,FALSE)/2</f>
        <v>5.4999999999999997E-3</v>
      </c>
      <c r="U270" s="276">
        <f t="shared" si="221"/>
        <v>5.3822000000000001</v>
      </c>
      <c r="V270"/>
      <c r="W270"/>
      <c r="X270" s="2" t="str">
        <f t="shared" si="219"/>
        <v xml:space="preserve">     GL(3707,3680) = 2.6911;</v>
      </c>
    </row>
    <row r="271" spans="1:24" s="14" customFormat="1">
      <c r="A271"/>
      <c r="B271" s="2">
        <f t="shared" si="222"/>
        <v>3713</v>
      </c>
      <c r="C271" s="2" t="str">
        <f>VLOOKUP($B271,'Node Plan'!B:M,2,FALSE)</f>
        <v>Top Frame Node 3713</v>
      </c>
      <c r="D271" s="2">
        <f t="shared" si="223"/>
        <v>3679</v>
      </c>
      <c r="E271" s="2" t="str">
        <f>VLOOKUP($D271,'Node Plan'!B:M,2,FALSE)</f>
        <v>Top Frame Node 3679</v>
      </c>
      <c r="F271" s="192">
        <f t="shared" si="224"/>
        <v>2.6911</v>
      </c>
      <c r="G271" s="2" t="s">
        <v>24</v>
      </c>
      <c r="H271" s="6"/>
      <c r="I271" s="4"/>
      <c r="J271" s="4"/>
      <c r="K271" s="5">
        <f t="shared" si="225"/>
        <v>0</v>
      </c>
      <c r="L271" s="274">
        <f>VLOOKUP($B271,'Node Plan'!$B:$M,8,FALSE)</f>
        <v>170</v>
      </c>
      <c r="M271" s="275">
        <f>VLOOKUP($B271,'Node Plan'!$B:$M,10,FALSE)</f>
        <v>1.583E-2</v>
      </c>
      <c r="N271" s="275">
        <f>VLOOKUP($B271,'Node Plan'!$B:$M,11,FALSE)</f>
        <v>1.6E-2</v>
      </c>
      <c r="O271" s="275">
        <f>VLOOKUP($B271,'Node Plan'!$B:$M,11,FALSE)/2</f>
        <v>8.0000000000000002E-3</v>
      </c>
      <c r="P271" s="276">
        <f t="shared" si="220"/>
        <v>5.3822000000000001</v>
      </c>
      <c r="Q271" s="274">
        <f>VLOOKUP($D271,'Node Plan'!$B:$M,8,FALSE)</f>
        <v>170</v>
      </c>
      <c r="R271" s="275">
        <f>VLOOKUP($D271,'Node Plan'!$B:$M,10,FALSE)</f>
        <v>1.583E-2</v>
      </c>
      <c r="S271" s="275">
        <f>VLOOKUP($D271,'Node Plan'!$B:$M,11,FALSE)</f>
        <v>1.0999999999999999E-2</v>
      </c>
      <c r="T271" s="275">
        <f>VLOOKUP($D271,'Node Plan'!$B:$M,11,FALSE)/2</f>
        <v>5.4999999999999997E-3</v>
      </c>
      <c r="U271" s="276">
        <f t="shared" si="221"/>
        <v>5.3822000000000001</v>
      </c>
      <c r="V271"/>
      <c r="W271"/>
      <c r="X271" s="2" t="str">
        <f t="shared" si="219"/>
        <v xml:space="preserve">     GL(3713,3679) = 2.6911;</v>
      </c>
    </row>
    <row r="272" spans="1:24" s="14" customFormat="1">
      <c r="A272"/>
      <c r="B272" s="2">
        <f t="shared" si="222"/>
        <v>3719</v>
      </c>
      <c r="C272" s="2" t="str">
        <f>VLOOKUP($B272,'Node Plan'!B:M,2,FALSE)</f>
        <v>Top Frame Node 3719</v>
      </c>
      <c r="D272" s="2">
        <f t="shared" si="223"/>
        <v>3678</v>
      </c>
      <c r="E272" s="2" t="str">
        <f>VLOOKUP($D272,'Node Plan'!B:M,2,FALSE)</f>
        <v>Top Frame Node 3678</v>
      </c>
      <c r="F272" s="192">
        <f t="shared" si="224"/>
        <v>2.6911</v>
      </c>
      <c r="G272" s="2" t="s">
        <v>24</v>
      </c>
      <c r="H272" s="6"/>
      <c r="I272" s="4"/>
      <c r="J272" s="4"/>
      <c r="K272" s="5">
        <f t="shared" si="225"/>
        <v>0</v>
      </c>
      <c r="L272" s="274">
        <f>VLOOKUP($B272,'Node Plan'!$B:$M,8,FALSE)</f>
        <v>170</v>
      </c>
      <c r="M272" s="275">
        <f>VLOOKUP($B272,'Node Plan'!$B:$M,10,FALSE)</f>
        <v>1.583E-2</v>
      </c>
      <c r="N272" s="275">
        <f>VLOOKUP($B272,'Node Plan'!$B:$M,11,FALSE)</f>
        <v>1.6E-2</v>
      </c>
      <c r="O272" s="275">
        <f>VLOOKUP($B272,'Node Plan'!$B:$M,11,FALSE)/2</f>
        <v>8.0000000000000002E-3</v>
      </c>
      <c r="P272" s="276">
        <f t="shared" ref="P272" si="226">(L272*M272*N272)/O272</f>
        <v>5.3822000000000001</v>
      </c>
      <c r="Q272" s="274">
        <f>VLOOKUP($D272,'Node Plan'!$B:$M,8,FALSE)</f>
        <v>170</v>
      </c>
      <c r="R272" s="275">
        <f>VLOOKUP($D272,'Node Plan'!$B:$M,10,FALSE)</f>
        <v>1.583E-2</v>
      </c>
      <c r="S272" s="275">
        <f>VLOOKUP($D272,'Node Plan'!$B:$M,11,FALSE)</f>
        <v>1.0999999999999999E-2</v>
      </c>
      <c r="T272" s="275">
        <f>VLOOKUP($D272,'Node Plan'!$B:$M,11,FALSE)/2</f>
        <v>5.4999999999999997E-3</v>
      </c>
      <c r="U272" s="276">
        <f t="shared" ref="U272" si="227">(Q272*R272*S272)/T272</f>
        <v>5.3822000000000001</v>
      </c>
      <c r="V272"/>
      <c r="W272"/>
      <c r="X272" s="2" t="str">
        <f t="shared" si="219"/>
        <v xml:space="preserve">     GL(3719,3678) = 2.6911;</v>
      </c>
    </row>
    <row r="273" spans="1:24" s="14" customFormat="1">
      <c r="A273"/>
      <c r="B273" s="2"/>
      <c r="C273" s="2"/>
      <c r="D273" s="2"/>
      <c r="E273" s="2"/>
      <c r="F273" s="192"/>
      <c r="G273" s="2"/>
      <c r="H273" s="6"/>
      <c r="I273" s="4"/>
      <c r="J273" s="4"/>
      <c r="K273" s="5"/>
      <c r="L273" s="274"/>
      <c r="M273" s="275"/>
      <c r="N273" s="275"/>
      <c r="O273" s="275"/>
      <c r="P273" s="276"/>
      <c r="Q273" s="274"/>
      <c r="R273" s="275"/>
      <c r="S273" s="275"/>
      <c r="T273" s="275"/>
      <c r="U273" s="276"/>
      <c r="V273"/>
      <c r="W273"/>
      <c r="X273" s="2"/>
    </row>
    <row r="274" spans="1:24" s="14" customFormat="1">
      <c r="A274"/>
      <c r="B274" s="2">
        <v>3719</v>
      </c>
      <c r="C274" s="2" t="str">
        <f>VLOOKUP($B274,'Node Plan'!B:M,2,FALSE)</f>
        <v>Top Frame Node 3719</v>
      </c>
      <c r="D274" s="2">
        <v>3671</v>
      </c>
      <c r="E274" s="2" t="str">
        <f>VLOOKUP($D274,'Node Plan'!B:M,2,FALSE)</f>
        <v>Top Frame Node 3671</v>
      </c>
      <c r="F274" s="192">
        <f>IF(G274="Y",1/(1/K274+1/P274+1/U274),1/(1/P274+1/U274))</f>
        <v>2.72</v>
      </c>
      <c r="G274" s="2" t="s">
        <v>24</v>
      </c>
      <c r="H274" s="6"/>
      <c r="I274" s="4"/>
      <c r="J274" s="4"/>
      <c r="K274" s="5">
        <f>I274*J274*H274</f>
        <v>0</v>
      </c>
      <c r="L274" s="274">
        <f>VLOOKUP($B274,'Node Plan'!$B:$M,8,FALSE)</f>
        <v>170</v>
      </c>
      <c r="M274" s="275">
        <f>VLOOKUP($B274,'Node Plan'!$B:$M,11,FALSE)</f>
        <v>1.6E-2</v>
      </c>
      <c r="N274" s="275">
        <f>VLOOKUP($B274,'Node Plan'!$B:$M,10,FALSE)</f>
        <v>1.583E-2</v>
      </c>
      <c r="O274" s="275">
        <f>VLOOKUP($B274,'Node Plan'!$B:$M,10,FALSE)/2</f>
        <v>7.9150000000000002E-3</v>
      </c>
      <c r="P274" s="276">
        <f>(L274*M274*N274)/O274</f>
        <v>5.44</v>
      </c>
      <c r="Q274" s="274">
        <f>VLOOKUP($D274,'Node Plan'!$B:$M,8,FALSE)</f>
        <v>170</v>
      </c>
      <c r="R274" s="275">
        <f>VLOOKUP($D274,'Node Plan'!$B:$M,10,FALSE)</f>
        <v>1.6E-2</v>
      </c>
      <c r="S274" s="275">
        <f>VLOOKUP($D274,'Node Plan'!$B:$M,11,FALSE)</f>
        <v>1.0999999999999999E-2</v>
      </c>
      <c r="T274" s="275">
        <f>VLOOKUP($D274,'Node Plan'!$B:$M,11,FALSE)/2</f>
        <v>5.4999999999999997E-3</v>
      </c>
      <c r="U274" s="276">
        <f>(Q274*R274*S274)/T274</f>
        <v>5.44</v>
      </c>
      <c r="V274"/>
      <c r="W274"/>
      <c r="X274" s="2" t="str">
        <f t="shared" ref="X274:X279" si="228">"     GL("&amp;B274&amp;","&amp;D274&amp;") = "&amp;F274&amp;";"</f>
        <v xml:space="preserve">     GL(3719,3671) = 2.72;</v>
      </c>
    </row>
    <row r="275" spans="1:24" s="34" customFormat="1">
      <c r="A275"/>
      <c r="B275" s="2">
        <f>B274-1</f>
        <v>3718</v>
      </c>
      <c r="C275" s="2" t="str">
        <f>VLOOKUP($B275,'Node Plan'!B:M,2,FALSE)</f>
        <v>Top Frame Node 3718</v>
      </c>
      <c r="D275" s="2">
        <f>D274-1</f>
        <v>3670</v>
      </c>
      <c r="E275" s="2" t="str">
        <f>VLOOKUP($D275,'Node Plan'!B:M,2,FALSE)</f>
        <v>Top Frame Node 3670</v>
      </c>
      <c r="F275" s="192">
        <f>IF(G275="Y",1/(1/K275+1/P275+1/U275),1/(1/P275+1/U275))</f>
        <v>2.72</v>
      </c>
      <c r="G275" s="2" t="s">
        <v>24</v>
      </c>
      <c r="H275" s="6"/>
      <c r="I275" s="4"/>
      <c r="J275" s="4"/>
      <c r="K275" s="5">
        <f>I275*J275*H275</f>
        <v>0</v>
      </c>
      <c r="L275" s="274">
        <f>VLOOKUP($B275,'Node Plan'!$B:$M,8,FALSE)</f>
        <v>170</v>
      </c>
      <c r="M275" s="275">
        <f>VLOOKUP($B275,'Node Plan'!$B:$M,11,FALSE)</f>
        <v>1.6E-2</v>
      </c>
      <c r="N275" s="275">
        <f>VLOOKUP($B275,'Node Plan'!$B:$M,10,FALSE)</f>
        <v>1.583E-2</v>
      </c>
      <c r="O275" s="275">
        <f>VLOOKUP($B275,'Node Plan'!$B:$M,10,FALSE)/2</f>
        <v>7.9150000000000002E-3</v>
      </c>
      <c r="P275" s="276">
        <f t="shared" ref="P275:P279" si="229">(L275*M275*N275)/O275</f>
        <v>5.44</v>
      </c>
      <c r="Q275" s="274">
        <f>VLOOKUP($D275,'Node Plan'!$B:$M,8,FALSE)</f>
        <v>170</v>
      </c>
      <c r="R275" s="275">
        <f>VLOOKUP($D275,'Node Plan'!$B:$M,10,FALSE)</f>
        <v>1.6E-2</v>
      </c>
      <c r="S275" s="275">
        <f>VLOOKUP($D275,'Node Plan'!$B:$M,11,FALSE)</f>
        <v>1.0999999999999999E-2</v>
      </c>
      <c r="T275" s="275">
        <f>VLOOKUP($D275,'Node Plan'!$B:$M,11,FALSE)/2</f>
        <v>5.4999999999999997E-3</v>
      </c>
      <c r="U275" s="276">
        <f t="shared" ref="U275:U279" si="230">(Q275*R275*S275)/T275</f>
        <v>5.44</v>
      </c>
      <c r="V275"/>
      <c r="W275"/>
      <c r="X275" s="2" t="str">
        <f t="shared" si="228"/>
        <v xml:space="preserve">     GL(3718,3670) = 2.72;</v>
      </c>
    </row>
    <row r="276" spans="1:24" s="62" customFormat="1">
      <c r="A276"/>
      <c r="B276" s="2">
        <f t="shared" ref="B276:B279" si="231">B275-1</f>
        <v>3717</v>
      </c>
      <c r="C276" s="2" t="str">
        <f>VLOOKUP($B276,'Node Plan'!B:M,2,FALSE)</f>
        <v>Top Frame Node 3717</v>
      </c>
      <c r="D276" s="2">
        <f t="shared" ref="D276:D279" si="232">D275-1</f>
        <v>3669</v>
      </c>
      <c r="E276" s="2" t="str">
        <f>VLOOKUP($D276,'Node Plan'!B:M,2,FALSE)</f>
        <v>Top Frame Node 3669</v>
      </c>
      <c r="F276" s="192">
        <f t="shared" ref="F276:F279" si="233">IF(G276="Y",1/(1/K276+1/P276+1/U276),1/(1/P276+1/U276))</f>
        <v>2.72</v>
      </c>
      <c r="G276" s="2" t="s">
        <v>24</v>
      </c>
      <c r="H276" s="6"/>
      <c r="I276" s="4"/>
      <c r="J276" s="4"/>
      <c r="K276" s="5">
        <f t="shared" ref="K276:K279" si="234">I276*J276*H276</f>
        <v>0</v>
      </c>
      <c r="L276" s="274">
        <f>VLOOKUP($B276,'Node Plan'!$B:$M,8,FALSE)</f>
        <v>170</v>
      </c>
      <c r="M276" s="275">
        <f>VLOOKUP($B276,'Node Plan'!$B:$M,11,FALSE)</f>
        <v>1.6E-2</v>
      </c>
      <c r="N276" s="275">
        <f>VLOOKUP($B276,'Node Plan'!$B:$M,10,FALSE)</f>
        <v>1.583E-2</v>
      </c>
      <c r="O276" s="275">
        <f>VLOOKUP($B276,'Node Plan'!$B:$M,10,FALSE)/2</f>
        <v>7.9150000000000002E-3</v>
      </c>
      <c r="P276" s="276">
        <f t="shared" si="229"/>
        <v>5.44</v>
      </c>
      <c r="Q276" s="274">
        <f>VLOOKUP($D276,'Node Plan'!$B:$M,8,FALSE)</f>
        <v>170</v>
      </c>
      <c r="R276" s="275">
        <f>VLOOKUP($D276,'Node Plan'!$B:$M,10,FALSE)</f>
        <v>1.6E-2</v>
      </c>
      <c r="S276" s="275">
        <f>VLOOKUP($D276,'Node Plan'!$B:$M,11,FALSE)</f>
        <v>1.0999999999999999E-2</v>
      </c>
      <c r="T276" s="275">
        <f>VLOOKUP($D276,'Node Plan'!$B:$M,11,FALSE)/2</f>
        <v>5.4999999999999997E-3</v>
      </c>
      <c r="U276" s="276">
        <f t="shared" si="230"/>
        <v>5.44</v>
      </c>
      <c r="V276"/>
      <c r="W276"/>
      <c r="X276" s="2" t="str">
        <f t="shared" si="228"/>
        <v xml:space="preserve">     GL(3717,3669) = 2.72;</v>
      </c>
    </row>
    <row r="277" spans="1:24" s="14" customFormat="1">
      <c r="A277"/>
      <c r="B277" s="2">
        <f t="shared" si="231"/>
        <v>3716</v>
      </c>
      <c r="C277" s="2" t="str">
        <f>VLOOKUP($B277,'Node Plan'!B:M,2,FALSE)</f>
        <v>Top Frame Node 3716</v>
      </c>
      <c r="D277" s="2">
        <f t="shared" si="232"/>
        <v>3668</v>
      </c>
      <c r="E277" s="2" t="str">
        <f>VLOOKUP($D277,'Node Plan'!B:M,2,FALSE)</f>
        <v>Top Frame Node 3668</v>
      </c>
      <c r="F277" s="192">
        <f t="shared" si="233"/>
        <v>2.72</v>
      </c>
      <c r="G277" s="2" t="s">
        <v>24</v>
      </c>
      <c r="H277" s="6"/>
      <c r="I277" s="4"/>
      <c r="J277" s="4"/>
      <c r="K277" s="5">
        <f t="shared" si="234"/>
        <v>0</v>
      </c>
      <c r="L277" s="274">
        <f>VLOOKUP($B277,'Node Plan'!$B:$M,8,FALSE)</f>
        <v>170</v>
      </c>
      <c r="M277" s="275">
        <f>VLOOKUP($B277,'Node Plan'!$B:$M,11,FALSE)</f>
        <v>1.6E-2</v>
      </c>
      <c r="N277" s="275">
        <f>VLOOKUP($B277,'Node Plan'!$B:$M,10,FALSE)</f>
        <v>1.583E-2</v>
      </c>
      <c r="O277" s="275">
        <f>VLOOKUP($B277,'Node Plan'!$B:$M,10,FALSE)/2</f>
        <v>7.9150000000000002E-3</v>
      </c>
      <c r="P277" s="276">
        <f t="shared" si="229"/>
        <v>5.44</v>
      </c>
      <c r="Q277" s="274">
        <f>VLOOKUP($D277,'Node Plan'!$B:$M,8,FALSE)</f>
        <v>170</v>
      </c>
      <c r="R277" s="275">
        <f>VLOOKUP($D277,'Node Plan'!$B:$M,10,FALSE)</f>
        <v>1.6E-2</v>
      </c>
      <c r="S277" s="275">
        <f>VLOOKUP($D277,'Node Plan'!$B:$M,11,FALSE)</f>
        <v>1.0999999999999999E-2</v>
      </c>
      <c r="T277" s="275">
        <f>VLOOKUP($D277,'Node Plan'!$B:$M,11,FALSE)/2</f>
        <v>5.4999999999999997E-3</v>
      </c>
      <c r="U277" s="276">
        <f t="shared" si="230"/>
        <v>5.44</v>
      </c>
      <c r="V277"/>
      <c r="W277"/>
      <c r="X277" s="2" t="str">
        <f t="shared" si="228"/>
        <v xml:space="preserve">     GL(3716,3668) = 2.72;</v>
      </c>
    </row>
    <row r="278" spans="1:24" s="14" customFormat="1">
      <c r="A278"/>
      <c r="B278" s="2">
        <f t="shared" si="231"/>
        <v>3715</v>
      </c>
      <c r="C278" s="2" t="str">
        <f>VLOOKUP($B278,'Node Plan'!B:M,2,FALSE)</f>
        <v>Top Frame Node 3715</v>
      </c>
      <c r="D278" s="2">
        <f t="shared" si="232"/>
        <v>3667</v>
      </c>
      <c r="E278" s="2" t="str">
        <f>VLOOKUP($D278,'Node Plan'!B:M,2,FALSE)</f>
        <v>Top Frame Node 3667</v>
      </c>
      <c r="F278" s="192">
        <f t="shared" si="233"/>
        <v>2.72</v>
      </c>
      <c r="G278" s="2" t="s">
        <v>24</v>
      </c>
      <c r="H278" s="6"/>
      <c r="I278" s="4"/>
      <c r="J278" s="4"/>
      <c r="K278" s="5">
        <f t="shared" si="234"/>
        <v>0</v>
      </c>
      <c r="L278" s="274">
        <f>VLOOKUP($B278,'Node Plan'!$B:$M,8,FALSE)</f>
        <v>170</v>
      </c>
      <c r="M278" s="275">
        <f>VLOOKUP($B278,'Node Plan'!$B:$M,11,FALSE)</f>
        <v>1.6E-2</v>
      </c>
      <c r="N278" s="275">
        <f>VLOOKUP($B278,'Node Plan'!$B:$M,10,FALSE)</f>
        <v>1.583E-2</v>
      </c>
      <c r="O278" s="275">
        <f>VLOOKUP($B278,'Node Plan'!$B:$M,10,FALSE)/2</f>
        <v>7.9150000000000002E-3</v>
      </c>
      <c r="P278" s="276">
        <f t="shared" si="229"/>
        <v>5.44</v>
      </c>
      <c r="Q278" s="274">
        <f>VLOOKUP($D278,'Node Plan'!$B:$M,8,FALSE)</f>
        <v>170</v>
      </c>
      <c r="R278" s="275">
        <f>VLOOKUP($D278,'Node Plan'!$B:$M,10,FALSE)</f>
        <v>1.6E-2</v>
      </c>
      <c r="S278" s="275">
        <f>VLOOKUP($D278,'Node Plan'!$B:$M,11,FALSE)</f>
        <v>1.0999999999999999E-2</v>
      </c>
      <c r="T278" s="275">
        <f>VLOOKUP($D278,'Node Plan'!$B:$M,11,FALSE)/2</f>
        <v>5.4999999999999997E-3</v>
      </c>
      <c r="U278" s="276">
        <f t="shared" si="230"/>
        <v>5.44</v>
      </c>
      <c r="V278"/>
      <c r="W278"/>
      <c r="X278" s="2" t="str">
        <f t="shared" si="228"/>
        <v xml:space="preserve">     GL(3715,3667) = 2.72;</v>
      </c>
    </row>
    <row r="279" spans="1:24" s="14" customFormat="1">
      <c r="A279"/>
      <c r="B279" s="2">
        <f t="shared" si="231"/>
        <v>3714</v>
      </c>
      <c r="C279" s="2" t="str">
        <f>VLOOKUP($B279,'Node Plan'!B:M,2,FALSE)</f>
        <v>Top Frame Node 3714</v>
      </c>
      <c r="D279" s="2">
        <f t="shared" si="232"/>
        <v>3666</v>
      </c>
      <c r="E279" s="2" t="str">
        <f>VLOOKUP($D279,'Node Plan'!B:M,2,FALSE)</f>
        <v>Top Frame Node 3666</v>
      </c>
      <c r="F279" s="192">
        <f t="shared" si="233"/>
        <v>2.72</v>
      </c>
      <c r="G279" s="2" t="s">
        <v>24</v>
      </c>
      <c r="H279" s="6"/>
      <c r="I279" s="4"/>
      <c r="J279" s="4"/>
      <c r="K279" s="5">
        <f t="shared" si="234"/>
        <v>0</v>
      </c>
      <c r="L279" s="274">
        <f>VLOOKUP($B279,'Node Plan'!$B:$M,8,FALSE)</f>
        <v>170</v>
      </c>
      <c r="M279" s="275">
        <f>VLOOKUP($B279,'Node Plan'!$B:$M,11,FALSE)</f>
        <v>1.6E-2</v>
      </c>
      <c r="N279" s="275">
        <f>VLOOKUP($B279,'Node Plan'!$B:$M,10,FALSE)</f>
        <v>1.583E-2</v>
      </c>
      <c r="O279" s="275">
        <f>VLOOKUP($B279,'Node Plan'!$B:$M,10,FALSE)/2</f>
        <v>7.9150000000000002E-3</v>
      </c>
      <c r="P279" s="276">
        <f t="shared" si="229"/>
        <v>5.44</v>
      </c>
      <c r="Q279" s="274">
        <f>VLOOKUP($D279,'Node Plan'!$B:$M,8,FALSE)</f>
        <v>170</v>
      </c>
      <c r="R279" s="275">
        <f>VLOOKUP($D279,'Node Plan'!$B:$M,10,FALSE)</f>
        <v>1.6E-2</v>
      </c>
      <c r="S279" s="275">
        <f>VLOOKUP($D279,'Node Plan'!$B:$M,11,FALSE)</f>
        <v>1.0999999999999999E-2</v>
      </c>
      <c r="T279" s="275">
        <f>VLOOKUP($D279,'Node Plan'!$B:$M,11,FALSE)/2</f>
        <v>5.4999999999999997E-3</v>
      </c>
      <c r="U279" s="276">
        <f t="shared" si="230"/>
        <v>5.44</v>
      </c>
      <c r="V279"/>
      <c r="W279"/>
      <c r="X279" s="2" t="str">
        <f t="shared" si="228"/>
        <v xml:space="preserve">     GL(3714,3666) = 2.72;</v>
      </c>
    </row>
    <row r="280" spans="1:24" s="14" customFormat="1" ht="15" thickBot="1">
      <c r="A280"/>
      <c r="B280" s="2"/>
      <c r="C280" s="2"/>
      <c r="D280" s="2"/>
      <c r="E280" s="2"/>
      <c r="F280" s="192"/>
      <c r="G280" s="2"/>
      <c r="H280" s="6"/>
      <c r="I280" s="4"/>
      <c r="J280" s="4"/>
      <c r="K280" s="4"/>
      <c r="L280" s="274"/>
      <c r="M280" s="275"/>
      <c r="N280" s="275"/>
      <c r="O280" s="275"/>
      <c r="P280" s="276"/>
      <c r="Q280" s="274"/>
      <c r="R280" s="275"/>
      <c r="S280" s="275"/>
      <c r="T280" s="275"/>
      <c r="U280" s="276"/>
      <c r="V280"/>
      <c r="W280"/>
      <c r="X280" s="2"/>
    </row>
    <row r="281" spans="1:24" s="14" customFormat="1" ht="15" thickBot="1">
      <c r="A281" s="137"/>
      <c r="B281" s="138" t="s">
        <v>55</v>
      </c>
      <c r="C281" s="151" t="s">
        <v>58</v>
      </c>
      <c r="D281" s="138" t="s">
        <v>55</v>
      </c>
      <c r="E281" s="151" t="s">
        <v>58</v>
      </c>
      <c r="F281" s="139"/>
      <c r="G281" s="139"/>
      <c r="H281" s="140"/>
      <c r="I281" s="137"/>
      <c r="J281" s="137"/>
      <c r="K281" s="137"/>
      <c r="L281" s="140"/>
      <c r="M281" s="137"/>
      <c r="N281" s="137"/>
      <c r="O281" s="137"/>
      <c r="P281" s="141"/>
      <c r="Q281" s="140"/>
      <c r="R281" s="137"/>
      <c r="S281" s="137"/>
      <c r="T281" s="137"/>
      <c r="U281" s="141"/>
      <c r="V281" s="137"/>
      <c r="W281" s="137"/>
      <c r="X281" s="142"/>
    </row>
    <row r="282" spans="1:24" s="66" customFormat="1" ht="15" thickBot="1">
      <c r="A282" s="152"/>
      <c r="B282" s="153"/>
      <c r="C282" s="153"/>
      <c r="D282" s="153" t="s">
        <v>51</v>
      </c>
      <c r="E282" s="153"/>
      <c r="F282" s="154"/>
      <c r="G282" s="154"/>
      <c r="H282" s="155"/>
      <c r="I282" s="156"/>
      <c r="J282" s="156"/>
      <c r="K282" s="156"/>
      <c r="L282" s="155"/>
      <c r="M282" s="156"/>
      <c r="N282" s="156"/>
      <c r="O282" s="156"/>
      <c r="P282" s="157"/>
      <c r="Q282" s="155"/>
      <c r="R282" s="156"/>
      <c r="S282" s="156"/>
      <c r="T282" s="156"/>
      <c r="U282" s="157"/>
      <c r="V282" s="152"/>
      <c r="W282" s="152"/>
      <c r="X282" s="158"/>
    </row>
    <row r="283" spans="1:24" s="68" customFormat="1" ht="15" thickTop="1">
      <c r="A283"/>
      <c r="B283" s="2">
        <v>3900</v>
      </c>
      <c r="C283" s="2" t="str">
        <f>VLOOKUP($B283,'Node Plan'!B:M,2,FALSE)</f>
        <v>Bottom Frame Node 3900</v>
      </c>
      <c r="D283" s="2">
        <f>B283+4</f>
        <v>3904</v>
      </c>
      <c r="E283" s="2" t="str">
        <f>VLOOKUP($D283,'Node Plan'!B:M,2,FALSE)</f>
        <v>Bottom Frame Node 3904</v>
      </c>
      <c r="F283" s="192">
        <f>IF(G283="Y",1/(1/K283+1/P283+1/U283),1/(1/P283+1/U283))</f>
        <v>2.5882500000000004</v>
      </c>
      <c r="G283" s="2" t="s">
        <v>24</v>
      </c>
      <c r="H283" s="6"/>
      <c r="I283" s="4"/>
      <c r="J283" s="4"/>
      <c r="K283" s="5">
        <f>I283*J283*H283</f>
        <v>0</v>
      </c>
      <c r="L283" s="274">
        <f>VLOOKUP($B283,'Node Plan'!$B:$M,8,FALSE)</f>
        <v>170</v>
      </c>
      <c r="M283" s="275">
        <f>VLOOKUP($B283,'Node Plan'!$B:$M,11,FALSE)</f>
        <v>1.6E-2</v>
      </c>
      <c r="N283" s="275">
        <f>VLOOKUP($B283,'Node Plan'!$B:$M,10,FALSE)</f>
        <v>1.5225000000000001E-2</v>
      </c>
      <c r="O283" s="275">
        <f>VLOOKUP($B283,'Node Plan'!$B:$M,11,FALSE)/2</f>
        <v>8.0000000000000002E-3</v>
      </c>
      <c r="P283" s="276">
        <f>(L283*M283*N283)/O283</f>
        <v>5.1765000000000008</v>
      </c>
      <c r="Q283" s="274">
        <f>VLOOKUP($B283,'Node Plan'!$B:$M,8,FALSE)</f>
        <v>170</v>
      </c>
      <c r="R283" s="275">
        <f>VLOOKUP($B283,'Node Plan'!$B:$M,11,FALSE)</f>
        <v>1.6E-2</v>
      </c>
      <c r="S283" s="275">
        <f>VLOOKUP($B283,'Node Plan'!$B:$M,10,FALSE)</f>
        <v>1.5225000000000001E-2</v>
      </c>
      <c r="T283" s="275">
        <f>VLOOKUP($B283,'Node Plan'!$B:$M,11,FALSE)/2</f>
        <v>8.0000000000000002E-3</v>
      </c>
      <c r="U283" s="276">
        <f>(Q283*R283*S283)/T283</f>
        <v>5.1765000000000008</v>
      </c>
      <c r="V283"/>
      <c r="W283"/>
      <c r="X283" s="2" t="str">
        <f>"     GL("&amp;B283&amp;","&amp;D283&amp;") = "&amp;F283&amp;";"</f>
        <v xml:space="preserve">     GL(3900,3904) = 2.58825;</v>
      </c>
    </row>
    <row r="284" spans="1:24" s="34" customFormat="1">
      <c r="A284"/>
      <c r="B284" s="2">
        <f>B283+4</f>
        <v>3904</v>
      </c>
      <c r="C284" s="2" t="str">
        <f>VLOOKUP($B284,'Node Plan'!B:M,2,FALSE)</f>
        <v>Bottom Frame Node 3904</v>
      </c>
      <c r="D284" s="2">
        <f>B284+4</f>
        <v>3908</v>
      </c>
      <c r="E284" s="2" t="str">
        <f>VLOOKUP($D284,'Node Plan'!B:M,2,FALSE)</f>
        <v>Bottom Frame Node 3908</v>
      </c>
      <c r="F284" s="192">
        <f>IF(G284="Y",1/(1/K284+1/P284+1/U284),1/(1/P284+1/U284))</f>
        <v>2.5882500000000004</v>
      </c>
      <c r="G284" s="2" t="s">
        <v>24</v>
      </c>
      <c r="H284" s="6"/>
      <c r="I284" s="4"/>
      <c r="J284" s="4"/>
      <c r="K284" s="5">
        <f>I284*J284*H284</f>
        <v>0</v>
      </c>
      <c r="L284" s="274">
        <f>VLOOKUP($B284,'Node Plan'!$B:$M,8,FALSE)</f>
        <v>170</v>
      </c>
      <c r="M284" s="275">
        <f>VLOOKUP($B284,'Node Plan'!$B:$M,11,FALSE)</f>
        <v>1.6E-2</v>
      </c>
      <c r="N284" s="275">
        <f>VLOOKUP($B284,'Node Plan'!$B:$M,10,FALSE)</f>
        <v>1.5225000000000001E-2</v>
      </c>
      <c r="O284" s="275">
        <f>VLOOKUP($B284,'Node Plan'!$B:$M,11,FALSE)/2</f>
        <v>8.0000000000000002E-3</v>
      </c>
      <c r="P284" s="276">
        <f t="shared" ref="P284:P286" si="235">(L284*M284*N284)/O284</f>
        <v>5.1765000000000008</v>
      </c>
      <c r="Q284" s="274">
        <f>VLOOKUP($B284,'Node Plan'!$B:$M,8,FALSE)</f>
        <v>170</v>
      </c>
      <c r="R284" s="275">
        <f>VLOOKUP($B284,'Node Plan'!$B:$M,11,FALSE)</f>
        <v>1.6E-2</v>
      </c>
      <c r="S284" s="275">
        <f>VLOOKUP($B284,'Node Plan'!$B:$M,10,FALSE)</f>
        <v>1.5225000000000001E-2</v>
      </c>
      <c r="T284" s="275">
        <f>VLOOKUP($B284,'Node Plan'!$B:$M,11,FALSE)/2</f>
        <v>8.0000000000000002E-3</v>
      </c>
      <c r="U284" s="276">
        <f t="shared" ref="U284:U286" si="236">(Q284*R284*S284)/T284</f>
        <v>5.1765000000000008</v>
      </c>
      <c r="V284"/>
      <c r="W284"/>
      <c r="X284" s="2" t="str">
        <f>"     GL("&amp;B284&amp;","&amp;D284&amp;") = "&amp;F284&amp;";"</f>
        <v xml:space="preserve">     GL(3904,3908) = 2.58825;</v>
      </c>
    </row>
    <row r="285" spans="1:24" s="62" customFormat="1">
      <c r="A285"/>
      <c r="B285" s="2">
        <f>B284+4</f>
        <v>3908</v>
      </c>
      <c r="C285" s="2" t="str">
        <f>VLOOKUP($B285,'Node Plan'!B:M,2,FALSE)</f>
        <v>Bottom Frame Node 3908</v>
      </c>
      <c r="D285" s="2">
        <f>B285+4</f>
        <v>3912</v>
      </c>
      <c r="E285" s="2" t="str">
        <f>VLOOKUP($D285,'Node Plan'!B:M,2,FALSE)</f>
        <v>Bottom Frame Node 3912</v>
      </c>
      <c r="F285" s="192">
        <f>IF(G285="Y",1/(1/K285+1/P285+1/U285),1/(1/P285+1/U285))</f>
        <v>2.5882500000000004</v>
      </c>
      <c r="G285" s="2" t="s">
        <v>24</v>
      </c>
      <c r="H285" s="6"/>
      <c r="I285" s="4"/>
      <c r="J285" s="4"/>
      <c r="K285" s="5">
        <f>I285*J285*H285</f>
        <v>0</v>
      </c>
      <c r="L285" s="274">
        <f>VLOOKUP($B285,'Node Plan'!$B:$M,8,FALSE)</f>
        <v>170</v>
      </c>
      <c r="M285" s="275">
        <f>VLOOKUP($B285,'Node Plan'!$B:$M,11,FALSE)</f>
        <v>1.6E-2</v>
      </c>
      <c r="N285" s="275">
        <f>VLOOKUP($B285,'Node Plan'!$B:$M,10,FALSE)</f>
        <v>1.5225000000000001E-2</v>
      </c>
      <c r="O285" s="275">
        <f>VLOOKUP($B285,'Node Plan'!$B:$M,11,FALSE)/2</f>
        <v>8.0000000000000002E-3</v>
      </c>
      <c r="P285" s="276">
        <f t="shared" si="235"/>
        <v>5.1765000000000008</v>
      </c>
      <c r="Q285" s="274">
        <f>VLOOKUP($B285,'Node Plan'!$B:$M,8,FALSE)</f>
        <v>170</v>
      </c>
      <c r="R285" s="275">
        <f>VLOOKUP($B285,'Node Plan'!$B:$M,11,FALSE)</f>
        <v>1.6E-2</v>
      </c>
      <c r="S285" s="275">
        <f>VLOOKUP($B285,'Node Plan'!$B:$M,10,FALSE)</f>
        <v>1.5225000000000001E-2</v>
      </c>
      <c r="T285" s="275">
        <f>VLOOKUP($B285,'Node Plan'!$B:$M,11,FALSE)/2</f>
        <v>8.0000000000000002E-3</v>
      </c>
      <c r="U285" s="276">
        <f t="shared" si="236"/>
        <v>5.1765000000000008</v>
      </c>
      <c r="V285"/>
      <c r="W285"/>
      <c r="X285" s="2" t="str">
        <f>"     GL("&amp;B285&amp;","&amp;D285&amp;") = "&amp;F285&amp;";"</f>
        <v xml:space="preserve">     GL(3908,3912) = 2.58825;</v>
      </c>
    </row>
    <row r="286" spans="1:24" s="14" customFormat="1">
      <c r="A286"/>
      <c r="B286" s="2">
        <f>B285+4</f>
        <v>3912</v>
      </c>
      <c r="C286" s="2" t="str">
        <f>VLOOKUP($B286,'Node Plan'!B:M,2,FALSE)</f>
        <v>Bottom Frame Node 3912</v>
      </c>
      <c r="D286" s="2">
        <f>B286+4</f>
        <v>3916</v>
      </c>
      <c r="E286" s="2" t="str">
        <f>VLOOKUP($D286,'Node Plan'!B:M,2,FALSE)</f>
        <v>Bottom Frame Node 3916</v>
      </c>
      <c r="F286" s="192">
        <f>IF(G286="Y",1/(1/K286+1/P286+1/U286),1/(1/P286+1/U286))</f>
        <v>2.5882500000000004</v>
      </c>
      <c r="G286" s="2" t="s">
        <v>24</v>
      </c>
      <c r="H286" s="6"/>
      <c r="I286" s="4"/>
      <c r="J286" s="4"/>
      <c r="K286" s="5">
        <f>I286*J286*H286</f>
        <v>0</v>
      </c>
      <c r="L286" s="274">
        <f>VLOOKUP($B286,'Node Plan'!$B:$M,8,FALSE)</f>
        <v>170</v>
      </c>
      <c r="M286" s="275">
        <f>VLOOKUP($B286,'Node Plan'!$B:$M,11,FALSE)</f>
        <v>1.6E-2</v>
      </c>
      <c r="N286" s="275">
        <f>VLOOKUP($B286,'Node Plan'!$B:$M,10,FALSE)</f>
        <v>1.5225000000000001E-2</v>
      </c>
      <c r="O286" s="275">
        <f>VLOOKUP($B286,'Node Plan'!$B:$M,11,FALSE)/2</f>
        <v>8.0000000000000002E-3</v>
      </c>
      <c r="P286" s="276">
        <f t="shared" si="235"/>
        <v>5.1765000000000008</v>
      </c>
      <c r="Q286" s="274">
        <f>VLOOKUP($B286,'Node Plan'!$B:$M,8,FALSE)</f>
        <v>170</v>
      </c>
      <c r="R286" s="275">
        <f>VLOOKUP($B286,'Node Plan'!$B:$M,11,FALSE)</f>
        <v>1.6E-2</v>
      </c>
      <c r="S286" s="275">
        <f>VLOOKUP($B286,'Node Plan'!$B:$M,10,FALSE)</f>
        <v>1.5225000000000001E-2</v>
      </c>
      <c r="T286" s="275">
        <f>VLOOKUP($B286,'Node Plan'!$B:$M,11,FALSE)/2</f>
        <v>8.0000000000000002E-3</v>
      </c>
      <c r="U286" s="276">
        <f t="shared" si="236"/>
        <v>5.1765000000000008</v>
      </c>
      <c r="V286"/>
      <c r="W286"/>
      <c r="X286" s="2" t="str">
        <f>"     GL("&amp;B286&amp;","&amp;D286&amp;") = "&amp;F286&amp;";"</f>
        <v xml:space="preserve">     GL(3912,3916) = 2.58825;</v>
      </c>
    </row>
    <row r="287" spans="1:24" s="14" customFormat="1">
      <c r="A287"/>
      <c r="B287" s="2"/>
      <c r="C287" s="2"/>
      <c r="D287" s="2"/>
      <c r="E287" s="2"/>
      <c r="F287" s="192"/>
      <c r="G287" s="2"/>
      <c r="H287" s="6"/>
      <c r="I287" s="4"/>
      <c r="J287" s="4"/>
      <c r="K287" s="5"/>
      <c r="L287" s="274"/>
      <c r="M287" s="275"/>
      <c r="N287" s="275"/>
      <c r="O287" s="275"/>
      <c r="P287" s="276"/>
      <c r="Q287" s="274"/>
      <c r="R287" s="275"/>
      <c r="S287" s="275"/>
      <c r="T287" s="275"/>
      <c r="U287" s="276"/>
      <c r="V287"/>
      <c r="W287"/>
      <c r="X287" s="2"/>
    </row>
    <row r="288" spans="1:24" s="14" customFormat="1">
      <c r="A288"/>
      <c r="B288" s="2"/>
      <c r="C288" s="2"/>
      <c r="D288" s="2"/>
      <c r="E288" s="2"/>
      <c r="F288" s="192"/>
      <c r="G288" s="2"/>
      <c r="H288" s="6"/>
      <c r="I288" s="4"/>
      <c r="J288" s="4"/>
      <c r="K288" s="5"/>
      <c r="L288" s="274"/>
      <c r="M288" s="275"/>
      <c r="N288" s="275"/>
      <c r="O288" s="275"/>
      <c r="P288" s="276"/>
      <c r="Q288" s="274"/>
      <c r="R288" s="275"/>
      <c r="S288" s="275"/>
      <c r="T288" s="275"/>
      <c r="U288" s="276"/>
      <c r="V288"/>
      <c r="W288"/>
      <c r="X288" s="2"/>
    </row>
    <row r="289" spans="1:24" s="14" customFormat="1">
      <c r="A289"/>
      <c r="B289" s="2">
        <v>3901</v>
      </c>
      <c r="C289" s="2" t="str">
        <f>VLOOKUP($B289,'Node Plan'!B:M,2,FALSE)</f>
        <v>Bottom Frame Node 3901</v>
      </c>
      <c r="D289" s="2">
        <f>B289+4</f>
        <v>3905</v>
      </c>
      <c r="E289" s="2" t="str">
        <f>VLOOKUP($D289,'Node Plan'!B:M,2,FALSE)</f>
        <v>Bottom Frame Node 3905</v>
      </c>
      <c r="F289" s="192">
        <f>IF(G289="Y",1/(1/K289+1/P289+1/U289),1/(1/P289+1/U289))</f>
        <v>2.5882500000000004</v>
      </c>
      <c r="G289" s="2" t="s">
        <v>24</v>
      </c>
      <c r="H289" s="6"/>
      <c r="I289" s="4"/>
      <c r="J289" s="4"/>
      <c r="K289" s="5">
        <f>I289*J289*H289</f>
        <v>0</v>
      </c>
      <c r="L289" s="274">
        <f>VLOOKUP($B289,'Node Plan'!$B:$M,8,FALSE)</f>
        <v>170</v>
      </c>
      <c r="M289" s="275">
        <f>VLOOKUP($B289,'Node Plan'!$B:$M,11,FALSE)</f>
        <v>1.6E-2</v>
      </c>
      <c r="N289" s="275">
        <f>VLOOKUP($B289,'Node Plan'!$B:$M,10,FALSE)</f>
        <v>1.5225000000000001E-2</v>
      </c>
      <c r="O289" s="275">
        <f>VLOOKUP($B289,'Node Plan'!$B:$M,11,FALSE)/2</f>
        <v>8.0000000000000002E-3</v>
      </c>
      <c r="P289" s="276">
        <f>(L289*M289*N289)/O289</f>
        <v>5.1765000000000008</v>
      </c>
      <c r="Q289" s="274">
        <f>VLOOKUP($B289,'Node Plan'!$B:$M,8,FALSE)</f>
        <v>170</v>
      </c>
      <c r="R289" s="275">
        <f>VLOOKUP($B289,'Node Plan'!$B:$M,11,FALSE)</f>
        <v>1.6E-2</v>
      </c>
      <c r="S289" s="275">
        <f>VLOOKUP($B289,'Node Plan'!$B:$M,10,FALSE)</f>
        <v>1.5225000000000001E-2</v>
      </c>
      <c r="T289" s="275">
        <f>VLOOKUP($B289,'Node Plan'!$B:$M,11,FALSE)/2</f>
        <v>8.0000000000000002E-3</v>
      </c>
      <c r="U289" s="276">
        <f>(Q289*R289*S289)/T289</f>
        <v>5.1765000000000008</v>
      </c>
      <c r="V289"/>
      <c r="W289"/>
      <c r="X289" s="2" t="str">
        <f>"     GL("&amp;B289&amp;","&amp;D289&amp;") = "&amp;F289&amp;";"</f>
        <v xml:space="preserve">     GL(3901,3905) = 2.58825;</v>
      </c>
    </row>
    <row r="290" spans="1:24" s="14" customFormat="1">
      <c r="A290"/>
      <c r="B290" s="2">
        <f>B289+4</f>
        <v>3905</v>
      </c>
      <c r="C290" s="2" t="str">
        <f>VLOOKUP($B290,'Node Plan'!B:M,2,FALSE)</f>
        <v>Bottom Frame Node 3905</v>
      </c>
      <c r="D290" s="2">
        <f>B290+4</f>
        <v>3909</v>
      </c>
      <c r="E290" s="2" t="str">
        <f>VLOOKUP($D290,'Node Plan'!B:M,2,FALSE)</f>
        <v>Bottom Frame Node 3909</v>
      </c>
      <c r="F290" s="192">
        <f>IF(G290="Y",1/(1/K290+1/P290+1/U290),1/(1/P290+1/U290))</f>
        <v>2.5882500000000004</v>
      </c>
      <c r="G290" s="2" t="s">
        <v>24</v>
      </c>
      <c r="H290" s="6"/>
      <c r="I290" s="4"/>
      <c r="J290" s="4"/>
      <c r="K290" s="5">
        <f>I290*J290*H290</f>
        <v>0</v>
      </c>
      <c r="L290" s="274">
        <f>VLOOKUP($B290,'Node Plan'!$B:$M,8,FALSE)</f>
        <v>170</v>
      </c>
      <c r="M290" s="275">
        <f>VLOOKUP($B290,'Node Plan'!$B:$M,11,FALSE)</f>
        <v>1.6E-2</v>
      </c>
      <c r="N290" s="275">
        <f>VLOOKUP($B290,'Node Plan'!$B:$M,10,FALSE)</f>
        <v>1.5225000000000001E-2</v>
      </c>
      <c r="O290" s="275">
        <f>VLOOKUP($B290,'Node Plan'!$B:$M,11,FALSE)/2</f>
        <v>8.0000000000000002E-3</v>
      </c>
      <c r="P290" s="276">
        <f t="shared" ref="P290:P292" si="237">(L290*M290*N290)/O290</f>
        <v>5.1765000000000008</v>
      </c>
      <c r="Q290" s="274">
        <f>VLOOKUP($B290,'Node Plan'!$B:$M,8,FALSE)</f>
        <v>170</v>
      </c>
      <c r="R290" s="275">
        <f>VLOOKUP($B290,'Node Plan'!$B:$M,11,FALSE)</f>
        <v>1.6E-2</v>
      </c>
      <c r="S290" s="275">
        <f>VLOOKUP($B290,'Node Plan'!$B:$M,10,FALSE)</f>
        <v>1.5225000000000001E-2</v>
      </c>
      <c r="T290" s="275">
        <f>VLOOKUP($B290,'Node Plan'!$B:$M,11,FALSE)/2</f>
        <v>8.0000000000000002E-3</v>
      </c>
      <c r="U290" s="276">
        <f t="shared" ref="U290:U292" si="238">(Q290*R290*S290)/T290</f>
        <v>5.1765000000000008</v>
      </c>
      <c r="V290"/>
      <c r="W290"/>
      <c r="X290" s="2" t="str">
        <f>"     GL("&amp;B290&amp;","&amp;D290&amp;") = "&amp;F290&amp;";"</f>
        <v xml:space="preserve">     GL(3905,3909) = 2.58825;</v>
      </c>
    </row>
    <row r="291" spans="1:24" s="14" customFormat="1">
      <c r="A291"/>
      <c r="B291" s="2">
        <f>B290+4</f>
        <v>3909</v>
      </c>
      <c r="C291" s="2" t="str">
        <f>VLOOKUP($B291,'Node Plan'!B:M,2,FALSE)</f>
        <v>Bottom Frame Node 3909</v>
      </c>
      <c r="D291" s="2">
        <f>B291+4</f>
        <v>3913</v>
      </c>
      <c r="E291" s="2" t="str">
        <f>VLOOKUP($D291,'Node Plan'!B:M,2,FALSE)</f>
        <v>Bottom Frame Node 3913</v>
      </c>
      <c r="F291" s="192">
        <f>IF(G291="Y",1/(1/K291+1/P291+1/U291),1/(1/P291+1/U291))</f>
        <v>2.5882500000000004</v>
      </c>
      <c r="G291" s="2" t="s">
        <v>24</v>
      </c>
      <c r="H291" s="6"/>
      <c r="I291" s="4"/>
      <c r="J291" s="4"/>
      <c r="K291" s="5">
        <f>I291*J291*H291</f>
        <v>0</v>
      </c>
      <c r="L291" s="274">
        <f>VLOOKUP($B291,'Node Plan'!$B:$M,8,FALSE)</f>
        <v>170</v>
      </c>
      <c r="M291" s="275">
        <f>VLOOKUP($B291,'Node Plan'!$B:$M,11,FALSE)</f>
        <v>1.6E-2</v>
      </c>
      <c r="N291" s="275">
        <f>VLOOKUP($B291,'Node Plan'!$B:$M,10,FALSE)</f>
        <v>1.5225000000000001E-2</v>
      </c>
      <c r="O291" s="275">
        <f>VLOOKUP($B291,'Node Plan'!$B:$M,11,FALSE)/2</f>
        <v>8.0000000000000002E-3</v>
      </c>
      <c r="P291" s="276">
        <f t="shared" si="237"/>
        <v>5.1765000000000008</v>
      </c>
      <c r="Q291" s="274">
        <f>VLOOKUP($B291,'Node Plan'!$B:$M,8,FALSE)</f>
        <v>170</v>
      </c>
      <c r="R291" s="275">
        <f>VLOOKUP($B291,'Node Plan'!$B:$M,11,FALSE)</f>
        <v>1.6E-2</v>
      </c>
      <c r="S291" s="275">
        <f>VLOOKUP($B291,'Node Plan'!$B:$M,10,FALSE)</f>
        <v>1.5225000000000001E-2</v>
      </c>
      <c r="T291" s="275">
        <f>VLOOKUP($B291,'Node Plan'!$B:$M,11,FALSE)/2</f>
        <v>8.0000000000000002E-3</v>
      </c>
      <c r="U291" s="276">
        <f t="shared" si="238"/>
        <v>5.1765000000000008</v>
      </c>
      <c r="V291"/>
      <c r="W291"/>
      <c r="X291" s="2" t="str">
        <f>"     GL("&amp;B291&amp;","&amp;D291&amp;") = "&amp;F291&amp;";"</f>
        <v xml:space="preserve">     GL(3909,3913) = 2.58825;</v>
      </c>
    </row>
    <row r="292" spans="1:24" s="34" customFormat="1">
      <c r="A292"/>
      <c r="B292" s="2">
        <f>B291+4</f>
        <v>3913</v>
      </c>
      <c r="C292" s="2" t="str">
        <f>VLOOKUP($B292,'Node Plan'!B:M,2,FALSE)</f>
        <v>Bottom Frame Node 3913</v>
      </c>
      <c r="D292" s="2">
        <f>B292+4</f>
        <v>3917</v>
      </c>
      <c r="E292" s="2" t="str">
        <f>VLOOKUP($D292,'Node Plan'!B:M,2,FALSE)</f>
        <v>Bottom Frame Node 3917</v>
      </c>
      <c r="F292" s="192">
        <f>IF(G292="Y",1/(1/K292+1/P292+1/U292),1/(1/P292+1/U292))</f>
        <v>2.5882500000000004</v>
      </c>
      <c r="G292" s="2" t="s">
        <v>24</v>
      </c>
      <c r="H292" s="6"/>
      <c r="I292" s="4"/>
      <c r="J292" s="4"/>
      <c r="K292" s="5">
        <f>I292*J292*H292</f>
        <v>0</v>
      </c>
      <c r="L292" s="274">
        <f>VLOOKUP($B292,'Node Plan'!$B:$M,8,FALSE)</f>
        <v>170</v>
      </c>
      <c r="M292" s="275">
        <f>VLOOKUP($B292,'Node Plan'!$B:$M,11,FALSE)</f>
        <v>1.6E-2</v>
      </c>
      <c r="N292" s="275">
        <f>VLOOKUP($B292,'Node Plan'!$B:$M,10,FALSE)</f>
        <v>1.5225000000000001E-2</v>
      </c>
      <c r="O292" s="275">
        <f>VLOOKUP($B292,'Node Plan'!$B:$M,11,FALSE)/2</f>
        <v>8.0000000000000002E-3</v>
      </c>
      <c r="P292" s="276">
        <f t="shared" si="237"/>
        <v>5.1765000000000008</v>
      </c>
      <c r="Q292" s="274">
        <f>VLOOKUP($B292,'Node Plan'!$B:$M,8,FALSE)</f>
        <v>170</v>
      </c>
      <c r="R292" s="275">
        <f>VLOOKUP($B292,'Node Plan'!$B:$M,11,FALSE)</f>
        <v>1.6E-2</v>
      </c>
      <c r="S292" s="275">
        <f>VLOOKUP($B292,'Node Plan'!$B:$M,10,FALSE)</f>
        <v>1.5225000000000001E-2</v>
      </c>
      <c r="T292" s="275">
        <f>VLOOKUP($B292,'Node Plan'!$B:$M,11,FALSE)/2</f>
        <v>8.0000000000000002E-3</v>
      </c>
      <c r="U292" s="276">
        <f t="shared" si="238"/>
        <v>5.1765000000000008</v>
      </c>
      <c r="V292"/>
      <c r="W292"/>
      <c r="X292" s="2" t="str">
        <f>"     GL("&amp;B292&amp;","&amp;D292&amp;") = "&amp;F292&amp;";"</f>
        <v xml:space="preserve">     GL(3913,3917) = 2.58825;</v>
      </c>
    </row>
    <row r="293" spans="1:24" s="62" customFormat="1">
      <c r="A293"/>
      <c r="B293" s="2"/>
      <c r="C293" s="2"/>
      <c r="D293" s="2"/>
      <c r="E293" s="2"/>
      <c r="F293" s="192"/>
      <c r="G293" s="2"/>
      <c r="H293" s="6"/>
      <c r="I293" s="4"/>
      <c r="J293" s="4"/>
      <c r="K293" s="5"/>
      <c r="L293" s="274"/>
      <c r="M293" s="275"/>
      <c r="N293" s="275"/>
      <c r="O293" s="275"/>
      <c r="P293" s="276"/>
      <c r="Q293" s="274"/>
      <c r="R293" s="275"/>
      <c r="S293" s="275"/>
      <c r="T293" s="275"/>
      <c r="U293" s="276"/>
      <c r="V293"/>
      <c r="W293"/>
      <c r="X293" s="2"/>
    </row>
    <row r="294" spans="1:24" s="14" customFormat="1">
      <c r="A294"/>
      <c r="B294" s="2">
        <v>3902</v>
      </c>
      <c r="C294" s="2" t="str">
        <f>VLOOKUP($B294,'Node Plan'!B:M,2,FALSE)</f>
        <v>Bottom Frame Node 3902</v>
      </c>
      <c r="D294" s="2">
        <f>B294+4</f>
        <v>3906</v>
      </c>
      <c r="E294" s="2" t="str">
        <f>VLOOKUP($D294,'Node Plan'!B:M,2,FALSE)</f>
        <v>Bottom Frame Node 3906</v>
      </c>
      <c r="F294" s="192">
        <f>IF(G294="Y",1/(1/K294+1/P294+1/U294),1/(1/P294+1/U294))</f>
        <v>2.5882500000000004</v>
      </c>
      <c r="G294" s="2" t="s">
        <v>24</v>
      </c>
      <c r="H294" s="6"/>
      <c r="I294" s="4"/>
      <c r="J294" s="4"/>
      <c r="K294" s="5">
        <f>I294*J294*H294</f>
        <v>0</v>
      </c>
      <c r="L294" s="274">
        <f>VLOOKUP($B294,'Node Plan'!$B:$M,8,FALSE)</f>
        <v>170</v>
      </c>
      <c r="M294" s="275">
        <f>VLOOKUP($B294,'Node Plan'!$B:$M,11,FALSE)</f>
        <v>1.6E-2</v>
      </c>
      <c r="N294" s="275">
        <f>VLOOKUP($B294,'Node Plan'!$B:$M,10,FALSE)</f>
        <v>1.5225000000000001E-2</v>
      </c>
      <c r="O294" s="275">
        <f>VLOOKUP($B294,'Node Plan'!$B:$M,11,FALSE)/2</f>
        <v>8.0000000000000002E-3</v>
      </c>
      <c r="P294" s="276">
        <f>(L294*M294*N294)/O294</f>
        <v>5.1765000000000008</v>
      </c>
      <c r="Q294" s="274">
        <f>VLOOKUP($B294,'Node Plan'!$B:$M,8,FALSE)</f>
        <v>170</v>
      </c>
      <c r="R294" s="275">
        <f>VLOOKUP($B294,'Node Plan'!$B:$M,11,FALSE)</f>
        <v>1.6E-2</v>
      </c>
      <c r="S294" s="275">
        <f>VLOOKUP($B294,'Node Plan'!$B:$M,10,FALSE)</f>
        <v>1.5225000000000001E-2</v>
      </c>
      <c r="T294" s="275">
        <f>VLOOKUP($B294,'Node Plan'!$B:$M,11,FALSE)/2</f>
        <v>8.0000000000000002E-3</v>
      </c>
      <c r="U294" s="276">
        <f>(Q294*R294*S294)/T294</f>
        <v>5.1765000000000008</v>
      </c>
      <c r="V294"/>
      <c r="W294"/>
      <c r="X294" s="2" t="str">
        <f>"     GL("&amp;B294&amp;","&amp;D294&amp;") = "&amp;F294&amp;";"</f>
        <v xml:space="preserve">     GL(3902,3906) = 2.58825;</v>
      </c>
    </row>
    <row r="295" spans="1:24" s="14" customFormat="1">
      <c r="A295"/>
      <c r="B295" s="2">
        <f>B294+4</f>
        <v>3906</v>
      </c>
      <c r="C295" s="2" t="str">
        <f>VLOOKUP($B295,'Node Plan'!B:M,2,FALSE)</f>
        <v>Bottom Frame Node 3906</v>
      </c>
      <c r="D295" s="2">
        <f>B295+4</f>
        <v>3910</v>
      </c>
      <c r="E295" s="2" t="str">
        <f>VLOOKUP($D295,'Node Plan'!B:M,2,FALSE)</f>
        <v>Bottom Frame Node 3910</v>
      </c>
      <c r="F295" s="192">
        <f>IF(G295="Y",1/(1/K295+1/P295+1/U295),1/(1/P295+1/U295))</f>
        <v>2.5882500000000004</v>
      </c>
      <c r="G295" s="2" t="s">
        <v>24</v>
      </c>
      <c r="H295" s="6"/>
      <c r="I295" s="4"/>
      <c r="J295" s="4"/>
      <c r="K295" s="5">
        <f>I295*J295*H295</f>
        <v>0</v>
      </c>
      <c r="L295" s="274">
        <f>VLOOKUP($B295,'Node Plan'!$B:$M,8,FALSE)</f>
        <v>170</v>
      </c>
      <c r="M295" s="275">
        <f>VLOOKUP($B295,'Node Plan'!$B:$M,11,FALSE)</f>
        <v>1.6E-2</v>
      </c>
      <c r="N295" s="275">
        <f>VLOOKUP($B295,'Node Plan'!$B:$M,10,FALSE)</f>
        <v>1.5225000000000001E-2</v>
      </c>
      <c r="O295" s="275">
        <f>VLOOKUP($B295,'Node Plan'!$B:$M,11,FALSE)/2</f>
        <v>8.0000000000000002E-3</v>
      </c>
      <c r="P295" s="276">
        <f t="shared" ref="P295:P297" si="239">(L295*M295*N295)/O295</f>
        <v>5.1765000000000008</v>
      </c>
      <c r="Q295" s="274">
        <f>VLOOKUP($B295,'Node Plan'!$B:$M,8,FALSE)</f>
        <v>170</v>
      </c>
      <c r="R295" s="275">
        <f>VLOOKUP($B295,'Node Plan'!$B:$M,11,FALSE)</f>
        <v>1.6E-2</v>
      </c>
      <c r="S295" s="275">
        <f>VLOOKUP($B295,'Node Plan'!$B:$M,10,FALSE)</f>
        <v>1.5225000000000001E-2</v>
      </c>
      <c r="T295" s="275">
        <f>VLOOKUP($B295,'Node Plan'!$B:$M,11,FALSE)/2</f>
        <v>8.0000000000000002E-3</v>
      </c>
      <c r="U295" s="276">
        <f t="shared" ref="U295:U297" si="240">(Q295*R295*S295)/T295</f>
        <v>5.1765000000000008</v>
      </c>
      <c r="V295"/>
      <c r="W295"/>
      <c r="X295" s="2" t="str">
        <f>"     GL("&amp;B295&amp;","&amp;D295&amp;") = "&amp;F295&amp;";"</f>
        <v xml:space="preserve">     GL(3906,3910) = 2.58825;</v>
      </c>
    </row>
    <row r="296" spans="1:24" s="14" customFormat="1">
      <c r="A296"/>
      <c r="B296" s="2">
        <f>B295+4</f>
        <v>3910</v>
      </c>
      <c r="C296" s="2" t="str">
        <f>VLOOKUP($B296,'Node Plan'!B:M,2,FALSE)</f>
        <v>Bottom Frame Node 3910</v>
      </c>
      <c r="D296" s="2">
        <f>B296+4</f>
        <v>3914</v>
      </c>
      <c r="E296" s="2" t="str">
        <f>VLOOKUP($D296,'Node Plan'!B:M,2,FALSE)</f>
        <v>Bottom Frame Node 3914</v>
      </c>
      <c r="F296" s="192">
        <f>IF(G296="Y",1/(1/K296+1/P296+1/U296),1/(1/P296+1/U296))</f>
        <v>2.5882500000000004</v>
      </c>
      <c r="G296" s="2" t="s">
        <v>24</v>
      </c>
      <c r="H296" s="6"/>
      <c r="I296" s="4"/>
      <c r="J296" s="4"/>
      <c r="K296" s="5">
        <f>I296*J296*H296</f>
        <v>0</v>
      </c>
      <c r="L296" s="274">
        <f>VLOOKUP($B296,'Node Plan'!$B:$M,8,FALSE)</f>
        <v>170</v>
      </c>
      <c r="M296" s="275">
        <f>VLOOKUP($B296,'Node Plan'!$B:$M,11,FALSE)</f>
        <v>1.6E-2</v>
      </c>
      <c r="N296" s="275">
        <f>VLOOKUP($B296,'Node Plan'!$B:$M,10,FALSE)</f>
        <v>1.5225000000000001E-2</v>
      </c>
      <c r="O296" s="275">
        <f>VLOOKUP($B296,'Node Plan'!$B:$M,11,FALSE)/2</f>
        <v>8.0000000000000002E-3</v>
      </c>
      <c r="P296" s="276">
        <f t="shared" si="239"/>
        <v>5.1765000000000008</v>
      </c>
      <c r="Q296" s="274">
        <f>VLOOKUP($B296,'Node Plan'!$B:$M,8,FALSE)</f>
        <v>170</v>
      </c>
      <c r="R296" s="275">
        <f>VLOOKUP($B296,'Node Plan'!$B:$M,11,FALSE)</f>
        <v>1.6E-2</v>
      </c>
      <c r="S296" s="275">
        <f>VLOOKUP($B296,'Node Plan'!$B:$M,10,FALSE)</f>
        <v>1.5225000000000001E-2</v>
      </c>
      <c r="T296" s="275">
        <f>VLOOKUP($B296,'Node Plan'!$B:$M,11,FALSE)/2</f>
        <v>8.0000000000000002E-3</v>
      </c>
      <c r="U296" s="276">
        <f t="shared" si="240"/>
        <v>5.1765000000000008</v>
      </c>
      <c r="V296"/>
      <c r="W296"/>
      <c r="X296" s="2" t="str">
        <f>"     GL("&amp;B296&amp;","&amp;D296&amp;") = "&amp;F296&amp;";"</f>
        <v xml:space="preserve">     GL(3910,3914) = 2.58825;</v>
      </c>
    </row>
    <row r="297" spans="1:24" s="14" customFormat="1">
      <c r="A297"/>
      <c r="B297" s="2">
        <f>B296+4</f>
        <v>3914</v>
      </c>
      <c r="C297" s="2" t="str">
        <f>VLOOKUP($B297,'Node Plan'!B:M,2,FALSE)</f>
        <v>Bottom Frame Node 3914</v>
      </c>
      <c r="D297" s="2">
        <f>B297+4</f>
        <v>3918</v>
      </c>
      <c r="E297" s="2" t="str">
        <f>VLOOKUP($D297,'Node Plan'!B:M,2,FALSE)</f>
        <v>Bottom Frame Node 3918</v>
      </c>
      <c r="F297" s="192">
        <f>IF(G297="Y",1/(1/K297+1/P297+1/U297),1/(1/P297+1/U297))</f>
        <v>2.5882500000000004</v>
      </c>
      <c r="G297" s="2" t="s">
        <v>24</v>
      </c>
      <c r="H297" s="6"/>
      <c r="I297" s="4"/>
      <c r="J297" s="4"/>
      <c r="K297" s="5">
        <f>I297*J297*H297</f>
        <v>0</v>
      </c>
      <c r="L297" s="274">
        <f>VLOOKUP($B297,'Node Plan'!$B:$M,8,FALSE)</f>
        <v>170</v>
      </c>
      <c r="M297" s="275">
        <f>VLOOKUP($B297,'Node Plan'!$B:$M,11,FALSE)</f>
        <v>1.6E-2</v>
      </c>
      <c r="N297" s="275">
        <f>VLOOKUP($B297,'Node Plan'!$B:$M,10,FALSE)</f>
        <v>1.5225000000000001E-2</v>
      </c>
      <c r="O297" s="275">
        <f>VLOOKUP($B297,'Node Plan'!$B:$M,11,FALSE)/2</f>
        <v>8.0000000000000002E-3</v>
      </c>
      <c r="P297" s="276">
        <f t="shared" si="239"/>
        <v>5.1765000000000008</v>
      </c>
      <c r="Q297" s="274">
        <f>VLOOKUP($B297,'Node Plan'!$B:$M,8,FALSE)</f>
        <v>170</v>
      </c>
      <c r="R297" s="275">
        <f>VLOOKUP($B297,'Node Plan'!$B:$M,11,FALSE)</f>
        <v>1.6E-2</v>
      </c>
      <c r="S297" s="275">
        <f>VLOOKUP($B297,'Node Plan'!$B:$M,10,FALSE)</f>
        <v>1.5225000000000001E-2</v>
      </c>
      <c r="T297" s="275">
        <f>VLOOKUP($B297,'Node Plan'!$B:$M,11,FALSE)/2</f>
        <v>8.0000000000000002E-3</v>
      </c>
      <c r="U297" s="276">
        <f t="shared" si="240"/>
        <v>5.1765000000000008</v>
      </c>
      <c r="V297"/>
      <c r="W297"/>
      <c r="X297" s="2" t="str">
        <f>"     GL("&amp;B297&amp;","&amp;D297&amp;") = "&amp;F297&amp;";"</f>
        <v xml:space="preserve">     GL(3914,3918) = 2.58825;</v>
      </c>
    </row>
    <row r="298" spans="1:24" s="14" customFormat="1">
      <c r="A298"/>
      <c r="B298" s="2"/>
      <c r="C298" s="2"/>
      <c r="D298" s="2"/>
      <c r="E298" s="2"/>
      <c r="F298" s="192"/>
      <c r="G298" s="2"/>
      <c r="H298" s="6"/>
      <c r="I298" s="4"/>
      <c r="J298" s="4"/>
      <c r="K298" s="5"/>
      <c r="L298" s="274"/>
      <c r="M298" s="275"/>
      <c r="N298" s="275"/>
      <c r="O298" s="275"/>
      <c r="P298" s="276"/>
      <c r="Q298" s="274"/>
      <c r="R298" s="275"/>
      <c r="S298" s="275"/>
      <c r="T298" s="275"/>
      <c r="U298" s="276"/>
      <c r="V298"/>
      <c r="W298"/>
      <c r="X298" s="2"/>
    </row>
    <row r="299" spans="1:24" s="14" customFormat="1">
      <c r="A299"/>
      <c r="B299" s="2"/>
      <c r="C299" s="2"/>
      <c r="D299" s="2"/>
      <c r="E299" s="2"/>
      <c r="F299" s="192"/>
      <c r="G299" s="2"/>
      <c r="H299" s="6"/>
      <c r="I299" s="4"/>
      <c r="J299" s="4"/>
      <c r="K299" s="5"/>
      <c r="L299" s="274"/>
      <c r="M299" s="275"/>
      <c r="N299" s="275"/>
      <c r="O299" s="275"/>
      <c r="P299" s="276"/>
      <c r="Q299" s="274"/>
      <c r="R299" s="275"/>
      <c r="S299" s="275"/>
      <c r="T299" s="275"/>
      <c r="U299" s="276"/>
      <c r="V299"/>
      <c r="W299"/>
      <c r="X299" s="2"/>
    </row>
    <row r="300" spans="1:24" s="34" customFormat="1">
      <c r="A300"/>
      <c r="B300" s="2">
        <v>3903</v>
      </c>
      <c r="C300" s="2" t="str">
        <f>VLOOKUP($B300,'Node Plan'!B:M,2,FALSE)</f>
        <v>Bottom Frame Node 3903</v>
      </c>
      <c r="D300" s="2">
        <f>B300+4</f>
        <v>3907</v>
      </c>
      <c r="E300" s="2" t="str">
        <f>VLOOKUP($D300,'Node Plan'!B:M,2,FALSE)</f>
        <v>Bottom Frame Node 3907</v>
      </c>
      <c r="F300" s="192">
        <f>IF(G300="Y",1/(1/K300+1/P300+1/U300),1/(1/P300+1/U300))</f>
        <v>2.5882500000000004</v>
      </c>
      <c r="G300" s="2" t="s">
        <v>24</v>
      </c>
      <c r="H300" s="6"/>
      <c r="I300" s="4"/>
      <c r="J300" s="4"/>
      <c r="K300" s="5">
        <f>I300*J300*H300</f>
        <v>0</v>
      </c>
      <c r="L300" s="274">
        <f>VLOOKUP($B300,'Node Plan'!$B:$M,8,FALSE)</f>
        <v>170</v>
      </c>
      <c r="M300" s="275">
        <f>VLOOKUP($B300,'Node Plan'!$B:$M,11,FALSE)</f>
        <v>1.6E-2</v>
      </c>
      <c r="N300" s="275">
        <f>VLOOKUP($B300,'Node Plan'!$B:$M,10,FALSE)</f>
        <v>1.5225000000000001E-2</v>
      </c>
      <c r="O300" s="275">
        <f>VLOOKUP($B300,'Node Plan'!$B:$M,11,FALSE)/2</f>
        <v>8.0000000000000002E-3</v>
      </c>
      <c r="P300" s="276">
        <f>(L300*M300*N300)/O300</f>
        <v>5.1765000000000008</v>
      </c>
      <c r="Q300" s="274">
        <f>VLOOKUP($B300,'Node Plan'!$B:$M,8,FALSE)</f>
        <v>170</v>
      </c>
      <c r="R300" s="275">
        <f>VLOOKUP($B300,'Node Plan'!$B:$M,11,FALSE)</f>
        <v>1.6E-2</v>
      </c>
      <c r="S300" s="275">
        <f>VLOOKUP($B300,'Node Plan'!$B:$M,10,FALSE)</f>
        <v>1.5225000000000001E-2</v>
      </c>
      <c r="T300" s="275">
        <f>VLOOKUP($B300,'Node Plan'!$B:$M,11,FALSE)/2</f>
        <v>8.0000000000000002E-3</v>
      </c>
      <c r="U300" s="276">
        <f>(Q300*R300*S300)/T300</f>
        <v>5.1765000000000008</v>
      </c>
      <c r="V300"/>
      <c r="W300"/>
      <c r="X300" s="2" t="str">
        <f>"     GL("&amp;B300&amp;","&amp;D300&amp;") = "&amp;F300&amp;";"</f>
        <v xml:space="preserve">     GL(3903,3907) = 2.58825;</v>
      </c>
    </row>
    <row r="301" spans="1:24" s="62" customFormat="1">
      <c r="A301"/>
      <c r="B301" s="2">
        <f>B300+4</f>
        <v>3907</v>
      </c>
      <c r="C301" s="2" t="str">
        <f>VLOOKUP($B301,'Node Plan'!B:M,2,FALSE)</f>
        <v>Bottom Frame Node 3907</v>
      </c>
      <c r="D301" s="2">
        <f>B301+4</f>
        <v>3911</v>
      </c>
      <c r="E301" s="2" t="str">
        <f>VLOOKUP($D301,'Node Plan'!B:M,2,FALSE)</f>
        <v>Bottom Frame Node 3911</v>
      </c>
      <c r="F301" s="192">
        <f>IF(G301="Y",1/(1/K301+1/P301+1/U301),1/(1/P301+1/U301))</f>
        <v>2.5882500000000004</v>
      </c>
      <c r="G301" s="2" t="s">
        <v>24</v>
      </c>
      <c r="H301" s="6"/>
      <c r="I301" s="4"/>
      <c r="J301" s="4"/>
      <c r="K301" s="5">
        <f>I301*J301*H301</f>
        <v>0</v>
      </c>
      <c r="L301" s="274">
        <f>VLOOKUP($B301,'Node Plan'!$B:$M,8,FALSE)</f>
        <v>170</v>
      </c>
      <c r="M301" s="275">
        <f>VLOOKUP($B301,'Node Plan'!$B:$M,11,FALSE)</f>
        <v>1.6E-2</v>
      </c>
      <c r="N301" s="275">
        <f>VLOOKUP($B301,'Node Plan'!$B:$M,10,FALSE)</f>
        <v>1.5225000000000001E-2</v>
      </c>
      <c r="O301" s="275">
        <f>VLOOKUP($B301,'Node Plan'!$B:$M,11,FALSE)/2</f>
        <v>8.0000000000000002E-3</v>
      </c>
      <c r="P301" s="276">
        <f t="shared" ref="P301:P303" si="241">(L301*M301*N301)/O301</f>
        <v>5.1765000000000008</v>
      </c>
      <c r="Q301" s="274">
        <f>VLOOKUP($B301,'Node Plan'!$B:$M,8,FALSE)</f>
        <v>170</v>
      </c>
      <c r="R301" s="275">
        <f>VLOOKUP($B301,'Node Plan'!$B:$M,11,FALSE)</f>
        <v>1.6E-2</v>
      </c>
      <c r="S301" s="275">
        <f>VLOOKUP($B301,'Node Plan'!$B:$M,10,FALSE)</f>
        <v>1.5225000000000001E-2</v>
      </c>
      <c r="T301" s="275">
        <f>VLOOKUP($B301,'Node Plan'!$B:$M,11,FALSE)/2</f>
        <v>8.0000000000000002E-3</v>
      </c>
      <c r="U301" s="276">
        <f t="shared" ref="U301:U303" si="242">(Q301*R301*S301)/T301</f>
        <v>5.1765000000000008</v>
      </c>
      <c r="V301"/>
      <c r="W301"/>
      <c r="X301" s="2" t="str">
        <f>"     GL("&amp;B301&amp;","&amp;D301&amp;") = "&amp;F301&amp;";"</f>
        <v xml:space="preserve">     GL(3907,3911) = 2.58825;</v>
      </c>
    </row>
    <row r="302" spans="1:24" s="63" customFormat="1">
      <c r="A302"/>
      <c r="B302" s="2">
        <f>B301+4</f>
        <v>3911</v>
      </c>
      <c r="C302" s="2" t="str">
        <f>VLOOKUP($B302,'Node Plan'!B:M,2,FALSE)</f>
        <v>Bottom Frame Node 3911</v>
      </c>
      <c r="D302" s="2">
        <f>B302+4</f>
        <v>3915</v>
      </c>
      <c r="E302" s="2" t="str">
        <f>VLOOKUP($D302,'Node Plan'!B:M,2,FALSE)</f>
        <v>Bottom Frame Node 3915</v>
      </c>
      <c r="F302" s="192">
        <f>IF(G302="Y",1/(1/K302+1/P302+1/U302),1/(1/P302+1/U302))</f>
        <v>2.5882500000000004</v>
      </c>
      <c r="G302" s="2" t="s">
        <v>24</v>
      </c>
      <c r="H302" s="6"/>
      <c r="I302" s="4"/>
      <c r="J302" s="4"/>
      <c r="K302" s="5">
        <f>I302*J302*H302</f>
        <v>0</v>
      </c>
      <c r="L302" s="274">
        <f>VLOOKUP($B302,'Node Plan'!$B:$M,8,FALSE)</f>
        <v>170</v>
      </c>
      <c r="M302" s="275">
        <f>VLOOKUP($B302,'Node Plan'!$B:$M,11,FALSE)</f>
        <v>1.6E-2</v>
      </c>
      <c r="N302" s="275">
        <f>VLOOKUP($B302,'Node Plan'!$B:$M,10,FALSE)</f>
        <v>1.5225000000000001E-2</v>
      </c>
      <c r="O302" s="275">
        <f>VLOOKUP($B302,'Node Plan'!$B:$M,11,FALSE)/2</f>
        <v>8.0000000000000002E-3</v>
      </c>
      <c r="P302" s="276">
        <f t="shared" si="241"/>
        <v>5.1765000000000008</v>
      </c>
      <c r="Q302" s="274">
        <f>VLOOKUP($B302,'Node Plan'!$B:$M,8,FALSE)</f>
        <v>170</v>
      </c>
      <c r="R302" s="275">
        <f>VLOOKUP($B302,'Node Plan'!$B:$M,11,FALSE)</f>
        <v>1.6E-2</v>
      </c>
      <c r="S302" s="275">
        <f>VLOOKUP($B302,'Node Plan'!$B:$M,10,FALSE)</f>
        <v>1.5225000000000001E-2</v>
      </c>
      <c r="T302" s="275">
        <f>VLOOKUP($B302,'Node Plan'!$B:$M,11,FALSE)/2</f>
        <v>8.0000000000000002E-3</v>
      </c>
      <c r="U302" s="276">
        <f t="shared" si="242"/>
        <v>5.1765000000000008</v>
      </c>
      <c r="V302"/>
      <c r="W302"/>
      <c r="X302" s="2" t="str">
        <f>"     GL("&amp;B302&amp;","&amp;D302&amp;") = "&amp;F302&amp;";"</f>
        <v xml:space="preserve">     GL(3911,3915) = 2.58825;</v>
      </c>
    </row>
    <row r="303" spans="1:24" s="63" customFormat="1">
      <c r="A303"/>
      <c r="B303" s="2">
        <f>B302+4</f>
        <v>3915</v>
      </c>
      <c r="C303" s="2" t="str">
        <f>VLOOKUP($B303,'Node Plan'!B:M,2,FALSE)</f>
        <v>Bottom Frame Node 3915</v>
      </c>
      <c r="D303" s="2">
        <f>B303+4</f>
        <v>3919</v>
      </c>
      <c r="E303" s="2" t="str">
        <f>VLOOKUP($D303,'Node Plan'!B:M,2,FALSE)</f>
        <v>Bottom Frame Node 3919</v>
      </c>
      <c r="F303" s="192">
        <f>IF(G303="Y",1/(1/K303+1/P303+1/U303),1/(1/P303+1/U303))</f>
        <v>2.5882500000000004</v>
      </c>
      <c r="G303" s="2" t="s">
        <v>24</v>
      </c>
      <c r="H303" s="6"/>
      <c r="I303" s="4"/>
      <c r="J303" s="4"/>
      <c r="K303" s="5">
        <f>I303*J303*H303</f>
        <v>0</v>
      </c>
      <c r="L303" s="274">
        <f>VLOOKUP($B303,'Node Plan'!$B:$M,8,FALSE)</f>
        <v>170</v>
      </c>
      <c r="M303" s="275">
        <f>VLOOKUP($B303,'Node Plan'!$B:$M,11,FALSE)</f>
        <v>1.6E-2</v>
      </c>
      <c r="N303" s="275">
        <f>VLOOKUP($B303,'Node Plan'!$B:$M,10,FALSE)</f>
        <v>1.5225000000000001E-2</v>
      </c>
      <c r="O303" s="275">
        <f>VLOOKUP($B303,'Node Plan'!$B:$M,11,FALSE)/2</f>
        <v>8.0000000000000002E-3</v>
      </c>
      <c r="P303" s="276">
        <f t="shared" si="241"/>
        <v>5.1765000000000008</v>
      </c>
      <c r="Q303" s="274">
        <f>VLOOKUP($B303,'Node Plan'!$B:$M,8,FALSE)</f>
        <v>170</v>
      </c>
      <c r="R303" s="275">
        <f>VLOOKUP($B303,'Node Plan'!$B:$M,11,FALSE)</f>
        <v>1.6E-2</v>
      </c>
      <c r="S303" s="275">
        <f>VLOOKUP($B303,'Node Plan'!$B:$M,10,FALSE)</f>
        <v>1.5225000000000001E-2</v>
      </c>
      <c r="T303" s="275">
        <f>VLOOKUP($B303,'Node Plan'!$B:$M,11,FALSE)/2</f>
        <v>8.0000000000000002E-3</v>
      </c>
      <c r="U303" s="276">
        <f t="shared" si="242"/>
        <v>5.1765000000000008</v>
      </c>
      <c r="V303"/>
      <c r="W303"/>
      <c r="X303" s="2" t="str">
        <f>"     GL("&amp;B303&amp;","&amp;D303&amp;") = "&amp;F303&amp;";"</f>
        <v xml:space="preserve">     GL(3915,3919) = 2.58825;</v>
      </c>
    </row>
    <row r="304" spans="1:24" s="63" customFormat="1">
      <c r="A304"/>
      <c r="B304" s="2"/>
      <c r="C304" s="2"/>
      <c r="D304" s="2"/>
      <c r="E304" s="2"/>
      <c r="F304" s="2"/>
      <c r="G304" s="2"/>
      <c r="H304" s="6"/>
      <c r="I304" s="4"/>
      <c r="J304" s="4"/>
      <c r="K304" s="5"/>
      <c r="L304" s="83"/>
      <c r="M304" s="16"/>
      <c r="N304" s="16"/>
      <c r="O304" s="16"/>
      <c r="P304" s="15"/>
      <c r="Q304" s="83"/>
      <c r="R304" s="16"/>
      <c r="S304" s="16"/>
      <c r="T304" s="16"/>
      <c r="U304" s="15"/>
      <c r="V304"/>
      <c r="W304"/>
      <c r="X304" s="2"/>
    </row>
    <row r="305" spans="1:24" s="63" customFormat="1">
      <c r="A305" s="152"/>
      <c r="B305" s="153"/>
      <c r="C305" s="153" t="s">
        <v>59</v>
      </c>
      <c r="D305" s="153" t="s">
        <v>52</v>
      </c>
      <c r="E305" s="153" t="s">
        <v>59</v>
      </c>
      <c r="F305" s="154"/>
      <c r="G305" s="154"/>
      <c r="H305" s="155"/>
      <c r="I305" s="156"/>
      <c r="J305" s="156"/>
      <c r="K305" s="156"/>
      <c r="L305" s="155"/>
      <c r="M305" s="156"/>
      <c r="N305" s="156"/>
      <c r="O305" s="156"/>
      <c r="P305" s="157"/>
      <c r="Q305" s="155"/>
      <c r="R305" s="156"/>
      <c r="S305" s="156"/>
      <c r="T305" s="156"/>
      <c r="U305" s="157"/>
      <c r="V305" s="152"/>
      <c r="W305" s="152"/>
      <c r="X305" s="158"/>
    </row>
    <row r="306" spans="1:24" s="63" customFormat="1">
      <c r="A306"/>
      <c r="B306" s="2">
        <v>3900</v>
      </c>
      <c r="C306" s="2" t="str">
        <f>VLOOKUP($B306,'Node Plan'!B:M,2,FALSE)</f>
        <v>Bottom Frame Node 3900</v>
      </c>
      <c r="D306" s="2">
        <f>B306+1</f>
        <v>3901</v>
      </c>
      <c r="E306" s="2" t="str">
        <f>VLOOKUP($D306,'Node Plan'!B:M,2,FALSE)</f>
        <v>Bottom Frame Node 3901</v>
      </c>
      <c r="F306" s="192">
        <f>IF(G306="Y",1/(1/K306+1/P306+1/U306),1/(1/P306+1/U306))</f>
        <v>2.7199999999999998</v>
      </c>
      <c r="G306" s="2" t="s">
        <v>24</v>
      </c>
      <c r="H306" s="6"/>
      <c r="I306" s="4"/>
      <c r="J306" s="4"/>
      <c r="K306" s="5">
        <f>I306*J306*H306</f>
        <v>0</v>
      </c>
      <c r="L306" s="274">
        <f>VLOOKUP($B306,'Node Plan'!$B:$M,8,FALSE)</f>
        <v>170</v>
      </c>
      <c r="M306" s="275">
        <f>VLOOKUP($B306,'Node Plan'!$B:$M,10,FALSE)</f>
        <v>1.5225000000000001E-2</v>
      </c>
      <c r="N306" s="275">
        <f>VLOOKUP($B306,'Node Plan'!$B:$M,11,FALSE)</f>
        <v>1.6E-2</v>
      </c>
      <c r="O306" s="275">
        <f>VLOOKUP($B306,'Node Plan'!$B:$M,10,FALSE)/2</f>
        <v>7.6125000000000003E-3</v>
      </c>
      <c r="P306" s="276">
        <f>(L306*M306*N306)/O306</f>
        <v>5.4399999999999995</v>
      </c>
      <c r="Q306" s="274">
        <f>VLOOKUP($B306,'Node Plan'!$B:$M,8,FALSE)</f>
        <v>170</v>
      </c>
      <c r="R306" s="275">
        <f>VLOOKUP($B306,'Node Plan'!$B:$M,10,FALSE)</f>
        <v>1.5225000000000001E-2</v>
      </c>
      <c r="S306" s="275">
        <f>VLOOKUP($B306,'Node Plan'!$B:$M,11,FALSE)</f>
        <v>1.6E-2</v>
      </c>
      <c r="T306" s="275">
        <f>VLOOKUP($B306,'Node Plan'!$B:$M,10,FALSE)/2</f>
        <v>7.6125000000000003E-3</v>
      </c>
      <c r="U306" s="276">
        <f>(Q306*R306*S306)/T306</f>
        <v>5.4399999999999995</v>
      </c>
      <c r="V306"/>
      <c r="W306"/>
      <c r="X306" s="2" t="str">
        <f>"     GL("&amp;B306&amp;","&amp;D306&amp;") = "&amp;F306&amp;";"</f>
        <v xml:space="preserve">     GL(3900,3901) = 2.72;</v>
      </c>
    </row>
    <row r="307" spans="1:24" s="63" customFormat="1">
      <c r="A307"/>
      <c r="B307" s="2">
        <f>B306+1</f>
        <v>3901</v>
      </c>
      <c r="C307" s="2" t="str">
        <f>VLOOKUP($B307,'Node Plan'!B:M,2,FALSE)</f>
        <v>Bottom Frame Node 3901</v>
      </c>
      <c r="D307" s="2">
        <f>B307+1</f>
        <v>3902</v>
      </c>
      <c r="E307" s="2" t="str">
        <f>VLOOKUP($D307,'Node Plan'!B:M,2,FALSE)</f>
        <v>Bottom Frame Node 3902</v>
      </c>
      <c r="F307" s="192">
        <f>IF(G307="Y",1/(1/K307+1/P307+1/U307),1/(1/P307+1/U307))</f>
        <v>2.7199999999999998</v>
      </c>
      <c r="G307" s="2" t="s">
        <v>24</v>
      </c>
      <c r="H307" s="6"/>
      <c r="I307" s="4"/>
      <c r="J307" s="4"/>
      <c r="K307" s="5">
        <f>I307*J307*H307</f>
        <v>0</v>
      </c>
      <c r="L307" s="274">
        <f>VLOOKUP($B307,'Node Plan'!$B:$M,8,FALSE)</f>
        <v>170</v>
      </c>
      <c r="M307" s="275">
        <f>VLOOKUP($B307,'Node Plan'!$B:$M,10,FALSE)</f>
        <v>1.5225000000000001E-2</v>
      </c>
      <c r="N307" s="275">
        <f>VLOOKUP($B307,'Node Plan'!$B:$M,11,FALSE)</f>
        <v>1.6E-2</v>
      </c>
      <c r="O307" s="275">
        <f>VLOOKUP($B307,'Node Plan'!$B:$M,10,FALSE)/2</f>
        <v>7.6125000000000003E-3</v>
      </c>
      <c r="P307" s="276">
        <f t="shared" ref="P307:P308" si="243">(L307*M307*N307)/O307</f>
        <v>5.4399999999999995</v>
      </c>
      <c r="Q307" s="274">
        <f>VLOOKUP($B307,'Node Plan'!$B:$M,8,FALSE)</f>
        <v>170</v>
      </c>
      <c r="R307" s="275">
        <f>VLOOKUP($B307,'Node Plan'!$B:$M,10,FALSE)</f>
        <v>1.5225000000000001E-2</v>
      </c>
      <c r="S307" s="275">
        <f>VLOOKUP($B307,'Node Plan'!$B:$M,11,FALSE)</f>
        <v>1.6E-2</v>
      </c>
      <c r="T307" s="275">
        <f>VLOOKUP($B307,'Node Plan'!$B:$M,10,FALSE)/2</f>
        <v>7.6125000000000003E-3</v>
      </c>
      <c r="U307" s="276">
        <f t="shared" ref="U307:U308" si="244">(Q307*R307*S307)/T307</f>
        <v>5.4399999999999995</v>
      </c>
      <c r="V307"/>
      <c r="W307"/>
      <c r="X307" s="2" t="str">
        <f>"     GL("&amp;B307&amp;","&amp;D307&amp;") = "&amp;F307&amp;";"</f>
        <v xml:space="preserve">     GL(3901,3902) = 2.72;</v>
      </c>
    </row>
    <row r="308" spans="1:24" s="63" customFormat="1">
      <c r="A308"/>
      <c r="B308" s="2">
        <f>B307+1</f>
        <v>3902</v>
      </c>
      <c r="C308" s="2" t="str">
        <f>VLOOKUP($B308,'Node Plan'!B:M,2,FALSE)</f>
        <v>Bottom Frame Node 3902</v>
      </c>
      <c r="D308" s="2">
        <f>B308+1</f>
        <v>3903</v>
      </c>
      <c r="E308" s="2" t="str">
        <f>VLOOKUP($D308,'Node Plan'!B:M,2,FALSE)</f>
        <v>Bottom Frame Node 3903</v>
      </c>
      <c r="F308" s="192">
        <f>IF(G308="Y",1/(1/K308+1/P308+1/U308),1/(1/P308+1/U308))</f>
        <v>2.7199999999999998</v>
      </c>
      <c r="G308" s="2" t="s">
        <v>24</v>
      </c>
      <c r="H308" s="6"/>
      <c r="I308" s="4"/>
      <c r="J308" s="4"/>
      <c r="K308" s="5">
        <f>I308*J308*H308</f>
        <v>0</v>
      </c>
      <c r="L308" s="274">
        <f>VLOOKUP($B308,'Node Plan'!$B:$M,8,FALSE)</f>
        <v>170</v>
      </c>
      <c r="M308" s="275">
        <f>VLOOKUP($B308,'Node Plan'!$B:$M,10,FALSE)</f>
        <v>1.5225000000000001E-2</v>
      </c>
      <c r="N308" s="275">
        <f>VLOOKUP($B308,'Node Plan'!$B:$M,11,FALSE)</f>
        <v>1.6E-2</v>
      </c>
      <c r="O308" s="275">
        <f>VLOOKUP($B308,'Node Plan'!$B:$M,10,FALSE)/2</f>
        <v>7.6125000000000003E-3</v>
      </c>
      <c r="P308" s="276">
        <f t="shared" si="243"/>
        <v>5.4399999999999995</v>
      </c>
      <c r="Q308" s="274">
        <f>VLOOKUP($B308,'Node Plan'!$B:$M,8,FALSE)</f>
        <v>170</v>
      </c>
      <c r="R308" s="275">
        <f>VLOOKUP($B308,'Node Plan'!$B:$M,10,FALSE)</f>
        <v>1.5225000000000001E-2</v>
      </c>
      <c r="S308" s="275">
        <f>VLOOKUP($B308,'Node Plan'!$B:$M,11,FALSE)</f>
        <v>1.6E-2</v>
      </c>
      <c r="T308" s="275">
        <f>VLOOKUP($B308,'Node Plan'!$B:$M,10,FALSE)/2</f>
        <v>7.6125000000000003E-3</v>
      </c>
      <c r="U308" s="276">
        <f t="shared" si="244"/>
        <v>5.4399999999999995</v>
      </c>
      <c r="V308"/>
      <c r="W308"/>
      <c r="X308" s="2" t="str">
        <f>"     GL("&amp;B308&amp;","&amp;D308&amp;") = "&amp;F308&amp;";"</f>
        <v xml:space="preserve">     GL(3902,3903) = 2.72;</v>
      </c>
    </row>
    <row r="309" spans="1:24" s="63" customFormat="1">
      <c r="A309"/>
      <c r="B309" s="2"/>
      <c r="C309" s="2"/>
      <c r="D309" s="2"/>
      <c r="E309" s="2"/>
      <c r="F309" s="192"/>
      <c r="G309" s="2"/>
      <c r="H309" s="6"/>
      <c r="I309" s="4"/>
      <c r="J309" s="4"/>
      <c r="K309" s="5"/>
      <c r="L309" s="274"/>
      <c r="M309" s="275"/>
      <c r="N309" s="275"/>
      <c r="O309" s="275"/>
      <c r="P309" s="276"/>
      <c r="Q309" s="274"/>
      <c r="R309" s="275"/>
      <c r="S309" s="275"/>
      <c r="T309" s="275"/>
      <c r="U309" s="276"/>
      <c r="V309"/>
      <c r="W309"/>
      <c r="X309" s="2"/>
    </row>
    <row r="310" spans="1:24">
      <c r="B310" s="2">
        <v>3904</v>
      </c>
      <c r="C310" s="2" t="str">
        <f>VLOOKUP($B310,'Node Plan'!B:M,2,FALSE)</f>
        <v>Bottom Frame Node 3904</v>
      </c>
      <c r="D310" s="2">
        <f>B310+1</f>
        <v>3905</v>
      </c>
      <c r="E310" s="2" t="str">
        <f>VLOOKUP($D310,'Node Plan'!B:M,2,FALSE)</f>
        <v>Bottom Frame Node 3905</v>
      </c>
      <c r="F310" s="192">
        <f>IF(G310="Y",1/(1/K310+1/P310+1/U310),1/(1/P310+1/U310))</f>
        <v>2.7199999999999998</v>
      </c>
      <c r="G310" s="2" t="s">
        <v>24</v>
      </c>
      <c r="K310" s="5">
        <f>I310*J310*H310</f>
        <v>0</v>
      </c>
      <c r="L310" s="274">
        <f>VLOOKUP($B310,'Node Plan'!$B:$M,8,FALSE)</f>
        <v>170</v>
      </c>
      <c r="M310" s="275">
        <f>VLOOKUP($B310,'Node Plan'!$B:$M,10,FALSE)</f>
        <v>1.5225000000000001E-2</v>
      </c>
      <c r="N310" s="275">
        <f>VLOOKUP($B310,'Node Plan'!$B:$M,11,FALSE)</f>
        <v>1.6E-2</v>
      </c>
      <c r="O310" s="275">
        <f>VLOOKUP($B310,'Node Plan'!$B:$M,10,FALSE)/2</f>
        <v>7.6125000000000003E-3</v>
      </c>
      <c r="P310" s="276">
        <f>(L310*M310*N310)/O310</f>
        <v>5.4399999999999995</v>
      </c>
      <c r="Q310" s="274">
        <f>VLOOKUP($B310,'Node Plan'!$B:$M,8,FALSE)</f>
        <v>170</v>
      </c>
      <c r="R310" s="275">
        <f>VLOOKUP($B310,'Node Plan'!$B:$M,10,FALSE)</f>
        <v>1.5225000000000001E-2</v>
      </c>
      <c r="S310" s="275">
        <f>VLOOKUP($B310,'Node Plan'!$B:$M,11,FALSE)</f>
        <v>1.6E-2</v>
      </c>
      <c r="T310" s="275">
        <f>VLOOKUP($B310,'Node Plan'!$B:$M,10,FALSE)/2</f>
        <v>7.6125000000000003E-3</v>
      </c>
      <c r="U310" s="276">
        <f>(Q310*R310*S310)/T310</f>
        <v>5.4399999999999995</v>
      </c>
      <c r="X310" s="2" t="str">
        <f>"     GL("&amp;B310&amp;","&amp;D310&amp;") = "&amp;F310&amp;";"</f>
        <v xml:space="preserve">     GL(3904,3905) = 2.72;</v>
      </c>
    </row>
    <row r="311" spans="1:24">
      <c r="B311" s="2">
        <f>B310+1</f>
        <v>3905</v>
      </c>
      <c r="C311" s="2" t="str">
        <f>VLOOKUP($B311,'Node Plan'!B:M,2,FALSE)</f>
        <v>Bottom Frame Node 3905</v>
      </c>
      <c r="D311" s="2">
        <f>B311+1</f>
        <v>3906</v>
      </c>
      <c r="E311" s="2" t="str">
        <f>VLOOKUP($D311,'Node Plan'!B:M,2,FALSE)</f>
        <v>Bottom Frame Node 3906</v>
      </c>
      <c r="F311" s="192">
        <f>IF(G311="Y",1/(1/K311+1/P311+1/U311),1/(1/P311+1/U311))</f>
        <v>2.7199999999999998</v>
      </c>
      <c r="G311" s="2" t="s">
        <v>24</v>
      </c>
      <c r="K311" s="5">
        <f>I311*J311*H311</f>
        <v>0</v>
      </c>
      <c r="L311" s="274">
        <f>VLOOKUP($B311,'Node Plan'!$B:$M,8,FALSE)</f>
        <v>170</v>
      </c>
      <c r="M311" s="275">
        <f>VLOOKUP($B311,'Node Plan'!$B:$M,10,FALSE)</f>
        <v>1.5225000000000001E-2</v>
      </c>
      <c r="N311" s="275">
        <f>VLOOKUP($B311,'Node Plan'!$B:$M,11,FALSE)</f>
        <v>1.6E-2</v>
      </c>
      <c r="O311" s="275">
        <f>VLOOKUP($B311,'Node Plan'!$B:$M,10,FALSE)/2</f>
        <v>7.6125000000000003E-3</v>
      </c>
      <c r="P311" s="276">
        <f t="shared" ref="P311:P312" si="245">(L311*M311*N311)/O311</f>
        <v>5.4399999999999995</v>
      </c>
      <c r="Q311" s="274">
        <f>VLOOKUP($B311,'Node Plan'!$B:$M,8,FALSE)</f>
        <v>170</v>
      </c>
      <c r="R311" s="275">
        <f>VLOOKUP($B311,'Node Plan'!$B:$M,10,FALSE)</f>
        <v>1.5225000000000001E-2</v>
      </c>
      <c r="S311" s="275">
        <f>VLOOKUP($B311,'Node Plan'!$B:$M,11,FALSE)</f>
        <v>1.6E-2</v>
      </c>
      <c r="T311" s="275">
        <f>VLOOKUP($B311,'Node Plan'!$B:$M,10,FALSE)/2</f>
        <v>7.6125000000000003E-3</v>
      </c>
      <c r="U311" s="276">
        <f t="shared" ref="U311:U312" si="246">(Q311*R311*S311)/T311</f>
        <v>5.4399999999999995</v>
      </c>
      <c r="X311" s="2" t="str">
        <f>"     GL("&amp;B311&amp;","&amp;D311&amp;") = "&amp;F311&amp;";"</f>
        <v xml:space="preserve">     GL(3905,3906) = 2.72;</v>
      </c>
    </row>
    <row r="312" spans="1:24">
      <c r="B312" s="2">
        <f>B311+1</f>
        <v>3906</v>
      </c>
      <c r="C312" s="2" t="str">
        <f>VLOOKUP($B312,'Node Plan'!B:M,2,FALSE)</f>
        <v>Bottom Frame Node 3906</v>
      </c>
      <c r="D312" s="2">
        <f>B312+1</f>
        <v>3907</v>
      </c>
      <c r="E312" s="2" t="str">
        <f>VLOOKUP($D312,'Node Plan'!B:M,2,FALSE)</f>
        <v>Bottom Frame Node 3907</v>
      </c>
      <c r="F312" s="192">
        <f>IF(G312="Y",1/(1/K312+1/P312+1/U312),1/(1/P312+1/U312))</f>
        <v>2.7199999999999998</v>
      </c>
      <c r="G312" s="2" t="s">
        <v>24</v>
      </c>
      <c r="K312" s="5">
        <f>I312*J312*H312</f>
        <v>0</v>
      </c>
      <c r="L312" s="274">
        <f>VLOOKUP($B312,'Node Plan'!$B:$M,8,FALSE)</f>
        <v>170</v>
      </c>
      <c r="M312" s="275">
        <f>VLOOKUP($B312,'Node Plan'!$B:$M,10,FALSE)</f>
        <v>1.5225000000000001E-2</v>
      </c>
      <c r="N312" s="275">
        <f>VLOOKUP($B312,'Node Plan'!$B:$M,11,FALSE)</f>
        <v>1.6E-2</v>
      </c>
      <c r="O312" s="275">
        <f>VLOOKUP($B312,'Node Plan'!$B:$M,10,FALSE)/2</f>
        <v>7.6125000000000003E-3</v>
      </c>
      <c r="P312" s="276">
        <f t="shared" si="245"/>
        <v>5.4399999999999995</v>
      </c>
      <c r="Q312" s="274">
        <f>VLOOKUP($B312,'Node Plan'!$B:$M,8,FALSE)</f>
        <v>170</v>
      </c>
      <c r="R312" s="275">
        <f>VLOOKUP($B312,'Node Plan'!$B:$M,10,FALSE)</f>
        <v>1.5225000000000001E-2</v>
      </c>
      <c r="S312" s="275">
        <f>VLOOKUP($B312,'Node Plan'!$B:$M,11,FALSE)</f>
        <v>1.6E-2</v>
      </c>
      <c r="T312" s="275">
        <f>VLOOKUP($B312,'Node Plan'!$B:$M,10,FALSE)/2</f>
        <v>7.6125000000000003E-3</v>
      </c>
      <c r="U312" s="276">
        <f t="shared" si="246"/>
        <v>5.4399999999999995</v>
      </c>
      <c r="X312" s="2" t="str">
        <f>"     GL("&amp;B312&amp;","&amp;D312&amp;") = "&amp;F312&amp;";"</f>
        <v xml:space="preserve">     GL(3906,3907) = 2.72;</v>
      </c>
    </row>
    <row r="313" spans="1:24">
      <c r="C313" s="2"/>
      <c r="E313" s="2"/>
      <c r="F313" s="192"/>
      <c r="K313" s="5"/>
      <c r="L313" s="274"/>
      <c r="M313" s="275"/>
      <c r="N313" s="275"/>
      <c r="O313" s="275"/>
      <c r="P313" s="276"/>
      <c r="Q313" s="274"/>
      <c r="R313" s="275"/>
      <c r="S313" s="275"/>
      <c r="T313" s="275"/>
      <c r="U313" s="276"/>
    </row>
    <row r="314" spans="1:24" ht="15" thickBot="1">
      <c r="B314" s="2">
        <v>3908</v>
      </c>
      <c r="C314" s="2" t="str">
        <f>VLOOKUP($B314,'Node Plan'!B:M,2,FALSE)</f>
        <v>Bottom Frame Node 3908</v>
      </c>
      <c r="D314" s="2">
        <f>B314+1</f>
        <v>3909</v>
      </c>
      <c r="E314" s="2" t="str">
        <f>VLOOKUP($D314,'Node Plan'!B:M,2,FALSE)</f>
        <v>Bottom Frame Node 3909</v>
      </c>
      <c r="F314" s="192">
        <f>IF(G314="Y",1/(1/K314+1/P314+1/U314),1/(1/P314+1/U314))</f>
        <v>2.7199999999999998</v>
      </c>
      <c r="G314" s="2" t="s">
        <v>24</v>
      </c>
      <c r="K314" s="5">
        <f>I314*J314*H314</f>
        <v>0</v>
      </c>
      <c r="L314" s="274">
        <f>VLOOKUP($B314,'Node Plan'!$B:$M,8,FALSE)</f>
        <v>170</v>
      </c>
      <c r="M314" s="275">
        <f>VLOOKUP($B314,'Node Plan'!$B:$M,10,FALSE)</f>
        <v>1.5225000000000001E-2</v>
      </c>
      <c r="N314" s="275">
        <f>VLOOKUP($B314,'Node Plan'!$B:$M,11,FALSE)</f>
        <v>1.6E-2</v>
      </c>
      <c r="O314" s="275">
        <f>VLOOKUP($B314,'Node Plan'!$B:$M,10,FALSE)/2</f>
        <v>7.6125000000000003E-3</v>
      </c>
      <c r="P314" s="276">
        <f>(L314*M314*N314)/O314</f>
        <v>5.4399999999999995</v>
      </c>
      <c r="Q314" s="274">
        <f>VLOOKUP($B314,'Node Plan'!$B:$M,8,FALSE)</f>
        <v>170</v>
      </c>
      <c r="R314" s="275">
        <f>VLOOKUP($B314,'Node Plan'!$B:$M,10,FALSE)</f>
        <v>1.5225000000000001E-2</v>
      </c>
      <c r="S314" s="275">
        <f>VLOOKUP($B314,'Node Plan'!$B:$M,11,FALSE)</f>
        <v>1.6E-2</v>
      </c>
      <c r="T314" s="275">
        <f>VLOOKUP($B314,'Node Plan'!$B:$M,10,FALSE)/2</f>
        <v>7.6125000000000003E-3</v>
      </c>
      <c r="U314" s="276">
        <f>(Q314*R314*S314)/T314</f>
        <v>5.4399999999999995</v>
      </c>
      <c r="X314" s="2" t="str">
        <f>"     GL("&amp;B314&amp;","&amp;D314&amp;") = "&amp;F314&amp;";"</f>
        <v xml:space="preserve">     GL(3908,3909) = 2.72;</v>
      </c>
    </row>
    <row r="315" spans="1:24" s="69" customFormat="1" ht="15" thickTop="1">
      <c r="A315"/>
      <c r="B315" s="2">
        <f>B314+1</f>
        <v>3909</v>
      </c>
      <c r="C315" s="2" t="str">
        <f>VLOOKUP($B315,'Node Plan'!B:M,2,FALSE)</f>
        <v>Bottom Frame Node 3909</v>
      </c>
      <c r="D315" s="2">
        <f>B315+1</f>
        <v>3910</v>
      </c>
      <c r="E315" s="2" t="str">
        <f>VLOOKUP($D315,'Node Plan'!B:M,2,FALSE)</f>
        <v>Bottom Frame Node 3910</v>
      </c>
      <c r="F315" s="192">
        <f>IF(G315="Y",1/(1/K315+1/P315+1/U315),1/(1/P315+1/U315))</f>
        <v>2.7199999999999998</v>
      </c>
      <c r="G315" s="2" t="s">
        <v>24</v>
      </c>
      <c r="H315" s="6"/>
      <c r="I315" s="4"/>
      <c r="J315" s="4"/>
      <c r="K315" s="5">
        <f>I315*J315*H315</f>
        <v>0</v>
      </c>
      <c r="L315" s="274">
        <f>VLOOKUP($B315,'Node Plan'!$B:$M,8,FALSE)</f>
        <v>170</v>
      </c>
      <c r="M315" s="275">
        <f>VLOOKUP($B315,'Node Plan'!$B:$M,10,FALSE)</f>
        <v>1.5225000000000001E-2</v>
      </c>
      <c r="N315" s="275">
        <f>VLOOKUP($B315,'Node Plan'!$B:$M,11,FALSE)</f>
        <v>1.6E-2</v>
      </c>
      <c r="O315" s="275">
        <f>VLOOKUP($B315,'Node Plan'!$B:$M,10,FALSE)/2</f>
        <v>7.6125000000000003E-3</v>
      </c>
      <c r="P315" s="276">
        <f t="shared" ref="P315:P316" si="247">(L315*M315*N315)/O315</f>
        <v>5.4399999999999995</v>
      </c>
      <c r="Q315" s="274">
        <f>VLOOKUP($B315,'Node Plan'!$B:$M,8,FALSE)</f>
        <v>170</v>
      </c>
      <c r="R315" s="275">
        <f>VLOOKUP($B315,'Node Plan'!$B:$M,10,FALSE)</f>
        <v>1.5225000000000001E-2</v>
      </c>
      <c r="S315" s="275">
        <f>VLOOKUP($B315,'Node Plan'!$B:$M,11,FALSE)</f>
        <v>1.6E-2</v>
      </c>
      <c r="T315" s="275">
        <f>VLOOKUP($B315,'Node Plan'!$B:$M,10,FALSE)/2</f>
        <v>7.6125000000000003E-3</v>
      </c>
      <c r="U315" s="276">
        <f t="shared" ref="U315:U316" si="248">(Q315*R315*S315)/T315</f>
        <v>5.4399999999999995</v>
      </c>
      <c r="V315"/>
      <c r="W315"/>
      <c r="X315" s="2" t="str">
        <f>"     GL("&amp;B315&amp;","&amp;D315&amp;") = "&amp;F315&amp;";"</f>
        <v xml:space="preserve">     GL(3909,3910) = 2.72;</v>
      </c>
    </row>
    <row r="316" spans="1:24" s="34" customFormat="1">
      <c r="A316"/>
      <c r="B316" s="2">
        <f>B315+1</f>
        <v>3910</v>
      </c>
      <c r="C316" s="2" t="str">
        <f>VLOOKUP($B316,'Node Plan'!B:M,2,FALSE)</f>
        <v>Bottom Frame Node 3910</v>
      </c>
      <c r="D316" s="2">
        <f>B316+1</f>
        <v>3911</v>
      </c>
      <c r="E316" s="2" t="str">
        <f>VLOOKUP($D316,'Node Plan'!B:M,2,FALSE)</f>
        <v>Bottom Frame Node 3911</v>
      </c>
      <c r="F316" s="192">
        <f>IF(G316="Y",1/(1/K316+1/P316+1/U316),1/(1/P316+1/U316))</f>
        <v>2.7199999999999998</v>
      </c>
      <c r="G316" s="2" t="s">
        <v>24</v>
      </c>
      <c r="H316" s="6"/>
      <c r="I316" s="4"/>
      <c r="J316" s="4"/>
      <c r="K316" s="5">
        <f>I316*J316*H316</f>
        <v>0</v>
      </c>
      <c r="L316" s="274">
        <f>VLOOKUP($B316,'Node Plan'!$B:$M,8,FALSE)</f>
        <v>170</v>
      </c>
      <c r="M316" s="275">
        <f>VLOOKUP($B316,'Node Plan'!$B:$M,10,FALSE)</f>
        <v>1.5225000000000001E-2</v>
      </c>
      <c r="N316" s="275">
        <f>VLOOKUP($B316,'Node Plan'!$B:$M,11,FALSE)</f>
        <v>1.6E-2</v>
      </c>
      <c r="O316" s="275">
        <f>VLOOKUP($B316,'Node Plan'!$B:$M,10,FALSE)/2</f>
        <v>7.6125000000000003E-3</v>
      </c>
      <c r="P316" s="276">
        <f t="shared" si="247"/>
        <v>5.4399999999999995</v>
      </c>
      <c r="Q316" s="274">
        <f>VLOOKUP($B316,'Node Plan'!$B:$M,8,FALSE)</f>
        <v>170</v>
      </c>
      <c r="R316" s="275">
        <f>VLOOKUP($B316,'Node Plan'!$B:$M,10,FALSE)</f>
        <v>1.5225000000000001E-2</v>
      </c>
      <c r="S316" s="275">
        <f>VLOOKUP($B316,'Node Plan'!$B:$M,11,FALSE)</f>
        <v>1.6E-2</v>
      </c>
      <c r="T316" s="275">
        <f>VLOOKUP($B316,'Node Plan'!$B:$M,10,FALSE)/2</f>
        <v>7.6125000000000003E-3</v>
      </c>
      <c r="U316" s="276">
        <f t="shared" si="248"/>
        <v>5.4399999999999995</v>
      </c>
      <c r="V316"/>
      <c r="W316"/>
      <c r="X316" s="2" t="str">
        <f>"     GL("&amp;B316&amp;","&amp;D316&amp;") = "&amp;F316&amp;";"</f>
        <v xml:space="preserve">     GL(3910,3911) = 2.72;</v>
      </c>
    </row>
    <row r="317" spans="1:24" s="62" customFormat="1">
      <c r="A317"/>
      <c r="B317" s="2"/>
      <c r="C317" s="2"/>
      <c r="D317" s="2"/>
      <c r="E317" s="2"/>
      <c r="F317" s="192"/>
      <c r="G317" s="2"/>
      <c r="H317" s="6"/>
      <c r="I317" s="4"/>
      <c r="J317" s="4"/>
      <c r="K317" s="5"/>
      <c r="L317" s="274"/>
      <c r="M317" s="275"/>
      <c r="N317" s="275"/>
      <c r="O317" s="275"/>
      <c r="P317" s="276"/>
      <c r="Q317" s="274"/>
      <c r="R317" s="275"/>
      <c r="S317" s="275"/>
      <c r="T317" s="275"/>
      <c r="U317" s="276"/>
      <c r="V317"/>
      <c r="W317"/>
      <c r="X317" s="2"/>
    </row>
    <row r="318" spans="1:24" s="14" customFormat="1">
      <c r="A318"/>
      <c r="B318" s="2">
        <v>3912</v>
      </c>
      <c r="C318" s="2" t="str">
        <f>VLOOKUP($B318,'Node Plan'!B:M,2,FALSE)</f>
        <v>Bottom Frame Node 3912</v>
      </c>
      <c r="D318" s="2">
        <f>B318+1</f>
        <v>3913</v>
      </c>
      <c r="E318" s="2" t="str">
        <f>VLOOKUP($D318,'Node Plan'!B:M,2,FALSE)</f>
        <v>Bottom Frame Node 3913</v>
      </c>
      <c r="F318" s="192">
        <f>IF(G318="Y",1/(1/K318+1/P318+1/U318),1/(1/P318+1/U318))</f>
        <v>2.7199999999999998</v>
      </c>
      <c r="G318" s="2" t="s">
        <v>24</v>
      </c>
      <c r="H318" s="6"/>
      <c r="I318" s="4"/>
      <c r="J318" s="4"/>
      <c r="K318" s="5">
        <f>I318*J318*H318</f>
        <v>0</v>
      </c>
      <c r="L318" s="274">
        <f>VLOOKUP($B318,'Node Plan'!$B:$M,8,FALSE)</f>
        <v>170</v>
      </c>
      <c r="M318" s="275">
        <f>VLOOKUP($B318,'Node Plan'!$B:$M,10,FALSE)</f>
        <v>1.5225000000000001E-2</v>
      </c>
      <c r="N318" s="275">
        <f>VLOOKUP($B318,'Node Plan'!$B:$M,11,FALSE)</f>
        <v>1.6E-2</v>
      </c>
      <c r="O318" s="275">
        <f>VLOOKUP($B318,'Node Plan'!$B:$M,10,FALSE)/2</f>
        <v>7.6125000000000003E-3</v>
      </c>
      <c r="P318" s="276">
        <f>(L318*M318*N318)/O318</f>
        <v>5.4399999999999995</v>
      </c>
      <c r="Q318" s="274">
        <f>VLOOKUP($B318,'Node Plan'!$B:$M,8,FALSE)</f>
        <v>170</v>
      </c>
      <c r="R318" s="275">
        <f>VLOOKUP($B318,'Node Plan'!$B:$M,10,FALSE)</f>
        <v>1.5225000000000001E-2</v>
      </c>
      <c r="S318" s="275">
        <f>VLOOKUP($B318,'Node Plan'!$B:$M,11,FALSE)</f>
        <v>1.6E-2</v>
      </c>
      <c r="T318" s="275">
        <f>VLOOKUP($B318,'Node Plan'!$B:$M,10,FALSE)/2</f>
        <v>7.6125000000000003E-3</v>
      </c>
      <c r="U318" s="276">
        <f>(Q318*R318*S318)/T318</f>
        <v>5.4399999999999995</v>
      </c>
      <c r="V318"/>
      <c r="W318"/>
      <c r="X318" s="2" t="str">
        <f>"     GL("&amp;B318&amp;","&amp;D318&amp;") = "&amp;F318&amp;";"</f>
        <v xml:space="preserve">     GL(3912,3913) = 2.72;</v>
      </c>
    </row>
    <row r="319" spans="1:24" s="14" customFormat="1">
      <c r="A319"/>
      <c r="B319" s="2">
        <f>B318+1</f>
        <v>3913</v>
      </c>
      <c r="C319" s="2" t="str">
        <f>VLOOKUP($B319,'Node Plan'!B:M,2,FALSE)</f>
        <v>Bottom Frame Node 3913</v>
      </c>
      <c r="D319" s="2">
        <f>B319+1</f>
        <v>3914</v>
      </c>
      <c r="E319" s="2" t="str">
        <f>VLOOKUP($D319,'Node Plan'!B:M,2,FALSE)</f>
        <v>Bottom Frame Node 3914</v>
      </c>
      <c r="F319" s="192">
        <f>IF(G319="Y",1/(1/K319+1/P319+1/U319),1/(1/P319+1/U319))</f>
        <v>2.7199999999999998</v>
      </c>
      <c r="G319" s="2" t="s">
        <v>24</v>
      </c>
      <c r="H319" s="6"/>
      <c r="I319" s="4"/>
      <c r="J319" s="4"/>
      <c r="K319" s="5">
        <f>I319*J319*H319</f>
        <v>0</v>
      </c>
      <c r="L319" s="274">
        <f>VLOOKUP($B319,'Node Plan'!$B:$M,8,FALSE)</f>
        <v>170</v>
      </c>
      <c r="M319" s="275">
        <f>VLOOKUP($B319,'Node Plan'!$B:$M,10,FALSE)</f>
        <v>1.5225000000000001E-2</v>
      </c>
      <c r="N319" s="275">
        <f>VLOOKUP($B319,'Node Plan'!$B:$M,11,FALSE)</f>
        <v>1.6E-2</v>
      </c>
      <c r="O319" s="275">
        <f>VLOOKUP($B319,'Node Plan'!$B:$M,10,FALSE)/2</f>
        <v>7.6125000000000003E-3</v>
      </c>
      <c r="P319" s="276">
        <f t="shared" ref="P319:P320" si="249">(L319*M319*N319)/O319</f>
        <v>5.4399999999999995</v>
      </c>
      <c r="Q319" s="274">
        <f>VLOOKUP($B319,'Node Plan'!$B:$M,8,FALSE)</f>
        <v>170</v>
      </c>
      <c r="R319" s="275">
        <f>VLOOKUP($B319,'Node Plan'!$B:$M,10,FALSE)</f>
        <v>1.5225000000000001E-2</v>
      </c>
      <c r="S319" s="275">
        <f>VLOOKUP($B319,'Node Plan'!$B:$M,11,FALSE)</f>
        <v>1.6E-2</v>
      </c>
      <c r="T319" s="275">
        <f>VLOOKUP($B319,'Node Plan'!$B:$M,10,FALSE)/2</f>
        <v>7.6125000000000003E-3</v>
      </c>
      <c r="U319" s="276">
        <f t="shared" ref="U319:U320" si="250">(Q319*R319*S319)/T319</f>
        <v>5.4399999999999995</v>
      </c>
      <c r="V319"/>
      <c r="W319"/>
      <c r="X319" s="2" t="str">
        <f>"     GL("&amp;B319&amp;","&amp;D319&amp;") = "&amp;F319&amp;";"</f>
        <v xml:space="preserve">     GL(3913,3914) = 2.72;</v>
      </c>
    </row>
    <row r="320" spans="1:24" s="14" customFormat="1">
      <c r="A320"/>
      <c r="B320" s="2">
        <f>B319+1</f>
        <v>3914</v>
      </c>
      <c r="C320" s="2" t="str">
        <f>VLOOKUP($B320,'Node Plan'!B:M,2,FALSE)</f>
        <v>Bottom Frame Node 3914</v>
      </c>
      <c r="D320" s="2">
        <f>B320+1</f>
        <v>3915</v>
      </c>
      <c r="E320" s="2" t="str">
        <f>VLOOKUP($D320,'Node Plan'!B:M,2,FALSE)</f>
        <v>Bottom Frame Node 3915</v>
      </c>
      <c r="F320" s="192">
        <f>IF(G320="Y",1/(1/K320+1/P320+1/U320),1/(1/P320+1/U320))</f>
        <v>2.7199999999999998</v>
      </c>
      <c r="G320" s="2" t="s">
        <v>24</v>
      </c>
      <c r="H320" s="6"/>
      <c r="I320" s="4"/>
      <c r="J320" s="4"/>
      <c r="K320" s="5">
        <f>I320*J320*H320</f>
        <v>0</v>
      </c>
      <c r="L320" s="274">
        <f>VLOOKUP($B320,'Node Plan'!$B:$M,8,FALSE)</f>
        <v>170</v>
      </c>
      <c r="M320" s="275">
        <f>VLOOKUP($B320,'Node Plan'!$B:$M,10,FALSE)</f>
        <v>1.5225000000000001E-2</v>
      </c>
      <c r="N320" s="275">
        <f>VLOOKUP($B320,'Node Plan'!$B:$M,11,FALSE)</f>
        <v>1.6E-2</v>
      </c>
      <c r="O320" s="275">
        <f>VLOOKUP($B320,'Node Plan'!$B:$M,10,FALSE)/2</f>
        <v>7.6125000000000003E-3</v>
      </c>
      <c r="P320" s="276">
        <f t="shared" si="249"/>
        <v>5.4399999999999995</v>
      </c>
      <c r="Q320" s="274">
        <f>VLOOKUP($B320,'Node Plan'!$B:$M,8,FALSE)</f>
        <v>170</v>
      </c>
      <c r="R320" s="275">
        <f>VLOOKUP($B320,'Node Plan'!$B:$M,10,FALSE)</f>
        <v>1.5225000000000001E-2</v>
      </c>
      <c r="S320" s="275">
        <f>VLOOKUP($B320,'Node Plan'!$B:$M,11,FALSE)</f>
        <v>1.6E-2</v>
      </c>
      <c r="T320" s="275">
        <f>VLOOKUP($B320,'Node Plan'!$B:$M,10,FALSE)/2</f>
        <v>7.6125000000000003E-3</v>
      </c>
      <c r="U320" s="276">
        <f t="shared" si="250"/>
        <v>5.4399999999999995</v>
      </c>
      <c r="V320"/>
      <c r="W320"/>
      <c r="X320" s="2" t="str">
        <f>"     GL("&amp;B320&amp;","&amp;D320&amp;") = "&amp;F320&amp;";"</f>
        <v xml:space="preserve">     GL(3914,3915) = 2.72;</v>
      </c>
    </row>
    <row r="321" spans="1:24" s="14" customFormat="1">
      <c r="A321"/>
      <c r="B321" s="2"/>
      <c r="C321" s="2"/>
      <c r="D321" s="2"/>
      <c r="E321" s="2"/>
      <c r="F321" s="192"/>
      <c r="G321" s="2"/>
      <c r="H321" s="6"/>
      <c r="I321" s="4"/>
      <c r="J321" s="4"/>
      <c r="K321" s="5"/>
      <c r="L321" s="274"/>
      <c r="M321" s="275"/>
      <c r="N321" s="275"/>
      <c r="O321" s="275"/>
      <c r="P321" s="276"/>
      <c r="Q321" s="274"/>
      <c r="R321" s="275"/>
      <c r="S321" s="275"/>
      <c r="T321" s="275"/>
      <c r="U321" s="276"/>
      <c r="V321"/>
      <c r="W321"/>
      <c r="X321" s="2"/>
    </row>
    <row r="322" spans="1:24" s="14" customFormat="1">
      <c r="A322"/>
      <c r="B322" s="2">
        <v>3916</v>
      </c>
      <c r="C322" s="2" t="str">
        <f>VLOOKUP($B322,'Node Plan'!B:M,2,FALSE)</f>
        <v>Bottom Frame Node 3916</v>
      </c>
      <c r="D322" s="2">
        <f>B322+1</f>
        <v>3917</v>
      </c>
      <c r="E322" s="2" t="str">
        <f>VLOOKUP($D322,'Node Plan'!B:M,2,FALSE)</f>
        <v>Bottom Frame Node 3917</v>
      </c>
      <c r="F322" s="192">
        <f>IF(G322="Y",1/(1/K322+1/P322+1/U322),1/(1/P322+1/U322))</f>
        <v>2.7199999999999998</v>
      </c>
      <c r="G322" s="2" t="s">
        <v>24</v>
      </c>
      <c r="H322" s="6"/>
      <c r="I322" s="4"/>
      <c r="J322" s="4"/>
      <c r="K322" s="5">
        <f>I322*J322*H322</f>
        <v>0</v>
      </c>
      <c r="L322" s="274">
        <f>VLOOKUP($B322,'Node Plan'!$B:$M,8,FALSE)</f>
        <v>170</v>
      </c>
      <c r="M322" s="275">
        <f>VLOOKUP($B322,'Node Plan'!$B:$M,10,FALSE)</f>
        <v>1.5225000000000001E-2</v>
      </c>
      <c r="N322" s="275">
        <f>VLOOKUP($B322,'Node Plan'!$B:$M,11,FALSE)</f>
        <v>1.6E-2</v>
      </c>
      <c r="O322" s="275">
        <f>VLOOKUP($B322,'Node Plan'!$B:$M,10,FALSE)/2</f>
        <v>7.6125000000000003E-3</v>
      </c>
      <c r="P322" s="276">
        <f>(L322*M322*N322)/O322</f>
        <v>5.4399999999999995</v>
      </c>
      <c r="Q322" s="274">
        <f>VLOOKUP($B322,'Node Plan'!$B:$M,8,FALSE)</f>
        <v>170</v>
      </c>
      <c r="R322" s="275">
        <f>VLOOKUP($B322,'Node Plan'!$B:$M,10,FALSE)</f>
        <v>1.5225000000000001E-2</v>
      </c>
      <c r="S322" s="275">
        <f>VLOOKUP($B322,'Node Plan'!$B:$M,11,FALSE)</f>
        <v>1.6E-2</v>
      </c>
      <c r="T322" s="275">
        <f>VLOOKUP($B322,'Node Plan'!$B:$M,10,FALSE)/2</f>
        <v>7.6125000000000003E-3</v>
      </c>
      <c r="U322" s="276">
        <f>(Q322*R322*S322)/T322</f>
        <v>5.4399999999999995</v>
      </c>
      <c r="V322"/>
      <c r="W322"/>
      <c r="X322" s="2" t="str">
        <f>"     GL("&amp;B322&amp;","&amp;D322&amp;") = "&amp;F322&amp;";"</f>
        <v xml:space="preserve">     GL(3916,3917) = 2.72;</v>
      </c>
    </row>
    <row r="323" spans="1:24" s="14" customFormat="1">
      <c r="A323"/>
      <c r="B323" s="2">
        <f>B322+1</f>
        <v>3917</v>
      </c>
      <c r="C323" s="2" t="str">
        <f>VLOOKUP($B323,'Node Plan'!B:M,2,FALSE)</f>
        <v>Bottom Frame Node 3917</v>
      </c>
      <c r="D323" s="2">
        <f>B323+1</f>
        <v>3918</v>
      </c>
      <c r="E323" s="2" t="str">
        <f>VLOOKUP($D323,'Node Plan'!B:M,2,FALSE)</f>
        <v>Bottom Frame Node 3918</v>
      </c>
      <c r="F323" s="192">
        <f>IF(G323="Y",1/(1/K323+1/P323+1/U323),1/(1/P323+1/U323))</f>
        <v>2.7199999999999998</v>
      </c>
      <c r="G323" s="2" t="s">
        <v>24</v>
      </c>
      <c r="H323" s="6"/>
      <c r="I323" s="4"/>
      <c r="J323" s="4"/>
      <c r="K323" s="5">
        <f>I323*J323*H323</f>
        <v>0</v>
      </c>
      <c r="L323" s="274">
        <f>VLOOKUP($B323,'Node Plan'!$B:$M,8,FALSE)</f>
        <v>170</v>
      </c>
      <c r="M323" s="275">
        <f>VLOOKUP($B323,'Node Plan'!$B:$M,10,FALSE)</f>
        <v>1.5225000000000001E-2</v>
      </c>
      <c r="N323" s="275">
        <f>VLOOKUP($B323,'Node Plan'!$B:$M,11,FALSE)</f>
        <v>1.6E-2</v>
      </c>
      <c r="O323" s="275">
        <f>VLOOKUP($B323,'Node Plan'!$B:$M,10,FALSE)/2</f>
        <v>7.6125000000000003E-3</v>
      </c>
      <c r="P323" s="276">
        <f t="shared" ref="P323:P324" si="251">(L323*M323*N323)/O323</f>
        <v>5.4399999999999995</v>
      </c>
      <c r="Q323" s="274">
        <f>VLOOKUP($B323,'Node Plan'!$B:$M,8,FALSE)</f>
        <v>170</v>
      </c>
      <c r="R323" s="275">
        <f>VLOOKUP($B323,'Node Plan'!$B:$M,10,FALSE)</f>
        <v>1.5225000000000001E-2</v>
      </c>
      <c r="S323" s="275">
        <f>VLOOKUP($B323,'Node Plan'!$B:$M,11,FALSE)</f>
        <v>1.6E-2</v>
      </c>
      <c r="T323" s="275">
        <f>VLOOKUP($B323,'Node Plan'!$B:$M,10,FALSE)/2</f>
        <v>7.6125000000000003E-3</v>
      </c>
      <c r="U323" s="276">
        <f t="shared" ref="U323:U324" si="252">(Q323*R323*S323)/T323</f>
        <v>5.4399999999999995</v>
      </c>
      <c r="V323"/>
      <c r="W323"/>
      <c r="X323" s="2" t="str">
        <f>"     GL("&amp;B323&amp;","&amp;D323&amp;") = "&amp;F323&amp;";"</f>
        <v xml:space="preserve">     GL(3917,3918) = 2.72;</v>
      </c>
    </row>
    <row r="324" spans="1:24" s="34" customFormat="1">
      <c r="A324"/>
      <c r="B324" s="2">
        <f>B323+1</f>
        <v>3918</v>
      </c>
      <c r="C324" s="2" t="str">
        <f>VLOOKUP($B324,'Node Plan'!B:M,2,FALSE)</f>
        <v>Bottom Frame Node 3918</v>
      </c>
      <c r="D324" s="2">
        <f>B324+1</f>
        <v>3919</v>
      </c>
      <c r="E324" s="2" t="str">
        <f>VLOOKUP($D324,'Node Plan'!B:M,2,FALSE)</f>
        <v>Bottom Frame Node 3919</v>
      </c>
      <c r="F324" s="192">
        <f>IF(G324="Y",1/(1/K324+1/P324+1/U324),1/(1/P324+1/U324))</f>
        <v>2.7199999999999998</v>
      </c>
      <c r="G324" s="2" t="s">
        <v>24</v>
      </c>
      <c r="H324" s="6"/>
      <c r="I324" s="4"/>
      <c r="J324" s="4"/>
      <c r="K324" s="5">
        <f>I324*J324*H324</f>
        <v>0</v>
      </c>
      <c r="L324" s="274">
        <f>VLOOKUP($B324,'Node Plan'!$B:$M,8,FALSE)</f>
        <v>170</v>
      </c>
      <c r="M324" s="275">
        <f>VLOOKUP($B324,'Node Plan'!$B:$M,10,FALSE)</f>
        <v>1.5225000000000001E-2</v>
      </c>
      <c r="N324" s="275">
        <f>VLOOKUP($B324,'Node Plan'!$B:$M,11,FALSE)</f>
        <v>1.6E-2</v>
      </c>
      <c r="O324" s="275">
        <f>VLOOKUP($B324,'Node Plan'!$B:$M,10,FALSE)/2</f>
        <v>7.6125000000000003E-3</v>
      </c>
      <c r="P324" s="276">
        <f t="shared" si="251"/>
        <v>5.4399999999999995</v>
      </c>
      <c r="Q324" s="274">
        <f>VLOOKUP($B324,'Node Plan'!$B:$M,8,FALSE)</f>
        <v>170</v>
      </c>
      <c r="R324" s="275">
        <f>VLOOKUP($B324,'Node Plan'!$B:$M,10,FALSE)</f>
        <v>1.5225000000000001E-2</v>
      </c>
      <c r="S324" s="275">
        <f>VLOOKUP($B324,'Node Plan'!$B:$M,11,FALSE)</f>
        <v>1.6E-2</v>
      </c>
      <c r="T324" s="275">
        <f>VLOOKUP($B324,'Node Plan'!$B:$M,10,FALSE)/2</f>
        <v>7.6125000000000003E-3</v>
      </c>
      <c r="U324" s="276">
        <f t="shared" si="252"/>
        <v>5.4399999999999995</v>
      </c>
      <c r="V324"/>
      <c r="W324"/>
      <c r="X324" s="2" t="str">
        <f>"     GL("&amp;B324&amp;","&amp;D324&amp;") = "&amp;F324&amp;";"</f>
        <v xml:space="preserve">     GL(3918,3919) = 2.72;</v>
      </c>
    </row>
    <row r="325" spans="1:24" s="63" customFormat="1">
      <c r="A325" s="152"/>
      <c r="B325" s="153"/>
      <c r="C325" s="129" t="s">
        <v>137</v>
      </c>
      <c r="D325" s="153" t="s">
        <v>141</v>
      </c>
      <c r="E325" s="129" t="s">
        <v>140</v>
      </c>
      <c r="F325" s="154"/>
      <c r="G325" s="154"/>
      <c r="H325" s="155"/>
      <c r="I325" s="156"/>
      <c r="J325" s="156"/>
      <c r="K325" s="156"/>
      <c r="L325" s="155"/>
      <c r="M325" s="156"/>
      <c r="N325" s="156"/>
      <c r="O325" s="156"/>
      <c r="P325" s="157"/>
      <c r="Q325" s="155"/>
      <c r="R325" s="156"/>
      <c r="S325" s="156"/>
      <c r="T325" s="156"/>
      <c r="U325" s="157"/>
      <c r="V325" s="152"/>
      <c r="W325" s="152"/>
      <c r="X325" s="158"/>
    </row>
    <row r="326" spans="1:24" s="14" customFormat="1">
      <c r="A326"/>
      <c r="B326" s="2">
        <v>3920</v>
      </c>
      <c r="C326" s="2" t="str">
        <f>VLOOKUP($B326,'Node Plan'!B:M,2,FALSE)</f>
        <v>Bottom Frame Node 3920</v>
      </c>
      <c r="D326" s="2">
        <f>B326+1</f>
        <v>3921</v>
      </c>
      <c r="E326" s="2" t="str">
        <f>VLOOKUP($D326,'Node Plan'!B:M,2,FALSE)</f>
        <v>Bottom Frame Node 3921</v>
      </c>
      <c r="F326" s="192">
        <f>IF(G326="Y",1/(1/K326+1/P326+1/U326),1/(1/P326+1/U326))</f>
        <v>1.7</v>
      </c>
      <c r="G326" s="2" t="s">
        <v>24</v>
      </c>
      <c r="H326" s="6"/>
      <c r="I326" s="4"/>
      <c r="J326" s="4"/>
      <c r="K326" s="5">
        <f>I326*J326*H326</f>
        <v>0</v>
      </c>
      <c r="L326" s="274">
        <f>VLOOKUP($B326,'Node Plan'!$B:$M,8,FALSE)</f>
        <v>170</v>
      </c>
      <c r="M326" s="275">
        <f>VLOOKUP($B326,'Node Plan'!$B:$M,10,FALSE)</f>
        <v>1.5225000000000001E-2</v>
      </c>
      <c r="N326" s="275">
        <f>VLOOKUP($B326,'Node Plan'!$B:$M,12,FALSE)</f>
        <v>0.01</v>
      </c>
      <c r="O326" s="275">
        <f>VLOOKUP($B326,'Node Plan'!$B:$M,10,FALSE)/2</f>
        <v>7.6125000000000003E-3</v>
      </c>
      <c r="P326" s="276">
        <f>(L326*M326*N326)/O326</f>
        <v>3.4</v>
      </c>
      <c r="Q326" s="274">
        <f>VLOOKUP($B326,'Node Plan'!$B:$M,8,FALSE)</f>
        <v>170</v>
      </c>
      <c r="R326" s="275">
        <f>VLOOKUP($B326,'Node Plan'!$B:$M,10,FALSE)</f>
        <v>1.5225000000000001E-2</v>
      </c>
      <c r="S326" s="275">
        <f>VLOOKUP($B326,'Node Plan'!$B:$M,12,FALSE)</f>
        <v>0.01</v>
      </c>
      <c r="T326" s="275">
        <f>VLOOKUP($B326,'Node Plan'!$B:$M,10,FALSE)/2</f>
        <v>7.6125000000000003E-3</v>
      </c>
      <c r="U326" s="276">
        <f>(Q326*R326*S326)/T326</f>
        <v>3.4</v>
      </c>
      <c r="V326"/>
      <c r="W326"/>
      <c r="X326" s="2" t="str">
        <f>"     GL("&amp;B326&amp;","&amp;D326&amp;") = "&amp;F326&amp;";"</f>
        <v xml:space="preserve">     GL(3920,3921) = 1.7;</v>
      </c>
    </row>
    <row r="327" spans="1:24" s="14" customFormat="1">
      <c r="A327"/>
      <c r="B327" s="2">
        <f>B326+1</f>
        <v>3921</v>
      </c>
      <c r="C327" s="2" t="str">
        <f>VLOOKUP($B327,'Node Plan'!B:M,2,FALSE)</f>
        <v>Bottom Frame Node 3921</v>
      </c>
      <c r="D327" s="2">
        <f>B327+1</f>
        <v>3922</v>
      </c>
      <c r="E327" s="2" t="str">
        <f>VLOOKUP($D327,'Node Plan'!B:M,2,FALSE)</f>
        <v>Bottom Frame Node 3922</v>
      </c>
      <c r="F327" s="192">
        <f>IF(G327="Y",1/(1/K327+1/P327+1/U327),1/(1/P327+1/U327))</f>
        <v>1.7</v>
      </c>
      <c r="G327" s="2" t="s">
        <v>24</v>
      </c>
      <c r="H327" s="6"/>
      <c r="I327" s="4"/>
      <c r="J327" s="4"/>
      <c r="K327" s="5">
        <f>I327*J327*H327</f>
        <v>0</v>
      </c>
      <c r="L327" s="274">
        <f>VLOOKUP($B327,'Node Plan'!$B:$M,8,FALSE)</f>
        <v>170</v>
      </c>
      <c r="M327" s="275">
        <f>VLOOKUP($B327,'Node Plan'!$B:$M,10,FALSE)</f>
        <v>1.5225000000000001E-2</v>
      </c>
      <c r="N327" s="275">
        <f>VLOOKUP($B327,'Node Plan'!$B:$M,12,FALSE)</f>
        <v>0.01</v>
      </c>
      <c r="O327" s="275">
        <f>VLOOKUP($B327,'Node Plan'!$B:$M,10,FALSE)/2</f>
        <v>7.6125000000000003E-3</v>
      </c>
      <c r="P327" s="276">
        <f t="shared" ref="P327:P328" si="253">(L327*M327*N327)/O327</f>
        <v>3.4</v>
      </c>
      <c r="Q327" s="274">
        <f>VLOOKUP($B327,'Node Plan'!$B:$M,8,FALSE)</f>
        <v>170</v>
      </c>
      <c r="R327" s="275">
        <f>VLOOKUP($B327,'Node Plan'!$B:$M,10,FALSE)</f>
        <v>1.5225000000000001E-2</v>
      </c>
      <c r="S327" s="275">
        <f>VLOOKUP($B327,'Node Plan'!$B:$M,12,FALSE)</f>
        <v>0.01</v>
      </c>
      <c r="T327" s="275">
        <f>VLOOKUP($B327,'Node Plan'!$B:$M,10,FALSE)/2</f>
        <v>7.6125000000000003E-3</v>
      </c>
      <c r="U327" s="276">
        <f t="shared" ref="U327:U328" si="254">(Q327*R327*S327)/T327</f>
        <v>3.4</v>
      </c>
      <c r="V327"/>
      <c r="W327"/>
      <c r="X327" s="2" t="str">
        <f>"     GL("&amp;B327&amp;","&amp;D327&amp;") = "&amp;F327&amp;";"</f>
        <v xml:space="preserve">     GL(3921,3922) = 1.7;</v>
      </c>
    </row>
    <row r="328" spans="1:24" s="14" customFormat="1">
      <c r="A328"/>
      <c r="B328" s="2">
        <f>B327+1</f>
        <v>3922</v>
      </c>
      <c r="C328" s="2" t="str">
        <f>VLOOKUP($B328,'Node Plan'!B:M,2,FALSE)</f>
        <v>Bottom Frame Node 3922</v>
      </c>
      <c r="D328" s="2">
        <f>B328+1</f>
        <v>3923</v>
      </c>
      <c r="E328" s="2" t="str">
        <f>VLOOKUP($D328,'Node Plan'!B:M,2,FALSE)</f>
        <v>Bottom Frame Node 3923</v>
      </c>
      <c r="F328" s="192">
        <f>IF(G328="Y",1/(1/K328+1/P328+1/U328),1/(1/P328+1/U328))</f>
        <v>1.7</v>
      </c>
      <c r="G328" s="2" t="s">
        <v>24</v>
      </c>
      <c r="H328" s="6"/>
      <c r="I328" s="4"/>
      <c r="J328" s="4"/>
      <c r="K328" s="5">
        <f>I328*J328*H328</f>
        <v>0</v>
      </c>
      <c r="L328" s="274">
        <f>VLOOKUP($B328,'Node Plan'!$B:$M,8,FALSE)</f>
        <v>170</v>
      </c>
      <c r="M328" s="275">
        <f>VLOOKUP($B328,'Node Plan'!$B:$M,10,FALSE)</f>
        <v>1.5225000000000001E-2</v>
      </c>
      <c r="N328" s="275">
        <f>VLOOKUP($B328,'Node Plan'!$B:$M,12,FALSE)</f>
        <v>0.01</v>
      </c>
      <c r="O328" s="275">
        <f>VLOOKUP($B328,'Node Plan'!$B:$M,10,FALSE)/2</f>
        <v>7.6125000000000003E-3</v>
      </c>
      <c r="P328" s="276">
        <f t="shared" si="253"/>
        <v>3.4</v>
      </c>
      <c r="Q328" s="274">
        <f>VLOOKUP($B328,'Node Plan'!$B:$M,8,FALSE)</f>
        <v>170</v>
      </c>
      <c r="R328" s="275">
        <f>VLOOKUP($B328,'Node Plan'!$B:$M,10,FALSE)</f>
        <v>1.5225000000000001E-2</v>
      </c>
      <c r="S328" s="275">
        <f>VLOOKUP($B328,'Node Plan'!$B:$M,12,FALSE)</f>
        <v>0.01</v>
      </c>
      <c r="T328" s="275">
        <f>VLOOKUP($B328,'Node Plan'!$B:$M,10,FALSE)/2</f>
        <v>7.6125000000000003E-3</v>
      </c>
      <c r="U328" s="276">
        <f t="shared" si="254"/>
        <v>3.4</v>
      </c>
      <c r="V328"/>
      <c r="W328"/>
      <c r="X328" s="2" t="str">
        <f>"     GL("&amp;B328&amp;","&amp;D328&amp;") = "&amp;F328&amp;";"</f>
        <v xml:space="preserve">     GL(3922,3923) = 1.7;</v>
      </c>
    </row>
    <row r="329" spans="1:24" s="63" customFormat="1">
      <c r="A329" s="152"/>
      <c r="B329" s="153"/>
      <c r="C329" s="129" t="s">
        <v>138</v>
      </c>
      <c r="D329" s="153" t="s">
        <v>141</v>
      </c>
      <c r="E329" s="129" t="s">
        <v>139</v>
      </c>
      <c r="F329" s="154"/>
      <c r="G329" s="154"/>
      <c r="H329" s="155"/>
      <c r="I329" s="156"/>
      <c r="J329" s="156"/>
      <c r="K329" s="156"/>
      <c r="L329" s="155"/>
      <c r="M329" s="156"/>
      <c r="N329" s="156"/>
      <c r="O329" s="156"/>
      <c r="P329" s="157"/>
      <c r="Q329" s="155"/>
      <c r="R329" s="156"/>
      <c r="S329" s="156"/>
      <c r="T329" s="156"/>
      <c r="U329" s="157"/>
      <c r="V329" s="152"/>
      <c r="W329" s="152"/>
      <c r="X329" s="158"/>
    </row>
    <row r="330" spans="1:24" s="14" customFormat="1">
      <c r="A330"/>
      <c r="B330" s="2">
        <v>3924</v>
      </c>
      <c r="C330" s="2" t="str">
        <f>VLOOKUP($B330,'Node Plan'!B:M,2,FALSE)</f>
        <v>Bottom Frame Node 3924</v>
      </c>
      <c r="D330" s="2">
        <f>B330+1</f>
        <v>3925</v>
      </c>
      <c r="E330" s="2" t="str">
        <f>VLOOKUP($D330,'Node Plan'!B:M,2,FALSE)</f>
        <v>Bottom Frame Node 3925</v>
      </c>
      <c r="F330" s="192">
        <f>IF(G330="Y",1/(1/K330+1/P330+1/U330),1/(1/P330+1/U330))</f>
        <v>1.7000000000000002</v>
      </c>
      <c r="G330" s="2" t="s">
        <v>24</v>
      </c>
      <c r="H330" s="6"/>
      <c r="I330" s="4"/>
      <c r="J330" s="4"/>
      <c r="K330" s="5">
        <f>I330*J330*H330</f>
        <v>0</v>
      </c>
      <c r="L330" s="274">
        <f>VLOOKUP($B330,'Node Plan'!$B:$M,8,FALSE)</f>
        <v>170</v>
      </c>
      <c r="M330" s="275">
        <f>VLOOKUP($B330,'Node Plan'!$B:$M,11,FALSE)</f>
        <v>1.6E-2</v>
      </c>
      <c r="N330" s="275">
        <f>VLOOKUP($B330,'Node Plan'!$B:$M,12,FALSE)</f>
        <v>0.01</v>
      </c>
      <c r="O330" s="275">
        <f>VLOOKUP($B330,'Node Plan'!$B:$M,11,FALSE)/2</f>
        <v>8.0000000000000002E-3</v>
      </c>
      <c r="P330" s="276">
        <f>(L330*M330*N330)/O330</f>
        <v>3.4000000000000004</v>
      </c>
      <c r="Q330" s="274">
        <f>VLOOKUP($B330,'Node Plan'!$B:$M,8,FALSE)</f>
        <v>170</v>
      </c>
      <c r="R330" s="275">
        <f>VLOOKUP($B330,'Node Plan'!$B:$M,11,FALSE)</f>
        <v>1.6E-2</v>
      </c>
      <c r="S330" s="275">
        <f>VLOOKUP($B330,'Node Plan'!$B:$M,12,FALSE)</f>
        <v>0.01</v>
      </c>
      <c r="T330" s="275">
        <f>VLOOKUP($B330,'Node Plan'!$B:$M,11,FALSE)/2</f>
        <v>8.0000000000000002E-3</v>
      </c>
      <c r="U330" s="276">
        <f>(Q330*R330*S330)/T330</f>
        <v>3.4000000000000004</v>
      </c>
      <c r="V330"/>
      <c r="W330"/>
      <c r="X330" s="2" t="str">
        <f>"     GL("&amp;B330&amp;","&amp;D330&amp;") = "&amp;F330&amp;";"</f>
        <v xml:space="preserve">     GL(3924,3925) = 1.7;</v>
      </c>
    </row>
    <row r="331" spans="1:24" s="34" customFormat="1">
      <c r="A331"/>
      <c r="B331" s="2">
        <f>B330+1</f>
        <v>3925</v>
      </c>
      <c r="C331" s="2" t="str">
        <f>VLOOKUP($B331,'Node Plan'!B:M,2,FALSE)</f>
        <v>Bottom Frame Node 3925</v>
      </c>
      <c r="D331" s="2">
        <f>B331+1</f>
        <v>3926</v>
      </c>
      <c r="E331" s="2" t="str">
        <f>VLOOKUP($D331,'Node Plan'!B:M,2,FALSE)</f>
        <v>Bottom Frame Node 3926</v>
      </c>
      <c r="F331" s="192">
        <f>IF(G331="Y",1/(1/K331+1/P331+1/U331),1/(1/P331+1/U331))</f>
        <v>1.7000000000000002</v>
      </c>
      <c r="G331" s="2" t="s">
        <v>24</v>
      </c>
      <c r="H331" s="6"/>
      <c r="I331" s="4"/>
      <c r="J331" s="4"/>
      <c r="K331" s="5">
        <f>I331*J331*H331</f>
        <v>0</v>
      </c>
      <c r="L331" s="274">
        <f>VLOOKUP($B331,'Node Plan'!$B:$M,8,FALSE)</f>
        <v>170</v>
      </c>
      <c r="M331" s="275">
        <f>VLOOKUP($B331,'Node Plan'!$B:$M,11,FALSE)</f>
        <v>1.6E-2</v>
      </c>
      <c r="N331" s="275">
        <f>VLOOKUP($B331,'Node Plan'!$B:$M,12,FALSE)</f>
        <v>0.01</v>
      </c>
      <c r="O331" s="275">
        <f>VLOOKUP($B331,'Node Plan'!$B:$M,11,FALSE)/2</f>
        <v>8.0000000000000002E-3</v>
      </c>
      <c r="P331" s="276">
        <f t="shared" ref="P331:P333" si="255">(L331*M331*N331)/O331</f>
        <v>3.4000000000000004</v>
      </c>
      <c r="Q331" s="274">
        <f>VLOOKUP($B331,'Node Plan'!$B:$M,8,FALSE)</f>
        <v>170</v>
      </c>
      <c r="R331" s="275">
        <f>VLOOKUP($B331,'Node Plan'!$B:$M,11,FALSE)</f>
        <v>1.6E-2</v>
      </c>
      <c r="S331" s="275">
        <f>VLOOKUP($B331,'Node Plan'!$B:$M,12,FALSE)</f>
        <v>0.01</v>
      </c>
      <c r="T331" s="275">
        <f>VLOOKUP($B331,'Node Plan'!$B:$M,11,FALSE)/2</f>
        <v>8.0000000000000002E-3</v>
      </c>
      <c r="U331" s="276">
        <f t="shared" ref="U331:U333" si="256">(Q331*R331*S331)/T331</f>
        <v>3.4000000000000004</v>
      </c>
      <c r="V331"/>
      <c r="W331"/>
      <c r="X331" s="2" t="str">
        <f>"     GL("&amp;B331&amp;","&amp;D331&amp;") = "&amp;F331&amp;";"</f>
        <v xml:space="preserve">     GL(3925,3926) = 1.7;</v>
      </c>
    </row>
    <row r="332" spans="1:24" s="62" customFormat="1">
      <c r="A332"/>
      <c r="B332" s="2">
        <f>B331+1</f>
        <v>3926</v>
      </c>
      <c r="C332" s="2" t="str">
        <f>VLOOKUP($B332,'Node Plan'!B:M,2,FALSE)</f>
        <v>Bottom Frame Node 3926</v>
      </c>
      <c r="D332" s="2">
        <f>B332+1</f>
        <v>3927</v>
      </c>
      <c r="E332" s="2" t="str">
        <f>VLOOKUP($D332,'Node Plan'!B:M,2,FALSE)</f>
        <v>Bottom Frame Node 3927</v>
      </c>
      <c r="F332" s="192">
        <f>IF(G332="Y",1/(1/K332+1/P332+1/U332),1/(1/P332+1/U332))</f>
        <v>1.7000000000000002</v>
      </c>
      <c r="G332" s="2" t="s">
        <v>24</v>
      </c>
      <c r="H332" s="6"/>
      <c r="I332" s="4"/>
      <c r="J332" s="4"/>
      <c r="K332" s="5">
        <f>I332*J332*H332</f>
        <v>0</v>
      </c>
      <c r="L332" s="274">
        <f>VLOOKUP($B332,'Node Plan'!$B:$M,8,FALSE)</f>
        <v>170</v>
      </c>
      <c r="M332" s="275">
        <f>VLOOKUP($B332,'Node Plan'!$B:$M,11,FALSE)</f>
        <v>1.6E-2</v>
      </c>
      <c r="N332" s="275">
        <f>VLOOKUP($B332,'Node Plan'!$B:$M,12,FALSE)</f>
        <v>0.01</v>
      </c>
      <c r="O332" s="275">
        <f>VLOOKUP($B332,'Node Plan'!$B:$M,11,FALSE)/2</f>
        <v>8.0000000000000002E-3</v>
      </c>
      <c r="P332" s="276">
        <f t="shared" si="255"/>
        <v>3.4000000000000004</v>
      </c>
      <c r="Q332" s="274">
        <f>VLOOKUP($B332,'Node Plan'!$B:$M,8,FALSE)</f>
        <v>170</v>
      </c>
      <c r="R332" s="275">
        <f>VLOOKUP($B332,'Node Plan'!$B:$M,11,FALSE)</f>
        <v>1.6E-2</v>
      </c>
      <c r="S332" s="275">
        <f>VLOOKUP($B332,'Node Plan'!$B:$M,12,FALSE)</f>
        <v>0.01</v>
      </c>
      <c r="T332" s="275">
        <f>VLOOKUP($B332,'Node Plan'!$B:$M,11,FALSE)/2</f>
        <v>8.0000000000000002E-3</v>
      </c>
      <c r="U332" s="276">
        <f t="shared" si="256"/>
        <v>3.4000000000000004</v>
      </c>
      <c r="V332"/>
      <c r="W332"/>
      <c r="X332" s="2" t="str">
        <f>"     GL("&amp;B332&amp;","&amp;D332&amp;") = "&amp;F332&amp;";"</f>
        <v xml:space="preserve">     GL(3926,3927) = 1.7;</v>
      </c>
    </row>
    <row r="333" spans="1:24" s="14" customFormat="1">
      <c r="A333"/>
      <c r="B333" s="2">
        <f>B332+1</f>
        <v>3927</v>
      </c>
      <c r="C333" s="2" t="str">
        <f>VLOOKUP($B333,'Node Plan'!B:M,2,FALSE)</f>
        <v>Bottom Frame Node 3927</v>
      </c>
      <c r="D333" s="2">
        <f>B333+1</f>
        <v>3928</v>
      </c>
      <c r="E333" s="2" t="str">
        <f>VLOOKUP($D333,'Node Plan'!B:M,2,FALSE)</f>
        <v>Bottom Frame Node 3928</v>
      </c>
      <c r="F333" s="192">
        <f>IF(G333="Y",1/(1/K333+1/P333+1/U333),1/(1/P333+1/U333))</f>
        <v>1.7000000000000002</v>
      </c>
      <c r="G333" s="2" t="s">
        <v>24</v>
      </c>
      <c r="H333" s="6"/>
      <c r="I333" s="4"/>
      <c r="J333" s="4"/>
      <c r="K333" s="5">
        <f>I333*J333*H333</f>
        <v>0</v>
      </c>
      <c r="L333" s="274">
        <f>VLOOKUP($B333,'Node Plan'!$B:$M,8,FALSE)</f>
        <v>170</v>
      </c>
      <c r="M333" s="275">
        <f>VLOOKUP($B333,'Node Plan'!$B:$M,11,FALSE)</f>
        <v>1.6E-2</v>
      </c>
      <c r="N333" s="275">
        <f>VLOOKUP($B333,'Node Plan'!$B:$M,12,FALSE)</f>
        <v>0.01</v>
      </c>
      <c r="O333" s="275">
        <f>VLOOKUP($B333,'Node Plan'!$B:$M,11,FALSE)/2</f>
        <v>8.0000000000000002E-3</v>
      </c>
      <c r="P333" s="276">
        <f t="shared" si="255"/>
        <v>3.4000000000000004</v>
      </c>
      <c r="Q333" s="274">
        <f>VLOOKUP($B333,'Node Plan'!$B:$M,8,FALSE)</f>
        <v>170</v>
      </c>
      <c r="R333" s="275">
        <f>VLOOKUP($B333,'Node Plan'!$B:$M,11,FALSE)</f>
        <v>1.6E-2</v>
      </c>
      <c r="S333" s="275">
        <f>VLOOKUP($B333,'Node Plan'!$B:$M,12,FALSE)</f>
        <v>0.01</v>
      </c>
      <c r="T333" s="275">
        <f>VLOOKUP($B333,'Node Plan'!$B:$M,11,FALSE)/2</f>
        <v>8.0000000000000002E-3</v>
      </c>
      <c r="U333" s="276">
        <f t="shared" si="256"/>
        <v>3.4000000000000004</v>
      </c>
      <c r="V333"/>
      <c r="W333"/>
      <c r="X333" s="2" t="str">
        <f>"     GL("&amp;B333&amp;","&amp;D333&amp;") = "&amp;F333&amp;";"</f>
        <v xml:space="preserve">     GL(3927,3928) = 1.7;</v>
      </c>
    </row>
    <row r="334" spans="1:24" s="63" customFormat="1">
      <c r="A334" s="152"/>
      <c r="B334" s="153"/>
      <c r="C334" s="129" t="s">
        <v>142</v>
      </c>
      <c r="D334" s="153" t="s">
        <v>144</v>
      </c>
      <c r="E334" s="129" t="s">
        <v>143</v>
      </c>
      <c r="F334" s="154"/>
      <c r="G334" s="154"/>
      <c r="H334" s="155"/>
      <c r="I334" s="156"/>
      <c r="J334" s="156"/>
      <c r="K334" s="156"/>
      <c r="L334" s="155"/>
      <c r="M334" s="156"/>
      <c r="N334" s="156"/>
      <c r="O334" s="156"/>
      <c r="P334" s="157"/>
      <c r="Q334" s="155"/>
      <c r="R334" s="156"/>
      <c r="S334" s="156"/>
      <c r="T334" s="156"/>
      <c r="U334" s="157"/>
      <c r="V334" s="152"/>
      <c r="W334" s="152"/>
      <c r="X334" s="158"/>
    </row>
    <row r="335" spans="1:24" s="14" customFormat="1">
      <c r="A335"/>
      <c r="B335" s="2">
        <v>3929</v>
      </c>
      <c r="C335" s="2" t="str">
        <f>VLOOKUP($B335,'Node Plan'!B:M,2,FALSE)</f>
        <v>Bottom Frame Node 3929</v>
      </c>
      <c r="D335" s="2">
        <f>B335+1</f>
        <v>3930</v>
      </c>
      <c r="E335" s="2" t="str">
        <f>VLOOKUP($D335,'Node Plan'!B:M,2,FALSE)</f>
        <v>Bottom Frame Node 3930</v>
      </c>
      <c r="F335" s="192">
        <f>IF(G335="Y",1/(1/K335+1/P335+1/U335),1/(1/P335+1/U335))</f>
        <v>1.7</v>
      </c>
      <c r="G335" s="2" t="s">
        <v>24</v>
      </c>
      <c r="H335" s="6"/>
      <c r="I335" s="4"/>
      <c r="J335" s="4"/>
      <c r="K335" s="5">
        <f>I335*J335*H335</f>
        <v>0</v>
      </c>
      <c r="L335" s="274">
        <f>VLOOKUP($B335,'Node Plan'!$B:$M,8,FALSE)</f>
        <v>170</v>
      </c>
      <c r="M335" s="275">
        <f>VLOOKUP($B335,'Node Plan'!$B:$M,10,FALSE)</f>
        <v>1.5225000000000001E-2</v>
      </c>
      <c r="N335" s="275">
        <f>VLOOKUP($B335,'Node Plan'!$B:$M,12,FALSE)</f>
        <v>0.01</v>
      </c>
      <c r="O335" s="275">
        <f>VLOOKUP($B335,'Node Plan'!$B:$M,10,FALSE)/2</f>
        <v>7.6125000000000003E-3</v>
      </c>
      <c r="P335" s="276">
        <f>(L335*M335*N335)/O335</f>
        <v>3.4</v>
      </c>
      <c r="Q335" s="274">
        <f>VLOOKUP($B335,'Node Plan'!$B:$M,8,FALSE)</f>
        <v>170</v>
      </c>
      <c r="R335" s="275">
        <f>VLOOKUP($B335,'Node Plan'!$B:$M,10,FALSE)</f>
        <v>1.5225000000000001E-2</v>
      </c>
      <c r="S335" s="275">
        <f>VLOOKUP($B335,'Node Plan'!$B:$M,12,FALSE)</f>
        <v>0.01</v>
      </c>
      <c r="T335" s="275">
        <f>VLOOKUP($B335,'Node Plan'!$B:$M,10,FALSE)/2</f>
        <v>7.6125000000000003E-3</v>
      </c>
      <c r="U335" s="276">
        <f>(Q335*R335*S335)/T335</f>
        <v>3.4</v>
      </c>
      <c r="V335"/>
      <c r="W335"/>
      <c r="X335" s="2" t="str">
        <f>"     GL("&amp;B335&amp;","&amp;D335&amp;") = "&amp;F335&amp;";"</f>
        <v xml:space="preserve">     GL(3929,3930) = 1.7;</v>
      </c>
    </row>
    <row r="336" spans="1:24" s="14" customFormat="1" ht="15" thickBot="1">
      <c r="A336"/>
      <c r="B336" s="2">
        <f>B335+1</f>
        <v>3930</v>
      </c>
      <c r="C336" s="2" t="str">
        <f>VLOOKUP($B336,'Node Plan'!B:M,2,FALSE)</f>
        <v>Bottom Frame Node 3930</v>
      </c>
      <c r="D336" s="2">
        <f>B336+1</f>
        <v>3931</v>
      </c>
      <c r="E336" s="2" t="str">
        <f>VLOOKUP($D336,'Node Plan'!B:M,2,FALSE)</f>
        <v>Bottom Frame Node 3931</v>
      </c>
      <c r="F336" s="192">
        <f>IF(G336="Y",1/(1/K336+1/P336+1/U336),1/(1/P336+1/U336))</f>
        <v>1.7</v>
      </c>
      <c r="G336" s="2" t="s">
        <v>24</v>
      </c>
      <c r="H336" s="6"/>
      <c r="I336" s="4"/>
      <c r="J336" s="4"/>
      <c r="K336" s="5">
        <f>I336*J336*H336</f>
        <v>0</v>
      </c>
      <c r="L336" s="274">
        <f>VLOOKUP($B336,'Node Plan'!$B:$M,8,FALSE)</f>
        <v>170</v>
      </c>
      <c r="M336" s="275">
        <f>VLOOKUP($B336,'Node Plan'!$B:$M,10,FALSE)</f>
        <v>1.5225000000000001E-2</v>
      </c>
      <c r="N336" s="275">
        <f>VLOOKUP($B336,'Node Plan'!$B:$M,12,FALSE)</f>
        <v>0.01</v>
      </c>
      <c r="O336" s="275">
        <f>VLOOKUP($B336,'Node Plan'!$B:$M,10,FALSE)/2</f>
        <v>7.6125000000000003E-3</v>
      </c>
      <c r="P336" s="276">
        <f t="shared" ref="P336:P337" si="257">(L336*M336*N336)/O336</f>
        <v>3.4</v>
      </c>
      <c r="Q336" s="274">
        <f>VLOOKUP($B336,'Node Plan'!$B:$M,8,FALSE)</f>
        <v>170</v>
      </c>
      <c r="R336" s="275">
        <f>VLOOKUP($B336,'Node Plan'!$B:$M,10,FALSE)</f>
        <v>1.5225000000000001E-2</v>
      </c>
      <c r="S336" s="275">
        <f>VLOOKUP($B336,'Node Plan'!$B:$M,12,FALSE)</f>
        <v>0.01</v>
      </c>
      <c r="T336" s="275">
        <f>VLOOKUP($B336,'Node Plan'!$B:$M,10,FALSE)/2</f>
        <v>7.6125000000000003E-3</v>
      </c>
      <c r="U336" s="276">
        <f t="shared" ref="U336:U337" si="258">(Q336*R336*S336)/T336</f>
        <v>3.4</v>
      </c>
      <c r="V336"/>
      <c r="W336"/>
      <c r="X336" s="2" t="str">
        <f>"     GL("&amp;B336&amp;","&amp;D336&amp;") = "&amp;F336&amp;";"</f>
        <v xml:space="preserve">     GL(3930,3931) = 1.7;</v>
      </c>
    </row>
    <row r="337" spans="1:24" s="69" customFormat="1" ht="15" thickTop="1">
      <c r="A337"/>
      <c r="B337" s="2">
        <f>B336+1</f>
        <v>3931</v>
      </c>
      <c r="C337" s="2" t="str">
        <f>VLOOKUP($B337,'Node Plan'!B:M,2,FALSE)</f>
        <v>Bottom Frame Node 3931</v>
      </c>
      <c r="D337" s="2">
        <f>B337+1</f>
        <v>3932</v>
      </c>
      <c r="E337" s="2" t="str">
        <f>VLOOKUP($D337,'Node Plan'!B:M,2,FALSE)</f>
        <v>Bottom Frame Node 3932</v>
      </c>
      <c r="F337" s="192">
        <f>IF(G337="Y",1/(1/K337+1/P337+1/U337),1/(1/P337+1/U337))</f>
        <v>1.7</v>
      </c>
      <c r="G337" s="2" t="s">
        <v>24</v>
      </c>
      <c r="H337" s="6"/>
      <c r="I337" s="4"/>
      <c r="J337" s="4"/>
      <c r="K337" s="5">
        <f>I337*J337*H337</f>
        <v>0</v>
      </c>
      <c r="L337" s="274">
        <f>VLOOKUP($B337,'Node Plan'!$B:$M,8,FALSE)</f>
        <v>170</v>
      </c>
      <c r="M337" s="275">
        <f>VLOOKUP($B337,'Node Plan'!$B:$M,10,FALSE)</f>
        <v>1.5225000000000001E-2</v>
      </c>
      <c r="N337" s="275">
        <f>VLOOKUP($B337,'Node Plan'!$B:$M,12,FALSE)</f>
        <v>0.01</v>
      </c>
      <c r="O337" s="275">
        <f>VLOOKUP($B337,'Node Plan'!$B:$M,10,FALSE)/2</f>
        <v>7.6125000000000003E-3</v>
      </c>
      <c r="P337" s="276">
        <f t="shared" si="257"/>
        <v>3.4</v>
      </c>
      <c r="Q337" s="274">
        <f>VLOOKUP($B337,'Node Plan'!$B:$M,8,FALSE)</f>
        <v>170</v>
      </c>
      <c r="R337" s="275">
        <f>VLOOKUP($B337,'Node Plan'!$B:$M,10,FALSE)</f>
        <v>1.5225000000000001E-2</v>
      </c>
      <c r="S337" s="275">
        <f>VLOOKUP($B337,'Node Plan'!$B:$M,12,FALSE)</f>
        <v>0.01</v>
      </c>
      <c r="T337" s="275">
        <f>VLOOKUP($B337,'Node Plan'!$B:$M,10,FALSE)/2</f>
        <v>7.6125000000000003E-3</v>
      </c>
      <c r="U337" s="276">
        <f t="shared" si="258"/>
        <v>3.4</v>
      </c>
      <c r="V337"/>
      <c r="W337"/>
      <c r="X337" s="2" t="str">
        <f>"     GL("&amp;B337&amp;","&amp;D337&amp;") = "&amp;F337&amp;";"</f>
        <v xml:space="preserve">     GL(3931,3932) = 1.7;</v>
      </c>
    </row>
    <row r="338" spans="1:24" s="63" customFormat="1">
      <c r="A338" s="152"/>
      <c r="B338" s="153"/>
      <c r="C338" s="129" t="s">
        <v>145</v>
      </c>
      <c r="D338" s="153" t="s">
        <v>147</v>
      </c>
      <c r="E338" s="129" t="s">
        <v>146</v>
      </c>
      <c r="F338" s="154"/>
      <c r="G338" s="154"/>
      <c r="H338" s="155"/>
      <c r="I338" s="156"/>
      <c r="J338" s="156"/>
      <c r="K338" s="156"/>
      <c r="L338" s="155"/>
      <c r="M338" s="156"/>
      <c r="N338" s="156"/>
      <c r="O338" s="156"/>
      <c r="P338" s="157"/>
      <c r="Q338" s="155"/>
      <c r="R338" s="156"/>
      <c r="S338" s="156"/>
      <c r="T338" s="156"/>
      <c r="U338" s="157"/>
      <c r="V338" s="152"/>
      <c r="W338" s="152"/>
      <c r="X338" s="158"/>
    </row>
    <row r="339" spans="1:24" s="62" customFormat="1">
      <c r="A339"/>
      <c r="B339" s="2">
        <v>3933</v>
      </c>
      <c r="C339" s="2" t="str">
        <f>VLOOKUP($B339,'Node Plan'!B:M,2,FALSE)</f>
        <v>Bottom Frame Node 3933</v>
      </c>
      <c r="D339" s="2">
        <f>B339+1</f>
        <v>3934</v>
      </c>
      <c r="E339" s="2" t="str">
        <f>VLOOKUP($D339,'Node Plan'!B:M,2,FALSE)</f>
        <v>Bottom Frame Node 3934</v>
      </c>
      <c r="F339" s="192">
        <f>IF(G339="Y",1/(1/K339+1/P339+1/U339),1/(1/P339+1/U339))</f>
        <v>1.7000000000000002</v>
      </c>
      <c r="G339" s="2" t="s">
        <v>24</v>
      </c>
      <c r="H339" s="6"/>
      <c r="I339" s="4"/>
      <c r="J339" s="4"/>
      <c r="K339" s="5">
        <f>I339*J339*H339</f>
        <v>0</v>
      </c>
      <c r="L339" s="274">
        <f>VLOOKUP($B339,'Node Plan'!$B:$M,8,FALSE)</f>
        <v>170</v>
      </c>
      <c r="M339" s="275">
        <f>VLOOKUP($B339,'Node Plan'!$B:$M,11,FALSE)</f>
        <v>1.6E-2</v>
      </c>
      <c r="N339" s="275">
        <f>VLOOKUP($B339,'Node Plan'!$B:$M,12,FALSE)</f>
        <v>0.01</v>
      </c>
      <c r="O339" s="275">
        <f>VLOOKUP($B339,'Node Plan'!$B:$M,11,FALSE)/2</f>
        <v>8.0000000000000002E-3</v>
      </c>
      <c r="P339" s="276">
        <f>(L339*M339*N339)/O339</f>
        <v>3.4000000000000004</v>
      </c>
      <c r="Q339" s="274">
        <f>VLOOKUP($B339,'Node Plan'!$B:$M,8,FALSE)</f>
        <v>170</v>
      </c>
      <c r="R339" s="275">
        <f>VLOOKUP($B339,'Node Plan'!$B:$M,11,FALSE)</f>
        <v>1.6E-2</v>
      </c>
      <c r="S339" s="275">
        <f>VLOOKUP($B339,'Node Plan'!$B:$M,12,FALSE)</f>
        <v>0.01</v>
      </c>
      <c r="T339" s="275">
        <f>VLOOKUP($B339,'Node Plan'!$B:$M,11,FALSE)/2</f>
        <v>8.0000000000000002E-3</v>
      </c>
      <c r="U339" s="276">
        <f>(Q339*R339*S339)/T339</f>
        <v>3.4000000000000004</v>
      </c>
      <c r="V339"/>
      <c r="W339"/>
      <c r="X339" s="2" t="str">
        <f>"     GL("&amp;B339&amp;","&amp;D339&amp;") = "&amp;F339&amp;";"</f>
        <v xml:space="preserve">     GL(3933,3934) = 1.7;</v>
      </c>
    </row>
    <row r="340" spans="1:24" s="14" customFormat="1">
      <c r="A340"/>
      <c r="B340" s="2">
        <f>B339+1</f>
        <v>3934</v>
      </c>
      <c r="C340" s="2" t="str">
        <f>VLOOKUP($B340,'Node Plan'!B:M,2,FALSE)</f>
        <v>Bottom Frame Node 3934</v>
      </c>
      <c r="D340" s="2">
        <f>B340+1</f>
        <v>3935</v>
      </c>
      <c r="E340" s="2" t="str">
        <f>VLOOKUP($D340,'Node Plan'!B:M,2,FALSE)</f>
        <v>Bottom Frame Node 3935</v>
      </c>
      <c r="F340" s="192">
        <f>IF(G340="Y",1/(1/K340+1/P340+1/U340),1/(1/P340+1/U340))</f>
        <v>1.7000000000000002</v>
      </c>
      <c r="G340" s="2" t="s">
        <v>24</v>
      </c>
      <c r="H340" s="6"/>
      <c r="I340" s="4"/>
      <c r="J340" s="4"/>
      <c r="K340" s="5">
        <f>I340*J340*H340</f>
        <v>0</v>
      </c>
      <c r="L340" s="274">
        <f>VLOOKUP($B340,'Node Plan'!$B:$M,8,FALSE)</f>
        <v>170</v>
      </c>
      <c r="M340" s="275">
        <f>VLOOKUP($B340,'Node Plan'!$B:$M,11,FALSE)</f>
        <v>1.6E-2</v>
      </c>
      <c r="N340" s="275">
        <f>VLOOKUP($B340,'Node Plan'!$B:$M,12,FALSE)</f>
        <v>0.01</v>
      </c>
      <c r="O340" s="275">
        <f>VLOOKUP($B340,'Node Plan'!$B:$M,11,FALSE)/2</f>
        <v>8.0000000000000002E-3</v>
      </c>
      <c r="P340" s="276">
        <f t="shared" ref="P340:P342" si="259">(L340*M340*N340)/O340</f>
        <v>3.4000000000000004</v>
      </c>
      <c r="Q340" s="274">
        <f>VLOOKUP($B340,'Node Plan'!$B:$M,8,FALSE)</f>
        <v>170</v>
      </c>
      <c r="R340" s="275">
        <f>VLOOKUP($B340,'Node Plan'!$B:$M,11,FALSE)</f>
        <v>1.6E-2</v>
      </c>
      <c r="S340" s="275">
        <f>VLOOKUP($B340,'Node Plan'!$B:$M,12,FALSE)</f>
        <v>0.01</v>
      </c>
      <c r="T340" s="275">
        <f>VLOOKUP($B340,'Node Plan'!$B:$M,11,FALSE)/2</f>
        <v>8.0000000000000002E-3</v>
      </c>
      <c r="U340" s="276">
        <f t="shared" ref="U340:U342" si="260">(Q340*R340*S340)/T340</f>
        <v>3.4000000000000004</v>
      </c>
      <c r="V340"/>
      <c r="W340"/>
      <c r="X340" s="2" t="str">
        <f>"     GL("&amp;B340&amp;","&amp;D340&amp;") = "&amp;F340&amp;";"</f>
        <v xml:space="preserve">     GL(3934,3935) = 1.7;</v>
      </c>
    </row>
    <row r="341" spans="1:24" s="63" customFormat="1">
      <c r="A341"/>
      <c r="B341" s="2">
        <f>B340+1</f>
        <v>3935</v>
      </c>
      <c r="C341" s="2" t="str">
        <f>VLOOKUP($B341,'Node Plan'!B:M,2,FALSE)</f>
        <v>Bottom Frame Node 3935</v>
      </c>
      <c r="D341" s="2">
        <f>B341+1</f>
        <v>3936</v>
      </c>
      <c r="E341" s="2" t="str">
        <f>VLOOKUP($D341,'Node Plan'!B:M,2,FALSE)</f>
        <v>Bottom Frame Node 3936</v>
      </c>
      <c r="F341" s="192">
        <f>IF(G341="Y",1/(1/K341+1/P341+1/U341),1/(1/P341+1/U341))</f>
        <v>1.7000000000000002</v>
      </c>
      <c r="G341" s="2" t="s">
        <v>24</v>
      </c>
      <c r="H341" s="6"/>
      <c r="I341" s="4"/>
      <c r="J341" s="4"/>
      <c r="K341" s="5">
        <f>I341*J341*H341</f>
        <v>0</v>
      </c>
      <c r="L341" s="274">
        <f>VLOOKUP($B341,'Node Plan'!$B:$M,8,FALSE)</f>
        <v>170</v>
      </c>
      <c r="M341" s="275">
        <f>VLOOKUP($B341,'Node Plan'!$B:$M,11,FALSE)</f>
        <v>1.6E-2</v>
      </c>
      <c r="N341" s="275">
        <f>VLOOKUP($B341,'Node Plan'!$B:$M,12,FALSE)</f>
        <v>0.01</v>
      </c>
      <c r="O341" s="275">
        <f>VLOOKUP($B341,'Node Plan'!$B:$M,11,FALSE)/2</f>
        <v>8.0000000000000002E-3</v>
      </c>
      <c r="P341" s="276">
        <f t="shared" si="259"/>
        <v>3.4000000000000004</v>
      </c>
      <c r="Q341" s="274">
        <f>VLOOKUP($B341,'Node Plan'!$B:$M,8,FALSE)</f>
        <v>170</v>
      </c>
      <c r="R341" s="275">
        <f>VLOOKUP($B341,'Node Plan'!$B:$M,11,FALSE)</f>
        <v>1.6E-2</v>
      </c>
      <c r="S341" s="275">
        <f>VLOOKUP($B341,'Node Plan'!$B:$M,12,FALSE)</f>
        <v>0.01</v>
      </c>
      <c r="T341" s="275">
        <f>VLOOKUP($B341,'Node Plan'!$B:$M,11,FALSE)/2</f>
        <v>8.0000000000000002E-3</v>
      </c>
      <c r="U341" s="276">
        <f t="shared" si="260"/>
        <v>3.4000000000000004</v>
      </c>
      <c r="V341"/>
      <c r="W341"/>
      <c r="X341" s="2" t="str">
        <f>"     GL("&amp;B341&amp;","&amp;D341&amp;") = "&amp;F341&amp;";"</f>
        <v xml:space="preserve">     GL(3935,3936) = 1.7;</v>
      </c>
    </row>
    <row r="342" spans="1:24" s="63" customFormat="1">
      <c r="A342"/>
      <c r="B342" s="2">
        <f>B341+1</f>
        <v>3936</v>
      </c>
      <c r="C342" s="2" t="str">
        <f>VLOOKUP($B342,'Node Plan'!B:M,2,FALSE)</f>
        <v>Bottom Frame Node 3936</v>
      </c>
      <c r="D342" s="2">
        <f>B342+1</f>
        <v>3937</v>
      </c>
      <c r="E342" s="2" t="str">
        <f>VLOOKUP($D342,'Node Plan'!B:M,2,FALSE)</f>
        <v>Bottom Frame Node 3937</v>
      </c>
      <c r="F342" s="192">
        <f>IF(G342="Y",1/(1/K342+1/P342+1/U342),1/(1/P342+1/U342))</f>
        <v>1.7000000000000002</v>
      </c>
      <c r="G342" s="2" t="s">
        <v>24</v>
      </c>
      <c r="H342" s="6"/>
      <c r="I342" s="4"/>
      <c r="J342" s="4"/>
      <c r="K342" s="5">
        <f>I342*J342*H342</f>
        <v>0</v>
      </c>
      <c r="L342" s="274">
        <f>VLOOKUP($B342,'Node Plan'!$B:$M,8,FALSE)</f>
        <v>170</v>
      </c>
      <c r="M342" s="275">
        <f>VLOOKUP($B342,'Node Plan'!$B:$M,11,FALSE)</f>
        <v>1.6E-2</v>
      </c>
      <c r="N342" s="275">
        <f>VLOOKUP($B342,'Node Plan'!$B:$M,12,FALSE)</f>
        <v>0.01</v>
      </c>
      <c r="O342" s="275">
        <f>VLOOKUP($B342,'Node Plan'!$B:$M,11,FALSE)/2</f>
        <v>8.0000000000000002E-3</v>
      </c>
      <c r="P342" s="276">
        <f t="shared" si="259"/>
        <v>3.4000000000000004</v>
      </c>
      <c r="Q342" s="274">
        <f>VLOOKUP($B342,'Node Plan'!$B:$M,8,FALSE)</f>
        <v>170</v>
      </c>
      <c r="R342" s="275">
        <f>VLOOKUP($B342,'Node Plan'!$B:$M,11,FALSE)</f>
        <v>1.6E-2</v>
      </c>
      <c r="S342" s="275">
        <f>VLOOKUP($B342,'Node Plan'!$B:$M,12,FALSE)</f>
        <v>0.01</v>
      </c>
      <c r="T342" s="275">
        <f>VLOOKUP($B342,'Node Plan'!$B:$M,11,FALSE)/2</f>
        <v>8.0000000000000002E-3</v>
      </c>
      <c r="U342" s="276">
        <f t="shared" si="260"/>
        <v>3.4000000000000004</v>
      </c>
      <c r="V342"/>
      <c r="W342"/>
      <c r="X342" s="2" t="str">
        <f>"     GL("&amp;B342&amp;","&amp;D342&amp;") = "&amp;F342&amp;";"</f>
        <v xml:space="preserve">     GL(3936,3937) = 1.7;</v>
      </c>
    </row>
    <row r="343" spans="1:24" s="63" customFormat="1" ht="15" thickBot="1">
      <c r="A343"/>
      <c r="B343" s="2"/>
      <c r="C343" s="2"/>
      <c r="D343" s="2"/>
      <c r="E343" s="2"/>
      <c r="F343" s="192"/>
      <c r="G343" s="2"/>
      <c r="H343" s="6"/>
      <c r="I343" s="4"/>
      <c r="J343" s="4"/>
      <c r="K343" s="4"/>
      <c r="L343" s="274"/>
      <c r="M343" s="275"/>
      <c r="N343" s="275"/>
      <c r="O343" s="275"/>
      <c r="P343" s="276"/>
      <c r="Q343" s="274"/>
      <c r="R343" s="275"/>
      <c r="S343" s="275"/>
      <c r="T343" s="275"/>
      <c r="U343" s="276"/>
      <c r="V343"/>
      <c r="W343"/>
      <c r="X343" s="2"/>
    </row>
    <row r="344" spans="1:24" s="44" customFormat="1" ht="15" thickBot="1">
      <c r="A344" s="137"/>
      <c r="B344" s="138" t="s">
        <v>113</v>
      </c>
      <c r="C344" s="151" t="s">
        <v>148</v>
      </c>
      <c r="D344" s="138" t="s">
        <v>113</v>
      </c>
      <c r="E344" s="151" t="s">
        <v>149</v>
      </c>
      <c r="F344" s="139"/>
      <c r="G344" s="139"/>
      <c r="H344" s="140"/>
      <c r="I344" s="137"/>
      <c r="J344" s="137"/>
      <c r="K344" s="137"/>
      <c r="L344" s="140"/>
      <c r="M344" s="137"/>
      <c r="N344" s="137"/>
      <c r="O344" s="137"/>
      <c r="P344" s="141"/>
      <c r="Q344" s="140"/>
      <c r="R344" s="137"/>
      <c r="S344" s="137"/>
      <c r="T344" s="137"/>
      <c r="U344" s="141"/>
      <c r="V344" s="137"/>
      <c r="W344" s="137"/>
      <c r="X344" s="142"/>
    </row>
    <row r="345" spans="1:24" s="62" customFormat="1">
      <c r="A345" s="152"/>
      <c r="B345" s="153"/>
      <c r="C345" s="153"/>
      <c r="D345" s="153" t="s">
        <v>128</v>
      </c>
      <c r="E345" s="153"/>
      <c r="F345" s="154"/>
      <c r="G345" s="154"/>
      <c r="H345" s="155"/>
      <c r="I345" s="156"/>
      <c r="J345" s="156"/>
      <c r="K345" s="156"/>
      <c r="L345" s="155"/>
      <c r="M345" s="156"/>
      <c r="N345" s="156"/>
      <c r="O345" s="156"/>
      <c r="P345" s="157"/>
      <c r="Q345" s="155"/>
      <c r="R345" s="156"/>
      <c r="S345" s="156"/>
      <c r="T345" s="156"/>
      <c r="U345" s="157"/>
      <c r="V345" s="152"/>
      <c r="W345" s="152"/>
      <c r="X345" s="158"/>
    </row>
    <row r="346" spans="1:24" s="14" customFormat="1">
      <c r="A346"/>
      <c r="B346" s="2">
        <v>3900</v>
      </c>
      <c r="C346" s="2" t="str">
        <f>VLOOKUP($B346,'Node Plan'!B:M,2,FALSE)</f>
        <v>Bottom Frame Node 3900</v>
      </c>
      <c r="D346" s="2">
        <v>3929</v>
      </c>
      <c r="E346" s="2" t="str">
        <f>VLOOKUP($D346,'Node Plan'!B:M,2,FALSE)</f>
        <v>Bottom Frame Node 3929</v>
      </c>
      <c r="F346" s="192">
        <f>IF(G346="Y",1/(1/K346+1/P346+1/U346),1/(1/P346+1/U346))</f>
        <v>2.5882499999999999</v>
      </c>
      <c r="G346" s="2" t="s">
        <v>24</v>
      </c>
      <c r="H346" s="6"/>
      <c r="I346" s="4"/>
      <c r="J346" s="4"/>
      <c r="K346" s="5">
        <f>I346*J346*H346</f>
        <v>0</v>
      </c>
      <c r="L346" s="274">
        <f>VLOOKUP($B346,'Node Plan'!$B:$M,8,FALSE)</f>
        <v>170</v>
      </c>
      <c r="M346" s="275">
        <f>VLOOKUP($B346,'Node Plan'!$B:$M,11,FALSE)</f>
        <v>1.6E-2</v>
      </c>
      <c r="N346" s="275">
        <f>VLOOKUP($B346,'Node Plan'!$B:$M,10,FALSE)</f>
        <v>1.5225000000000001E-2</v>
      </c>
      <c r="O346" s="275">
        <f>VLOOKUP($B346,'Node Plan'!$B:$M,11,FALSE)/2</f>
        <v>8.0000000000000002E-3</v>
      </c>
      <c r="P346" s="276">
        <f>(L346*M346*N346)/O346</f>
        <v>5.1765000000000008</v>
      </c>
      <c r="Q346" s="274">
        <f>VLOOKUP($D346,'Node Plan'!$B:$M,8,FALSE)</f>
        <v>170</v>
      </c>
      <c r="R346" s="275">
        <f>VLOOKUP($D346,'Node Plan'!$B:$M,10,FALSE)</f>
        <v>1.5225000000000001E-2</v>
      </c>
      <c r="S346" s="275">
        <f>VLOOKUP($D346,'Node Plan'!$B:$M,12,FALSE)</f>
        <v>0.01</v>
      </c>
      <c r="T346" s="275">
        <f>VLOOKUP($D346,'Node Plan'!$B:$M,12,FALSE)/2</f>
        <v>5.0000000000000001E-3</v>
      </c>
      <c r="U346" s="276">
        <f>(Q346*R346*S346)/T346</f>
        <v>5.1764999999999999</v>
      </c>
      <c r="V346"/>
      <c r="W346"/>
      <c r="X346" s="2" t="str">
        <f t="shared" ref="X346" si="261">"     GL("&amp;B346&amp;","&amp;D346&amp;") = "&amp;F346&amp;";"</f>
        <v xml:space="preserve">     GL(3900,3929) = 2.58825;</v>
      </c>
    </row>
    <row r="347" spans="1:24" s="14" customFormat="1">
      <c r="A347"/>
      <c r="B347" s="2">
        <v>3901</v>
      </c>
      <c r="C347" s="2" t="str">
        <f>VLOOKUP($B347,'Node Plan'!B:M,2,FALSE)</f>
        <v>Bottom Frame Node 3901</v>
      </c>
      <c r="D347" s="2">
        <v>3930</v>
      </c>
      <c r="E347" s="2" t="str">
        <f>VLOOKUP($D347,'Node Plan'!B:M,2,FALSE)</f>
        <v>Bottom Frame Node 3930</v>
      </c>
      <c r="F347" s="192">
        <f t="shared" ref="F347:F349" si="262">IF(G347="Y",1/(1/K347+1/P347+1/U347),1/(1/P347+1/U347))</f>
        <v>2.5882499999999999</v>
      </c>
      <c r="G347" s="2" t="s">
        <v>24</v>
      </c>
      <c r="H347" s="6"/>
      <c r="I347" s="4"/>
      <c r="J347" s="4"/>
      <c r="K347" s="5">
        <f t="shared" ref="K347:K349" si="263">I347*J347*H347</f>
        <v>0</v>
      </c>
      <c r="L347" s="274">
        <f>VLOOKUP($B347,'Node Plan'!$B:$M,8,FALSE)</f>
        <v>170</v>
      </c>
      <c r="M347" s="275">
        <f>VLOOKUP($B347,'Node Plan'!$B:$M,11,FALSE)</f>
        <v>1.6E-2</v>
      </c>
      <c r="N347" s="275">
        <f>VLOOKUP($B347,'Node Plan'!$B:$M,10,FALSE)</f>
        <v>1.5225000000000001E-2</v>
      </c>
      <c r="O347" s="275">
        <f>VLOOKUP($B347,'Node Plan'!$B:$M,11,FALSE)/2</f>
        <v>8.0000000000000002E-3</v>
      </c>
      <c r="P347" s="276">
        <f t="shared" ref="P347:P349" si="264">(L347*M347*N347)/O347</f>
        <v>5.1765000000000008</v>
      </c>
      <c r="Q347" s="274">
        <f>VLOOKUP($D347,'Node Plan'!$B:$M,8,FALSE)</f>
        <v>170</v>
      </c>
      <c r="R347" s="275">
        <f>VLOOKUP($D347,'Node Plan'!$B:$M,10,FALSE)</f>
        <v>1.5225000000000001E-2</v>
      </c>
      <c r="S347" s="275">
        <f>VLOOKUP($D347,'Node Plan'!$B:$M,12,FALSE)</f>
        <v>0.01</v>
      </c>
      <c r="T347" s="275">
        <f>VLOOKUP($D347,'Node Plan'!$B:$M,12,FALSE)/2</f>
        <v>5.0000000000000001E-3</v>
      </c>
      <c r="U347" s="276">
        <f t="shared" ref="U347:U349" si="265">(Q347*R347*S347)/T347</f>
        <v>5.1764999999999999</v>
      </c>
      <c r="V347"/>
      <c r="W347"/>
      <c r="X347" s="2" t="str">
        <f t="shared" ref="X347:X349" si="266">"     GL("&amp;B347&amp;","&amp;D347&amp;") = "&amp;F347&amp;";"</f>
        <v xml:space="preserve">     GL(3901,3930) = 2.58825;</v>
      </c>
    </row>
    <row r="348" spans="1:24" s="14" customFormat="1">
      <c r="A348"/>
      <c r="B348" s="2">
        <v>3902</v>
      </c>
      <c r="C348" s="2" t="str">
        <f>VLOOKUP($B348,'Node Plan'!B:M,2,FALSE)</f>
        <v>Bottom Frame Node 3902</v>
      </c>
      <c r="D348" s="2">
        <v>3931</v>
      </c>
      <c r="E348" s="2" t="str">
        <f>VLOOKUP($D348,'Node Plan'!B:M,2,FALSE)</f>
        <v>Bottom Frame Node 3931</v>
      </c>
      <c r="F348" s="192">
        <f t="shared" si="262"/>
        <v>2.5882499999999999</v>
      </c>
      <c r="G348" s="2" t="s">
        <v>24</v>
      </c>
      <c r="H348" s="6"/>
      <c r="I348" s="4"/>
      <c r="J348" s="4"/>
      <c r="K348" s="5">
        <f t="shared" si="263"/>
        <v>0</v>
      </c>
      <c r="L348" s="274">
        <f>VLOOKUP($B348,'Node Plan'!$B:$M,8,FALSE)</f>
        <v>170</v>
      </c>
      <c r="M348" s="275">
        <f>VLOOKUP($B348,'Node Plan'!$B:$M,11,FALSE)</f>
        <v>1.6E-2</v>
      </c>
      <c r="N348" s="275">
        <f>VLOOKUP($B348,'Node Plan'!$B:$M,10,FALSE)</f>
        <v>1.5225000000000001E-2</v>
      </c>
      <c r="O348" s="275">
        <f>VLOOKUP($B348,'Node Plan'!$B:$M,11,FALSE)/2</f>
        <v>8.0000000000000002E-3</v>
      </c>
      <c r="P348" s="276">
        <f t="shared" si="264"/>
        <v>5.1765000000000008</v>
      </c>
      <c r="Q348" s="274">
        <f>VLOOKUP($D348,'Node Plan'!$B:$M,8,FALSE)</f>
        <v>170</v>
      </c>
      <c r="R348" s="275">
        <f>VLOOKUP($D348,'Node Plan'!$B:$M,10,FALSE)</f>
        <v>1.5225000000000001E-2</v>
      </c>
      <c r="S348" s="275">
        <f>VLOOKUP($D348,'Node Plan'!$B:$M,12,FALSE)</f>
        <v>0.01</v>
      </c>
      <c r="T348" s="275">
        <f>VLOOKUP($D348,'Node Plan'!$B:$M,12,FALSE)/2</f>
        <v>5.0000000000000001E-3</v>
      </c>
      <c r="U348" s="276">
        <f t="shared" si="265"/>
        <v>5.1764999999999999</v>
      </c>
      <c r="V348"/>
      <c r="W348"/>
      <c r="X348" s="2" t="str">
        <f t="shared" si="266"/>
        <v xml:space="preserve">     GL(3902,3931) = 2.58825;</v>
      </c>
    </row>
    <row r="349" spans="1:24" s="14" customFormat="1">
      <c r="A349"/>
      <c r="B349" s="2">
        <v>3903</v>
      </c>
      <c r="C349" s="2" t="str">
        <f>VLOOKUP($B349,'Node Plan'!B:M,2,FALSE)</f>
        <v>Bottom Frame Node 3903</v>
      </c>
      <c r="D349" s="2">
        <v>3932</v>
      </c>
      <c r="E349" s="2" t="str">
        <f>VLOOKUP($D349,'Node Plan'!B:M,2,FALSE)</f>
        <v>Bottom Frame Node 3932</v>
      </c>
      <c r="F349" s="192">
        <f t="shared" si="262"/>
        <v>2.5882499999999999</v>
      </c>
      <c r="G349" s="2" t="s">
        <v>24</v>
      </c>
      <c r="H349" s="6"/>
      <c r="I349" s="4"/>
      <c r="J349" s="4"/>
      <c r="K349" s="5">
        <f t="shared" si="263"/>
        <v>0</v>
      </c>
      <c r="L349" s="274">
        <f>VLOOKUP($B349,'Node Plan'!$B:$M,8,FALSE)</f>
        <v>170</v>
      </c>
      <c r="M349" s="275">
        <f>VLOOKUP($B349,'Node Plan'!$B:$M,11,FALSE)</f>
        <v>1.6E-2</v>
      </c>
      <c r="N349" s="275">
        <f>VLOOKUP($B349,'Node Plan'!$B:$M,10,FALSE)</f>
        <v>1.5225000000000001E-2</v>
      </c>
      <c r="O349" s="275">
        <f>VLOOKUP($B349,'Node Plan'!$B:$M,11,FALSE)/2</f>
        <v>8.0000000000000002E-3</v>
      </c>
      <c r="P349" s="276">
        <f t="shared" si="264"/>
        <v>5.1765000000000008</v>
      </c>
      <c r="Q349" s="274">
        <f>VLOOKUP($D349,'Node Plan'!$B:$M,8,FALSE)</f>
        <v>170</v>
      </c>
      <c r="R349" s="275">
        <f>VLOOKUP($D349,'Node Plan'!$B:$M,10,FALSE)</f>
        <v>1.5225000000000001E-2</v>
      </c>
      <c r="S349" s="275">
        <f>VLOOKUP($D349,'Node Plan'!$B:$M,12,FALSE)</f>
        <v>0.01</v>
      </c>
      <c r="T349" s="275">
        <f>VLOOKUP($D349,'Node Plan'!$B:$M,12,FALSE)/2</f>
        <v>5.0000000000000001E-3</v>
      </c>
      <c r="U349" s="276">
        <f t="shared" si="265"/>
        <v>5.1764999999999999</v>
      </c>
      <c r="V349"/>
      <c r="W349"/>
      <c r="X349" s="2" t="str">
        <f t="shared" si="266"/>
        <v xml:space="preserve">     GL(3903,3932) = 2.58825;</v>
      </c>
    </row>
    <row r="350" spans="1:24" s="63" customFormat="1" ht="15" thickBot="1">
      <c r="A350"/>
      <c r="B350" s="2"/>
      <c r="C350" s="2"/>
      <c r="D350" s="2"/>
      <c r="E350" s="2"/>
      <c r="F350" s="192"/>
      <c r="G350" s="2"/>
      <c r="H350" s="6"/>
      <c r="I350" s="4"/>
      <c r="J350" s="4"/>
      <c r="K350" s="4"/>
      <c r="L350" s="274"/>
      <c r="M350" s="275"/>
      <c r="N350" s="275"/>
      <c r="O350" s="275"/>
      <c r="P350" s="276"/>
      <c r="Q350" s="274"/>
      <c r="R350" s="275"/>
      <c r="S350" s="275"/>
      <c r="T350" s="275"/>
      <c r="U350" s="276"/>
      <c r="V350"/>
      <c r="W350"/>
      <c r="X350" s="2"/>
    </row>
    <row r="351" spans="1:24" s="44" customFormat="1" ht="15" thickBot="1">
      <c r="A351" s="137"/>
      <c r="B351" s="138" t="s">
        <v>113</v>
      </c>
      <c r="C351" s="151" t="s">
        <v>148</v>
      </c>
      <c r="D351" s="138" t="s">
        <v>113</v>
      </c>
      <c r="E351" s="151" t="s">
        <v>150</v>
      </c>
      <c r="F351" s="139"/>
      <c r="G351" s="139"/>
      <c r="H351" s="140"/>
      <c r="I351" s="137"/>
      <c r="J351" s="137"/>
      <c r="K351" s="137"/>
      <c r="L351" s="140"/>
      <c r="M351" s="137"/>
      <c r="N351" s="137"/>
      <c r="O351" s="137"/>
      <c r="P351" s="141"/>
      <c r="Q351" s="140"/>
      <c r="R351" s="137"/>
      <c r="S351" s="137"/>
      <c r="T351" s="137"/>
      <c r="U351" s="141"/>
      <c r="V351" s="137"/>
      <c r="W351" s="137"/>
      <c r="X351" s="142"/>
    </row>
    <row r="352" spans="1:24" s="62" customFormat="1">
      <c r="A352" s="152"/>
      <c r="B352" s="153"/>
      <c r="C352" s="153"/>
      <c r="D352" s="153" t="s">
        <v>128</v>
      </c>
      <c r="E352" s="153"/>
      <c r="F352" s="154"/>
      <c r="G352" s="154"/>
      <c r="H352" s="155"/>
      <c r="I352" s="156"/>
      <c r="J352" s="156"/>
      <c r="K352" s="156"/>
      <c r="L352" s="155"/>
      <c r="M352" s="156"/>
      <c r="N352" s="156"/>
      <c r="O352" s="156"/>
      <c r="P352" s="157"/>
      <c r="Q352" s="155"/>
      <c r="R352" s="156"/>
      <c r="S352" s="156"/>
      <c r="T352" s="156"/>
      <c r="U352" s="157"/>
      <c r="V352" s="152"/>
      <c r="W352" s="152"/>
      <c r="X352" s="158"/>
    </row>
    <row r="353" spans="1:24" s="14" customFormat="1">
      <c r="A353"/>
      <c r="B353" s="2">
        <v>3903</v>
      </c>
      <c r="C353" s="2" t="str">
        <f>VLOOKUP($B353,'Node Plan'!B:M,2,FALSE)</f>
        <v>Bottom Frame Node 3903</v>
      </c>
      <c r="D353" s="2">
        <v>3933</v>
      </c>
      <c r="E353" s="2" t="str">
        <f>VLOOKUP($D353,'Node Plan'!B:M,2,FALSE)</f>
        <v>Bottom Frame Node 3933</v>
      </c>
      <c r="F353" s="192">
        <f>IF(G353="Y",1/(1/K353+1/P353+1/U353),1/(1/P353+1/U353))</f>
        <v>2.7199999999999998</v>
      </c>
      <c r="G353" s="2" t="s">
        <v>24</v>
      </c>
      <c r="H353" s="6"/>
      <c r="I353" s="4"/>
      <c r="J353" s="4"/>
      <c r="K353" s="5">
        <f>I353*J353*H353</f>
        <v>0</v>
      </c>
      <c r="L353" s="274">
        <f>VLOOKUP($B353,'Node Plan'!$B:$M,8,FALSE)</f>
        <v>170</v>
      </c>
      <c r="M353" s="275">
        <f>VLOOKUP($B353,'Node Plan'!$B:$M,10,FALSE)</f>
        <v>1.5225000000000001E-2</v>
      </c>
      <c r="N353" s="275">
        <f>VLOOKUP($B353,'Node Plan'!$B:$M,11,FALSE)</f>
        <v>1.6E-2</v>
      </c>
      <c r="O353" s="275">
        <f>VLOOKUP($B353,'Node Plan'!$B:$M,10,FALSE)/2</f>
        <v>7.6125000000000003E-3</v>
      </c>
      <c r="P353" s="276">
        <f>(L353*M353*N353)/O353</f>
        <v>5.4399999999999995</v>
      </c>
      <c r="Q353" s="274">
        <f>VLOOKUP($D353,'Node Plan'!$B:$M,8,FALSE)</f>
        <v>170</v>
      </c>
      <c r="R353" s="275">
        <f>VLOOKUP($D353,'Node Plan'!$B:$M,11,FALSE)</f>
        <v>1.6E-2</v>
      </c>
      <c r="S353" s="275">
        <f>VLOOKUP($D353,'Node Plan'!$B:$M,12,FALSE)</f>
        <v>0.01</v>
      </c>
      <c r="T353" s="275">
        <f>VLOOKUP($D353,'Node Plan'!$B:$M,12,FALSE)/2</f>
        <v>5.0000000000000001E-3</v>
      </c>
      <c r="U353" s="276">
        <f>(Q353*R353*S353)/T353</f>
        <v>5.44</v>
      </c>
      <c r="V353"/>
      <c r="W353"/>
      <c r="X353" s="2" t="str">
        <f t="shared" ref="X353:X356" si="267">"     GL("&amp;B353&amp;","&amp;D353&amp;") = "&amp;F353&amp;";"</f>
        <v xml:space="preserve">     GL(3903,3933) = 2.72;</v>
      </c>
    </row>
    <row r="354" spans="1:24" s="14" customFormat="1">
      <c r="A354"/>
      <c r="B354" s="2">
        <f>B353+4</f>
        <v>3907</v>
      </c>
      <c r="C354" s="2" t="str">
        <f>VLOOKUP($B354,'Node Plan'!B:M,2,FALSE)</f>
        <v>Bottom Frame Node 3907</v>
      </c>
      <c r="D354" s="2">
        <f>D353+1</f>
        <v>3934</v>
      </c>
      <c r="E354" s="2" t="str">
        <f>VLOOKUP($D354,'Node Plan'!B:M,2,FALSE)</f>
        <v>Bottom Frame Node 3934</v>
      </c>
      <c r="F354" s="192">
        <f t="shared" ref="F354:F356" si="268">IF(G354="Y",1/(1/K354+1/P354+1/U354),1/(1/P354+1/U354))</f>
        <v>2.7199999999999998</v>
      </c>
      <c r="G354" s="2" t="s">
        <v>24</v>
      </c>
      <c r="H354" s="6"/>
      <c r="I354" s="4"/>
      <c r="J354" s="4"/>
      <c r="K354" s="5">
        <f t="shared" ref="K354:K356" si="269">I354*J354*H354</f>
        <v>0</v>
      </c>
      <c r="L354" s="274">
        <f>VLOOKUP($B354,'Node Plan'!$B:$M,8,FALSE)</f>
        <v>170</v>
      </c>
      <c r="M354" s="275">
        <f>VLOOKUP($B354,'Node Plan'!$B:$M,10,FALSE)</f>
        <v>1.5225000000000001E-2</v>
      </c>
      <c r="N354" s="275">
        <f>VLOOKUP($B354,'Node Plan'!$B:$M,11,FALSE)</f>
        <v>1.6E-2</v>
      </c>
      <c r="O354" s="275">
        <f>VLOOKUP($B354,'Node Plan'!$B:$M,10,FALSE)/2</f>
        <v>7.6125000000000003E-3</v>
      </c>
      <c r="P354" s="276">
        <f t="shared" ref="P354:P357" si="270">(L354*M354*N354)/O354</f>
        <v>5.4399999999999995</v>
      </c>
      <c r="Q354" s="274">
        <f>VLOOKUP($D354,'Node Plan'!$B:$M,8,FALSE)</f>
        <v>170</v>
      </c>
      <c r="R354" s="275">
        <f>VLOOKUP($D354,'Node Plan'!$B:$M,11,FALSE)</f>
        <v>1.6E-2</v>
      </c>
      <c r="S354" s="275">
        <f>VLOOKUP($D354,'Node Plan'!$B:$M,12,FALSE)</f>
        <v>0.01</v>
      </c>
      <c r="T354" s="275">
        <f>VLOOKUP($D354,'Node Plan'!$B:$M,12,FALSE)/2</f>
        <v>5.0000000000000001E-3</v>
      </c>
      <c r="U354" s="276">
        <f t="shared" ref="U354:U357" si="271">(Q354*R354*S354)/T354</f>
        <v>5.44</v>
      </c>
      <c r="V354"/>
      <c r="W354"/>
      <c r="X354" s="2" t="str">
        <f t="shared" si="267"/>
        <v xml:space="preserve">     GL(3907,3934) = 2.72;</v>
      </c>
    </row>
    <row r="355" spans="1:24" s="14" customFormat="1">
      <c r="A355"/>
      <c r="B355" s="2">
        <f t="shared" ref="B355:B356" si="272">B354+4</f>
        <v>3911</v>
      </c>
      <c r="C355" s="2" t="str">
        <f>VLOOKUP($B355,'Node Plan'!B:M,2,FALSE)</f>
        <v>Bottom Frame Node 3911</v>
      </c>
      <c r="D355" s="2">
        <f t="shared" ref="D355:D357" si="273">D354+1</f>
        <v>3935</v>
      </c>
      <c r="E355" s="2" t="str">
        <f>VLOOKUP($D355,'Node Plan'!B:M,2,FALSE)</f>
        <v>Bottom Frame Node 3935</v>
      </c>
      <c r="F355" s="192">
        <f t="shared" si="268"/>
        <v>2.7199999999999998</v>
      </c>
      <c r="G355" s="2" t="s">
        <v>24</v>
      </c>
      <c r="H355" s="6"/>
      <c r="I355" s="4"/>
      <c r="J355" s="4"/>
      <c r="K355" s="5">
        <f t="shared" si="269"/>
        <v>0</v>
      </c>
      <c r="L355" s="274">
        <f>VLOOKUP($B355,'Node Plan'!$B:$M,8,FALSE)</f>
        <v>170</v>
      </c>
      <c r="M355" s="275">
        <f>VLOOKUP($B355,'Node Plan'!$B:$M,10,FALSE)</f>
        <v>1.5225000000000001E-2</v>
      </c>
      <c r="N355" s="275">
        <f>VLOOKUP($B355,'Node Plan'!$B:$M,11,FALSE)</f>
        <v>1.6E-2</v>
      </c>
      <c r="O355" s="275">
        <f>VLOOKUP($B355,'Node Plan'!$B:$M,10,FALSE)/2</f>
        <v>7.6125000000000003E-3</v>
      </c>
      <c r="P355" s="276">
        <f t="shared" si="270"/>
        <v>5.4399999999999995</v>
      </c>
      <c r="Q355" s="274">
        <f>VLOOKUP($D355,'Node Plan'!$B:$M,8,FALSE)</f>
        <v>170</v>
      </c>
      <c r="R355" s="275">
        <f>VLOOKUP($D355,'Node Plan'!$B:$M,11,FALSE)</f>
        <v>1.6E-2</v>
      </c>
      <c r="S355" s="275">
        <f>VLOOKUP($D355,'Node Plan'!$B:$M,12,FALSE)</f>
        <v>0.01</v>
      </c>
      <c r="T355" s="275">
        <f>VLOOKUP($D355,'Node Plan'!$B:$M,12,FALSE)/2</f>
        <v>5.0000000000000001E-3</v>
      </c>
      <c r="U355" s="276">
        <f t="shared" si="271"/>
        <v>5.44</v>
      </c>
      <c r="V355"/>
      <c r="W355"/>
      <c r="X355" s="2" t="str">
        <f t="shared" si="267"/>
        <v xml:space="preserve">     GL(3911,3935) = 2.72;</v>
      </c>
    </row>
    <row r="356" spans="1:24" s="14" customFormat="1">
      <c r="A356"/>
      <c r="B356" s="2">
        <f t="shared" si="272"/>
        <v>3915</v>
      </c>
      <c r="C356" s="2" t="str">
        <f>VLOOKUP($B356,'Node Plan'!B:M,2,FALSE)</f>
        <v>Bottom Frame Node 3915</v>
      </c>
      <c r="D356" s="2">
        <f t="shared" si="273"/>
        <v>3936</v>
      </c>
      <c r="E356" s="2" t="str">
        <f>VLOOKUP($D356,'Node Plan'!B:M,2,FALSE)</f>
        <v>Bottom Frame Node 3936</v>
      </c>
      <c r="F356" s="192">
        <f t="shared" si="268"/>
        <v>2.7199999999999998</v>
      </c>
      <c r="G356" s="2" t="s">
        <v>24</v>
      </c>
      <c r="H356" s="6"/>
      <c r="I356" s="4"/>
      <c r="J356" s="4"/>
      <c r="K356" s="5">
        <f t="shared" si="269"/>
        <v>0</v>
      </c>
      <c r="L356" s="274">
        <f>VLOOKUP($B356,'Node Plan'!$B:$M,8,FALSE)</f>
        <v>170</v>
      </c>
      <c r="M356" s="275">
        <f>VLOOKUP($B356,'Node Plan'!$B:$M,10,FALSE)</f>
        <v>1.5225000000000001E-2</v>
      </c>
      <c r="N356" s="275">
        <f>VLOOKUP($B356,'Node Plan'!$B:$M,11,FALSE)</f>
        <v>1.6E-2</v>
      </c>
      <c r="O356" s="275">
        <f>VLOOKUP($B356,'Node Plan'!$B:$M,10,FALSE)/2</f>
        <v>7.6125000000000003E-3</v>
      </c>
      <c r="P356" s="276">
        <f t="shared" si="270"/>
        <v>5.4399999999999995</v>
      </c>
      <c r="Q356" s="274">
        <f>VLOOKUP($D356,'Node Plan'!$B:$M,8,FALSE)</f>
        <v>170</v>
      </c>
      <c r="R356" s="275">
        <f>VLOOKUP($D356,'Node Plan'!$B:$M,11,FALSE)</f>
        <v>1.6E-2</v>
      </c>
      <c r="S356" s="275">
        <f>VLOOKUP($D356,'Node Plan'!$B:$M,12,FALSE)</f>
        <v>0.01</v>
      </c>
      <c r="T356" s="275">
        <f>VLOOKUP($D356,'Node Plan'!$B:$M,12,FALSE)/2</f>
        <v>5.0000000000000001E-3</v>
      </c>
      <c r="U356" s="276">
        <f t="shared" si="271"/>
        <v>5.44</v>
      </c>
      <c r="V356"/>
      <c r="W356"/>
      <c r="X356" s="2" t="str">
        <f t="shared" si="267"/>
        <v xml:space="preserve">     GL(3915,3936) = 2.72;</v>
      </c>
    </row>
    <row r="357" spans="1:24" s="14" customFormat="1">
      <c r="A357"/>
      <c r="B357" s="2">
        <f t="shared" ref="B357" si="274">B356+4</f>
        <v>3919</v>
      </c>
      <c r="C357" s="2" t="str">
        <f>VLOOKUP($B357,'Node Plan'!B:M,2,FALSE)</f>
        <v>Bottom Frame Node 3919</v>
      </c>
      <c r="D357" s="2">
        <f t="shared" si="273"/>
        <v>3937</v>
      </c>
      <c r="E357" s="2" t="str">
        <f>VLOOKUP($D357,'Node Plan'!B:M,2,FALSE)</f>
        <v>Bottom Frame Node 3937</v>
      </c>
      <c r="F357" s="192">
        <f t="shared" ref="F357" si="275">IF(G357="Y",1/(1/K357+1/P357+1/U357),1/(1/P357+1/U357))</f>
        <v>2.7199999999999998</v>
      </c>
      <c r="G357" s="2" t="s">
        <v>24</v>
      </c>
      <c r="H357" s="6"/>
      <c r="I357" s="4"/>
      <c r="J357" s="4"/>
      <c r="K357" s="5">
        <f t="shared" ref="K357" si="276">I357*J357*H357</f>
        <v>0</v>
      </c>
      <c r="L357" s="274">
        <f>VLOOKUP($B357,'Node Plan'!$B:$M,8,FALSE)</f>
        <v>170</v>
      </c>
      <c r="M357" s="275">
        <f>VLOOKUP($B357,'Node Plan'!$B:$M,10,FALSE)</f>
        <v>1.5225000000000001E-2</v>
      </c>
      <c r="N357" s="275">
        <f>VLOOKUP($B357,'Node Plan'!$B:$M,11,FALSE)</f>
        <v>1.6E-2</v>
      </c>
      <c r="O357" s="275">
        <f>VLOOKUP($B357,'Node Plan'!$B:$M,10,FALSE)/2</f>
        <v>7.6125000000000003E-3</v>
      </c>
      <c r="P357" s="276">
        <f t="shared" si="270"/>
        <v>5.4399999999999995</v>
      </c>
      <c r="Q357" s="274">
        <f>VLOOKUP($D357,'Node Plan'!$B:$M,8,FALSE)</f>
        <v>170</v>
      </c>
      <c r="R357" s="275">
        <f>VLOOKUP($D357,'Node Plan'!$B:$M,11,FALSE)</f>
        <v>1.6E-2</v>
      </c>
      <c r="S357" s="275">
        <f>VLOOKUP($D357,'Node Plan'!$B:$M,12,FALSE)</f>
        <v>0.01</v>
      </c>
      <c r="T357" s="275">
        <f>VLOOKUP($D357,'Node Plan'!$B:$M,12,FALSE)/2</f>
        <v>5.0000000000000001E-3</v>
      </c>
      <c r="U357" s="276">
        <f t="shared" si="271"/>
        <v>5.44</v>
      </c>
      <c r="V357"/>
      <c r="W357"/>
      <c r="X357" s="2" t="str">
        <f t="shared" ref="X357" si="277">"     GL("&amp;B357&amp;","&amp;D357&amp;") = "&amp;F357&amp;";"</f>
        <v xml:space="preserve">     GL(3919,3937) = 2.72;</v>
      </c>
    </row>
    <row r="358" spans="1:24" s="63" customFormat="1" ht="15" thickBot="1">
      <c r="A358"/>
      <c r="B358" s="2"/>
      <c r="C358" s="2"/>
      <c r="D358" s="2"/>
      <c r="E358" s="2"/>
      <c r="F358" s="192"/>
      <c r="G358" s="2"/>
      <c r="H358" s="6"/>
      <c r="I358" s="4"/>
      <c r="J358" s="4"/>
      <c r="K358" s="4"/>
      <c r="L358" s="274"/>
      <c r="M358" s="275"/>
      <c r="N358" s="275"/>
      <c r="O358" s="275"/>
      <c r="P358" s="276"/>
      <c r="Q358" s="274"/>
      <c r="R358" s="275"/>
      <c r="S358" s="275"/>
      <c r="T358" s="275"/>
      <c r="U358" s="276"/>
      <c r="V358"/>
      <c r="W358"/>
      <c r="X358" s="2"/>
    </row>
    <row r="359" spans="1:24" s="44" customFormat="1" ht="15" thickBot="1">
      <c r="A359" s="137"/>
      <c r="B359" s="138" t="s">
        <v>113</v>
      </c>
      <c r="C359" s="151" t="s">
        <v>148</v>
      </c>
      <c r="D359" s="138" t="s">
        <v>113</v>
      </c>
      <c r="E359" s="151" t="s">
        <v>149</v>
      </c>
      <c r="F359" s="139"/>
      <c r="G359" s="139"/>
      <c r="H359" s="140"/>
      <c r="I359" s="137"/>
      <c r="J359" s="137"/>
      <c r="K359" s="137"/>
      <c r="L359" s="140"/>
      <c r="M359" s="137"/>
      <c r="N359" s="137"/>
      <c r="O359" s="137"/>
      <c r="P359" s="141"/>
      <c r="Q359" s="140"/>
      <c r="R359" s="137"/>
      <c r="S359" s="137"/>
      <c r="T359" s="137"/>
      <c r="U359" s="141"/>
      <c r="V359" s="137"/>
      <c r="W359" s="137"/>
      <c r="X359" s="142"/>
    </row>
    <row r="360" spans="1:24" s="62" customFormat="1">
      <c r="A360" s="152"/>
      <c r="B360" s="153"/>
      <c r="C360" s="153"/>
      <c r="D360" s="153" t="s">
        <v>128</v>
      </c>
      <c r="E360" s="153"/>
      <c r="F360" s="154"/>
      <c r="G360" s="154"/>
      <c r="H360" s="155"/>
      <c r="I360" s="156"/>
      <c r="J360" s="156"/>
      <c r="K360" s="156"/>
      <c r="L360" s="155"/>
      <c r="M360" s="156"/>
      <c r="N360" s="156"/>
      <c r="O360" s="156"/>
      <c r="P360" s="157"/>
      <c r="Q360" s="155"/>
      <c r="R360" s="156"/>
      <c r="S360" s="156"/>
      <c r="T360" s="156"/>
      <c r="U360" s="157"/>
      <c r="V360" s="152"/>
      <c r="W360" s="152"/>
      <c r="X360" s="158"/>
    </row>
    <row r="361" spans="1:24" s="14" customFormat="1">
      <c r="A361"/>
      <c r="B361" s="2">
        <v>3919</v>
      </c>
      <c r="C361" s="2" t="str">
        <f>VLOOKUP($B361,'Node Plan'!B:M,2,FALSE)</f>
        <v>Bottom Frame Node 3919</v>
      </c>
      <c r="D361" s="2">
        <v>3920</v>
      </c>
      <c r="E361" s="2" t="str">
        <f>VLOOKUP($D361,'Node Plan'!B:M,2,FALSE)</f>
        <v>Bottom Frame Node 3920</v>
      </c>
      <c r="F361" s="192">
        <f>IF(G361="Y",1/(1/K361+1/P361+1/U361),1/(1/P361+1/U361))</f>
        <v>2.5882499999999999</v>
      </c>
      <c r="G361" s="2" t="s">
        <v>24</v>
      </c>
      <c r="H361" s="6"/>
      <c r="I361" s="4"/>
      <c r="J361" s="4"/>
      <c r="K361" s="5">
        <f>I361*J361*H361</f>
        <v>0</v>
      </c>
      <c r="L361" s="274">
        <f>VLOOKUP($B361,'Node Plan'!$B:$M,8,FALSE)</f>
        <v>170</v>
      </c>
      <c r="M361" s="275">
        <f>VLOOKUP($B361,'Node Plan'!$B:$M,11,FALSE)</f>
        <v>1.6E-2</v>
      </c>
      <c r="N361" s="275">
        <f>VLOOKUP($B361,'Node Plan'!$B:$M,10,FALSE)</f>
        <v>1.5225000000000001E-2</v>
      </c>
      <c r="O361" s="275">
        <f>VLOOKUP($B361,'Node Plan'!$B:$M,11,FALSE)/2</f>
        <v>8.0000000000000002E-3</v>
      </c>
      <c r="P361" s="276">
        <f>(L361*M361*N361)/O361</f>
        <v>5.1765000000000008</v>
      </c>
      <c r="Q361" s="274">
        <f>VLOOKUP($D361,'Node Plan'!$B:$M,8,FALSE)</f>
        <v>170</v>
      </c>
      <c r="R361" s="275">
        <f>VLOOKUP($D361,'Node Plan'!$B:$M,10,FALSE)</f>
        <v>1.5225000000000001E-2</v>
      </c>
      <c r="S361" s="275">
        <f>VLOOKUP($D361,'Node Plan'!$B:$M,12,FALSE)</f>
        <v>0.01</v>
      </c>
      <c r="T361" s="275">
        <f>VLOOKUP($D361,'Node Plan'!$B:$M,12,FALSE)/2</f>
        <v>5.0000000000000001E-3</v>
      </c>
      <c r="U361" s="276">
        <f>(Q361*R361*S361)/T361</f>
        <v>5.1764999999999999</v>
      </c>
      <c r="V361"/>
      <c r="W361"/>
      <c r="X361" s="2" t="str">
        <f t="shared" ref="X361:X364" si="278">"     GL("&amp;B361&amp;","&amp;D361&amp;") = "&amp;F361&amp;";"</f>
        <v xml:space="preserve">     GL(3919,3920) = 2.58825;</v>
      </c>
    </row>
    <row r="362" spans="1:24" s="14" customFormat="1">
      <c r="A362"/>
      <c r="B362" s="2">
        <f>B361-1</f>
        <v>3918</v>
      </c>
      <c r="C362" s="2" t="str">
        <f>VLOOKUP($B362,'Node Plan'!B:M,2,FALSE)</f>
        <v>Bottom Frame Node 3918</v>
      </c>
      <c r="D362" s="2">
        <f>D361+1</f>
        <v>3921</v>
      </c>
      <c r="E362" s="2" t="str">
        <f>VLOOKUP($D362,'Node Plan'!B:M,2,FALSE)</f>
        <v>Bottom Frame Node 3921</v>
      </c>
      <c r="F362" s="192">
        <f t="shared" ref="F362:F364" si="279">IF(G362="Y",1/(1/K362+1/P362+1/U362),1/(1/P362+1/U362))</f>
        <v>2.5882499999999999</v>
      </c>
      <c r="G362" s="2" t="s">
        <v>24</v>
      </c>
      <c r="H362" s="6"/>
      <c r="I362" s="4"/>
      <c r="J362" s="4"/>
      <c r="K362" s="5">
        <f t="shared" ref="K362:K364" si="280">I362*J362*H362</f>
        <v>0</v>
      </c>
      <c r="L362" s="274">
        <f>VLOOKUP($B362,'Node Plan'!$B:$M,8,FALSE)</f>
        <v>170</v>
      </c>
      <c r="M362" s="275">
        <f>VLOOKUP($B362,'Node Plan'!$B:$M,11,FALSE)</f>
        <v>1.6E-2</v>
      </c>
      <c r="N362" s="275">
        <f>VLOOKUP($B362,'Node Plan'!$B:$M,10,FALSE)</f>
        <v>1.5225000000000001E-2</v>
      </c>
      <c r="O362" s="275">
        <f>VLOOKUP($B362,'Node Plan'!$B:$M,11,FALSE)/2</f>
        <v>8.0000000000000002E-3</v>
      </c>
      <c r="P362" s="276">
        <f t="shared" ref="P362:P364" si="281">(L362*M362*N362)/O362</f>
        <v>5.1765000000000008</v>
      </c>
      <c r="Q362" s="274">
        <f>VLOOKUP($D362,'Node Plan'!$B:$M,8,FALSE)</f>
        <v>170</v>
      </c>
      <c r="R362" s="275">
        <f>VLOOKUP($D362,'Node Plan'!$B:$M,10,FALSE)</f>
        <v>1.5225000000000001E-2</v>
      </c>
      <c r="S362" s="275">
        <f>VLOOKUP($D362,'Node Plan'!$B:$M,12,FALSE)</f>
        <v>0.01</v>
      </c>
      <c r="T362" s="275">
        <f>VLOOKUP($D362,'Node Plan'!$B:$M,12,FALSE)/2</f>
        <v>5.0000000000000001E-3</v>
      </c>
      <c r="U362" s="276">
        <f t="shared" ref="U362:U364" si="282">(Q362*R362*S362)/T362</f>
        <v>5.1764999999999999</v>
      </c>
      <c r="V362"/>
      <c r="W362"/>
      <c r="X362" s="2" t="str">
        <f t="shared" si="278"/>
        <v xml:space="preserve">     GL(3918,3921) = 2.58825;</v>
      </c>
    </row>
    <row r="363" spans="1:24" s="14" customFormat="1">
      <c r="A363"/>
      <c r="B363" s="2">
        <f t="shared" ref="B363:B364" si="283">B362-1</f>
        <v>3917</v>
      </c>
      <c r="C363" s="2" t="str">
        <f>VLOOKUP($B363,'Node Plan'!B:M,2,FALSE)</f>
        <v>Bottom Frame Node 3917</v>
      </c>
      <c r="D363" s="2">
        <f t="shared" ref="D363:D364" si="284">D362+1</f>
        <v>3922</v>
      </c>
      <c r="E363" s="2" t="str">
        <f>VLOOKUP($D363,'Node Plan'!B:M,2,FALSE)</f>
        <v>Bottom Frame Node 3922</v>
      </c>
      <c r="F363" s="192">
        <f t="shared" si="279"/>
        <v>2.5882499999999999</v>
      </c>
      <c r="G363" s="2" t="s">
        <v>24</v>
      </c>
      <c r="H363" s="6"/>
      <c r="I363" s="4"/>
      <c r="J363" s="4"/>
      <c r="K363" s="5">
        <f t="shared" si="280"/>
        <v>0</v>
      </c>
      <c r="L363" s="274">
        <f>VLOOKUP($B363,'Node Plan'!$B:$M,8,FALSE)</f>
        <v>170</v>
      </c>
      <c r="M363" s="275">
        <f>VLOOKUP($B363,'Node Plan'!$B:$M,11,FALSE)</f>
        <v>1.6E-2</v>
      </c>
      <c r="N363" s="275">
        <f>VLOOKUP($B363,'Node Plan'!$B:$M,10,FALSE)</f>
        <v>1.5225000000000001E-2</v>
      </c>
      <c r="O363" s="275">
        <f>VLOOKUP($B363,'Node Plan'!$B:$M,11,FALSE)/2</f>
        <v>8.0000000000000002E-3</v>
      </c>
      <c r="P363" s="276">
        <f t="shared" si="281"/>
        <v>5.1765000000000008</v>
      </c>
      <c r="Q363" s="274">
        <f>VLOOKUP($D363,'Node Plan'!$B:$M,8,FALSE)</f>
        <v>170</v>
      </c>
      <c r="R363" s="275">
        <f>VLOOKUP($D363,'Node Plan'!$B:$M,10,FALSE)</f>
        <v>1.5225000000000001E-2</v>
      </c>
      <c r="S363" s="275">
        <f>VLOOKUP($D363,'Node Plan'!$B:$M,12,FALSE)</f>
        <v>0.01</v>
      </c>
      <c r="T363" s="275">
        <f>VLOOKUP($D363,'Node Plan'!$B:$M,12,FALSE)/2</f>
        <v>5.0000000000000001E-3</v>
      </c>
      <c r="U363" s="276">
        <f t="shared" si="282"/>
        <v>5.1764999999999999</v>
      </c>
      <c r="V363"/>
      <c r="W363"/>
      <c r="X363" s="2" t="str">
        <f t="shared" si="278"/>
        <v xml:space="preserve">     GL(3917,3922) = 2.58825;</v>
      </c>
    </row>
    <row r="364" spans="1:24" s="14" customFormat="1">
      <c r="A364"/>
      <c r="B364" s="2">
        <f t="shared" si="283"/>
        <v>3916</v>
      </c>
      <c r="C364" s="2" t="str">
        <f>VLOOKUP($B364,'Node Plan'!B:M,2,FALSE)</f>
        <v>Bottom Frame Node 3916</v>
      </c>
      <c r="D364" s="2">
        <f t="shared" si="284"/>
        <v>3923</v>
      </c>
      <c r="E364" s="2" t="str">
        <f>VLOOKUP($D364,'Node Plan'!B:M,2,FALSE)</f>
        <v>Bottom Frame Node 3923</v>
      </c>
      <c r="F364" s="192">
        <f t="shared" si="279"/>
        <v>2.5882499999999999</v>
      </c>
      <c r="G364" s="2" t="s">
        <v>24</v>
      </c>
      <c r="H364" s="6"/>
      <c r="I364" s="4"/>
      <c r="J364" s="4"/>
      <c r="K364" s="5">
        <f t="shared" si="280"/>
        <v>0</v>
      </c>
      <c r="L364" s="274">
        <f>VLOOKUP($B364,'Node Plan'!$B:$M,8,FALSE)</f>
        <v>170</v>
      </c>
      <c r="M364" s="275">
        <f>VLOOKUP($B364,'Node Plan'!$B:$M,11,FALSE)</f>
        <v>1.6E-2</v>
      </c>
      <c r="N364" s="275">
        <f>VLOOKUP($B364,'Node Plan'!$B:$M,10,FALSE)</f>
        <v>1.5225000000000001E-2</v>
      </c>
      <c r="O364" s="275">
        <f>VLOOKUP($B364,'Node Plan'!$B:$M,11,FALSE)/2</f>
        <v>8.0000000000000002E-3</v>
      </c>
      <c r="P364" s="276">
        <f t="shared" si="281"/>
        <v>5.1765000000000008</v>
      </c>
      <c r="Q364" s="274">
        <f>VLOOKUP($D364,'Node Plan'!$B:$M,8,FALSE)</f>
        <v>170</v>
      </c>
      <c r="R364" s="275">
        <f>VLOOKUP($D364,'Node Plan'!$B:$M,10,FALSE)</f>
        <v>1.5225000000000001E-2</v>
      </c>
      <c r="S364" s="275">
        <f>VLOOKUP($D364,'Node Plan'!$B:$M,12,FALSE)</f>
        <v>0.01</v>
      </c>
      <c r="T364" s="275">
        <f>VLOOKUP($D364,'Node Plan'!$B:$M,12,FALSE)/2</f>
        <v>5.0000000000000001E-3</v>
      </c>
      <c r="U364" s="276">
        <f t="shared" si="282"/>
        <v>5.1764999999999999</v>
      </c>
      <c r="V364"/>
      <c r="W364"/>
      <c r="X364" s="2" t="str">
        <f t="shared" si="278"/>
        <v xml:space="preserve">     GL(3916,3923) = 2.58825;</v>
      </c>
    </row>
    <row r="365" spans="1:24" s="63" customFormat="1" ht="15" thickBot="1">
      <c r="A365"/>
      <c r="B365" s="2"/>
      <c r="C365" s="2"/>
      <c r="D365" s="2"/>
      <c r="E365" s="2"/>
      <c r="F365" s="192"/>
      <c r="G365" s="2"/>
      <c r="H365" s="6"/>
      <c r="I365" s="4"/>
      <c r="J365" s="4"/>
      <c r="K365" s="4"/>
      <c r="L365" s="274"/>
      <c r="M365" s="275"/>
      <c r="N365" s="275"/>
      <c r="O365" s="275"/>
      <c r="P365" s="276"/>
      <c r="Q365" s="274"/>
      <c r="R365" s="275"/>
      <c r="S365" s="275"/>
      <c r="T365" s="275"/>
      <c r="U365" s="276"/>
      <c r="V365"/>
      <c r="W365"/>
      <c r="X365" s="2"/>
    </row>
    <row r="366" spans="1:24" s="44" customFormat="1" ht="15" thickBot="1">
      <c r="A366" s="137"/>
      <c r="B366" s="138" t="s">
        <v>113</v>
      </c>
      <c r="C366" s="151" t="s">
        <v>148</v>
      </c>
      <c r="D366" s="138" t="s">
        <v>113</v>
      </c>
      <c r="E366" s="151" t="s">
        <v>150</v>
      </c>
      <c r="F366" s="139"/>
      <c r="G366" s="139"/>
      <c r="H366" s="140"/>
      <c r="I366" s="137"/>
      <c r="J366" s="137"/>
      <c r="K366" s="137"/>
      <c r="L366" s="140"/>
      <c r="M366" s="137"/>
      <c r="N366" s="137"/>
      <c r="O366" s="137"/>
      <c r="P366" s="141"/>
      <c r="Q366" s="140"/>
      <c r="R366" s="137"/>
      <c r="S366" s="137"/>
      <c r="T366" s="137"/>
      <c r="U366" s="141"/>
      <c r="V366" s="137"/>
      <c r="W366" s="137"/>
      <c r="X366" s="142"/>
    </row>
    <row r="367" spans="1:24" s="62" customFormat="1">
      <c r="A367" s="152"/>
      <c r="B367" s="153"/>
      <c r="C367" s="153"/>
      <c r="D367" s="153" t="s">
        <v>128</v>
      </c>
      <c r="E367" s="153"/>
      <c r="F367" s="154"/>
      <c r="G367" s="154"/>
      <c r="H367" s="155"/>
      <c r="I367" s="156"/>
      <c r="J367" s="156"/>
      <c r="K367" s="156"/>
      <c r="L367" s="155"/>
      <c r="M367" s="156"/>
      <c r="N367" s="156"/>
      <c r="O367" s="156"/>
      <c r="P367" s="157"/>
      <c r="Q367" s="155"/>
      <c r="R367" s="156"/>
      <c r="S367" s="156"/>
      <c r="T367" s="156"/>
      <c r="U367" s="157"/>
      <c r="V367" s="152"/>
      <c r="W367" s="152"/>
      <c r="X367" s="158"/>
    </row>
    <row r="368" spans="1:24" s="14" customFormat="1">
      <c r="A368"/>
      <c r="B368" s="2">
        <v>3916</v>
      </c>
      <c r="C368" s="2" t="str">
        <f>VLOOKUP($B368,'Node Plan'!B:M,2,FALSE)</f>
        <v>Bottom Frame Node 3916</v>
      </c>
      <c r="D368" s="2">
        <v>3924</v>
      </c>
      <c r="E368" s="2" t="str">
        <f>VLOOKUP($D368,'Node Plan'!B:M,2,FALSE)</f>
        <v>Bottom Frame Node 3924</v>
      </c>
      <c r="F368" s="192">
        <f>IF(G368="Y",1/(1/K368+1/P368+1/U368),1/(1/P368+1/U368))</f>
        <v>2.7199999999999998</v>
      </c>
      <c r="G368" s="2" t="s">
        <v>24</v>
      </c>
      <c r="H368" s="6"/>
      <c r="I368" s="4"/>
      <c r="J368" s="4"/>
      <c r="K368" s="5">
        <f>I368*J368*H368</f>
        <v>0</v>
      </c>
      <c r="L368" s="274">
        <f>VLOOKUP($B368,'Node Plan'!$B:$M,8,FALSE)</f>
        <v>170</v>
      </c>
      <c r="M368" s="275">
        <f>VLOOKUP($B368,'Node Plan'!$B:$M,10,FALSE)</f>
        <v>1.5225000000000001E-2</v>
      </c>
      <c r="N368" s="275">
        <f>VLOOKUP($B368,'Node Plan'!$B:$M,11,FALSE)</f>
        <v>1.6E-2</v>
      </c>
      <c r="O368" s="275">
        <f>VLOOKUP($B368,'Node Plan'!$B:$M,10,FALSE)/2</f>
        <v>7.6125000000000003E-3</v>
      </c>
      <c r="P368" s="276">
        <f>(L368*M368*N368)/O368</f>
        <v>5.4399999999999995</v>
      </c>
      <c r="Q368" s="274">
        <f>VLOOKUP($D368,'Node Plan'!$B:$M,8,FALSE)</f>
        <v>170</v>
      </c>
      <c r="R368" s="275">
        <f>VLOOKUP($D368,'Node Plan'!$B:$M,11,FALSE)</f>
        <v>1.6E-2</v>
      </c>
      <c r="S368" s="275">
        <f>VLOOKUP($D368,'Node Plan'!$B:$M,12,FALSE)</f>
        <v>0.01</v>
      </c>
      <c r="T368" s="275">
        <f>VLOOKUP($D368,'Node Plan'!$B:$M,12,FALSE)/2</f>
        <v>5.0000000000000001E-3</v>
      </c>
      <c r="U368" s="276">
        <f>(Q368*R368*S368)/T368</f>
        <v>5.44</v>
      </c>
      <c r="V368"/>
      <c r="W368"/>
      <c r="X368" s="2" t="str">
        <f t="shared" ref="X368:X372" si="285">"     GL("&amp;B368&amp;","&amp;D368&amp;") = "&amp;F368&amp;";"</f>
        <v xml:space="preserve">     GL(3916,3924) = 2.72;</v>
      </c>
    </row>
    <row r="369" spans="1:24" s="14" customFormat="1">
      <c r="A369"/>
      <c r="B369" s="2">
        <f>B368-4</f>
        <v>3912</v>
      </c>
      <c r="C369" s="2" t="str">
        <f>VLOOKUP($B369,'Node Plan'!B:M,2,FALSE)</f>
        <v>Bottom Frame Node 3912</v>
      </c>
      <c r="D369" s="2">
        <f>D368+1</f>
        <v>3925</v>
      </c>
      <c r="E369" s="2" t="str">
        <f>VLOOKUP($D369,'Node Plan'!B:M,2,FALSE)</f>
        <v>Bottom Frame Node 3925</v>
      </c>
      <c r="F369" s="192">
        <f t="shared" ref="F369:F372" si="286">IF(G369="Y",1/(1/K369+1/P369+1/U369),1/(1/P369+1/U369))</f>
        <v>2.7199999999999998</v>
      </c>
      <c r="G369" s="2" t="s">
        <v>24</v>
      </c>
      <c r="H369" s="6"/>
      <c r="I369" s="4"/>
      <c r="J369" s="4"/>
      <c r="K369" s="5">
        <f t="shared" ref="K369:K372" si="287">I369*J369*H369</f>
        <v>0</v>
      </c>
      <c r="L369" s="274">
        <f>VLOOKUP($B369,'Node Plan'!$B:$M,8,FALSE)</f>
        <v>170</v>
      </c>
      <c r="M369" s="275">
        <f>VLOOKUP($B369,'Node Plan'!$B:$M,10,FALSE)</f>
        <v>1.5225000000000001E-2</v>
      </c>
      <c r="N369" s="275">
        <f>VLOOKUP($B369,'Node Plan'!$B:$M,11,FALSE)</f>
        <v>1.6E-2</v>
      </c>
      <c r="O369" s="275">
        <f>VLOOKUP($B369,'Node Plan'!$B:$M,10,FALSE)/2</f>
        <v>7.6125000000000003E-3</v>
      </c>
      <c r="P369" s="276">
        <f t="shared" ref="P369:P372" si="288">(L369*M369*N369)/O369</f>
        <v>5.4399999999999995</v>
      </c>
      <c r="Q369" s="274">
        <f>VLOOKUP($D369,'Node Plan'!$B:$M,8,FALSE)</f>
        <v>170</v>
      </c>
      <c r="R369" s="275">
        <f>VLOOKUP($D369,'Node Plan'!$B:$M,11,FALSE)</f>
        <v>1.6E-2</v>
      </c>
      <c r="S369" s="275">
        <f>VLOOKUP($D369,'Node Plan'!$B:$M,12,FALSE)</f>
        <v>0.01</v>
      </c>
      <c r="T369" s="275">
        <f>VLOOKUP($D369,'Node Plan'!$B:$M,12,FALSE)/2</f>
        <v>5.0000000000000001E-3</v>
      </c>
      <c r="U369" s="276">
        <f t="shared" ref="U369:U372" si="289">(Q369*R369*S369)/T369</f>
        <v>5.44</v>
      </c>
      <c r="V369"/>
      <c r="W369"/>
      <c r="X369" s="2" t="str">
        <f t="shared" si="285"/>
        <v xml:space="preserve">     GL(3912,3925) = 2.72;</v>
      </c>
    </row>
    <row r="370" spans="1:24" s="14" customFormat="1">
      <c r="A370"/>
      <c r="B370" s="2">
        <f t="shared" ref="B370:B372" si="290">B369-4</f>
        <v>3908</v>
      </c>
      <c r="C370" s="2" t="str">
        <f>VLOOKUP($B370,'Node Plan'!B:M,2,FALSE)</f>
        <v>Bottom Frame Node 3908</v>
      </c>
      <c r="D370" s="2">
        <f t="shared" ref="D370:D372" si="291">D369+1</f>
        <v>3926</v>
      </c>
      <c r="E370" s="2" t="str">
        <f>VLOOKUP($D370,'Node Plan'!B:M,2,FALSE)</f>
        <v>Bottom Frame Node 3926</v>
      </c>
      <c r="F370" s="192">
        <f t="shared" si="286"/>
        <v>2.7199999999999998</v>
      </c>
      <c r="G370" s="2" t="s">
        <v>24</v>
      </c>
      <c r="H370" s="6"/>
      <c r="I370" s="4"/>
      <c r="J370" s="4"/>
      <c r="K370" s="5">
        <f t="shared" si="287"/>
        <v>0</v>
      </c>
      <c r="L370" s="274">
        <f>VLOOKUP($B370,'Node Plan'!$B:$M,8,FALSE)</f>
        <v>170</v>
      </c>
      <c r="M370" s="275">
        <f>VLOOKUP($B370,'Node Plan'!$B:$M,10,FALSE)</f>
        <v>1.5225000000000001E-2</v>
      </c>
      <c r="N370" s="275">
        <f>VLOOKUP($B370,'Node Plan'!$B:$M,11,FALSE)</f>
        <v>1.6E-2</v>
      </c>
      <c r="O370" s="275">
        <f>VLOOKUP($B370,'Node Plan'!$B:$M,10,FALSE)/2</f>
        <v>7.6125000000000003E-3</v>
      </c>
      <c r="P370" s="276">
        <f t="shared" si="288"/>
        <v>5.4399999999999995</v>
      </c>
      <c r="Q370" s="274">
        <f>VLOOKUP($D370,'Node Plan'!$B:$M,8,FALSE)</f>
        <v>170</v>
      </c>
      <c r="R370" s="275">
        <f>VLOOKUP($D370,'Node Plan'!$B:$M,11,FALSE)</f>
        <v>1.6E-2</v>
      </c>
      <c r="S370" s="275">
        <f>VLOOKUP($D370,'Node Plan'!$B:$M,12,FALSE)</f>
        <v>0.01</v>
      </c>
      <c r="T370" s="275">
        <f>VLOOKUP($D370,'Node Plan'!$B:$M,12,FALSE)/2</f>
        <v>5.0000000000000001E-3</v>
      </c>
      <c r="U370" s="276">
        <f t="shared" si="289"/>
        <v>5.44</v>
      </c>
      <c r="V370"/>
      <c r="W370"/>
      <c r="X370" s="2" t="str">
        <f t="shared" si="285"/>
        <v xml:space="preserve">     GL(3908,3926) = 2.72;</v>
      </c>
    </row>
    <row r="371" spans="1:24" s="14" customFormat="1">
      <c r="A371"/>
      <c r="B371" s="2">
        <f t="shared" si="290"/>
        <v>3904</v>
      </c>
      <c r="C371" s="2" t="str">
        <f>VLOOKUP($B371,'Node Plan'!B:M,2,FALSE)</f>
        <v>Bottom Frame Node 3904</v>
      </c>
      <c r="D371" s="2">
        <f t="shared" si="291"/>
        <v>3927</v>
      </c>
      <c r="E371" s="2" t="str">
        <f>VLOOKUP($D371,'Node Plan'!B:M,2,FALSE)</f>
        <v>Bottom Frame Node 3927</v>
      </c>
      <c r="F371" s="192">
        <f t="shared" si="286"/>
        <v>2.7199999999999998</v>
      </c>
      <c r="G371" s="2" t="s">
        <v>24</v>
      </c>
      <c r="H371" s="6"/>
      <c r="I371" s="4"/>
      <c r="J371" s="4"/>
      <c r="K371" s="5">
        <f t="shared" si="287"/>
        <v>0</v>
      </c>
      <c r="L371" s="274">
        <f>VLOOKUP($B371,'Node Plan'!$B:$M,8,FALSE)</f>
        <v>170</v>
      </c>
      <c r="M371" s="275">
        <f>VLOOKUP($B371,'Node Plan'!$B:$M,10,FALSE)</f>
        <v>1.5225000000000001E-2</v>
      </c>
      <c r="N371" s="275">
        <f>VLOOKUP($B371,'Node Plan'!$B:$M,11,FALSE)</f>
        <v>1.6E-2</v>
      </c>
      <c r="O371" s="275">
        <f>VLOOKUP($B371,'Node Plan'!$B:$M,10,FALSE)/2</f>
        <v>7.6125000000000003E-3</v>
      </c>
      <c r="P371" s="276">
        <f t="shared" si="288"/>
        <v>5.4399999999999995</v>
      </c>
      <c r="Q371" s="274">
        <f>VLOOKUP($D371,'Node Plan'!$B:$M,8,FALSE)</f>
        <v>170</v>
      </c>
      <c r="R371" s="275">
        <f>VLOOKUP($D371,'Node Plan'!$B:$M,11,FALSE)</f>
        <v>1.6E-2</v>
      </c>
      <c r="S371" s="275">
        <f>VLOOKUP($D371,'Node Plan'!$B:$M,12,FALSE)</f>
        <v>0.01</v>
      </c>
      <c r="T371" s="275">
        <f>VLOOKUP($D371,'Node Plan'!$B:$M,12,FALSE)/2</f>
        <v>5.0000000000000001E-3</v>
      </c>
      <c r="U371" s="276">
        <f t="shared" si="289"/>
        <v>5.44</v>
      </c>
      <c r="V371"/>
      <c r="W371"/>
      <c r="X371" s="2" t="str">
        <f t="shared" si="285"/>
        <v xml:space="preserve">     GL(3904,3927) = 2.72;</v>
      </c>
    </row>
    <row r="372" spans="1:24" s="14" customFormat="1">
      <c r="A372"/>
      <c r="B372" s="2">
        <f t="shared" si="290"/>
        <v>3900</v>
      </c>
      <c r="C372" s="2" t="str">
        <f>VLOOKUP($B372,'Node Plan'!B:M,2,FALSE)</f>
        <v>Bottom Frame Node 3900</v>
      </c>
      <c r="D372" s="2">
        <f t="shared" si="291"/>
        <v>3928</v>
      </c>
      <c r="E372" s="2" t="str">
        <f>VLOOKUP($D372,'Node Plan'!B:M,2,FALSE)</f>
        <v>Bottom Frame Node 3928</v>
      </c>
      <c r="F372" s="192">
        <f t="shared" si="286"/>
        <v>2.7199999999999998</v>
      </c>
      <c r="G372" s="2" t="s">
        <v>24</v>
      </c>
      <c r="H372" s="6"/>
      <c r="I372" s="4"/>
      <c r="J372" s="4"/>
      <c r="K372" s="5">
        <f t="shared" si="287"/>
        <v>0</v>
      </c>
      <c r="L372" s="274">
        <f>VLOOKUP($B372,'Node Plan'!$B:$M,8,FALSE)</f>
        <v>170</v>
      </c>
      <c r="M372" s="275">
        <f>VLOOKUP($B372,'Node Plan'!$B:$M,10,FALSE)</f>
        <v>1.5225000000000001E-2</v>
      </c>
      <c r="N372" s="275">
        <f>VLOOKUP($B372,'Node Plan'!$B:$M,11,FALSE)</f>
        <v>1.6E-2</v>
      </c>
      <c r="O372" s="275">
        <f>VLOOKUP($B372,'Node Plan'!$B:$M,10,FALSE)/2</f>
        <v>7.6125000000000003E-3</v>
      </c>
      <c r="P372" s="276">
        <f t="shared" si="288"/>
        <v>5.4399999999999995</v>
      </c>
      <c r="Q372" s="274">
        <f>VLOOKUP($D372,'Node Plan'!$B:$M,8,FALSE)</f>
        <v>170</v>
      </c>
      <c r="R372" s="275">
        <f>VLOOKUP($D372,'Node Plan'!$B:$M,11,FALSE)</f>
        <v>1.6E-2</v>
      </c>
      <c r="S372" s="275">
        <f>VLOOKUP($D372,'Node Plan'!$B:$M,12,FALSE)</f>
        <v>0.01</v>
      </c>
      <c r="T372" s="275">
        <f>VLOOKUP($D372,'Node Plan'!$B:$M,12,FALSE)/2</f>
        <v>5.0000000000000001E-3</v>
      </c>
      <c r="U372" s="276">
        <f t="shared" si="289"/>
        <v>5.44</v>
      </c>
      <c r="V372"/>
      <c r="W372"/>
      <c r="X372" s="2" t="str">
        <f t="shared" si="285"/>
        <v xml:space="preserve">     GL(3900,3928) = 2.72;</v>
      </c>
    </row>
    <row r="373" spans="1:24" s="63" customFormat="1">
      <c r="A373"/>
      <c r="B373" s="2"/>
      <c r="C373" s="2"/>
      <c r="D373" s="2"/>
      <c r="E373" s="2"/>
      <c r="F373" s="192"/>
      <c r="G373" s="2"/>
      <c r="H373" s="6"/>
      <c r="I373" s="4"/>
      <c r="J373" s="4"/>
      <c r="K373" s="4"/>
      <c r="L373" s="274"/>
      <c r="M373" s="275"/>
      <c r="N373" s="275"/>
      <c r="O373" s="275"/>
      <c r="P373" s="276"/>
      <c r="Q373" s="274"/>
      <c r="R373" s="275"/>
      <c r="S373" s="275"/>
      <c r="T373" s="275"/>
      <c r="U373" s="276"/>
      <c r="V373"/>
      <c r="W373"/>
      <c r="X373" s="2"/>
    </row>
    <row r="374" spans="1:24" s="63" customFormat="1">
      <c r="A374"/>
      <c r="B374" s="2"/>
      <c r="C374" s="2"/>
      <c r="D374" s="2"/>
      <c r="E374" s="2"/>
      <c r="F374" s="192"/>
      <c r="G374" s="2"/>
      <c r="H374" s="6"/>
      <c r="I374" s="4"/>
      <c r="J374" s="4"/>
      <c r="K374" s="4"/>
      <c r="L374" s="274"/>
      <c r="M374" s="275"/>
      <c r="N374" s="275"/>
      <c r="O374" s="275"/>
      <c r="P374" s="276"/>
      <c r="Q374" s="274"/>
      <c r="R374" s="275"/>
      <c r="S374" s="275"/>
      <c r="T374" s="275"/>
      <c r="U374" s="276"/>
      <c r="V374"/>
      <c r="W374"/>
      <c r="X374" s="2"/>
    </row>
    <row r="375" spans="1:24" s="63" customFormat="1">
      <c r="A375"/>
      <c r="B375" s="2"/>
      <c r="C375" s="2"/>
      <c r="D375" s="2"/>
      <c r="E375" s="2"/>
      <c r="F375" s="192"/>
      <c r="G375" s="2"/>
      <c r="H375" s="6"/>
      <c r="I375" s="4"/>
      <c r="J375" s="4"/>
      <c r="K375" s="4"/>
      <c r="L375" s="274"/>
      <c r="M375" s="275"/>
      <c r="N375" s="275"/>
      <c r="O375" s="275"/>
      <c r="P375" s="276"/>
      <c r="Q375" s="274"/>
      <c r="R375" s="275"/>
      <c r="S375" s="275"/>
      <c r="T375" s="275"/>
      <c r="U375" s="276"/>
      <c r="V375"/>
      <c r="W375"/>
      <c r="X375" s="2"/>
    </row>
    <row r="376" spans="1:24" s="63" customFormat="1">
      <c r="A376"/>
      <c r="B376" s="2"/>
      <c r="C376" s="2"/>
      <c r="D376" s="2"/>
      <c r="E376" s="2"/>
      <c r="F376" s="192"/>
      <c r="G376" s="2"/>
      <c r="H376" s="6"/>
      <c r="I376" s="4"/>
      <c r="J376" s="4"/>
      <c r="K376" s="4"/>
      <c r="L376" s="274"/>
      <c r="M376" s="275"/>
      <c r="N376" s="275"/>
      <c r="O376" s="275"/>
      <c r="P376" s="276"/>
      <c r="Q376" s="274"/>
      <c r="R376" s="275"/>
      <c r="S376" s="275"/>
      <c r="T376" s="275"/>
      <c r="U376" s="276"/>
      <c r="V376"/>
      <c r="W376"/>
      <c r="X376" s="2"/>
    </row>
    <row r="377" spans="1:24" s="63" customFormat="1" ht="15" thickBot="1">
      <c r="A377" s="152"/>
      <c r="B377" s="153"/>
      <c r="C377" s="129" t="s">
        <v>54</v>
      </c>
      <c r="D377" s="153" t="s">
        <v>60</v>
      </c>
      <c r="E377" s="129" t="s">
        <v>53</v>
      </c>
      <c r="F377" s="154"/>
      <c r="G377" s="154"/>
      <c r="H377" s="155"/>
      <c r="I377" s="156"/>
      <c r="J377" s="156"/>
      <c r="K377" s="156"/>
      <c r="L377" s="155"/>
      <c r="M377" s="156"/>
      <c r="N377" s="156"/>
      <c r="O377" s="156"/>
      <c r="P377" s="157"/>
      <c r="Q377" s="155"/>
      <c r="R377" s="156"/>
      <c r="S377" s="156"/>
      <c r="T377" s="156"/>
      <c r="U377" s="157"/>
      <c r="V377" s="152"/>
      <c r="W377" s="152"/>
      <c r="X377" s="158"/>
    </row>
    <row r="378" spans="1:24" s="63" customFormat="1" ht="15" thickBot="1">
      <c r="A378" s="122"/>
      <c r="B378" s="99">
        <v>3929</v>
      </c>
      <c r="C378" s="99" t="str">
        <f>VLOOKUP($B378,'Node Plan'!B:M,2,FALSE)</f>
        <v>Bottom Frame Node 3929</v>
      </c>
      <c r="D378" s="99">
        <v>3713</v>
      </c>
      <c r="E378" s="99" t="str">
        <f>VLOOKUP($D378,'Node Plan'!B:M,2,FALSE)</f>
        <v>Top Frame Node 3713</v>
      </c>
      <c r="F378" s="201" t="e">
        <f>IF(G378="Y",1/(1/K378+1/P378+1/U378),1/(1/P378+1/U378))</f>
        <v>#DIV/0!</v>
      </c>
      <c r="G378" s="99" t="s">
        <v>24</v>
      </c>
      <c r="H378" s="122"/>
      <c r="I378" s="101"/>
      <c r="J378" s="101"/>
      <c r="K378" s="103">
        <f>I378*J378*H378</f>
        <v>0</v>
      </c>
      <c r="L378" s="299">
        <f>VLOOKUP($B378,'Node Plan'!$B:$M,8,FALSE)</f>
        <v>170</v>
      </c>
      <c r="M378" s="300">
        <f>VLOOKUP($B378,'Node Plan'!$B:$M,10,FALSE)</f>
        <v>1.5225000000000001E-2</v>
      </c>
      <c r="N378" s="300">
        <f>VLOOKUP($B378,'Node Plan'!$B:$M,12,FALSE)</f>
        <v>0.01</v>
      </c>
      <c r="O378" s="300">
        <f>VLOOKUP($B378,'Node Plan'!$B:$M,12,FALSE)/2</f>
        <v>5.0000000000000001E-3</v>
      </c>
      <c r="P378" s="301">
        <f>(L378*M378*N378)/O378</f>
        <v>5.1764999999999999</v>
      </c>
      <c r="Q378" s="299">
        <f>VLOOKUP($D378,'Node Plan'!$B:$M,8,FALSE)</f>
        <v>170</v>
      </c>
      <c r="R378" s="300">
        <f>VLOOKUP($D378,'Node Plan'!$B:$M,11,FALSE)</f>
        <v>1.6E-2</v>
      </c>
      <c r="S378" s="300">
        <f>VLOOKUP($D378,'Node Plan'!$B:$M,12,FALSE)</f>
        <v>1E-3</v>
      </c>
      <c r="T378" s="300">
        <v>0</v>
      </c>
      <c r="U378" s="301" t="e">
        <f>(Q378*R378*S378)/T378</f>
        <v>#DIV/0!</v>
      </c>
      <c r="V378" s="102"/>
      <c r="W378" s="102"/>
      <c r="X378" s="99" t="str">
        <f>"     GL("&amp;B378&amp;","&amp;D378&amp;") = "&amp;P378&amp;";"</f>
        <v xml:space="preserve">     GL(3929,3713) = 5.1765;</v>
      </c>
    </row>
    <row r="379" spans="1:24" s="63" customFormat="1" ht="15" thickBot="1">
      <c r="A379" s="6"/>
      <c r="B379" s="2">
        <v>3930</v>
      </c>
      <c r="C379" s="2" t="str">
        <f>VLOOKUP($B379,'Node Plan'!B:M,2,FALSE)</f>
        <v>Bottom Frame Node 3930</v>
      </c>
      <c r="D379" s="2">
        <v>3707</v>
      </c>
      <c r="E379" s="2" t="str">
        <f>VLOOKUP($D379,'Node Plan'!B:M,2,FALSE)</f>
        <v>Top Frame Node 3707</v>
      </c>
      <c r="F379" s="192" t="e">
        <f>IF(G379="Y",1/(1/K379+1/P379+1/U379),1/(1/P379+1/U379))</f>
        <v>#DIV/0!</v>
      </c>
      <c r="G379" s="2" t="s">
        <v>24</v>
      </c>
      <c r="H379" s="6"/>
      <c r="I379" s="4"/>
      <c r="J379" s="4"/>
      <c r="K379" s="5">
        <f>I379*J379*H379</f>
        <v>0</v>
      </c>
      <c r="L379" s="299">
        <f>VLOOKUP($B379,'Node Plan'!$B:$M,8,FALSE)</f>
        <v>170</v>
      </c>
      <c r="M379" s="300">
        <f>VLOOKUP($B379,'Node Plan'!$B:$M,10,FALSE)</f>
        <v>1.5225000000000001E-2</v>
      </c>
      <c r="N379" s="300">
        <f>VLOOKUP($B379,'Node Plan'!$B:$M,12,FALSE)</f>
        <v>0.01</v>
      </c>
      <c r="O379" s="300">
        <f>VLOOKUP($B379,'Node Plan'!$B:$M,12,FALSE)/2</f>
        <v>5.0000000000000001E-3</v>
      </c>
      <c r="P379" s="301">
        <f t="shared" ref="P379:P381" si="292">(L379*M379*N379)/O379</f>
        <v>5.1764999999999999</v>
      </c>
      <c r="Q379" s="274">
        <f>VLOOKUP($D379,'Node Plan'!$B:$M,8,FALSE)</f>
        <v>170</v>
      </c>
      <c r="R379" s="275">
        <f>VLOOKUP($D379,'Node Plan'!$B:$M,11,FALSE)</f>
        <v>1.6E-2</v>
      </c>
      <c r="S379" s="275">
        <f>VLOOKUP($D379,'Node Plan'!$B:$M,12,FALSE)</f>
        <v>1E-3</v>
      </c>
      <c r="T379" s="300">
        <v>0</v>
      </c>
      <c r="U379" s="276" t="e">
        <f>(Q379*R379*S379)/T379</f>
        <v>#DIV/0!</v>
      </c>
      <c r="V379" s="60"/>
      <c r="W379" s="60"/>
      <c r="X379" s="99" t="str">
        <f t="shared" ref="X379:X388" si="293">"     GL("&amp;B379&amp;","&amp;D379&amp;") = "&amp;P379&amp;";"</f>
        <v xml:space="preserve">     GL(3930,3707) = 5.1765;</v>
      </c>
    </row>
    <row r="380" spans="1:24" s="14" customFormat="1" ht="15" thickBot="1">
      <c r="A380" s="6"/>
      <c r="B380" s="2">
        <v>3931</v>
      </c>
      <c r="C380" s="2" t="str">
        <f>VLOOKUP($B380,'Node Plan'!B:M,2,FALSE)</f>
        <v>Bottom Frame Node 3931</v>
      </c>
      <c r="D380" s="2">
        <f>D379-6</f>
        <v>3701</v>
      </c>
      <c r="E380" s="2" t="str">
        <f>VLOOKUP($D380,'Node Plan'!B:M,2,FALSE)</f>
        <v>Top Frame Node 3701</v>
      </c>
      <c r="F380" s="192" t="e">
        <f>IF(G380="Y",1/(1/K380+1/P380+1/U380),1/(1/P380+1/U380))</f>
        <v>#DIV/0!</v>
      </c>
      <c r="G380" s="2" t="s">
        <v>24</v>
      </c>
      <c r="H380" s="6"/>
      <c r="I380" s="4"/>
      <c r="J380" s="4"/>
      <c r="K380" s="5">
        <f>I380*J380*H380</f>
        <v>0</v>
      </c>
      <c r="L380" s="299">
        <f>VLOOKUP($B380,'Node Plan'!$B:$M,8,FALSE)</f>
        <v>170</v>
      </c>
      <c r="M380" s="300">
        <f>VLOOKUP($B380,'Node Plan'!$B:$M,10,FALSE)</f>
        <v>1.5225000000000001E-2</v>
      </c>
      <c r="N380" s="300">
        <f>VLOOKUP($B380,'Node Plan'!$B:$M,12,FALSE)</f>
        <v>0.01</v>
      </c>
      <c r="O380" s="300">
        <f>VLOOKUP($B380,'Node Plan'!$B:$M,12,FALSE)/2</f>
        <v>5.0000000000000001E-3</v>
      </c>
      <c r="P380" s="301">
        <f t="shared" si="292"/>
        <v>5.1764999999999999</v>
      </c>
      <c r="Q380" s="274">
        <f>VLOOKUP($D380,'Node Plan'!$B:$M,8,FALSE)</f>
        <v>170</v>
      </c>
      <c r="R380" s="275">
        <f>VLOOKUP($D380,'Node Plan'!$B:$M,11,FALSE)</f>
        <v>1.6E-2</v>
      </c>
      <c r="S380" s="275">
        <f>VLOOKUP($D380,'Node Plan'!$B:$M,12,FALSE)</f>
        <v>1E-3</v>
      </c>
      <c r="T380" s="300">
        <v>0</v>
      </c>
      <c r="U380" s="276" t="e">
        <f>(Q380*R380*S380)/T380</f>
        <v>#DIV/0!</v>
      </c>
      <c r="V380" s="60"/>
      <c r="W380" s="60"/>
      <c r="X380" s="99" t="str">
        <f t="shared" si="293"/>
        <v xml:space="preserve">     GL(3931,3701) = 5.1765;</v>
      </c>
    </row>
    <row r="381" spans="1:24" s="66" customFormat="1" ht="15" thickBot="1">
      <c r="A381" s="6"/>
      <c r="B381" s="2">
        <v>3932</v>
      </c>
      <c r="C381" s="2" t="str">
        <f>VLOOKUP($B381,'Node Plan'!B:M,2,FALSE)</f>
        <v>Bottom Frame Node 3932</v>
      </c>
      <c r="D381" s="2">
        <f>D380-6</f>
        <v>3695</v>
      </c>
      <c r="E381" s="2" t="str">
        <f>VLOOKUP($D381,'Node Plan'!B:M,2,FALSE)</f>
        <v>Top Frame Node 3695</v>
      </c>
      <c r="F381" s="192" t="e">
        <f>IF(G381="Y",1/(1/K381+1/P381+1/U381),1/(1/P381+1/U381))</f>
        <v>#DIV/0!</v>
      </c>
      <c r="G381" s="2" t="s">
        <v>24</v>
      </c>
      <c r="H381" s="6"/>
      <c r="I381" s="4"/>
      <c r="J381" s="4"/>
      <c r="K381" s="5">
        <f>I381*J381*H381</f>
        <v>0</v>
      </c>
      <c r="L381" s="299">
        <f>VLOOKUP($B381,'Node Plan'!$B:$M,8,FALSE)</f>
        <v>170</v>
      </c>
      <c r="M381" s="300">
        <f>VLOOKUP($B381,'Node Plan'!$B:$M,10,FALSE)</f>
        <v>1.5225000000000001E-2</v>
      </c>
      <c r="N381" s="300">
        <f>VLOOKUP($B381,'Node Plan'!$B:$M,12,FALSE)</f>
        <v>0.01</v>
      </c>
      <c r="O381" s="300">
        <f>VLOOKUP($B381,'Node Plan'!$B:$M,12,FALSE)/2</f>
        <v>5.0000000000000001E-3</v>
      </c>
      <c r="P381" s="301">
        <f t="shared" si="292"/>
        <v>5.1764999999999999</v>
      </c>
      <c r="Q381" s="274">
        <f>VLOOKUP($D381,'Node Plan'!$B:$M,8,FALSE)</f>
        <v>170</v>
      </c>
      <c r="R381" s="275">
        <f>VLOOKUP($D381,'Node Plan'!$B:$M,11,FALSE)</f>
        <v>1.6E-2</v>
      </c>
      <c r="S381" s="275">
        <f>VLOOKUP($D381,'Node Plan'!$B:$M,12,FALSE)</f>
        <v>1E-3</v>
      </c>
      <c r="T381" s="300">
        <v>0</v>
      </c>
      <c r="U381" s="276" t="e">
        <f>(Q381*R381*S381)/T381</f>
        <v>#DIV/0!</v>
      </c>
      <c r="V381" s="60"/>
      <c r="W381" s="60"/>
      <c r="X381" s="99" t="str">
        <f t="shared" si="293"/>
        <v xml:space="preserve">     GL(3932,3695) = 5.1765;</v>
      </c>
    </row>
    <row r="382" spans="1:24" s="68" customFormat="1" ht="15.45" thickTop="1" thickBot="1">
      <c r="A382" s="6"/>
      <c r="B382" s="2"/>
      <c r="C382" s="2"/>
      <c r="D382" s="2"/>
      <c r="E382" s="2"/>
      <c r="F382" s="192"/>
      <c r="G382" s="2"/>
      <c r="H382" s="6"/>
      <c r="I382" s="4"/>
      <c r="J382" s="4"/>
      <c r="K382" s="5"/>
      <c r="L382" s="274"/>
      <c r="M382" s="275"/>
      <c r="N382" s="275"/>
      <c r="O382" s="275"/>
      <c r="P382" s="276"/>
      <c r="Q382" s="274"/>
      <c r="R382" s="275"/>
      <c r="S382" s="275"/>
      <c r="T382" s="275"/>
      <c r="U382" s="276"/>
      <c r="V382" s="60"/>
      <c r="W382" s="60"/>
      <c r="X382" s="2"/>
    </row>
    <row r="383" spans="1:24" s="34" customFormat="1" ht="15" thickBot="1">
      <c r="A383" s="122"/>
      <c r="B383" s="99">
        <v>3923</v>
      </c>
      <c r="C383" s="99" t="str">
        <f>VLOOKUP($B383,'Node Plan'!B:M,2,FALSE)</f>
        <v>Bottom Frame Node 3923</v>
      </c>
      <c r="D383" s="99">
        <v>3708</v>
      </c>
      <c r="E383" s="99" t="str">
        <f>VLOOKUP($D383,'Node Plan'!B:M,2,FALSE)</f>
        <v>Top Frame Node 3708</v>
      </c>
      <c r="F383" s="201" t="e">
        <f>IF(G383="Y",1/(1/K383+1/P383+1/U383),1/(1/P383+1/U383))</f>
        <v>#DIV/0!</v>
      </c>
      <c r="G383" s="99" t="s">
        <v>24</v>
      </c>
      <c r="H383" s="122"/>
      <c r="I383" s="101"/>
      <c r="J383" s="101"/>
      <c r="K383" s="103">
        <f>I383*J383*H383</f>
        <v>0</v>
      </c>
      <c r="L383" s="299">
        <f>VLOOKUP($B383,'Node Plan'!$B:$M,8,FALSE)</f>
        <v>170</v>
      </c>
      <c r="M383" s="300">
        <f>VLOOKUP($B383,'Node Plan'!$B:$M,10,FALSE)</f>
        <v>1.5225000000000001E-2</v>
      </c>
      <c r="N383" s="300">
        <f>VLOOKUP($B383,'Node Plan'!$B:$M,12,FALSE)</f>
        <v>0.01</v>
      </c>
      <c r="O383" s="300">
        <f>VLOOKUP($B383,'Node Plan'!$B:$M,12,FALSE)/2</f>
        <v>5.0000000000000001E-3</v>
      </c>
      <c r="P383" s="301">
        <f>(L383*M383*N383)/O383</f>
        <v>5.1764999999999999</v>
      </c>
      <c r="Q383" s="299">
        <f>VLOOKUP($D383,'Node Plan'!$B:$M,8,FALSE)</f>
        <v>170</v>
      </c>
      <c r="R383" s="300">
        <f>VLOOKUP($D383,'Node Plan'!$B:$M,11,FALSE)</f>
        <v>1.6E-2</v>
      </c>
      <c r="S383" s="300">
        <f>VLOOKUP($D383,'Node Plan'!$B:$M,12,FALSE)</f>
        <v>1E-3</v>
      </c>
      <c r="T383" s="300">
        <v>0</v>
      </c>
      <c r="U383" s="301" t="e">
        <f>(Q383*R383*S383)/T383</f>
        <v>#DIV/0!</v>
      </c>
      <c r="V383" s="102"/>
      <c r="W383" s="102"/>
      <c r="X383" s="99" t="str">
        <f t="shared" si="293"/>
        <v xml:space="preserve">     GL(3923,3708) = 5.1765;</v>
      </c>
    </row>
    <row r="384" spans="1:24" s="62" customFormat="1" ht="15" thickBot="1">
      <c r="A384" s="6"/>
      <c r="B384" s="2">
        <v>3922</v>
      </c>
      <c r="C384" s="2" t="str">
        <f>VLOOKUP($B384,'Node Plan'!B:M,2,FALSE)</f>
        <v>Bottom Frame Node 3922</v>
      </c>
      <c r="D384" s="2">
        <f>D383-6</f>
        <v>3702</v>
      </c>
      <c r="E384" s="2" t="str">
        <f>VLOOKUP($D384,'Node Plan'!B:M,2,FALSE)</f>
        <v>Top Frame Node 3702</v>
      </c>
      <c r="F384" s="192" t="e">
        <f>IF(G384="Y",1/(1/K384+1/P384+1/U384),1/(1/P384+1/U384))</f>
        <v>#DIV/0!</v>
      </c>
      <c r="G384" s="2" t="s">
        <v>24</v>
      </c>
      <c r="H384" s="6"/>
      <c r="I384" s="4"/>
      <c r="J384" s="4"/>
      <c r="K384" s="5">
        <f>I384*J384*H384</f>
        <v>0</v>
      </c>
      <c r="L384" s="299">
        <f>VLOOKUP($B384,'Node Plan'!$B:$M,8,FALSE)</f>
        <v>170</v>
      </c>
      <c r="M384" s="300">
        <f>VLOOKUP($B384,'Node Plan'!$B:$M,10,FALSE)</f>
        <v>1.5225000000000001E-2</v>
      </c>
      <c r="N384" s="300">
        <f>VLOOKUP($B384,'Node Plan'!$B:$M,12,FALSE)</f>
        <v>0.01</v>
      </c>
      <c r="O384" s="300">
        <f>VLOOKUP($B384,'Node Plan'!$B:$M,12,FALSE)/2</f>
        <v>5.0000000000000001E-3</v>
      </c>
      <c r="P384" s="301">
        <f t="shared" ref="P384:P386" si="294">(L384*M384*N384)/O384</f>
        <v>5.1764999999999999</v>
      </c>
      <c r="Q384" s="274">
        <f>VLOOKUP($D384,'Node Plan'!$B:$M,8,FALSE)</f>
        <v>170</v>
      </c>
      <c r="R384" s="275">
        <f>VLOOKUP($D384,'Node Plan'!$B:$M,11,FALSE)</f>
        <v>1.6E-2</v>
      </c>
      <c r="S384" s="275">
        <f>VLOOKUP($D384,'Node Plan'!$B:$M,12,FALSE)</f>
        <v>1E-3</v>
      </c>
      <c r="T384" s="300">
        <v>0</v>
      </c>
      <c r="U384" s="276" t="e">
        <f>(Q384*R384*S384)/T384</f>
        <v>#DIV/0!</v>
      </c>
      <c r="V384" s="60"/>
      <c r="W384" s="60"/>
      <c r="X384" s="99" t="str">
        <f t="shared" si="293"/>
        <v xml:space="preserve">     GL(3922,3702) = 5.1765;</v>
      </c>
    </row>
    <row r="385" spans="1:24" s="14" customFormat="1" ht="15" thickBot="1">
      <c r="A385" s="6"/>
      <c r="B385" s="2">
        <v>3921</v>
      </c>
      <c r="C385" s="2" t="str">
        <f>VLOOKUP($B385,'Node Plan'!B:M,2,FALSE)</f>
        <v>Bottom Frame Node 3921</v>
      </c>
      <c r="D385" s="2">
        <f>D384-6</f>
        <v>3696</v>
      </c>
      <c r="E385" s="2" t="str">
        <f>VLOOKUP($D385,'Node Plan'!B:M,2,FALSE)</f>
        <v>Top Frame Node 3696</v>
      </c>
      <c r="F385" s="192" t="e">
        <f>IF(G385="Y",1/(1/K385+1/P385+1/U385),1/(1/P385+1/U385))</f>
        <v>#DIV/0!</v>
      </c>
      <c r="G385" s="2" t="s">
        <v>24</v>
      </c>
      <c r="H385" s="6"/>
      <c r="I385" s="4"/>
      <c r="J385" s="4"/>
      <c r="K385" s="5">
        <f>I385*J385*H385</f>
        <v>0</v>
      </c>
      <c r="L385" s="299">
        <f>VLOOKUP($B385,'Node Plan'!$B:$M,8,FALSE)</f>
        <v>170</v>
      </c>
      <c r="M385" s="300">
        <f>VLOOKUP($B385,'Node Plan'!$B:$M,10,FALSE)</f>
        <v>1.5225000000000001E-2</v>
      </c>
      <c r="N385" s="300">
        <f>VLOOKUP($B385,'Node Plan'!$B:$M,12,FALSE)</f>
        <v>0.01</v>
      </c>
      <c r="O385" s="300">
        <f>VLOOKUP($B385,'Node Plan'!$B:$M,12,FALSE)/2</f>
        <v>5.0000000000000001E-3</v>
      </c>
      <c r="P385" s="301">
        <f t="shared" si="294"/>
        <v>5.1764999999999999</v>
      </c>
      <c r="Q385" s="274">
        <f>VLOOKUP($D385,'Node Plan'!$B:$M,8,FALSE)</f>
        <v>170</v>
      </c>
      <c r="R385" s="275">
        <f>VLOOKUP($D385,'Node Plan'!$B:$M,11,FALSE)</f>
        <v>1.6E-2</v>
      </c>
      <c r="S385" s="275">
        <f>VLOOKUP($D385,'Node Plan'!$B:$M,12,FALSE)</f>
        <v>1E-3</v>
      </c>
      <c r="T385" s="300">
        <v>0</v>
      </c>
      <c r="U385" s="276" t="e">
        <f>(Q385*R385*S385)/T385</f>
        <v>#DIV/0!</v>
      </c>
      <c r="V385" s="60"/>
      <c r="W385" s="60"/>
      <c r="X385" s="99" t="str">
        <f t="shared" si="293"/>
        <v xml:space="preserve">     GL(3921,3696) = 5.1765;</v>
      </c>
    </row>
    <row r="386" spans="1:24" s="14" customFormat="1">
      <c r="A386" s="6"/>
      <c r="B386" s="2">
        <v>3920</v>
      </c>
      <c r="C386" s="2" t="str">
        <f>VLOOKUP($B386,'Node Plan'!B:M,2,FALSE)</f>
        <v>Bottom Frame Node 3920</v>
      </c>
      <c r="D386" s="2">
        <f>D385-6</f>
        <v>3690</v>
      </c>
      <c r="E386" s="2" t="str">
        <f>VLOOKUP($D386,'Node Plan'!B:M,2,FALSE)</f>
        <v>Top Frame Node 3690</v>
      </c>
      <c r="F386" s="192" t="e">
        <f>IF(G386="Y",1/(1/K386+1/P386+1/U386),1/(1/P386+1/U386))</f>
        <v>#DIV/0!</v>
      </c>
      <c r="G386" s="2" t="s">
        <v>24</v>
      </c>
      <c r="H386" s="6"/>
      <c r="I386" s="4"/>
      <c r="J386" s="4"/>
      <c r="K386" s="5">
        <f>I386*J386*H386</f>
        <v>0</v>
      </c>
      <c r="L386" s="299">
        <f>VLOOKUP($B386,'Node Plan'!$B:$M,8,FALSE)</f>
        <v>170</v>
      </c>
      <c r="M386" s="300">
        <f>VLOOKUP($B386,'Node Plan'!$B:$M,10,FALSE)</f>
        <v>1.5225000000000001E-2</v>
      </c>
      <c r="N386" s="300">
        <f>VLOOKUP($B386,'Node Plan'!$B:$M,12,FALSE)</f>
        <v>0.01</v>
      </c>
      <c r="O386" s="300">
        <f>VLOOKUP($B386,'Node Plan'!$B:$M,12,FALSE)/2</f>
        <v>5.0000000000000001E-3</v>
      </c>
      <c r="P386" s="301">
        <f t="shared" si="294"/>
        <v>5.1764999999999999</v>
      </c>
      <c r="Q386" s="274">
        <f>VLOOKUP($D386,'Node Plan'!$B:$M,8,FALSE)</f>
        <v>170</v>
      </c>
      <c r="R386" s="275">
        <f>VLOOKUP($D386,'Node Plan'!$B:$M,11,FALSE)</f>
        <v>1.6E-2</v>
      </c>
      <c r="S386" s="275">
        <f>VLOOKUP($D386,'Node Plan'!$B:$M,12,FALSE)</f>
        <v>1E-3</v>
      </c>
      <c r="T386" s="300">
        <v>0</v>
      </c>
      <c r="U386" s="276" t="e">
        <f>(Q386*R386*S386)/T386</f>
        <v>#DIV/0!</v>
      </c>
      <c r="V386" s="60"/>
      <c r="W386" s="60"/>
      <c r="X386" s="99" t="str">
        <f t="shared" si="293"/>
        <v xml:space="preserve">     GL(3920,3690) = 5.1765;</v>
      </c>
    </row>
    <row r="387" spans="1:24" s="14" customFormat="1" ht="15" thickBot="1">
      <c r="A387" s="152"/>
      <c r="B387" s="153"/>
      <c r="C387" s="129" t="s">
        <v>54</v>
      </c>
      <c r="D387" s="153" t="s">
        <v>114</v>
      </c>
      <c r="E387" s="129" t="s">
        <v>53</v>
      </c>
      <c r="F387" s="154"/>
      <c r="G387" s="154"/>
      <c r="H387" s="155"/>
      <c r="I387" s="156"/>
      <c r="J387" s="156"/>
      <c r="K387" s="156"/>
      <c r="L387" s="155"/>
      <c r="M387" s="156"/>
      <c r="N387" s="156"/>
      <c r="O387" s="156"/>
      <c r="P387" s="157"/>
      <c r="Q387" s="155"/>
      <c r="R387" s="156"/>
      <c r="S387" s="156"/>
      <c r="T387" s="156"/>
      <c r="U387" s="157"/>
      <c r="V387" s="152"/>
      <c r="W387" s="152"/>
      <c r="X387" s="158"/>
    </row>
    <row r="388" spans="1:24" s="14" customFormat="1" ht="15" thickBot="1">
      <c r="A388" s="122"/>
      <c r="B388" s="99">
        <v>3928</v>
      </c>
      <c r="C388" s="99" t="str">
        <f>VLOOKUP($B388,'Node Plan'!B:M,2,FALSE)</f>
        <v>Bottom Frame Node 3928</v>
      </c>
      <c r="D388" s="99">
        <v>3713</v>
      </c>
      <c r="E388" s="99" t="str">
        <f>VLOOKUP($D388,'Node Plan'!B:M,2,FALSE)</f>
        <v>Top Frame Node 3713</v>
      </c>
      <c r="F388" s="201" t="e">
        <f>IF(G388="Y",1/(1/K388+1/P388+1/U388),1/(1/P388+1/U388))</f>
        <v>#DIV/0!</v>
      </c>
      <c r="G388" s="99" t="s">
        <v>24</v>
      </c>
      <c r="H388" s="122"/>
      <c r="I388" s="101"/>
      <c r="J388" s="101"/>
      <c r="K388" s="103">
        <f>I388*J388*H388</f>
        <v>0</v>
      </c>
      <c r="L388" s="299">
        <f>VLOOKUP($B388,'Node Plan'!$B:$M,8,FALSE)</f>
        <v>170</v>
      </c>
      <c r="M388" s="300">
        <f>VLOOKUP($B388,'Node Plan'!$B:$M,11,FALSE)</f>
        <v>1.6E-2</v>
      </c>
      <c r="N388" s="300">
        <f>VLOOKUP($B388,'Node Plan'!$B:$M,12,FALSE)</f>
        <v>0.01</v>
      </c>
      <c r="O388" s="300">
        <f>VLOOKUP($B388,'Node Plan'!$B:$M,12,FALSE)/2</f>
        <v>5.0000000000000001E-3</v>
      </c>
      <c r="P388" s="301">
        <f>(L388*M388*N388)/O388</f>
        <v>5.44</v>
      </c>
      <c r="Q388" s="299">
        <f>VLOOKUP($D388,'Node Plan'!$B:$M,8,FALSE)</f>
        <v>170</v>
      </c>
      <c r="R388" s="300">
        <f>VLOOKUP($D388,'Node Plan'!$B:$M,11,FALSE)</f>
        <v>1.6E-2</v>
      </c>
      <c r="S388" s="300">
        <f>VLOOKUP($D388,'Node Plan'!$B:$M,12,FALSE)</f>
        <v>1E-3</v>
      </c>
      <c r="T388" s="300">
        <v>0</v>
      </c>
      <c r="U388" s="301" t="e">
        <f>(Q388*R388*S388)/T388</f>
        <v>#DIV/0!</v>
      </c>
      <c r="V388" s="102"/>
      <c r="W388" s="102"/>
      <c r="X388" s="99" t="str">
        <f t="shared" si="293"/>
        <v xml:space="preserve">     GL(3928,3713) = 5.44;</v>
      </c>
    </row>
    <row r="389" spans="1:24" s="14" customFormat="1">
      <c r="A389" s="6"/>
      <c r="B389" s="2">
        <v>3928</v>
      </c>
      <c r="C389" s="2" t="str">
        <f>VLOOKUP($B389,'Node Plan'!B:M,2,FALSE)</f>
        <v>Bottom Frame Node 3928</v>
      </c>
      <c r="D389" s="2">
        <f>D388-1</f>
        <v>3712</v>
      </c>
      <c r="E389" s="2" t="str">
        <f>VLOOKUP($D389,'Node Plan'!B:M,2,FALSE)</f>
        <v>Top Frame Node 3712</v>
      </c>
      <c r="F389" s="192" t="e">
        <f>IF(G389="Y",1/(1/K389+1/P389+1/U389),1/(1/P389+1/U389))</f>
        <v>#DIV/0!</v>
      </c>
      <c r="G389" s="2" t="s">
        <v>24</v>
      </c>
      <c r="H389" s="6"/>
      <c r="I389" s="4"/>
      <c r="J389" s="4"/>
      <c r="K389" s="5">
        <f>I389*J389*H389</f>
        <v>0</v>
      </c>
      <c r="L389" s="299">
        <f>VLOOKUP($B389,'Node Plan'!$B:$M,8,FALSE)</f>
        <v>170</v>
      </c>
      <c r="M389" s="300">
        <f>VLOOKUP($B389,'Node Plan'!$B:$M,11,FALSE)</f>
        <v>1.6E-2</v>
      </c>
      <c r="N389" s="300">
        <f>VLOOKUP($B389,'Node Plan'!$B:$M,12,FALSE)</f>
        <v>0.01</v>
      </c>
      <c r="O389" s="300">
        <f>VLOOKUP($B389,'Node Plan'!$B:$M,12,FALSE)/2</f>
        <v>5.0000000000000001E-3</v>
      </c>
      <c r="P389" s="301">
        <f>(L389*M389*N389)/O389</f>
        <v>5.44</v>
      </c>
      <c r="Q389" s="299">
        <f>VLOOKUP($D389,'Node Plan'!$B:$M,8,FALSE)</f>
        <v>170</v>
      </c>
      <c r="R389" s="300">
        <f>VLOOKUP($D389,'Node Plan'!$B:$M,11,FALSE)</f>
        <v>1.6E-2</v>
      </c>
      <c r="S389" s="300">
        <f>VLOOKUP($D389,'Node Plan'!$B:$M,12,FALSE)</f>
        <v>1E-3</v>
      </c>
      <c r="T389" s="300">
        <v>0</v>
      </c>
      <c r="U389" s="301" t="e">
        <f>(Q389*R389*S389)/T389</f>
        <v>#DIV/0!</v>
      </c>
      <c r="V389" s="102"/>
      <c r="W389" s="102"/>
      <c r="X389" s="99" t="str">
        <f t="shared" ref="X389" si="295">"     GL("&amp;B389&amp;","&amp;D389&amp;") = "&amp;P389&amp;";"</f>
        <v xml:space="preserve">     GL(3928,3712) = 5.44;</v>
      </c>
    </row>
    <row r="390" spans="1:24" s="14" customFormat="1" ht="15" thickBot="1">
      <c r="A390" s="6"/>
      <c r="B390" s="2"/>
      <c r="C390" s="2"/>
      <c r="D390" s="2"/>
      <c r="E390" s="2"/>
      <c r="F390" s="192"/>
      <c r="G390" s="2"/>
      <c r="H390" s="6"/>
      <c r="I390" s="4"/>
      <c r="J390" s="4"/>
      <c r="K390" s="5"/>
      <c r="L390" s="274"/>
      <c r="M390" s="275"/>
      <c r="N390" s="275"/>
      <c r="O390" s="275"/>
      <c r="P390" s="276"/>
      <c r="Q390" s="274"/>
      <c r="R390" s="275"/>
      <c r="S390" s="275"/>
      <c r="T390" s="275"/>
      <c r="U390" s="276"/>
      <c r="V390" s="60"/>
      <c r="W390" s="60"/>
      <c r="X390" s="2"/>
    </row>
    <row r="391" spans="1:24" s="34" customFormat="1" ht="15" thickBot="1">
      <c r="A391" s="6"/>
      <c r="B391" s="2">
        <v>3927</v>
      </c>
      <c r="C391" s="2" t="str">
        <f>VLOOKUP($B391,'Node Plan'!B:M,2,FALSE)</f>
        <v>Bottom Frame Node 3927</v>
      </c>
      <c r="D391" s="2">
        <v>3712</v>
      </c>
      <c r="E391" s="2" t="str">
        <f>VLOOKUP($D391,'Node Plan'!B:M,2,FALSE)</f>
        <v>Top Frame Node 3712</v>
      </c>
      <c r="F391" s="192" t="e">
        <f>IF(G391="Y",1/(1/K391+1/P391+1/U391),1/(1/P391+1/U391))</f>
        <v>#DIV/0!</v>
      </c>
      <c r="G391" s="2" t="s">
        <v>24</v>
      </c>
      <c r="H391" s="6"/>
      <c r="I391" s="4"/>
      <c r="J391" s="4"/>
      <c r="K391" s="5">
        <f>I391*J391*H391</f>
        <v>0</v>
      </c>
      <c r="L391" s="299">
        <f>VLOOKUP($B391,'Node Plan'!$B:$M,8,FALSE)</f>
        <v>170</v>
      </c>
      <c r="M391" s="300">
        <f>VLOOKUP($B391,'Node Plan'!$B:$M,11,FALSE)</f>
        <v>1.6E-2</v>
      </c>
      <c r="N391" s="300">
        <f>VLOOKUP($B391,'Node Plan'!$B:$M,12,FALSE)</f>
        <v>0.01</v>
      </c>
      <c r="O391" s="300">
        <f>VLOOKUP($B391,'Node Plan'!$B:$M,12,FALSE)/2</f>
        <v>5.0000000000000001E-3</v>
      </c>
      <c r="P391" s="301">
        <f>(L391*M391*N391)/O391</f>
        <v>5.44</v>
      </c>
      <c r="Q391" s="299">
        <f>VLOOKUP($D391,'Node Plan'!$B:$M,8,FALSE)</f>
        <v>170</v>
      </c>
      <c r="R391" s="300">
        <f>VLOOKUP($D391,'Node Plan'!$B:$M,11,FALSE)</f>
        <v>1.6E-2</v>
      </c>
      <c r="S391" s="300">
        <f>VLOOKUP($D391,'Node Plan'!$B:$M,12,FALSE)</f>
        <v>1E-3</v>
      </c>
      <c r="T391" s="300">
        <v>0</v>
      </c>
      <c r="U391" s="301" t="e">
        <f>(Q391*R391*S391)/T391</f>
        <v>#DIV/0!</v>
      </c>
      <c r="V391" s="102"/>
      <c r="W391" s="102"/>
      <c r="X391" s="99" t="str">
        <f t="shared" ref="X391:X392" si="296">"     GL("&amp;B391&amp;","&amp;D391&amp;") = "&amp;P391&amp;";"</f>
        <v xml:space="preserve">     GL(3927,3712) = 5.44;</v>
      </c>
    </row>
    <row r="392" spans="1:24" s="62" customFormat="1">
      <c r="A392" s="6"/>
      <c r="B392" s="2">
        <f>B391</f>
        <v>3927</v>
      </c>
      <c r="C392" s="2" t="str">
        <f>VLOOKUP($B392,'Node Plan'!B:M,2,FALSE)</f>
        <v>Bottom Frame Node 3927</v>
      </c>
      <c r="D392" s="2">
        <f>D391-1</f>
        <v>3711</v>
      </c>
      <c r="E392" s="2" t="str">
        <f>VLOOKUP($D392,'Node Plan'!B:M,2,FALSE)</f>
        <v>Top Frame Node 3711</v>
      </c>
      <c r="F392" s="192" t="e">
        <f>IF(G392="Y",1/(1/K392+1/P392+1/U392),1/(1/P392+1/U392))</f>
        <v>#DIV/0!</v>
      </c>
      <c r="G392" s="2" t="s">
        <v>24</v>
      </c>
      <c r="H392" s="6"/>
      <c r="I392" s="4"/>
      <c r="J392" s="4"/>
      <c r="K392" s="5">
        <f>I392*J392*H392</f>
        <v>0</v>
      </c>
      <c r="L392" s="299">
        <f>VLOOKUP($B392,'Node Plan'!$B:$M,8,FALSE)</f>
        <v>170</v>
      </c>
      <c r="M392" s="300">
        <f>VLOOKUP($B392,'Node Plan'!$B:$M,11,FALSE)</f>
        <v>1.6E-2</v>
      </c>
      <c r="N392" s="300">
        <f>VLOOKUP($B392,'Node Plan'!$B:$M,12,FALSE)</f>
        <v>0.01</v>
      </c>
      <c r="O392" s="300">
        <f>VLOOKUP($B392,'Node Plan'!$B:$M,12,FALSE)/2</f>
        <v>5.0000000000000001E-3</v>
      </c>
      <c r="P392" s="301">
        <f>(L392*M392*N392)/O392</f>
        <v>5.44</v>
      </c>
      <c r="Q392" s="299">
        <f>VLOOKUP($D392,'Node Plan'!$B:$M,8,FALSE)</f>
        <v>170</v>
      </c>
      <c r="R392" s="300">
        <f>VLOOKUP($D392,'Node Plan'!$B:$M,11,FALSE)</f>
        <v>1.6E-2</v>
      </c>
      <c r="S392" s="300">
        <f>VLOOKUP($D392,'Node Plan'!$B:$M,12,FALSE)</f>
        <v>1E-3</v>
      </c>
      <c r="T392" s="300">
        <v>0</v>
      </c>
      <c r="U392" s="301" t="e">
        <f>(Q392*R392*S392)/T392</f>
        <v>#DIV/0!</v>
      </c>
      <c r="V392" s="102"/>
      <c r="W392" s="102"/>
      <c r="X392" s="99" t="str">
        <f t="shared" si="296"/>
        <v xml:space="preserve">     GL(3927,3711) = 5.44;</v>
      </c>
    </row>
    <row r="393" spans="1:24" s="14" customFormat="1" ht="15" thickBot="1">
      <c r="A393" s="6"/>
      <c r="B393" s="2"/>
      <c r="C393" s="2"/>
      <c r="D393" s="2"/>
      <c r="E393" s="2"/>
      <c r="F393" s="192"/>
      <c r="G393" s="2"/>
      <c r="H393" s="6"/>
      <c r="I393" s="4"/>
      <c r="J393" s="4"/>
      <c r="K393" s="4"/>
      <c r="L393" s="298"/>
      <c r="M393" s="191"/>
      <c r="N393" s="191"/>
      <c r="O393" s="191"/>
      <c r="P393" s="302"/>
      <c r="Q393" s="298"/>
      <c r="R393" s="191"/>
      <c r="S393" s="191"/>
      <c r="T393" s="191"/>
      <c r="U393" s="302"/>
      <c r="V393" s="60"/>
      <c r="W393" s="60"/>
      <c r="X393" s="2"/>
    </row>
    <row r="394" spans="1:24" s="14" customFormat="1" ht="15" thickBot="1">
      <c r="A394" s="6"/>
      <c r="B394" s="2">
        <v>3926</v>
      </c>
      <c r="C394" s="2" t="str">
        <f>VLOOKUP($B394,'Node Plan'!B:M,2,FALSE)</f>
        <v>Bottom Frame Node 3926</v>
      </c>
      <c r="D394" s="2">
        <v>3711</v>
      </c>
      <c r="E394" s="2" t="str">
        <f>VLOOKUP($D394,'Node Plan'!B:M,2,FALSE)</f>
        <v>Top Frame Node 3711</v>
      </c>
      <c r="F394" s="192" t="e">
        <f>IF(G394="Y",1/(1/K394+1/P394+1/U394),1/(1/P394+1/U394))</f>
        <v>#DIV/0!</v>
      </c>
      <c r="G394" s="2" t="s">
        <v>24</v>
      </c>
      <c r="H394" s="6"/>
      <c r="I394" s="4"/>
      <c r="J394" s="4"/>
      <c r="K394" s="5">
        <f>I394*J394*H394</f>
        <v>0</v>
      </c>
      <c r="L394" s="299">
        <f>VLOOKUP($B394,'Node Plan'!$B:$M,8,FALSE)</f>
        <v>170</v>
      </c>
      <c r="M394" s="300">
        <f>VLOOKUP($B394,'Node Plan'!$B:$M,11,FALSE)</f>
        <v>1.6E-2</v>
      </c>
      <c r="N394" s="300">
        <f>VLOOKUP($B394,'Node Plan'!$B:$M,12,FALSE)</f>
        <v>0.01</v>
      </c>
      <c r="O394" s="300">
        <f>VLOOKUP($B394,'Node Plan'!$B:$M,12,FALSE)/2</f>
        <v>5.0000000000000001E-3</v>
      </c>
      <c r="P394" s="301">
        <f>(L394*M394*N394)/O394</f>
        <v>5.44</v>
      </c>
      <c r="Q394" s="299">
        <f>VLOOKUP($D394,'Node Plan'!$B:$M,8,FALSE)</f>
        <v>170</v>
      </c>
      <c r="R394" s="300">
        <f>VLOOKUP($D394,'Node Plan'!$B:$M,11,FALSE)</f>
        <v>1.6E-2</v>
      </c>
      <c r="S394" s="300">
        <f>VLOOKUP($D394,'Node Plan'!$B:$M,12,FALSE)</f>
        <v>1E-3</v>
      </c>
      <c r="T394" s="300">
        <v>0</v>
      </c>
      <c r="U394" s="301" t="e">
        <f>(Q394*R394*S394)/T394</f>
        <v>#DIV/0!</v>
      </c>
      <c r="V394" s="102"/>
      <c r="W394" s="102"/>
      <c r="X394" s="99" t="str">
        <f t="shared" ref="X394:X395" si="297">"     GL("&amp;B394&amp;","&amp;D394&amp;") = "&amp;P394&amp;";"</f>
        <v xml:space="preserve">     GL(3926,3711) = 5.44;</v>
      </c>
    </row>
    <row r="395" spans="1:24" s="14" customFormat="1">
      <c r="A395" s="6"/>
      <c r="B395" s="2">
        <f>B394</f>
        <v>3926</v>
      </c>
      <c r="C395" s="2" t="str">
        <f>VLOOKUP($B395,'Node Plan'!B:M,2,FALSE)</f>
        <v>Bottom Frame Node 3926</v>
      </c>
      <c r="D395" s="2">
        <f>D394-1</f>
        <v>3710</v>
      </c>
      <c r="E395" s="2" t="str">
        <f>VLOOKUP($D395,'Node Plan'!B:M,2,FALSE)</f>
        <v>Top Frame Node 3710</v>
      </c>
      <c r="F395" s="192" t="e">
        <f>IF(G395="Y",1/(1/K395+1/P395+1/U395),1/(1/P395+1/U395))</f>
        <v>#DIV/0!</v>
      </c>
      <c r="G395" s="2" t="s">
        <v>24</v>
      </c>
      <c r="H395" s="6"/>
      <c r="I395" s="4"/>
      <c r="J395" s="4"/>
      <c r="K395" s="5">
        <f>I395*J395*H395</f>
        <v>0</v>
      </c>
      <c r="L395" s="299">
        <f>VLOOKUP($B395,'Node Plan'!$B:$M,8,FALSE)</f>
        <v>170</v>
      </c>
      <c r="M395" s="300">
        <f>VLOOKUP($B395,'Node Plan'!$B:$M,11,FALSE)</f>
        <v>1.6E-2</v>
      </c>
      <c r="N395" s="300">
        <f>VLOOKUP($B395,'Node Plan'!$B:$M,12,FALSE)</f>
        <v>0.01</v>
      </c>
      <c r="O395" s="300">
        <f>VLOOKUP($B395,'Node Plan'!$B:$M,12,FALSE)/2</f>
        <v>5.0000000000000001E-3</v>
      </c>
      <c r="P395" s="301">
        <f>(L395*M395*N395)/O395</f>
        <v>5.44</v>
      </c>
      <c r="Q395" s="299">
        <f>VLOOKUP($D395,'Node Plan'!$B:$M,8,FALSE)</f>
        <v>170</v>
      </c>
      <c r="R395" s="300">
        <f>VLOOKUP($D395,'Node Plan'!$B:$M,11,FALSE)</f>
        <v>1.6E-2</v>
      </c>
      <c r="S395" s="300">
        <f>VLOOKUP($D395,'Node Plan'!$B:$M,12,FALSE)</f>
        <v>1E-3</v>
      </c>
      <c r="T395" s="300">
        <v>0</v>
      </c>
      <c r="U395" s="301" t="e">
        <f>(Q395*R395*S395)/T395</f>
        <v>#DIV/0!</v>
      </c>
      <c r="V395" s="102"/>
      <c r="W395" s="102"/>
      <c r="X395" s="99" t="str">
        <f t="shared" si="297"/>
        <v xml:space="preserve">     GL(3926,3710) = 5.44;</v>
      </c>
    </row>
    <row r="396" spans="1:24" s="14" customFormat="1" ht="15" thickBot="1">
      <c r="A396" s="6"/>
      <c r="B396" s="2"/>
      <c r="C396" s="2"/>
      <c r="D396" s="2"/>
      <c r="E396" s="2"/>
      <c r="F396" s="192"/>
      <c r="G396" s="2"/>
      <c r="H396" s="6"/>
      <c r="I396" s="4"/>
      <c r="J396" s="4"/>
      <c r="K396" s="4"/>
      <c r="L396" s="298"/>
      <c r="M396" s="191"/>
      <c r="N396" s="191"/>
      <c r="O396" s="191"/>
      <c r="P396" s="302"/>
      <c r="Q396" s="298"/>
      <c r="R396" s="191"/>
      <c r="S396" s="191"/>
      <c r="T396" s="191"/>
      <c r="U396" s="302"/>
      <c r="V396" s="60"/>
      <c r="W396" s="60"/>
      <c r="X396" s="2"/>
    </row>
    <row r="397" spans="1:24" s="14" customFormat="1" ht="15" thickBot="1">
      <c r="A397" s="6"/>
      <c r="B397" s="2">
        <v>3925</v>
      </c>
      <c r="C397" s="2" t="str">
        <f>VLOOKUP($B397,'Node Plan'!B:M,2,FALSE)</f>
        <v>Bottom Frame Node 3925</v>
      </c>
      <c r="D397" s="2">
        <v>3710</v>
      </c>
      <c r="E397" s="2" t="str">
        <f>VLOOKUP($D397,'Node Plan'!B:M,2,FALSE)</f>
        <v>Top Frame Node 3710</v>
      </c>
      <c r="F397" s="192" t="e">
        <f>IF(G397="Y",1/(1/K397+1/P397+1/U397),1/(1/P397+1/U397))</f>
        <v>#DIV/0!</v>
      </c>
      <c r="G397" s="2" t="s">
        <v>24</v>
      </c>
      <c r="H397" s="6"/>
      <c r="I397" s="4"/>
      <c r="J397" s="4"/>
      <c r="K397" s="5">
        <f>I397*J397*H397</f>
        <v>0</v>
      </c>
      <c r="L397" s="299">
        <f>VLOOKUP($B397,'Node Plan'!$B:$M,8,FALSE)</f>
        <v>170</v>
      </c>
      <c r="M397" s="300">
        <f>VLOOKUP($B397,'Node Plan'!$B:$M,11,FALSE)</f>
        <v>1.6E-2</v>
      </c>
      <c r="N397" s="300">
        <f>VLOOKUP($B397,'Node Plan'!$B:$M,12,FALSE)</f>
        <v>0.01</v>
      </c>
      <c r="O397" s="300">
        <f>VLOOKUP($B397,'Node Plan'!$B:$M,12,FALSE)/2</f>
        <v>5.0000000000000001E-3</v>
      </c>
      <c r="P397" s="301">
        <f>(L397*M397*N397)/O397</f>
        <v>5.44</v>
      </c>
      <c r="Q397" s="299">
        <f>VLOOKUP($D397,'Node Plan'!$B:$M,8,FALSE)</f>
        <v>170</v>
      </c>
      <c r="R397" s="300">
        <f>VLOOKUP($D397,'Node Plan'!$B:$M,11,FALSE)</f>
        <v>1.6E-2</v>
      </c>
      <c r="S397" s="300">
        <f>VLOOKUP($D397,'Node Plan'!$B:$M,12,FALSE)</f>
        <v>1E-3</v>
      </c>
      <c r="T397" s="300">
        <v>0</v>
      </c>
      <c r="U397" s="301" t="e">
        <f>(Q397*R397*S397)/T397</f>
        <v>#DIV/0!</v>
      </c>
      <c r="V397" s="102"/>
      <c r="W397" s="102"/>
      <c r="X397" s="99" t="str">
        <f t="shared" ref="X397:X398" si="298">"     GL("&amp;B397&amp;","&amp;D397&amp;") = "&amp;P397&amp;";"</f>
        <v xml:space="preserve">     GL(3925,3710) = 5.44;</v>
      </c>
    </row>
    <row r="398" spans="1:24" s="34" customFormat="1">
      <c r="A398" s="6"/>
      <c r="B398" s="2">
        <f>B397</f>
        <v>3925</v>
      </c>
      <c r="C398" s="2" t="str">
        <f>VLOOKUP($B398,'Node Plan'!B:M,2,FALSE)</f>
        <v>Bottom Frame Node 3925</v>
      </c>
      <c r="D398" s="2">
        <f>D397-1</f>
        <v>3709</v>
      </c>
      <c r="E398" s="2" t="str">
        <f>VLOOKUP($D398,'Node Plan'!B:M,2,FALSE)</f>
        <v>Top Frame Node 3709</v>
      </c>
      <c r="F398" s="192" t="e">
        <f>IF(G398="Y",1/(1/K398+1/P398+1/U398),1/(1/P398+1/U398))</f>
        <v>#DIV/0!</v>
      </c>
      <c r="G398" s="2" t="s">
        <v>24</v>
      </c>
      <c r="H398" s="6"/>
      <c r="I398" s="4"/>
      <c r="J398" s="4"/>
      <c r="K398" s="5">
        <f>I398*J398*H398</f>
        <v>0</v>
      </c>
      <c r="L398" s="299">
        <f>VLOOKUP($B398,'Node Plan'!$B:$M,8,FALSE)</f>
        <v>170</v>
      </c>
      <c r="M398" s="300">
        <f>VLOOKUP($B398,'Node Plan'!$B:$M,11,FALSE)</f>
        <v>1.6E-2</v>
      </c>
      <c r="N398" s="300">
        <f>VLOOKUP($B398,'Node Plan'!$B:$M,12,FALSE)</f>
        <v>0.01</v>
      </c>
      <c r="O398" s="300">
        <f>VLOOKUP($B398,'Node Plan'!$B:$M,12,FALSE)/2</f>
        <v>5.0000000000000001E-3</v>
      </c>
      <c r="P398" s="301">
        <f>(L398*M398*N398)/O398</f>
        <v>5.44</v>
      </c>
      <c r="Q398" s="299">
        <f>VLOOKUP($D398,'Node Plan'!$B:$M,8,FALSE)</f>
        <v>170</v>
      </c>
      <c r="R398" s="300">
        <f>VLOOKUP($D398,'Node Plan'!$B:$M,11,FALSE)</f>
        <v>1.6E-2</v>
      </c>
      <c r="S398" s="300">
        <f>VLOOKUP($D398,'Node Plan'!$B:$M,12,FALSE)</f>
        <v>1E-3</v>
      </c>
      <c r="T398" s="300">
        <v>0</v>
      </c>
      <c r="U398" s="301" t="e">
        <f>(Q398*R398*S398)/T398</f>
        <v>#DIV/0!</v>
      </c>
      <c r="V398" s="102"/>
      <c r="W398" s="102"/>
      <c r="X398" s="99" t="str">
        <f t="shared" si="298"/>
        <v xml:space="preserve">     GL(3925,3709) = 5.44;</v>
      </c>
    </row>
    <row r="399" spans="1:24" s="62" customFormat="1" ht="15" thickBot="1">
      <c r="A399" s="6"/>
      <c r="B399" s="2"/>
      <c r="C399" s="2"/>
      <c r="D399" s="2"/>
      <c r="E399" s="2"/>
      <c r="F399" s="192"/>
      <c r="G399" s="2"/>
      <c r="H399" s="6"/>
      <c r="I399" s="4"/>
      <c r="J399" s="4"/>
      <c r="K399" s="5"/>
      <c r="L399" s="274"/>
      <c r="M399" s="275"/>
      <c r="N399" s="275"/>
      <c r="O399" s="275"/>
      <c r="P399" s="276"/>
      <c r="Q399" s="274"/>
      <c r="R399" s="275"/>
      <c r="S399" s="275"/>
      <c r="T399" s="275"/>
      <c r="U399" s="276"/>
      <c r="V399" s="60"/>
      <c r="W399" s="60"/>
      <c r="X399" s="2"/>
    </row>
    <row r="400" spans="1:24" s="14" customFormat="1" ht="15" thickBot="1">
      <c r="A400" s="6"/>
      <c r="B400" s="2">
        <v>3924</v>
      </c>
      <c r="C400" s="2" t="str">
        <f>VLOOKUP($B400,'Node Plan'!B:M,2,FALSE)</f>
        <v>Bottom Frame Node 3924</v>
      </c>
      <c r="D400" s="2">
        <v>3709</v>
      </c>
      <c r="E400" s="2" t="str">
        <f>VLOOKUP($D400,'Node Plan'!B:M,2,FALSE)</f>
        <v>Top Frame Node 3709</v>
      </c>
      <c r="F400" s="192" t="e">
        <f>IF(G400="Y",1/(1/K400+1/P400+1/U400),1/(1/P400+1/U400))</f>
        <v>#DIV/0!</v>
      </c>
      <c r="G400" s="2" t="s">
        <v>24</v>
      </c>
      <c r="H400" s="6"/>
      <c r="I400" s="4"/>
      <c r="J400" s="4"/>
      <c r="K400" s="5">
        <f>I400*J400*H400</f>
        <v>0</v>
      </c>
      <c r="L400" s="299">
        <f>VLOOKUP($B400,'Node Plan'!$B:$M,8,FALSE)</f>
        <v>170</v>
      </c>
      <c r="M400" s="300">
        <f>VLOOKUP($B400,'Node Plan'!$B:$M,11,FALSE)</f>
        <v>1.6E-2</v>
      </c>
      <c r="N400" s="300">
        <f>VLOOKUP($B400,'Node Plan'!$B:$M,12,FALSE)</f>
        <v>0.01</v>
      </c>
      <c r="O400" s="300">
        <f>VLOOKUP($B400,'Node Plan'!$B:$M,12,FALSE)/2</f>
        <v>5.0000000000000001E-3</v>
      </c>
      <c r="P400" s="301">
        <f>(L400*M400*N400)/O400</f>
        <v>5.44</v>
      </c>
      <c r="Q400" s="299">
        <f>VLOOKUP($D400,'Node Plan'!$B:$M,8,FALSE)</f>
        <v>170</v>
      </c>
      <c r="R400" s="300">
        <f>VLOOKUP($D400,'Node Plan'!$B:$M,11,FALSE)</f>
        <v>1.6E-2</v>
      </c>
      <c r="S400" s="300">
        <f>VLOOKUP($D400,'Node Plan'!$B:$M,12,FALSE)</f>
        <v>1E-3</v>
      </c>
      <c r="T400" s="300">
        <v>0</v>
      </c>
      <c r="U400" s="301" t="e">
        <f>(Q400*R400*S400)/T400</f>
        <v>#DIV/0!</v>
      </c>
      <c r="V400" s="102"/>
      <c r="W400" s="102"/>
      <c r="X400" s="99" t="str">
        <f t="shared" ref="X400:X401" si="299">"     GL("&amp;B400&amp;","&amp;D400&amp;") = "&amp;P400&amp;";"</f>
        <v xml:space="preserve">     GL(3924,3709) = 5.44;</v>
      </c>
    </row>
    <row r="401" spans="1:33" s="14" customFormat="1">
      <c r="A401" s="6"/>
      <c r="B401" s="2">
        <f>B400</f>
        <v>3924</v>
      </c>
      <c r="C401" s="2" t="str">
        <f>VLOOKUP($B401,'Node Plan'!B:M,2,FALSE)</f>
        <v>Bottom Frame Node 3924</v>
      </c>
      <c r="D401" s="2">
        <f>D400-1</f>
        <v>3708</v>
      </c>
      <c r="E401" s="2" t="str">
        <f>VLOOKUP($D401,'Node Plan'!B:M,2,FALSE)</f>
        <v>Top Frame Node 3708</v>
      </c>
      <c r="F401" s="192" t="e">
        <f>IF(G401="Y",1/(1/K401+1/P401+1/U401),1/(1/P401+1/U401))</f>
        <v>#DIV/0!</v>
      </c>
      <c r="G401" s="2" t="s">
        <v>24</v>
      </c>
      <c r="H401" s="6"/>
      <c r="I401" s="4"/>
      <c r="J401" s="4"/>
      <c r="K401" s="5">
        <f>I401*J401*H401</f>
        <v>0</v>
      </c>
      <c r="L401" s="299">
        <f>VLOOKUP($B401,'Node Plan'!$B:$M,8,FALSE)</f>
        <v>170</v>
      </c>
      <c r="M401" s="300">
        <f>VLOOKUP($B401,'Node Plan'!$B:$M,11,FALSE)</f>
        <v>1.6E-2</v>
      </c>
      <c r="N401" s="300">
        <f>VLOOKUP($B401,'Node Plan'!$B:$M,12,FALSE)</f>
        <v>0.01</v>
      </c>
      <c r="O401" s="300">
        <f>VLOOKUP($B401,'Node Plan'!$B:$M,12,FALSE)/2</f>
        <v>5.0000000000000001E-3</v>
      </c>
      <c r="P401" s="301">
        <f>(L401*M401*N401)/O401</f>
        <v>5.44</v>
      </c>
      <c r="Q401" s="299">
        <f>VLOOKUP($D401,'Node Plan'!$B:$M,8,FALSE)</f>
        <v>170</v>
      </c>
      <c r="R401" s="300">
        <f>VLOOKUP($D401,'Node Plan'!$B:$M,11,FALSE)</f>
        <v>1.6E-2</v>
      </c>
      <c r="S401" s="300">
        <f>VLOOKUP($D401,'Node Plan'!$B:$M,12,FALSE)</f>
        <v>1E-3</v>
      </c>
      <c r="T401" s="300">
        <v>0</v>
      </c>
      <c r="U401" s="301" t="e">
        <f>(Q401*R401*S401)/T401</f>
        <v>#DIV/0!</v>
      </c>
      <c r="V401" s="102"/>
      <c r="W401" s="102"/>
      <c r="X401" s="99" t="str">
        <f t="shared" si="299"/>
        <v xml:space="preserve">     GL(3924,3708) = 5.44;</v>
      </c>
    </row>
    <row r="402" spans="1:33" s="14" customFormat="1" ht="15" thickBot="1">
      <c r="A402" s="6"/>
      <c r="B402" s="2"/>
      <c r="C402" s="2"/>
      <c r="D402" s="2"/>
      <c r="E402" s="2"/>
      <c r="F402" s="192"/>
      <c r="G402" s="2"/>
      <c r="H402" s="6"/>
      <c r="I402" s="4"/>
      <c r="J402" s="4"/>
      <c r="K402" s="5"/>
      <c r="L402" s="274"/>
      <c r="M402" s="275"/>
      <c r="N402" s="275"/>
      <c r="O402" s="275"/>
      <c r="P402" s="276"/>
      <c r="Q402" s="274"/>
      <c r="R402" s="275"/>
      <c r="S402" s="275"/>
      <c r="T402" s="275"/>
      <c r="U402" s="276"/>
      <c r="V402" s="60"/>
      <c r="W402" s="60"/>
      <c r="X402" s="2"/>
    </row>
    <row r="403" spans="1:33" s="42" customFormat="1" ht="15" thickBot="1">
      <c r="A403" s="122"/>
      <c r="B403" s="99">
        <v>3933</v>
      </c>
      <c r="C403" s="99" t="str">
        <f>VLOOKUP($B403,'Node Plan'!B:M,2,FALSE)</f>
        <v>Bottom Frame Node 3933</v>
      </c>
      <c r="D403" s="99">
        <v>3695</v>
      </c>
      <c r="E403" s="99" t="str">
        <f>VLOOKUP($D403,'Node Plan'!B:M,2,FALSE)</f>
        <v>Top Frame Node 3695</v>
      </c>
      <c r="F403" s="201" t="e">
        <f>IF(G403="Y",1/(1/K403+1/P403+1/U403),1/(1/P403+1/U403))</f>
        <v>#DIV/0!</v>
      </c>
      <c r="G403" s="99" t="s">
        <v>24</v>
      </c>
      <c r="H403" s="122"/>
      <c r="I403" s="101"/>
      <c r="J403" s="101"/>
      <c r="K403" s="103">
        <f>I403*J403*H403</f>
        <v>0</v>
      </c>
      <c r="L403" s="299">
        <f>VLOOKUP($B403,'Node Plan'!$B:$M,8,FALSE)</f>
        <v>170</v>
      </c>
      <c r="M403" s="300">
        <f>VLOOKUP($B403,'Node Plan'!$B:$M,11,FALSE)</f>
        <v>1.6E-2</v>
      </c>
      <c r="N403" s="300">
        <f>VLOOKUP($B403,'Node Plan'!$B:$M,12,FALSE)</f>
        <v>0.01</v>
      </c>
      <c r="O403" s="300">
        <f>VLOOKUP($B403,'Node Plan'!$B:$M,12,FALSE)/2</f>
        <v>5.0000000000000001E-3</v>
      </c>
      <c r="P403" s="301">
        <f>(L403*M403*N403)/O403</f>
        <v>5.44</v>
      </c>
      <c r="Q403" s="299">
        <f>VLOOKUP($D403,'Node Plan'!$B:$M,8,FALSE)</f>
        <v>170</v>
      </c>
      <c r="R403" s="300">
        <f>VLOOKUP($D403,'Node Plan'!$B:$M,11,FALSE)</f>
        <v>1.6E-2</v>
      </c>
      <c r="S403" s="300">
        <f>VLOOKUP($D403,'Node Plan'!$B:$M,12,FALSE)</f>
        <v>1E-3</v>
      </c>
      <c r="T403" s="300">
        <v>0</v>
      </c>
      <c r="U403" s="301" t="e">
        <f>(Q403*R403*S403)/T403</f>
        <v>#DIV/0!</v>
      </c>
      <c r="V403" s="102"/>
      <c r="W403" s="102"/>
      <c r="X403" s="99" t="str">
        <f t="shared" ref="X403:X404" si="300">"     GL("&amp;B403&amp;","&amp;D403&amp;") = "&amp;P403&amp;";"</f>
        <v xml:space="preserve">     GL(3933,3695) = 5.44;</v>
      </c>
      <c r="Z403" s="43"/>
      <c r="AA403" s="92"/>
      <c r="AE403" s="43"/>
      <c r="AG403" s="43"/>
    </row>
    <row r="404" spans="1:33" s="14" customFormat="1">
      <c r="A404" s="6"/>
      <c r="B404" s="2">
        <v>3933</v>
      </c>
      <c r="C404" s="2" t="str">
        <f>VLOOKUP($B404,'Node Plan'!B:M,2,FALSE)</f>
        <v>Bottom Frame Node 3933</v>
      </c>
      <c r="D404" s="2">
        <f>D403-1</f>
        <v>3694</v>
      </c>
      <c r="E404" s="2" t="str">
        <f>VLOOKUP($D404,'Node Plan'!B:M,2,FALSE)</f>
        <v>Top Frame Node 3694</v>
      </c>
      <c r="F404" s="192" t="e">
        <f>IF(G404="Y",1/(1/K404+1/P404+1/U404),1/(1/P404+1/U404))</f>
        <v>#DIV/0!</v>
      </c>
      <c r="G404" s="2" t="s">
        <v>24</v>
      </c>
      <c r="H404" s="6"/>
      <c r="I404" s="4"/>
      <c r="J404" s="4"/>
      <c r="K404" s="5">
        <f>I404*J404*H404</f>
        <v>0</v>
      </c>
      <c r="L404" s="299">
        <f>VLOOKUP($B404,'Node Plan'!$B:$M,8,FALSE)</f>
        <v>170</v>
      </c>
      <c r="M404" s="300">
        <f>VLOOKUP($B404,'Node Plan'!$B:$M,11,FALSE)</f>
        <v>1.6E-2</v>
      </c>
      <c r="N404" s="300">
        <f>VLOOKUP($B404,'Node Plan'!$B:$M,12,FALSE)</f>
        <v>0.01</v>
      </c>
      <c r="O404" s="300">
        <f>VLOOKUP($B404,'Node Plan'!$B:$M,12,FALSE)/2</f>
        <v>5.0000000000000001E-3</v>
      </c>
      <c r="P404" s="301">
        <f>(L404*M404*N404)/O404</f>
        <v>5.44</v>
      </c>
      <c r="Q404" s="299">
        <f>VLOOKUP($D404,'Node Plan'!$B:$M,8,FALSE)</f>
        <v>170</v>
      </c>
      <c r="R404" s="300">
        <f>VLOOKUP($D404,'Node Plan'!$B:$M,11,FALSE)</f>
        <v>1.6E-2</v>
      </c>
      <c r="S404" s="300">
        <f>VLOOKUP($D404,'Node Plan'!$B:$M,12,FALSE)</f>
        <v>1E-3</v>
      </c>
      <c r="T404" s="300">
        <v>0</v>
      </c>
      <c r="U404" s="301" t="e">
        <f>(Q404*R404*S404)/T404</f>
        <v>#DIV/0!</v>
      </c>
      <c r="V404" s="102"/>
      <c r="W404" s="102"/>
      <c r="X404" s="99" t="str">
        <f t="shared" si="300"/>
        <v xml:space="preserve">     GL(3933,3694) = 5.44;</v>
      </c>
    </row>
    <row r="405" spans="1:33" s="14" customFormat="1" ht="15" thickBot="1">
      <c r="A405" s="6"/>
      <c r="B405" s="2"/>
      <c r="C405" s="2"/>
      <c r="D405" s="2"/>
      <c r="E405" s="2"/>
      <c r="F405" s="192"/>
      <c r="G405" s="2"/>
      <c r="H405" s="6"/>
      <c r="I405" s="4"/>
      <c r="J405" s="4"/>
      <c r="K405" s="5"/>
      <c r="L405" s="274"/>
      <c r="M405" s="275"/>
      <c r="N405" s="275"/>
      <c r="O405" s="275"/>
      <c r="P405" s="276"/>
      <c r="Q405" s="274"/>
      <c r="R405" s="275"/>
      <c r="S405" s="275"/>
      <c r="T405" s="275"/>
      <c r="U405" s="276"/>
      <c r="V405" s="60"/>
      <c r="W405" s="60"/>
      <c r="X405" s="2"/>
    </row>
    <row r="406" spans="1:33" s="14" customFormat="1" ht="15" thickBot="1">
      <c r="A406" s="6"/>
      <c r="B406" s="2">
        <v>3934</v>
      </c>
      <c r="C406" s="2" t="str">
        <f>VLOOKUP($B406,'Node Plan'!B:M,2,FALSE)</f>
        <v>Bottom Frame Node 3934</v>
      </c>
      <c r="D406" s="2">
        <v>3694</v>
      </c>
      <c r="E406" s="2" t="str">
        <f>VLOOKUP($D406,'Node Plan'!B:M,2,FALSE)</f>
        <v>Top Frame Node 3694</v>
      </c>
      <c r="F406" s="192" t="e">
        <f>IF(G406="Y",1/(1/K406+1/P406+1/U406),1/(1/P406+1/U406))</f>
        <v>#DIV/0!</v>
      </c>
      <c r="G406" s="2" t="s">
        <v>24</v>
      </c>
      <c r="H406" s="6"/>
      <c r="I406" s="4"/>
      <c r="J406" s="4"/>
      <c r="K406" s="5">
        <f>I406*J406*H406</f>
        <v>0</v>
      </c>
      <c r="L406" s="299">
        <f>VLOOKUP($B406,'Node Plan'!$B:$M,8,FALSE)</f>
        <v>170</v>
      </c>
      <c r="M406" s="300">
        <f>VLOOKUP($B406,'Node Plan'!$B:$M,11,FALSE)</f>
        <v>1.6E-2</v>
      </c>
      <c r="N406" s="300">
        <f>VLOOKUP($B406,'Node Plan'!$B:$M,12,FALSE)</f>
        <v>0.01</v>
      </c>
      <c r="O406" s="300">
        <f>VLOOKUP($B406,'Node Plan'!$B:$M,12,FALSE)/2</f>
        <v>5.0000000000000001E-3</v>
      </c>
      <c r="P406" s="301">
        <f>(L406*M406*N406)/O406</f>
        <v>5.44</v>
      </c>
      <c r="Q406" s="299">
        <f>VLOOKUP($D406,'Node Plan'!$B:$M,8,FALSE)</f>
        <v>170</v>
      </c>
      <c r="R406" s="300">
        <f>VLOOKUP($D406,'Node Plan'!$B:$M,11,FALSE)</f>
        <v>1.6E-2</v>
      </c>
      <c r="S406" s="300">
        <f>VLOOKUP($D406,'Node Plan'!$B:$M,12,FALSE)</f>
        <v>1E-3</v>
      </c>
      <c r="T406" s="300">
        <v>0</v>
      </c>
      <c r="U406" s="301" t="e">
        <f>(Q406*R406*S406)/T406</f>
        <v>#DIV/0!</v>
      </c>
      <c r="V406" s="102"/>
      <c r="W406" s="102"/>
      <c r="X406" s="99" t="str">
        <f t="shared" ref="X406:X407" si="301">"     GL("&amp;B406&amp;","&amp;D406&amp;") = "&amp;P406&amp;";"</f>
        <v xml:space="preserve">     GL(3934,3694) = 5.44;</v>
      </c>
    </row>
    <row r="407" spans="1:33" s="14" customFormat="1">
      <c r="A407" s="6"/>
      <c r="B407" s="2">
        <f>B406</f>
        <v>3934</v>
      </c>
      <c r="C407" s="2" t="str">
        <f>VLOOKUP($B407,'Node Plan'!B:M,2,FALSE)</f>
        <v>Bottom Frame Node 3934</v>
      </c>
      <c r="D407" s="2">
        <f>D406-1</f>
        <v>3693</v>
      </c>
      <c r="E407" s="2" t="str">
        <f>VLOOKUP($D407,'Node Plan'!B:M,2,FALSE)</f>
        <v>Top Frame Node 3693</v>
      </c>
      <c r="F407" s="192" t="e">
        <f>IF(G407="Y",1/(1/K407+1/P407+1/U407),1/(1/P407+1/U407))</f>
        <v>#DIV/0!</v>
      </c>
      <c r="G407" s="2" t="s">
        <v>24</v>
      </c>
      <c r="H407" s="6"/>
      <c r="I407" s="4"/>
      <c r="J407" s="4"/>
      <c r="K407" s="5">
        <f>I407*J407*H407</f>
        <v>0</v>
      </c>
      <c r="L407" s="299">
        <f>VLOOKUP($B407,'Node Plan'!$B:$M,8,FALSE)</f>
        <v>170</v>
      </c>
      <c r="M407" s="300">
        <f>VLOOKUP($B407,'Node Plan'!$B:$M,11,FALSE)</f>
        <v>1.6E-2</v>
      </c>
      <c r="N407" s="300">
        <f>VLOOKUP($B407,'Node Plan'!$B:$M,12,FALSE)</f>
        <v>0.01</v>
      </c>
      <c r="O407" s="300">
        <f>VLOOKUP($B407,'Node Plan'!$B:$M,12,FALSE)/2</f>
        <v>5.0000000000000001E-3</v>
      </c>
      <c r="P407" s="301">
        <f>(L407*M407*N407)/O407</f>
        <v>5.44</v>
      </c>
      <c r="Q407" s="299">
        <f>VLOOKUP($D407,'Node Plan'!$B:$M,8,FALSE)</f>
        <v>170</v>
      </c>
      <c r="R407" s="300">
        <f>VLOOKUP($D407,'Node Plan'!$B:$M,11,FALSE)</f>
        <v>1.6E-2</v>
      </c>
      <c r="S407" s="300">
        <f>VLOOKUP($D407,'Node Plan'!$B:$M,12,FALSE)</f>
        <v>1E-3</v>
      </c>
      <c r="T407" s="300">
        <v>0</v>
      </c>
      <c r="U407" s="301" t="e">
        <f>(Q407*R407*S407)/T407</f>
        <v>#DIV/0!</v>
      </c>
      <c r="V407" s="102"/>
      <c r="W407" s="102"/>
      <c r="X407" s="99" t="str">
        <f t="shared" si="301"/>
        <v xml:space="preserve">     GL(3934,3693) = 5.44;</v>
      </c>
    </row>
    <row r="408" spans="1:33" s="14" customFormat="1" ht="15" thickBot="1">
      <c r="A408" s="6"/>
      <c r="B408" s="2"/>
      <c r="C408" s="2"/>
      <c r="D408" s="2"/>
      <c r="E408" s="2"/>
      <c r="F408" s="192"/>
      <c r="G408" s="2"/>
      <c r="H408" s="6"/>
      <c r="I408" s="4"/>
      <c r="J408" s="4"/>
      <c r="K408" s="4"/>
      <c r="L408" s="298"/>
      <c r="M408" s="191"/>
      <c r="N408" s="191"/>
      <c r="O408" s="191"/>
      <c r="P408" s="302"/>
      <c r="Q408" s="298"/>
      <c r="R408" s="191"/>
      <c r="S408" s="191"/>
      <c r="T408" s="191"/>
      <c r="U408" s="302"/>
      <c r="V408" s="60"/>
      <c r="W408" s="60"/>
      <c r="X408" s="2"/>
    </row>
    <row r="409" spans="1:33" s="14" customFormat="1" ht="15" thickBot="1">
      <c r="A409" s="6"/>
      <c r="B409" s="2">
        <v>3935</v>
      </c>
      <c r="C409" s="2" t="str">
        <f>VLOOKUP($B409,'Node Plan'!B:M,2,FALSE)</f>
        <v>Bottom Frame Node 3935</v>
      </c>
      <c r="D409" s="2">
        <v>3693</v>
      </c>
      <c r="E409" s="2" t="str">
        <f>VLOOKUP($D409,'Node Plan'!B:M,2,FALSE)</f>
        <v>Top Frame Node 3693</v>
      </c>
      <c r="F409" s="192" t="e">
        <f>IF(G409="Y",1/(1/K409+1/P409+1/U409),1/(1/P409+1/U409))</f>
        <v>#DIV/0!</v>
      </c>
      <c r="G409" s="2" t="s">
        <v>24</v>
      </c>
      <c r="H409" s="6"/>
      <c r="I409" s="4"/>
      <c r="J409" s="4"/>
      <c r="K409" s="5">
        <f>I409*J409*H409</f>
        <v>0</v>
      </c>
      <c r="L409" s="299">
        <f>VLOOKUP($B409,'Node Plan'!$B:$M,8,FALSE)</f>
        <v>170</v>
      </c>
      <c r="M409" s="300">
        <f>VLOOKUP($B409,'Node Plan'!$B:$M,11,FALSE)</f>
        <v>1.6E-2</v>
      </c>
      <c r="N409" s="300">
        <f>VLOOKUP($B409,'Node Plan'!$B:$M,12,FALSE)</f>
        <v>0.01</v>
      </c>
      <c r="O409" s="300">
        <f>VLOOKUP($B409,'Node Plan'!$B:$M,12,FALSE)/2</f>
        <v>5.0000000000000001E-3</v>
      </c>
      <c r="P409" s="301">
        <f>(L409*M409*N409)/O409</f>
        <v>5.44</v>
      </c>
      <c r="Q409" s="299">
        <f>VLOOKUP($D409,'Node Plan'!$B:$M,8,FALSE)</f>
        <v>170</v>
      </c>
      <c r="R409" s="300">
        <f>VLOOKUP($D409,'Node Plan'!$B:$M,11,FALSE)</f>
        <v>1.6E-2</v>
      </c>
      <c r="S409" s="300">
        <f>VLOOKUP($D409,'Node Plan'!$B:$M,12,FALSE)</f>
        <v>1E-3</v>
      </c>
      <c r="T409" s="300">
        <v>0</v>
      </c>
      <c r="U409" s="301" t="e">
        <f>(Q409*R409*S409)/T409</f>
        <v>#DIV/0!</v>
      </c>
      <c r="V409" s="102"/>
      <c r="W409" s="102"/>
      <c r="X409" s="99" t="str">
        <f t="shared" ref="X409:X410" si="302">"     GL("&amp;B409&amp;","&amp;D409&amp;") = "&amp;P409&amp;";"</f>
        <v xml:space="preserve">     GL(3935,3693) = 5.44;</v>
      </c>
    </row>
    <row r="410" spans="1:33" s="14" customFormat="1" ht="15" thickBot="1">
      <c r="A410" s="6"/>
      <c r="B410" s="2">
        <f>B409</f>
        <v>3935</v>
      </c>
      <c r="C410" s="2" t="str">
        <f>VLOOKUP($B410,'Node Plan'!B:M,2,FALSE)</f>
        <v>Bottom Frame Node 3935</v>
      </c>
      <c r="D410" s="2">
        <f>D409-1</f>
        <v>3692</v>
      </c>
      <c r="E410" s="2" t="str">
        <f>VLOOKUP($D410,'Node Plan'!B:M,2,FALSE)</f>
        <v>Top Frame Node 3692</v>
      </c>
      <c r="F410" s="192" t="e">
        <f>IF(G410="Y",1/(1/K410+1/P410+1/U410),1/(1/P410+1/U410))</f>
        <v>#DIV/0!</v>
      </c>
      <c r="G410" s="2" t="s">
        <v>24</v>
      </c>
      <c r="H410" s="6"/>
      <c r="I410" s="4"/>
      <c r="J410" s="4"/>
      <c r="K410" s="5">
        <f>I410*J410*H410</f>
        <v>0</v>
      </c>
      <c r="L410" s="299">
        <f>VLOOKUP($B410,'Node Plan'!$B:$M,8,FALSE)</f>
        <v>170</v>
      </c>
      <c r="M410" s="300">
        <f>VLOOKUP($B410,'Node Plan'!$B:$M,11,FALSE)</f>
        <v>1.6E-2</v>
      </c>
      <c r="N410" s="300">
        <f>VLOOKUP($B410,'Node Plan'!$B:$M,12,FALSE)</f>
        <v>0.01</v>
      </c>
      <c r="O410" s="300">
        <f>VLOOKUP($B410,'Node Plan'!$B:$M,12,FALSE)/2</f>
        <v>5.0000000000000001E-3</v>
      </c>
      <c r="P410" s="301">
        <f>(L410*M410*N410)/O410</f>
        <v>5.44</v>
      </c>
      <c r="Q410" s="299">
        <f>VLOOKUP($D410,'Node Plan'!$B:$M,8,FALSE)</f>
        <v>170</v>
      </c>
      <c r="R410" s="300">
        <f>VLOOKUP($D410,'Node Plan'!$B:$M,11,FALSE)</f>
        <v>1.6E-2</v>
      </c>
      <c r="S410" s="300">
        <f>VLOOKUP($D410,'Node Plan'!$B:$M,12,FALSE)</f>
        <v>1E-3</v>
      </c>
      <c r="T410" s="300">
        <v>0</v>
      </c>
      <c r="U410" s="301" t="e">
        <f>(Q410*R410*S410)/T410</f>
        <v>#DIV/0!</v>
      </c>
      <c r="V410" s="102"/>
      <c r="W410" s="102"/>
      <c r="X410" s="99" t="str">
        <f t="shared" si="302"/>
        <v xml:space="preserve">     GL(3935,3692) = 5.44;</v>
      </c>
    </row>
    <row r="411" spans="1:33" s="42" customFormat="1" ht="15" thickBot="1">
      <c r="A411" s="6"/>
      <c r="B411" s="2"/>
      <c r="C411" s="2"/>
      <c r="D411" s="2"/>
      <c r="E411" s="2"/>
      <c r="F411" s="192"/>
      <c r="G411" s="2"/>
      <c r="H411" s="6"/>
      <c r="I411" s="4"/>
      <c r="J411" s="4"/>
      <c r="K411" s="4"/>
      <c r="L411" s="298"/>
      <c r="M411" s="191"/>
      <c r="N411" s="191"/>
      <c r="O411" s="191"/>
      <c r="P411" s="302"/>
      <c r="Q411" s="298"/>
      <c r="R411" s="191"/>
      <c r="S411" s="191"/>
      <c r="T411" s="191"/>
      <c r="U411" s="302"/>
      <c r="V411" s="60"/>
      <c r="W411" s="60"/>
      <c r="X411" s="2"/>
      <c r="Z411" s="43"/>
      <c r="AA411" s="92"/>
      <c r="AE411" s="43"/>
      <c r="AG411" s="43"/>
    </row>
    <row r="412" spans="1:33" s="14" customFormat="1" ht="15" thickBot="1">
      <c r="A412" s="6"/>
      <c r="B412" s="2">
        <v>3936</v>
      </c>
      <c r="C412" s="2" t="str">
        <f>VLOOKUP($B412,'Node Plan'!B:M,2,FALSE)</f>
        <v>Bottom Frame Node 3936</v>
      </c>
      <c r="D412" s="2">
        <v>3692</v>
      </c>
      <c r="E412" s="2" t="str">
        <f>VLOOKUP($D412,'Node Plan'!B:M,2,FALSE)</f>
        <v>Top Frame Node 3692</v>
      </c>
      <c r="F412" s="192" t="e">
        <f>IF(G412="Y",1/(1/K412+1/P412+1/U412),1/(1/P412+1/U412))</f>
        <v>#DIV/0!</v>
      </c>
      <c r="G412" s="2" t="s">
        <v>24</v>
      </c>
      <c r="H412" s="6"/>
      <c r="I412" s="4"/>
      <c r="J412" s="4"/>
      <c r="K412" s="5">
        <f>I412*J412*H412</f>
        <v>0</v>
      </c>
      <c r="L412" s="299">
        <f>VLOOKUP($B412,'Node Plan'!$B:$M,8,FALSE)</f>
        <v>170</v>
      </c>
      <c r="M412" s="300">
        <f>VLOOKUP($B412,'Node Plan'!$B:$M,11,FALSE)</f>
        <v>1.6E-2</v>
      </c>
      <c r="N412" s="300">
        <f>VLOOKUP($B412,'Node Plan'!$B:$M,12,FALSE)</f>
        <v>0.01</v>
      </c>
      <c r="O412" s="300">
        <f>VLOOKUP($B412,'Node Plan'!$B:$M,12,FALSE)/2</f>
        <v>5.0000000000000001E-3</v>
      </c>
      <c r="P412" s="301">
        <f>(L412*M412*N412)/O412</f>
        <v>5.44</v>
      </c>
      <c r="Q412" s="299">
        <f>VLOOKUP($D412,'Node Plan'!$B:$M,8,FALSE)</f>
        <v>170</v>
      </c>
      <c r="R412" s="300">
        <f>VLOOKUP($D412,'Node Plan'!$B:$M,11,FALSE)</f>
        <v>1.6E-2</v>
      </c>
      <c r="S412" s="300">
        <f>VLOOKUP($D412,'Node Plan'!$B:$M,12,FALSE)</f>
        <v>1E-3</v>
      </c>
      <c r="T412" s="300">
        <v>0</v>
      </c>
      <c r="U412" s="301" t="e">
        <f>(Q412*R412*S412)/T412</f>
        <v>#DIV/0!</v>
      </c>
      <c r="V412" s="102"/>
      <c r="W412" s="102"/>
      <c r="X412" s="99" t="str">
        <f t="shared" ref="X412:X413" si="303">"     GL("&amp;B412&amp;","&amp;D412&amp;") = "&amp;P412&amp;";"</f>
        <v xml:space="preserve">     GL(3936,3692) = 5.44;</v>
      </c>
    </row>
    <row r="413" spans="1:33" s="14" customFormat="1">
      <c r="A413" s="6"/>
      <c r="B413" s="2">
        <f>B412</f>
        <v>3936</v>
      </c>
      <c r="C413" s="2" t="str">
        <f>VLOOKUP($B413,'Node Plan'!B:M,2,FALSE)</f>
        <v>Bottom Frame Node 3936</v>
      </c>
      <c r="D413" s="2">
        <f>D412-1</f>
        <v>3691</v>
      </c>
      <c r="E413" s="2" t="str">
        <f>VLOOKUP($D413,'Node Plan'!B:M,2,FALSE)</f>
        <v>Top Frame Node 3691</v>
      </c>
      <c r="F413" s="192" t="e">
        <f>IF(G413="Y",1/(1/K413+1/P413+1/U413),1/(1/P413+1/U413))</f>
        <v>#DIV/0!</v>
      </c>
      <c r="G413" s="2" t="s">
        <v>24</v>
      </c>
      <c r="H413" s="6"/>
      <c r="I413" s="4"/>
      <c r="J413" s="4"/>
      <c r="K413" s="5">
        <f>I413*J413*H413</f>
        <v>0</v>
      </c>
      <c r="L413" s="299">
        <f>VLOOKUP($B413,'Node Plan'!$B:$M,8,FALSE)</f>
        <v>170</v>
      </c>
      <c r="M413" s="300">
        <f>VLOOKUP($B413,'Node Plan'!$B:$M,11,FALSE)</f>
        <v>1.6E-2</v>
      </c>
      <c r="N413" s="300">
        <f>VLOOKUP($B413,'Node Plan'!$B:$M,12,FALSE)</f>
        <v>0.01</v>
      </c>
      <c r="O413" s="300">
        <f>VLOOKUP($B413,'Node Plan'!$B:$M,12,FALSE)/2</f>
        <v>5.0000000000000001E-3</v>
      </c>
      <c r="P413" s="301">
        <f>(L413*M413*N413)/O413</f>
        <v>5.44</v>
      </c>
      <c r="Q413" s="299">
        <f>VLOOKUP($D413,'Node Plan'!$B:$M,8,FALSE)</f>
        <v>170</v>
      </c>
      <c r="R413" s="300">
        <f>VLOOKUP($D413,'Node Plan'!$B:$M,11,FALSE)</f>
        <v>1.6E-2</v>
      </c>
      <c r="S413" s="300">
        <f>VLOOKUP($D413,'Node Plan'!$B:$M,12,FALSE)</f>
        <v>1E-3</v>
      </c>
      <c r="T413" s="300">
        <v>0</v>
      </c>
      <c r="U413" s="301" t="e">
        <f>(Q413*R413*S413)/T413</f>
        <v>#DIV/0!</v>
      </c>
      <c r="V413" s="102"/>
      <c r="W413" s="102"/>
      <c r="X413" s="99" t="str">
        <f t="shared" si="303"/>
        <v xml:space="preserve">     GL(3936,3691) = 5.44;</v>
      </c>
    </row>
    <row r="414" spans="1:33" s="14" customFormat="1" ht="15" thickBot="1">
      <c r="A414" s="6"/>
      <c r="B414" s="2"/>
      <c r="C414" s="2"/>
      <c r="D414" s="2"/>
      <c r="E414" s="2"/>
      <c r="F414" s="192"/>
      <c r="G414" s="2"/>
      <c r="H414" s="6"/>
      <c r="I414" s="4"/>
      <c r="J414" s="4"/>
      <c r="K414" s="5"/>
      <c r="L414" s="274"/>
      <c r="M414" s="275"/>
      <c r="N414" s="275"/>
      <c r="O414" s="275"/>
      <c r="P414" s="276"/>
      <c r="Q414" s="274"/>
      <c r="R414" s="275"/>
      <c r="S414" s="275"/>
      <c r="T414" s="275"/>
      <c r="U414" s="276"/>
      <c r="V414" s="60"/>
      <c r="W414" s="60"/>
      <c r="X414" s="2"/>
    </row>
    <row r="415" spans="1:33" s="14" customFormat="1" ht="15" thickBot="1">
      <c r="A415" s="6"/>
      <c r="B415" s="2">
        <v>3937</v>
      </c>
      <c r="C415" s="2" t="str">
        <f>VLOOKUP($B415,'Node Plan'!B:M,2,FALSE)</f>
        <v>Bottom Frame Node 3937</v>
      </c>
      <c r="D415" s="2">
        <v>3690</v>
      </c>
      <c r="E415" s="2" t="str">
        <f>VLOOKUP($D415,'Node Plan'!B:M,2,FALSE)</f>
        <v>Top Frame Node 3690</v>
      </c>
      <c r="F415" s="192" t="e">
        <f>IF(G415="Y",1/(1/K415+1/P415+1/U415),1/(1/P415+1/U415))</f>
        <v>#DIV/0!</v>
      </c>
      <c r="G415" s="2" t="s">
        <v>24</v>
      </c>
      <c r="H415" s="6"/>
      <c r="I415" s="4"/>
      <c r="J415" s="4"/>
      <c r="K415" s="5">
        <f>I415*J415*H415</f>
        <v>0</v>
      </c>
      <c r="L415" s="299">
        <f>VLOOKUP($B415,'Node Plan'!$B:$M,8,FALSE)</f>
        <v>170</v>
      </c>
      <c r="M415" s="300">
        <f>VLOOKUP($B415,'Node Plan'!$B:$M,11,FALSE)</f>
        <v>1.6E-2</v>
      </c>
      <c r="N415" s="300">
        <f>VLOOKUP($B415,'Node Plan'!$B:$M,12,FALSE)</f>
        <v>0.01</v>
      </c>
      <c r="O415" s="300">
        <f>VLOOKUP($B415,'Node Plan'!$B:$M,12,FALSE)/2</f>
        <v>5.0000000000000001E-3</v>
      </c>
      <c r="P415" s="301">
        <f>(L415*M415*N415)/O415</f>
        <v>5.44</v>
      </c>
      <c r="Q415" s="299">
        <f>VLOOKUP($D415,'Node Plan'!$B:$M,8,FALSE)</f>
        <v>170</v>
      </c>
      <c r="R415" s="300">
        <f>VLOOKUP($D415,'Node Plan'!$B:$M,11,FALSE)</f>
        <v>1.6E-2</v>
      </c>
      <c r="S415" s="300">
        <f>VLOOKUP($D415,'Node Plan'!$B:$M,12,FALSE)</f>
        <v>1E-3</v>
      </c>
      <c r="T415" s="300">
        <v>0</v>
      </c>
      <c r="U415" s="301" t="e">
        <f>(Q415*R415*S415)/T415</f>
        <v>#DIV/0!</v>
      </c>
      <c r="V415" s="102"/>
      <c r="W415" s="102"/>
      <c r="X415" s="99" t="str">
        <f t="shared" ref="X415:X416" si="304">"     GL("&amp;B415&amp;","&amp;D415&amp;") = "&amp;P415&amp;";"</f>
        <v xml:space="preserve">     GL(3937,3690) = 5.44;</v>
      </c>
    </row>
    <row r="416" spans="1:33" s="14" customFormat="1">
      <c r="A416" s="6"/>
      <c r="B416" s="2">
        <f>B415</f>
        <v>3937</v>
      </c>
      <c r="C416" s="2" t="str">
        <f>VLOOKUP($B416,'Node Plan'!B:M,2,FALSE)</f>
        <v>Bottom Frame Node 3937</v>
      </c>
      <c r="D416" s="2">
        <f>D415-1</f>
        <v>3689</v>
      </c>
      <c r="E416" s="2" t="str">
        <f>VLOOKUP($D416,'Node Plan'!B:M,2,FALSE)</f>
        <v>Top Frame Node 3689</v>
      </c>
      <c r="F416" s="192" t="e">
        <f>IF(G416="Y",1/(1/K416+1/P416+1/U416),1/(1/P416+1/U416))</f>
        <v>#DIV/0!</v>
      </c>
      <c r="G416" s="2" t="s">
        <v>24</v>
      </c>
      <c r="H416" s="6"/>
      <c r="I416" s="4"/>
      <c r="J416" s="4"/>
      <c r="K416" s="5">
        <f>I416*J416*H416</f>
        <v>0</v>
      </c>
      <c r="L416" s="299">
        <f>VLOOKUP($B416,'Node Plan'!$B:$M,8,FALSE)</f>
        <v>170</v>
      </c>
      <c r="M416" s="300">
        <f>VLOOKUP($B416,'Node Plan'!$B:$M,11,FALSE)</f>
        <v>1.6E-2</v>
      </c>
      <c r="N416" s="300">
        <f>VLOOKUP($B416,'Node Plan'!$B:$M,12,FALSE)</f>
        <v>0.01</v>
      </c>
      <c r="O416" s="300">
        <f>VLOOKUP($B416,'Node Plan'!$B:$M,12,FALSE)/2</f>
        <v>5.0000000000000001E-3</v>
      </c>
      <c r="P416" s="301">
        <f>(L416*M416*N416)/O416</f>
        <v>5.44</v>
      </c>
      <c r="Q416" s="299">
        <f>VLOOKUP($D416,'Node Plan'!$B:$M,8,FALSE)</f>
        <v>170</v>
      </c>
      <c r="R416" s="300">
        <f>VLOOKUP($D416,'Node Plan'!$B:$M,11,FALSE)</f>
        <v>1.6E-2</v>
      </c>
      <c r="S416" s="300">
        <f>VLOOKUP($D416,'Node Plan'!$B:$M,12,FALSE)</f>
        <v>1E-3</v>
      </c>
      <c r="T416" s="300">
        <v>0</v>
      </c>
      <c r="U416" s="301" t="e">
        <f>(Q416*R416*S416)/T416</f>
        <v>#DIV/0!</v>
      </c>
      <c r="V416" s="102"/>
      <c r="W416" s="102"/>
      <c r="X416" s="99" t="str">
        <f t="shared" si="304"/>
        <v xml:space="preserve">     GL(3937,3689) = 5.44;</v>
      </c>
    </row>
    <row r="417" spans="1:24" s="14" customFormat="1">
      <c r="A417" s="6"/>
      <c r="B417" s="2"/>
      <c r="C417" s="2"/>
      <c r="D417" s="2"/>
      <c r="E417" s="2"/>
      <c r="F417" s="192"/>
      <c r="G417" s="2"/>
      <c r="H417" s="6"/>
      <c r="I417" s="4"/>
      <c r="J417" s="4"/>
      <c r="K417" s="5"/>
      <c r="L417" s="274"/>
      <c r="M417" s="275"/>
      <c r="N417" s="275"/>
      <c r="O417" s="275"/>
      <c r="P417" s="276"/>
      <c r="Q417" s="274"/>
      <c r="R417" s="275"/>
      <c r="S417" s="275"/>
      <c r="T417" s="275"/>
      <c r="U417" s="276"/>
      <c r="V417" s="60"/>
      <c r="W417" s="60"/>
      <c r="X417" s="2"/>
    </row>
    <row r="418" spans="1:24" s="14" customFormat="1">
      <c r="A418" s="4"/>
      <c r="B418" s="2"/>
      <c r="C418" s="2"/>
      <c r="D418" s="2"/>
      <c r="E418" s="2"/>
      <c r="F418" s="2"/>
      <c r="G418" s="2"/>
      <c r="H418" s="8"/>
      <c r="I418" s="4"/>
      <c r="J418" s="4"/>
      <c r="K418" s="5"/>
      <c r="L418" s="84"/>
      <c r="M418" s="4"/>
      <c r="N418" s="4"/>
      <c r="O418" s="4"/>
      <c r="P418" s="5"/>
      <c r="Q418" s="84"/>
      <c r="R418" s="4"/>
      <c r="S418" s="4"/>
      <c r="T418" s="4"/>
      <c r="U418" s="5"/>
      <c r="V418" s="4"/>
      <c r="W418" s="4"/>
      <c r="X418" s="2"/>
    </row>
    <row r="419" spans="1:24" s="14" customFormat="1" ht="15" thickBot="1">
      <c r="B419" s="2"/>
      <c r="C419" s="2"/>
      <c r="D419" s="2"/>
      <c r="E419" s="2"/>
      <c r="F419" s="2"/>
      <c r="G419" s="2"/>
      <c r="H419" s="8"/>
      <c r="I419" s="4"/>
      <c r="J419" s="4"/>
      <c r="K419" s="5"/>
      <c r="L419" s="84"/>
      <c r="M419" s="4"/>
      <c r="N419" s="4"/>
      <c r="O419" s="4"/>
      <c r="P419" s="5"/>
      <c r="Q419" s="84"/>
      <c r="R419" s="4"/>
      <c r="S419" s="4"/>
      <c r="T419" s="4"/>
      <c r="U419" s="5"/>
      <c r="X419" s="2"/>
    </row>
    <row r="420" spans="1:24" s="70" customFormat="1" ht="15.45" thickTop="1" thickBot="1">
      <c r="A420" s="143"/>
      <c r="B420" s="144" t="s">
        <v>40</v>
      </c>
      <c r="C420" s="159" t="s">
        <v>62</v>
      </c>
      <c r="D420" s="144" t="s">
        <v>40</v>
      </c>
      <c r="E420" s="159" t="s">
        <v>63</v>
      </c>
      <c r="F420" s="145"/>
      <c r="G420" s="145"/>
      <c r="H420" s="146"/>
      <c r="I420" s="143"/>
      <c r="J420" s="143"/>
      <c r="K420" s="143"/>
      <c r="L420" s="146"/>
      <c r="M420" s="143"/>
      <c r="N420" s="143"/>
      <c r="O420" s="143"/>
      <c r="P420" s="147"/>
      <c r="Q420" s="146"/>
      <c r="R420" s="143"/>
      <c r="S420" s="143"/>
      <c r="T420" s="143"/>
      <c r="U420" s="147"/>
      <c r="V420" s="160"/>
      <c r="W420" s="160"/>
      <c r="X420" s="161"/>
    </row>
    <row r="421" spans="1:24" s="34" customFormat="1">
      <c r="A421" s="162"/>
      <c r="B421" s="163"/>
      <c r="C421" s="163"/>
      <c r="D421" s="163" t="s">
        <v>51</v>
      </c>
      <c r="E421" s="163"/>
      <c r="F421" s="164"/>
      <c r="G421" s="164"/>
      <c r="H421" s="165"/>
      <c r="I421" s="160"/>
      <c r="J421" s="160"/>
      <c r="K421" s="160"/>
      <c r="L421" s="165"/>
      <c r="M421" s="160"/>
      <c r="N421" s="160"/>
      <c r="O421" s="160"/>
      <c r="P421" s="166"/>
      <c r="Q421" s="165"/>
      <c r="R421" s="160"/>
      <c r="S421" s="160"/>
      <c r="T421" s="160"/>
      <c r="U421" s="166"/>
      <c r="V421" s="162"/>
      <c r="W421" s="162"/>
      <c r="X421" s="167"/>
    </row>
    <row r="422" spans="1:24" s="62" customFormat="1">
      <c r="A422"/>
      <c r="B422" s="2">
        <v>3100</v>
      </c>
      <c r="C422" s="2" t="str">
        <f>VLOOKUP($B422,'Node Plan'!B:M,2,FALSE)</f>
        <v>PCB -TOP Node 3100</v>
      </c>
      <c r="D422" s="2">
        <f>B422+6</f>
        <v>3106</v>
      </c>
      <c r="E422" s="2" t="str">
        <f>VLOOKUP($D422,'Node Plan'!B:M,2,FALSE)</f>
        <v>PCB -TOP Node 3106</v>
      </c>
      <c r="F422" s="192">
        <f>IF(G422="Y",1/(1/K422+1/P422+1/U422),1/(1/P422+1/U422))</f>
        <v>0.31090300000000004</v>
      </c>
      <c r="G422" s="2" t="s">
        <v>24</v>
      </c>
      <c r="H422" s="6"/>
      <c r="I422" s="4"/>
      <c r="J422" s="4"/>
      <c r="K422" s="5">
        <f>I422*J422*H422</f>
        <v>0</v>
      </c>
      <c r="L422" s="274">
        <f>VLOOKUP($B422,'Node Plan'!$B:$M,8,FALSE)</f>
        <v>20.5</v>
      </c>
      <c r="M422" s="275">
        <f>VLOOKUP($B422,'Node Plan'!$B:$M,11,FALSE)</f>
        <v>1.533E-2</v>
      </c>
      <c r="N422" s="275">
        <f>VLOOKUP($B422,'Node Plan'!$B:$M,10,FALSE)</f>
        <v>1.5166000000000001E-2</v>
      </c>
      <c r="O422" s="275">
        <f>VLOOKUP($B422,'Node Plan'!$B:$M,11,FALSE)/2</f>
        <v>7.6649999999999999E-3</v>
      </c>
      <c r="P422" s="276">
        <f>(L422*M422*N422)/O422</f>
        <v>0.62180600000000008</v>
      </c>
      <c r="Q422" s="274">
        <f>VLOOKUP($B422,'Node Plan'!$B:$M,8,FALSE)</f>
        <v>20.5</v>
      </c>
      <c r="R422" s="275">
        <f>VLOOKUP($B422,'Node Plan'!$B:$M,11,FALSE)</f>
        <v>1.533E-2</v>
      </c>
      <c r="S422" s="275">
        <f>VLOOKUP($B422,'Node Plan'!$B:$M,10,FALSE)</f>
        <v>1.5166000000000001E-2</v>
      </c>
      <c r="T422" s="275">
        <f>VLOOKUP($B422,'Node Plan'!$B:$M,11,FALSE)/2</f>
        <v>7.6649999999999999E-3</v>
      </c>
      <c r="U422" s="276">
        <f>(Q422*R422*S422)/T422</f>
        <v>0.62180600000000008</v>
      </c>
      <c r="V422"/>
      <c r="W422"/>
      <c r="X422" s="2" t="str">
        <f>"     GL("&amp;B422&amp;","&amp;D422&amp;") = "&amp;F422&amp;";"</f>
        <v xml:space="preserve">     GL(3100,3106) = 0.310903;</v>
      </c>
    </row>
    <row r="423" spans="1:24" s="14" customFormat="1">
      <c r="A423"/>
      <c r="B423" s="2">
        <f>B422+6</f>
        <v>3106</v>
      </c>
      <c r="C423" s="2" t="str">
        <f>VLOOKUP($B423,'Node Plan'!B:M,2,FALSE)</f>
        <v>PCB -TOP Node 3106</v>
      </c>
      <c r="D423" s="2">
        <f>B423+6</f>
        <v>3112</v>
      </c>
      <c r="E423" s="2" t="str">
        <f>VLOOKUP($D423,'Node Plan'!B:M,2,FALSE)</f>
        <v>PCB -TOP Node 3112</v>
      </c>
      <c r="F423" s="192">
        <f>IF(G423="Y",1/(1/K423+1/P423+1/U423),1/(1/P423+1/U423))</f>
        <v>0.31090300000000004</v>
      </c>
      <c r="G423" s="2" t="s">
        <v>24</v>
      </c>
      <c r="H423" s="6"/>
      <c r="I423" s="4"/>
      <c r="J423" s="4"/>
      <c r="K423" s="5">
        <f>I423*J423*H423</f>
        <v>0</v>
      </c>
      <c r="L423" s="274">
        <f>VLOOKUP($B423,'Node Plan'!$B:$M,8,FALSE)</f>
        <v>20.5</v>
      </c>
      <c r="M423" s="275">
        <f>VLOOKUP($B423,'Node Plan'!$B:$M,11,FALSE)</f>
        <v>1.533E-2</v>
      </c>
      <c r="N423" s="275">
        <f>VLOOKUP($B423,'Node Plan'!$B:$M,10,FALSE)</f>
        <v>1.5166000000000001E-2</v>
      </c>
      <c r="O423" s="275">
        <f>VLOOKUP($B423,'Node Plan'!$B:$M,11,FALSE)/2</f>
        <v>7.6649999999999999E-3</v>
      </c>
      <c r="P423" s="276">
        <f t="shared" ref="P423:P426" si="305">(L423*M423*N423)/O423</f>
        <v>0.62180600000000008</v>
      </c>
      <c r="Q423" s="274">
        <f>VLOOKUP($B423,'Node Plan'!$B:$M,8,FALSE)</f>
        <v>20.5</v>
      </c>
      <c r="R423" s="275">
        <f>VLOOKUP($B423,'Node Plan'!$B:$M,11,FALSE)</f>
        <v>1.533E-2</v>
      </c>
      <c r="S423" s="275">
        <f>VLOOKUP($B423,'Node Plan'!$B:$M,10,FALSE)</f>
        <v>1.5166000000000001E-2</v>
      </c>
      <c r="T423" s="275">
        <f>VLOOKUP($B423,'Node Plan'!$B:$M,11,FALSE)/2</f>
        <v>7.6649999999999999E-3</v>
      </c>
      <c r="U423" s="276">
        <f t="shared" ref="U423:U426" si="306">(Q423*R423*S423)/T423</f>
        <v>0.62180600000000008</v>
      </c>
      <c r="V423"/>
      <c r="W423"/>
      <c r="X423" s="2" t="str">
        <f>"     GL("&amp;B423&amp;","&amp;D423&amp;") = "&amp;F423&amp;";"</f>
        <v xml:space="preserve">     GL(3106,3112) = 0.310903;</v>
      </c>
    </row>
    <row r="424" spans="1:24" s="14" customFormat="1">
      <c r="A424"/>
      <c r="B424" s="2">
        <f>B423+6</f>
        <v>3112</v>
      </c>
      <c r="C424" s="2" t="str">
        <f>VLOOKUP($B424,'Node Plan'!B:M,2,FALSE)</f>
        <v>PCB -TOP Node 3112</v>
      </c>
      <c r="D424" s="2">
        <f>B424+6</f>
        <v>3118</v>
      </c>
      <c r="E424" s="2" t="str">
        <f>VLOOKUP($D424,'Node Plan'!B:M,2,FALSE)</f>
        <v>PCB -TOP Node 3118</v>
      </c>
      <c r="F424" s="192">
        <f>IF(G424="Y",1/(1/K424+1/P424+1/U424),1/(1/P424+1/U424))</f>
        <v>0.31090300000000004</v>
      </c>
      <c r="G424" s="2" t="s">
        <v>24</v>
      </c>
      <c r="H424" s="6"/>
      <c r="I424" s="4"/>
      <c r="J424" s="4"/>
      <c r="K424" s="5">
        <f>I424*J424*H424</f>
        <v>0</v>
      </c>
      <c r="L424" s="274">
        <f>VLOOKUP($B424,'Node Plan'!$B:$M,8,FALSE)</f>
        <v>20.5</v>
      </c>
      <c r="M424" s="275">
        <f>VLOOKUP($B424,'Node Plan'!$B:$M,11,FALSE)</f>
        <v>1.533E-2</v>
      </c>
      <c r="N424" s="275">
        <f>VLOOKUP($B424,'Node Plan'!$B:$M,10,FALSE)</f>
        <v>1.5166000000000001E-2</v>
      </c>
      <c r="O424" s="275">
        <f>VLOOKUP($B424,'Node Plan'!$B:$M,11,FALSE)/2</f>
        <v>7.6649999999999999E-3</v>
      </c>
      <c r="P424" s="276">
        <f t="shared" si="305"/>
        <v>0.62180600000000008</v>
      </c>
      <c r="Q424" s="274">
        <f>VLOOKUP($B424,'Node Plan'!$B:$M,8,FALSE)</f>
        <v>20.5</v>
      </c>
      <c r="R424" s="275">
        <f>VLOOKUP($B424,'Node Plan'!$B:$M,11,FALSE)</f>
        <v>1.533E-2</v>
      </c>
      <c r="S424" s="275">
        <f>VLOOKUP($B424,'Node Plan'!$B:$M,10,FALSE)</f>
        <v>1.5166000000000001E-2</v>
      </c>
      <c r="T424" s="275">
        <f>VLOOKUP($B424,'Node Plan'!$B:$M,11,FALSE)/2</f>
        <v>7.6649999999999999E-3</v>
      </c>
      <c r="U424" s="276">
        <f t="shared" si="306"/>
        <v>0.62180600000000008</v>
      </c>
      <c r="V424"/>
      <c r="W424"/>
      <c r="X424" s="2" t="str">
        <f>"     GL("&amp;B424&amp;","&amp;D424&amp;") = "&amp;F424&amp;";"</f>
        <v xml:space="preserve">     GL(3112,3118) = 0.310903;</v>
      </c>
    </row>
    <row r="425" spans="1:24" s="14" customFormat="1">
      <c r="A425"/>
      <c r="B425" s="2">
        <f>B424+6</f>
        <v>3118</v>
      </c>
      <c r="C425" s="2" t="str">
        <f>VLOOKUP($B425,'Node Plan'!B:M,2,FALSE)</f>
        <v>PCB -TOP Node 3118</v>
      </c>
      <c r="D425" s="2">
        <f>B425+6</f>
        <v>3124</v>
      </c>
      <c r="E425" s="2" t="str">
        <f>VLOOKUP($D425,'Node Plan'!B:M,2,FALSE)</f>
        <v>PCB -TOP Node 3124</v>
      </c>
      <c r="F425" s="192">
        <f>IF(G425="Y",1/(1/K425+1/P425+1/U425),1/(1/P425+1/U425))</f>
        <v>0.31090300000000004</v>
      </c>
      <c r="G425" s="2" t="s">
        <v>24</v>
      </c>
      <c r="H425" s="6"/>
      <c r="I425" s="4"/>
      <c r="J425" s="4"/>
      <c r="K425" s="5">
        <f>I425*J425*H425</f>
        <v>0</v>
      </c>
      <c r="L425" s="274">
        <f>VLOOKUP($B425,'Node Plan'!$B:$M,8,FALSE)</f>
        <v>20.5</v>
      </c>
      <c r="M425" s="275">
        <f>VLOOKUP($B425,'Node Plan'!$B:$M,11,FALSE)</f>
        <v>1.533E-2</v>
      </c>
      <c r="N425" s="275">
        <f>VLOOKUP($B425,'Node Plan'!$B:$M,10,FALSE)</f>
        <v>1.5166000000000001E-2</v>
      </c>
      <c r="O425" s="275">
        <f>VLOOKUP($B425,'Node Plan'!$B:$M,11,FALSE)/2</f>
        <v>7.6649999999999999E-3</v>
      </c>
      <c r="P425" s="276">
        <f t="shared" si="305"/>
        <v>0.62180600000000008</v>
      </c>
      <c r="Q425" s="274">
        <f>VLOOKUP($B425,'Node Plan'!$B:$M,8,FALSE)</f>
        <v>20.5</v>
      </c>
      <c r="R425" s="275">
        <f>VLOOKUP($B425,'Node Plan'!$B:$M,11,FALSE)</f>
        <v>1.533E-2</v>
      </c>
      <c r="S425" s="275">
        <f>VLOOKUP($B425,'Node Plan'!$B:$M,10,FALSE)</f>
        <v>1.5166000000000001E-2</v>
      </c>
      <c r="T425" s="275">
        <f>VLOOKUP($B425,'Node Plan'!$B:$M,11,FALSE)/2</f>
        <v>7.6649999999999999E-3</v>
      </c>
      <c r="U425" s="276">
        <f t="shared" si="306"/>
        <v>0.62180600000000008</v>
      </c>
      <c r="V425"/>
      <c r="W425"/>
      <c r="X425" s="2" t="str">
        <f>"     GL("&amp;B425&amp;","&amp;D425&amp;") = "&amp;F425&amp;";"</f>
        <v xml:space="preserve">     GL(3118,3124) = 0.310903;</v>
      </c>
    </row>
    <row r="426" spans="1:24" s="14" customFormat="1">
      <c r="A426"/>
      <c r="B426" s="2">
        <f>B425+6</f>
        <v>3124</v>
      </c>
      <c r="C426" s="2" t="str">
        <f>VLOOKUP($B426,'Node Plan'!B:M,2,FALSE)</f>
        <v>PCB -TOP Node 3124</v>
      </c>
      <c r="D426" s="2">
        <f>B426+6</f>
        <v>3130</v>
      </c>
      <c r="E426" s="2" t="str">
        <f>VLOOKUP($D426,'Node Plan'!B:M,2,FALSE)</f>
        <v>PCB -TOP Node 3130</v>
      </c>
      <c r="F426" s="192">
        <f>IF(G426="Y",1/(1/K426+1/P426+1/U426),1/(1/P426+1/U426))</f>
        <v>0.31090300000000004</v>
      </c>
      <c r="G426" s="2" t="s">
        <v>24</v>
      </c>
      <c r="H426" s="6"/>
      <c r="I426" s="4"/>
      <c r="J426" s="4"/>
      <c r="K426" s="5">
        <f>I426*J426*H426</f>
        <v>0</v>
      </c>
      <c r="L426" s="274">
        <f>VLOOKUP($B426,'Node Plan'!$B:$M,8,FALSE)</f>
        <v>20.5</v>
      </c>
      <c r="M426" s="275">
        <f>VLOOKUP($B426,'Node Plan'!$B:$M,11,FALSE)</f>
        <v>1.533E-2</v>
      </c>
      <c r="N426" s="275">
        <f>VLOOKUP($B426,'Node Plan'!$B:$M,10,FALSE)</f>
        <v>1.5166000000000001E-2</v>
      </c>
      <c r="O426" s="275">
        <f>VLOOKUP($B426,'Node Plan'!$B:$M,11,FALSE)/2</f>
        <v>7.6649999999999999E-3</v>
      </c>
      <c r="P426" s="276">
        <f t="shared" si="305"/>
        <v>0.62180600000000008</v>
      </c>
      <c r="Q426" s="274">
        <f>VLOOKUP($B426,'Node Plan'!$B:$M,8,FALSE)</f>
        <v>20.5</v>
      </c>
      <c r="R426" s="275">
        <f>VLOOKUP($B426,'Node Plan'!$B:$M,11,FALSE)</f>
        <v>1.533E-2</v>
      </c>
      <c r="S426" s="275">
        <f>VLOOKUP($B426,'Node Plan'!$B:$M,10,FALSE)</f>
        <v>1.5166000000000001E-2</v>
      </c>
      <c r="T426" s="275">
        <f>VLOOKUP($B426,'Node Plan'!$B:$M,11,FALSE)/2</f>
        <v>7.6649999999999999E-3</v>
      </c>
      <c r="U426" s="276">
        <f t="shared" si="306"/>
        <v>0.62180600000000008</v>
      </c>
      <c r="V426"/>
      <c r="W426"/>
      <c r="X426" s="2" t="str">
        <f>"     GL("&amp;B426&amp;","&amp;D426&amp;") = "&amp;F426&amp;";"</f>
        <v xml:space="preserve">     GL(3124,3130) = 0.310903;</v>
      </c>
    </row>
    <row r="427" spans="1:24" s="14" customFormat="1">
      <c r="A427"/>
      <c r="B427" s="2"/>
      <c r="C427" s="2"/>
      <c r="D427" s="2"/>
      <c r="E427" s="2"/>
      <c r="F427" s="192"/>
      <c r="G427" s="2"/>
      <c r="H427" s="6"/>
      <c r="I427" s="4"/>
      <c r="J427" s="4"/>
      <c r="K427" s="5"/>
      <c r="L427" s="274"/>
      <c r="M427" s="275"/>
      <c r="N427" s="275"/>
      <c r="O427" s="275"/>
      <c r="P427" s="276"/>
      <c r="Q427" s="274"/>
      <c r="R427" s="275"/>
      <c r="S427" s="275"/>
      <c r="T427" s="275"/>
      <c r="U427" s="276"/>
      <c r="V427"/>
      <c r="W427"/>
      <c r="X427" s="2"/>
    </row>
    <row r="428" spans="1:24" s="93" customFormat="1">
      <c r="A428"/>
      <c r="B428" s="2">
        <v>3101</v>
      </c>
      <c r="C428" s="2" t="str">
        <f>VLOOKUP($B428,'Node Plan'!B:M,2,FALSE)</f>
        <v>PCB -TOP Node 3101</v>
      </c>
      <c r="D428" s="2">
        <f>B428+6</f>
        <v>3107</v>
      </c>
      <c r="E428" s="2" t="str">
        <f>VLOOKUP($D428,'Node Plan'!B:M,2,FALSE)</f>
        <v>PCB -TOP Node 3107</v>
      </c>
      <c r="F428" s="192">
        <f>IF(G428="Y",1/(1/K428+1/P428+1/U428),1/(1/P428+1/U428))</f>
        <v>0.31090300000000004</v>
      </c>
      <c r="G428" s="2" t="s">
        <v>24</v>
      </c>
      <c r="H428" s="6"/>
      <c r="I428" s="4"/>
      <c r="J428" s="4"/>
      <c r="K428" s="5">
        <f>I428*J428*H428</f>
        <v>0</v>
      </c>
      <c r="L428" s="274">
        <f>VLOOKUP($B428,'Node Plan'!$B:$M,8,FALSE)</f>
        <v>20.5</v>
      </c>
      <c r="M428" s="275">
        <f>VLOOKUP($B428,'Node Plan'!$B:$M,11,FALSE)</f>
        <v>1.533E-2</v>
      </c>
      <c r="N428" s="275">
        <f>VLOOKUP($B428,'Node Plan'!$B:$M,10,FALSE)</f>
        <v>1.5166000000000001E-2</v>
      </c>
      <c r="O428" s="275">
        <f>VLOOKUP($B428,'Node Plan'!$B:$M,11,FALSE)/2</f>
        <v>7.6649999999999999E-3</v>
      </c>
      <c r="P428" s="276">
        <f>(L428*M428*N428)/O428</f>
        <v>0.62180600000000008</v>
      </c>
      <c r="Q428" s="274">
        <f>VLOOKUP($B428,'Node Plan'!$B:$M,8,FALSE)</f>
        <v>20.5</v>
      </c>
      <c r="R428" s="275">
        <f>VLOOKUP($B428,'Node Plan'!$B:$M,11,FALSE)</f>
        <v>1.533E-2</v>
      </c>
      <c r="S428" s="275">
        <f>VLOOKUP($B428,'Node Plan'!$B:$M,10,FALSE)</f>
        <v>1.5166000000000001E-2</v>
      </c>
      <c r="T428" s="275">
        <f>VLOOKUP($B428,'Node Plan'!$B:$M,11,FALSE)/2</f>
        <v>7.6649999999999999E-3</v>
      </c>
      <c r="U428" s="276">
        <f>(Q428*R428*S428)/T428</f>
        <v>0.62180600000000008</v>
      </c>
      <c r="V428"/>
      <c r="W428"/>
      <c r="X428" s="2" t="str">
        <f>"     GL("&amp;B428&amp;","&amp;D428&amp;") = "&amp;F428&amp;";"</f>
        <v xml:space="preserve">     GL(3101,3107) = 0.310903;</v>
      </c>
    </row>
    <row r="429" spans="1:24" s="81" customFormat="1">
      <c r="A429"/>
      <c r="B429" s="2">
        <f>B428+6</f>
        <v>3107</v>
      </c>
      <c r="C429" s="2" t="str">
        <f>VLOOKUP($B429,'Node Plan'!B:M,2,FALSE)</f>
        <v>PCB -TOP Node 3107</v>
      </c>
      <c r="D429" s="2">
        <f>B429+6</f>
        <v>3113</v>
      </c>
      <c r="E429" s="2" t="str">
        <f>VLOOKUP($D429,'Node Plan'!B:M,2,FALSE)</f>
        <v>PCB -TOP Node 3113</v>
      </c>
      <c r="F429" s="192">
        <f>IF(G429="Y",1/(1/K429+1/P429+1/U429),1/(1/P429+1/U429))</f>
        <v>0.31090300000000004</v>
      </c>
      <c r="G429" s="2" t="s">
        <v>24</v>
      </c>
      <c r="H429" s="6"/>
      <c r="I429" s="4"/>
      <c r="J429" s="4"/>
      <c r="K429" s="5">
        <f>I429*J429*H429</f>
        <v>0</v>
      </c>
      <c r="L429" s="274">
        <f>VLOOKUP($B429,'Node Plan'!$B:$M,8,FALSE)</f>
        <v>20.5</v>
      </c>
      <c r="M429" s="275">
        <f>VLOOKUP($B429,'Node Plan'!$B:$M,11,FALSE)</f>
        <v>1.533E-2</v>
      </c>
      <c r="N429" s="275">
        <f>VLOOKUP($B429,'Node Plan'!$B:$M,10,FALSE)</f>
        <v>1.5166000000000001E-2</v>
      </c>
      <c r="O429" s="275">
        <f>VLOOKUP($B429,'Node Plan'!$B:$M,11,FALSE)/2</f>
        <v>7.6649999999999999E-3</v>
      </c>
      <c r="P429" s="276">
        <f t="shared" ref="P429:P432" si="307">(L429*M429*N429)/O429</f>
        <v>0.62180600000000008</v>
      </c>
      <c r="Q429" s="274">
        <f>VLOOKUP($B429,'Node Plan'!$B:$M,8,FALSE)</f>
        <v>20.5</v>
      </c>
      <c r="R429" s="275">
        <f>VLOOKUP($B429,'Node Plan'!$B:$M,11,FALSE)</f>
        <v>1.533E-2</v>
      </c>
      <c r="S429" s="275">
        <f>VLOOKUP($B429,'Node Plan'!$B:$M,10,FALSE)</f>
        <v>1.5166000000000001E-2</v>
      </c>
      <c r="T429" s="275">
        <f>VLOOKUP($B429,'Node Plan'!$B:$M,11,FALSE)/2</f>
        <v>7.6649999999999999E-3</v>
      </c>
      <c r="U429" s="276">
        <f t="shared" ref="U429:U432" si="308">(Q429*R429*S429)/T429</f>
        <v>0.62180600000000008</v>
      </c>
      <c r="V429"/>
      <c r="W429"/>
      <c r="X429" s="2" t="str">
        <f>"     GL("&amp;B429&amp;","&amp;D429&amp;") = "&amp;F429&amp;";"</f>
        <v xml:space="preserve">     GL(3107,3113) = 0.310903;</v>
      </c>
    </row>
    <row r="430" spans="1:24" s="81" customFormat="1">
      <c r="A430"/>
      <c r="B430" s="2">
        <f>B429+6</f>
        <v>3113</v>
      </c>
      <c r="C430" s="2" t="str">
        <f>VLOOKUP($B430,'Node Plan'!B:M,2,FALSE)</f>
        <v>PCB -TOP Node 3113</v>
      </c>
      <c r="D430" s="2">
        <f>B430+6</f>
        <v>3119</v>
      </c>
      <c r="E430" s="2" t="str">
        <f>VLOOKUP($D430,'Node Plan'!B:M,2,FALSE)</f>
        <v>PCB -TOP Node 3119</v>
      </c>
      <c r="F430" s="192">
        <f>IF(G430="Y",1/(1/K430+1/P430+1/U430),1/(1/P430+1/U430))</f>
        <v>0.31090300000000004</v>
      </c>
      <c r="G430" s="2" t="s">
        <v>24</v>
      </c>
      <c r="H430" s="6"/>
      <c r="I430" s="4"/>
      <c r="J430" s="4"/>
      <c r="K430" s="5">
        <f>I430*J430*H430</f>
        <v>0</v>
      </c>
      <c r="L430" s="274">
        <f>VLOOKUP($B430,'Node Plan'!$B:$M,8,FALSE)</f>
        <v>20.5</v>
      </c>
      <c r="M430" s="275">
        <f>VLOOKUP($B430,'Node Plan'!$B:$M,11,FALSE)</f>
        <v>1.533E-2</v>
      </c>
      <c r="N430" s="275">
        <f>VLOOKUP($B430,'Node Plan'!$B:$M,10,FALSE)</f>
        <v>1.5166000000000001E-2</v>
      </c>
      <c r="O430" s="275">
        <f>VLOOKUP($B430,'Node Plan'!$B:$M,11,FALSE)/2</f>
        <v>7.6649999999999999E-3</v>
      </c>
      <c r="P430" s="276">
        <f t="shared" si="307"/>
        <v>0.62180600000000008</v>
      </c>
      <c r="Q430" s="274">
        <f>VLOOKUP($B430,'Node Plan'!$B:$M,8,FALSE)</f>
        <v>20.5</v>
      </c>
      <c r="R430" s="275">
        <f>VLOOKUP($B430,'Node Plan'!$B:$M,11,FALSE)</f>
        <v>1.533E-2</v>
      </c>
      <c r="S430" s="275">
        <f>VLOOKUP($B430,'Node Plan'!$B:$M,10,FALSE)</f>
        <v>1.5166000000000001E-2</v>
      </c>
      <c r="T430" s="275">
        <f>VLOOKUP($B430,'Node Plan'!$B:$M,11,FALSE)/2</f>
        <v>7.6649999999999999E-3</v>
      </c>
      <c r="U430" s="276">
        <f t="shared" si="308"/>
        <v>0.62180600000000008</v>
      </c>
      <c r="V430"/>
      <c r="W430"/>
      <c r="X430" s="2" t="str">
        <f>"     GL("&amp;B430&amp;","&amp;D430&amp;") = "&amp;F430&amp;";"</f>
        <v xml:space="preserve">     GL(3113,3119) = 0.310903;</v>
      </c>
    </row>
    <row r="431" spans="1:24" s="93" customFormat="1">
      <c r="A431"/>
      <c r="B431" s="2">
        <f>B430+6</f>
        <v>3119</v>
      </c>
      <c r="C431" s="2" t="str">
        <f>VLOOKUP($B431,'Node Plan'!B:M,2,FALSE)</f>
        <v>PCB -TOP Node 3119</v>
      </c>
      <c r="D431" s="2">
        <f>B431+6</f>
        <v>3125</v>
      </c>
      <c r="E431" s="2" t="str">
        <f>VLOOKUP($D431,'Node Plan'!B:M,2,FALSE)</f>
        <v>PCB -TOP Node 3125</v>
      </c>
      <c r="F431" s="192">
        <f>IF(G431="Y",1/(1/K431+1/P431+1/U431),1/(1/P431+1/U431))</f>
        <v>0.31090300000000004</v>
      </c>
      <c r="G431" s="2" t="s">
        <v>24</v>
      </c>
      <c r="H431" s="6"/>
      <c r="I431" s="4"/>
      <c r="J431" s="4"/>
      <c r="K431" s="5">
        <f>I431*J431*H431</f>
        <v>0</v>
      </c>
      <c r="L431" s="274">
        <f>VLOOKUP($B431,'Node Plan'!$B:$M,8,FALSE)</f>
        <v>20.5</v>
      </c>
      <c r="M431" s="275">
        <f>VLOOKUP($B431,'Node Plan'!$B:$M,11,FALSE)</f>
        <v>1.533E-2</v>
      </c>
      <c r="N431" s="275">
        <f>VLOOKUP($B431,'Node Plan'!$B:$M,10,FALSE)</f>
        <v>1.5166000000000001E-2</v>
      </c>
      <c r="O431" s="275">
        <f>VLOOKUP($B431,'Node Plan'!$B:$M,11,FALSE)/2</f>
        <v>7.6649999999999999E-3</v>
      </c>
      <c r="P431" s="276">
        <f t="shared" si="307"/>
        <v>0.62180600000000008</v>
      </c>
      <c r="Q431" s="274">
        <f>VLOOKUP($B431,'Node Plan'!$B:$M,8,FALSE)</f>
        <v>20.5</v>
      </c>
      <c r="R431" s="275">
        <f>VLOOKUP($B431,'Node Plan'!$B:$M,11,FALSE)</f>
        <v>1.533E-2</v>
      </c>
      <c r="S431" s="275">
        <f>VLOOKUP($B431,'Node Plan'!$B:$M,10,FALSE)</f>
        <v>1.5166000000000001E-2</v>
      </c>
      <c r="T431" s="275">
        <f>VLOOKUP($B431,'Node Plan'!$B:$M,11,FALSE)/2</f>
        <v>7.6649999999999999E-3</v>
      </c>
      <c r="U431" s="276">
        <f t="shared" si="308"/>
        <v>0.62180600000000008</v>
      </c>
      <c r="V431"/>
      <c r="W431"/>
      <c r="X431" s="2" t="str">
        <f>"     GL("&amp;B431&amp;","&amp;D431&amp;") = "&amp;F431&amp;";"</f>
        <v xml:space="preserve">     GL(3119,3125) = 0.310903;</v>
      </c>
    </row>
    <row r="432" spans="1:24" s="14" customFormat="1">
      <c r="A432"/>
      <c r="B432" s="2">
        <f>B431+6</f>
        <v>3125</v>
      </c>
      <c r="C432" s="2" t="str">
        <f>VLOOKUP($B432,'Node Plan'!B:M,2,FALSE)</f>
        <v>PCB -TOP Node 3125</v>
      </c>
      <c r="D432" s="2">
        <f>B432+6</f>
        <v>3131</v>
      </c>
      <c r="E432" s="2" t="str">
        <f>VLOOKUP($D432,'Node Plan'!B:M,2,FALSE)</f>
        <v>PCB -TOP Node 3131</v>
      </c>
      <c r="F432" s="192">
        <f>IF(G432="Y",1/(1/K432+1/P432+1/U432),1/(1/P432+1/U432))</f>
        <v>0.31090300000000004</v>
      </c>
      <c r="G432" s="2" t="s">
        <v>24</v>
      </c>
      <c r="H432" s="6"/>
      <c r="I432" s="4"/>
      <c r="J432" s="4"/>
      <c r="K432" s="5">
        <f>I432*J432*H432</f>
        <v>0</v>
      </c>
      <c r="L432" s="274">
        <f>VLOOKUP($B432,'Node Plan'!$B:$M,8,FALSE)</f>
        <v>20.5</v>
      </c>
      <c r="M432" s="275">
        <f>VLOOKUP($B432,'Node Plan'!$B:$M,11,FALSE)</f>
        <v>1.533E-2</v>
      </c>
      <c r="N432" s="275">
        <f>VLOOKUP($B432,'Node Plan'!$B:$M,10,FALSE)</f>
        <v>1.5166000000000001E-2</v>
      </c>
      <c r="O432" s="275">
        <f>VLOOKUP($B432,'Node Plan'!$B:$M,11,FALSE)/2</f>
        <v>7.6649999999999999E-3</v>
      </c>
      <c r="P432" s="276">
        <f t="shared" si="307"/>
        <v>0.62180600000000008</v>
      </c>
      <c r="Q432" s="274">
        <f>VLOOKUP($B432,'Node Plan'!$B:$M,8,FALSE)</f>
        <v>20.5</v>
      </c>
      <c r="R432" s="275">
        <f>VLOOKUP($B432,'Node Plan'!$B:$M,11,FALSE)</f>
        <v>1.533E-2</v>
      </c>
      <c r="S432" s="275">
        <f>VLOOKUP($B432,'Node Plan'!$B:$M,10,FALSE)</f>
        <v>1.5166000000000001E-2</v>
      </c>
      <c r="T432" s="275">
        <f>VLOOKUP($B432,'Node Plan'!$B:$M,11,FALSE)/2</f>
        <v>7.6649999999999999E-3</v>
      </c>
      <c r="U432" s="276">
        <f t="shared" si="308"/>
        <v>0.62180600000000008</v>
      </c>
      <c r="V432"/>
      <c r="W432"/>
      <c r="X432" s="2" t="str">
        <f>"     GL("&amp;B432&amp;","&amp;D432&amp;") = "&amp;F432&amp;";"</f>
        <v xml:space="preserve">     GL(3125,3131) = 0.310903;</v>
      </c>
    </row>
    <row r="433" spans="1:25" s="14" customFormat="1">
      <c r="A433"/>
      <c r="B433" s="2"/>
      <c r="C433" s="2"/>
      <c r="D433" s="2"/>
      <c r="E433" s="2"/>
      <c r="F433" s="192"/>
      <c r="G433" s="2"/>
      <c r="H433" s="6"/>
      <c r="I433" s="4"/>
      <c r="J433" s="4"/>
      <c r="K433" s="5"/>
      <c r="L433" s="274"/>
      <c r="M433" s="275"/>
      <c r="N433" s="275"/>
      <c r="O433" s="275"/>
      <c r="P433" s="276"/>
      <c r="Q433" s="274"/>
      <c r="R433" s="275"/>
      <c r="S433" s="275"/>
      <c r="T433" s="275"/>
      <c r="U433" s="276"/>
      <c r="V433"/>
      <c r="W433"/>
      <c r="X433" s="2"/>
    </row>
    <row r="434" spans="1:25" s="14" customFormat="1">
      <c r="A434"/>
      <c r="B434" s="2">
        <v>3102</v>
      </c>
      <c r="C434" s="2" t="str">
        <f>VLOOKUP($B434,'Node Plan'!B:M,2,FALSE)</f>
        <v>PCB -TOP Node 3102</v>
      </c>
      <c r="D434" s="2">
        <f>B434+6</f>
        <v>3108</v>
      </c>
      <c r="E434" s="2" t="str">
        <f>VLOOKUP($D434,'Node Plan'!B:M,2,FALSE)</f>
        <v>PCB -TOP Node 3108</v>
      </c>
      <c r="F434" s="192">
        <f>IF(G434="Y",1/(1/K434+1/P434+1/U434),1/(1/P434+1/U434))</f>
        <v>0.31090300000000004</v>
      </c>
      <c r="G434" s="2" t="s">
        <v>24</v>
      </c>
      <c r="H434" s="6"/>
      <c r="I434" s="4"/>
      <c r="J434" s="4"/>
      <c r="K434" s="5">
        <f>I434*J434*H434</f>
        <v>0</v>
      </c>
      <c r="L434" s="274">
        <f>VLOOKUP($B434,'Node Plan'!$B:$M,8,FALSE)</f>
        <v>20.5</v>
      </c>
      <c r="M434" s="275">
        <f>VLOOKUP($B434,'Node Plan'!$B:$M,11,FALSE)</f>
        <v>1.533E-2</v>
      </c>
      <c r="N434" s="275">
        <f>VLOOKUP($B434,'Node Plan'!$B:$M,10,FALSE)</f>
        <v>1.5166000000000001E-2</v>
      </c>
      <c r="O434" s="275">
        <f>VLOOKUP($B434,'Node Plan'!$B:$M,11,FALSE)/2</f>
        <v>7.6649999999999999E-3</v>
      </c>
      <c r="P434" s="276">
        <f>(L434*M434*N434)/O434</f>
        <v>0.62180600000000008</v>
      </c>
      <c r="Q434" s="274">
        <f>VLOOKUP($B434,'Node Plan'!$B:$M,8,FALSE)</f>
        <v>20.5</v>
      </c>
      <c r="R434" s="275">
        <f>VLOOKUP($B434,'Node Plan'!$B:$M,11,FALSE)</f>
        <v>1.533E-2</v>
      </c>
      <c r="S434" s="275">
        <f>VLOOKUP($B434,'Node Plan'!$B:$M,10,FALSE)</f>
        <v>1.5166000000000001E-2</v>
      </c>
      <c r="T434" s="275">
        <f>VLOOKUP($B434,'Node Plan'!$B:$M,11,FALSE)/2</f>
        <v>7.6649999999999999E-3</v>
      </c>
      <c r="U434" s="276">
        <f>(Q434*R434*S434)/T434</f>
        <v>0.62180600000000008</v>
      </c>
      <c r="V434"/>
      <c r="W434"/>
      <c r="X434" s="2" t="str">
        <f>"     GL("&amp;B434&amp;","&amp;D434&amp;") = "&amp;F434&amp;";"</f>
        <v xml:space="preserve">     GL(3102,3108) = 0.310903;</v>
      </c>
    </row>
    <row r="435" spans="1:25" s="62" customFormat="1">
      <c r="A435"/>
      <c r="B435" s="2">
        <f>B434+6</f>
        <v>3108</v>
      </c>
      <c r="C435" s="2" t="str">
        <f>VLOOKUP($B435,'Node Plan'!B:M,2,FALSE)</f>
        <v>PCB -TOP Node 3108</v>
      </c>
      <c r="D435" s="2">
        <f>B435+6</f>
        <v>3114</v>
      </c>
      <c r="E435" s="2" t="str">
        <f>VLOOKUP($D435,'Node Plan'!B:M,2,FALSE)</f>
        <v>PCB -TOP Node 3114</v>
      </c>
      <c r="F435" s="192">
        <f>IF(G435="Y",1/(1/K435+1/P435+1/U435),1/(1/P435+1/U435))</f>
        <v>0.31090300000000004</v>
      </c>
      <c r="G435" s="2" t="s">
        <v>24</v>
      </c>
      <c r="H435" s="6"/>
      <c r="I435" s="4"/>
      <c r="J435" s="4"/>
      <c r="K435" s="5">
        <f>I435*J435*H435</f>
        <v>0</v>
      </c>
      <c r="L435" s="274">
        <f>VLOOKUP($B435,'Node Plan'!$B:$M,8,FALSE)</f>
        <v>20.5</v>
      </c>
      <c r="M435" s="275">
        <f>VLOOKUP($B435,'Node Plan'!$B:$M,11,FALSE)</f>
        <v>1.533E-2</v>
      </c>
      <c r="N435" s="275">
        <f>VLOOKUP($B435,'Node Plan'!$B:$M,10,FALSE)</f>
        <v>1.5166000000000001E-2</v>
      </c>
      <c r="O435" s="275">
        <f>VLOOKUP($B435,'Node Plan'!$B:$M,11,FALSE)/2</f>
        <v>7.6649999999999999E-3</v>
      </c>
      <c r="P435" s="276">
        <f t="shared" ref="P435:P438" si="309">(L435*M435*N435)/O435</f>
        <v>0.62180600000000008</v>
      </c>
      <c r="Q435" s="274">
        <f>VLOOKUP($B435,'Node Plan'!$B:$M,8,FALSE)</f>
        <v>20.5</v>
      </c>
      <c r="R435" s="275">
        <f>VLOOKUP($B435,'Node Plan'!$B:$M,11,FALSE)</f>
        <v>1.533E-2</v>
      </c>
      <c r="S435" s="275">
        <f>VLOOKUP($B435,'Node Plan'!$B:$M,10,FALSE)</f>
        <v>1.5166000000000001E-2</v>
      </c>
      <c r="T435" s="275">
        <f>VLOOKUP($B435,'Node Plan'!$B:$M,11,FALSE)/2</f>
        <v>7.6649999999999999E-3</v>
      </c>
      <c r="U435" s="276">
        <f t="shared" ref="U435:U438" si="310">(Q435*R435*S435)/T435</f>
        <v>0.62180600000000008</v>
      </c>
      <c r="V435"/>
      <c r="W435"/>
      <c r="X435" s="2" t="str">
        <f>"     GL("&amp;B435&amp;","&amp;D435&amp;") = "&amp;F435&amp;";"</f>
        <v xml:space="preserve">     GL(3108,3114) = 0.310903;</v>
      </c>
    </row>
    <row r="436" spans="1:25" s="14" customFormat="1">
      <c r="A436"/>
      <c r="B436" s="2">
        <f>B435+6</f>
        <v>3114</v>
      </c>
      <c r="C436" s="2" t="str">
        <f>VLOOKUP($B436,'Node Plan'!B:M,2,FALSE)</f>
        <v>PCB -TOP Node 3114</v>
      </c>
      <c r="D436" s="2">
        <f>B436+6</f>
        <v>3120</v>
      </c>
      <c r="E436" s="2" t="str">
        <f>VLOOKUP($D436,'Node Plan'!B:M,2,FALSE)</f>
        <v>PCB -TOP Node 3120</v>
      </c>
      <c r="F436" s="192">
        <f>IF(G436="Y",1/(1/K436+1/P436+1/U436),1/(1/P436+1/U436))</f>
        <v>0.31090300000000004</v>
      </c>
      <c r="G436" s="2" t="s">
        <v>24</v>
      </c>
      <c r="H436" s="6"/>
      <c r="I436" s="4"/>
      <c r="J436" s="4"/>
      <c r="K436" s="5">
        <f>I436*J436*H436</f>
        <v>0</v>
      </c>
      <c r="L436" s="274">
        <f>VLOOKUP($B436,'Node Plan'!$B:$M,8,FALSE)</f>
        <v>20.5</v>
      </c>
      <c r="M436" s="275">
        <f>VLOOKUP($B436,'Node Plan'!$B:$M,11,FALSE)</f>
        <v>1.533E-2</v>
      </c>
      <c r="N436" s="275">
        <f>VLOOKUP($B436,'Node Plan'!$B:$M,10,FALSE)</f>
        <v>1.5166000000000001E-2</v>
      </c>
      <c r="O436" s="275">
        <f>VLOOKUP($B436,'Node Plan'!$B:$M,11,FALSE)/2</f>
        <v>7.6649999999999999E-3</v>
      </c>
      <c r="P436" s="276">
        <f t="shared" si="309"/>
        <v>0.62180600000000008</v>
      </c>
      <c r="Q436" s="274">
        <f>VLOOKUP($B436,'Node Plan'!$B:$M,8,FALSE)</f>
        <v>20.5</v>
      </c>
      <c r="R436" s="275">
        <f>VLOOKUP($B436,'Node Plan'!$B:$M,11,FALSE)</f>
        <v>1.533E-2</v>
      </c>
      <c r="S436" s="275">
        <f>VLOOKUP($B436,'Node Plan'!$B:$M,10,FALSE)</f>
        <v>1.5166000000000001E-2</v>
      </c>
      <c r="T436" s="275">
        <f>VLOOKUP($B436,'Node Plan'!$B:$M,11,FALSE)/2</f>
        <v>7.6649999999999999E-3</v>
      </c>
      <c r="U436" s="276">
        <f t="shared" si="310"/>
        <v>0.62180600000000008</v>
      </c>
      <c r="V436"/>
      <c r="W436"/>
      <c r="X436" s="2" t="str">
        <f>"     GL("&amp;B436&amp;","&amp;D436&amp;") = "&amp;F436&amp;";"</f>
        <v xml:space="preserve">     GL(3114,3120) = 0.310903;</v>
      </c>
    </row>
    <row r="437" spans="1:25" s="14" customFormat="1">
      <c r="A437"/>
      <c r="B437" s="2">
        <f>B436+6</f>
        <v>3120</v>
      </c>
      <c r="C437" s="2" t="str">
        <f>VLOOKUP($B437,'Node Plan'!B:M,2,FALSE)</f>
        <v>PCB -TOP Node 3120</v>
      </c>
      <c r="D437" s="2">
        <f>B437+6</f>
        <v>3126</v>
      </c>
      <c r="E437" s="2" t="str">
        <f>VLOOKUP($D437,'Node Plan'!B:M,2,FALSE)</f>
        <v>PCB -TOP Node 3126</v>
      </c>
      <c r="F437" s="192">
        <f>IF(G437="Y",1/(1/K437+1/P437+1/U437),1/(1/P437+1/U437))</f>
        <v>0.31090300000000004</v>
      </c>
      <c r="G437" s="2" t="s">
        <v>24</v>
      </c>
      <c r="H437" s="6"/>
      <c r="I437" s="4"/>
      <c r="J437" s="4"/>
      <c r="K437" s="5">
        <f>I437*J437*H437</f>
        <v>0</v>
      </c>
      <c r="L437" s="274">
        <f>VLOOKUP($B437,'Node Plan'!$B:$M,8,FALSE)</f>
        <v>20.5</v>
      </c>
      <c r="M437" s="275">
        <f>VLOOKUP($B437,'Node Plan'!$B:$M,11,FALSE)</f>
        <v>1.533E-2</v>
      </c>
      <c r="N437" s="275">
        <f>VLOOKUP($B437,'Node Plan'!$B:$M,10,FALSE)</f>
        <v>1.5166000000000001E-2</v>
      </c>
      <c r="O437" s="275">
        <f>VLOOKUP($B437,'Node Plan'!$B:$M,11,FALSE)/2</f>
        <v>7.6649999999999999E-3</v>
      </c>
      <c r="P437" s="276">
        <f t="shared" si="309"/>
        <v>0.62180600000000008</v>
      </c>
      <c r="Q437" s="274">
        <f>VLOOKUP($B437,'Node Plan'!$B:$M,8,FALSE)</f>
        <v>20.5</v>
      </c>
      <c r="R437" s="275">
        <f>VLOOKUP($B437,'Node Plan'!$B:$M,11,FALSE)</f>
        <v>1.533E-2</v>
      </c>
      <c r="S437" s="275">
        <f>VLOOKUP($B437,'Node Plan'!$B:$M,10,FALSE)</f>
        <v>1.5166000000000001E-2</v>
      </c>
      <c r="T437" s="275">
        <f>VLOOKUP($B437,'Node Plan'!$B:$M,11,FALSE)/2</f>
        <v>7.6649999999999999E-3</v>
      </c>
      <c r="U437" s="276">
        <f t="shared" si="310"/>
        <v>0.62180600000000008</v>
      </c>
      <c r="V437"/>
      <c r="W437"/>
      <c r="X437" s="2" t="str">
        <f>"     GL("&amp;B437&amp;","&amp;D437&amp;") = "&amp;F437&amp;";"</f>
        <v xml:space="preserve">     GL(3120,3126) = 0.310903;</v>
      </c>
    </row>
    <row r="438" spans="1:25" s="14" customFormat="1">
      <c r="A438"/>
      <c r="B438" s="2">
        <f>B437+6</f>
        <v>3126</v>
      </c>
      <c r="C438" s="2" t="str">
        <f>VLOOKUP($B438,'Node Plan'!B:M,2,FALSE)</f>
        <v>PCB -TOP Node 3126</v>
      </c>
      <c r="D438" s="2">
        <f>B438+6</f>
        <v>3132</v>
      </c>
      <c r="E438" s="2" t="str">
        <f>VLOOKUP($D438,'Node Plan'!B:M,2,FALSE)</f>
        <v>PCB -TOP Node 3132</v>
      </c>
      <c r="F438" s="192">
        <f>IF(G438="Y",1/(1/K438+1/P438+1/U438),1/(1/P438+1/U438))</f>
        <v>0.31090300000000004</v>
      </c>
      <c r="G438" s="2" t="s">
        <v>24</v>
      </c>
      <c r="H438" s="6"/>
      <c r="I438" s="4"/>
      <c r="J438" s="4"/>
      <c r="K438" s="5">
        <f>I438*J438*H438</f>
        <v>0</v>
      </c>
      <c r="L438" s="274">
        <f>VLOOKUP($B438,'Node Plan'!$B:$M,8,FALSE)</f>
        <v>20.5</v>
      </c>
      <c r="M438" s="275">
        <f>VLOOKUP($B438,'Node Plan'!$B:$M,11,FALSE)</f>
        <v>1.533E-2</v>
      </c>
      <c r="N438" s="275">
        <f>VLOOKUP($B438,'Node Plan'!$B:$M,10,FALSE)</f>
        <v>1.5166000000000001E-2</v>
      </c>
      <c r="O438" s="275">
        <f>VLOOKUP($B438,'Node Plan'!$B:$M,11,FALSE)/2</f>
        <v>7.6649999999999999E-3</v>
      </c>
      <c r="P438" s="276">
        <f t="shared" si="309"/>
        <v>0.62180600000000008</v>
      </c>
      <c r="Q438" s="274">
        <f>VLOOKUP($B438,'Node Plan'!$B:$M,8,FALSE)</f>
        <v>20.5</v>
      </c>
      <c r="R438" s="275">
        <f>VLOOKUP($B438,'Node Plan'!$B:$M,11,FALSE)</f>
        <v>1.533E-2</v>
      </c>
      <c r="S438" s="275">
        <f>VLOOKUP($B438,'Node Plan'!$B:$M,10,FALSE)</f>
        <v>1.5166000000000001E-2</v>
      </c>
      <c r="T438" s="275">
        <f>VLOOKUP($B438,'Node Plan'!$B:$M,11,FALSE)/2</f>
        <v>7.6649999999999999E-3</v>
      </c>
      <c r="U438" s="276">
        <f t="shared" si="310"/>
        <v>0.62180600000000008</v>
      </c>
      <c r="V438"/>
      <c r="W438"/>
      <c r="X438" s="2" t="str">
        <f>"     GL("&amp;B438&amp;","&amp;D438&amp;") = "&amp;F438&amp;";"</f>
        <v xml:space="preserve">     GL(3126,3132) = 0.310903;</v>
      </c>
    </row>
    <row r="439" spans="1:25" s="14" customFormat="1">
      <c r="A439"/>
      <c r="B439" s="2"/>
      <c r="C439" s="2"/>
      <c r="D439" s="2"/>
      <c r="E439" s="2"/>
      <c r="F439" s="192"/>
      <c r="G439" s="2"/>
      <c r="H439" s="6"/>
      <c r="I439" s="4"/>
      <c r="J439" s="4"/>
      <c r="K439" s="5"/>
      <c r="L439" s="274"/>
      <c r="M439" s="275"/>
      <c r="N439" s="275"/>
      <c r="O439" s="275"/>
      <c r="P439" s="276"/>
      <c r="Q439" s="274"/>
      <c r="R439" s="275"/>
      <c r="S439" s="275"/>
      <c r="T439" s="275"/>
      <c r="U439" s="276"/>
      <c r="V439"/>
      <c r="W439"/>
      <c r="X439" s="2"/>
    </row>
    <row r="440" spans="1:25" s="81" customFormat="1">
      <c r="A440"/>
      <c r="B440" s="2">
        <v>3103</v>
      </c>
      <c r="C440" s="2" t="str">
        <f>VLOOKUP($B440,'Node Plan'!B:M,2,FALSE)</f>
        <v>PCB -TOP Node 3103</v>
      </c>
      <c r="D440" s="2">
        <f>B440+6</f>
        <v>3109</v>
      </c>
      <c r="E440" s="2" t="str">
        <f>VLOOKUP($D440,'Node Plan'!B:M,2,FALSE)</f>
        <v>PCB -TOP Node 3109</v>
      </c>
      <c r="F440" s="192">
        <f>IF(G440="Y",1/(1/K440+1/P440+1/U440),1/(1/P440+1/U440))</f>
        <v>0.31090300000000004</v>
      </c>
      <c r="G440" s="2" t="s">
        <v>24</v>
      </c>
      <c r="H440" s="6"/>
      <c r="I440" s="4"/>
      <c r="J440" s="4"/>
      <c r="K440" s="5">
        <f>I440*J440*H440</f>
        <v>0</v>
      </c>
      <c r="L440" s="274">
        <f>VLOOKUP($B440,'Node Plan'!$B:$M,8,FALSE)</f>
        <v>20.5</v>
      </c>
      <c r="M440" s="275">
        <f>VLOOKUP($B440,'Node Plan'!$B:$M,11,FALSE)</f>
        <v>1.533E-2</v>
      </c>
      <c r="N440" s="275">
        <f>VLOOKUP($B440,'Node Plan'!$B:$M,10,FALSE)</f>
        <v>1.5166000000000001E-2</v>
      </c>
      <c r="O440" s="275">
        <f>VLOOKUP($B440,'Node Plan'!$B:$M,11,FALSE)/2</f>
        <v>7.6649999999999999E-3</v>
      </c>
      <c r="P440" s="276">
        <f>(L440*M440*N440)/O440</f>
        <v>0.62180600000000008</v>
      </c>
      <c r="Q440" s="274">
        <f>VLOOKUP($B440,'Node Plan'!$B:$M,8,FALSE)</f>
        <v>20.5</v>
      </c>
      <c r="R440" s="275">
        <f>VLOOKUP($B440,'Node Plan'!$B:$M,11,FALSE)</f>
        <v>1.533E-2</v>
      </c>
      <c r="S440" s="275">
        <f>VLOOKUP($B440,'Node Plan'!$B:$M,10,FALSE)</f>
        <v>1.5166000000000001E-2</v>
      </c>
      <c r="T440" s="275">
        <f>VLOOKUP($B440,'Node Plan'!$B:$M,11,FALSE)/2</f>
        <v>7.6649999999999999E-3</v>
      </c>
      <c r="U440" s="276">
        <f>(Q440*R440*S440)/T440</f>
        <v>0.62180600000000008</v>
      </c>
      <c r="V440"/>
      <c r="W440"/>
      <c r="X440" s="2" t="str">
        <f>"     GL("&amp;B440&amp;","&amp;D440&amp;") = "&amp;F440&amp;";"</f>
        <v xml:space="preserve">     GL(3103,3109) = 0.310903;</v>
      </c>
    </row>
    <row r="441" spans="1:25" s="81" customFormat="1">
      <c r="A441"/>
      <c r="B441" s="2">
        <f>B440+6</f>
        <v>3109</v>
      </c>
      <c r="C441" s="2" t="str">
        <f>VLOOKUP($B441,'Node Plan'!B:M,2,FALSE)</f>
        <v>PCB -TOP Node 3109</v>
      </c>
      <c r="D441" s="2">
        <f>B441+6</f>
        <v>3115</v>
      </c>
      <c r="E441" s="2" t="str">
        <f>VLOOKUP($D441,'Node Plan'!B:M,2,FALSE)</f>
        <v>PCB -TOP Node 3115</v>
      </c>
      <c r="F441" s="192">
        <f>IF(G441="Y",1/(1/K441+1/P441+1/U441),1/(1/P441+1/U441))</f>
        <v>0.31090300000000004</v>
      </c>
      <c r="G441" s="2" t="s">
        <v>24</v>
      </c>
      <c r="H441" s="6"/>
      <c r="I441" s="4"/>
      <c r="J441" s="4"/>
      <c r="K441" s="5">
        <f>I441*J441*H441</f>
        <v>0</v>
      </c>
      <c r="L441" s="274">
        <f>VLOOKUP($B441,'Node Plan'!$B:$M,8,FALSE)</f>
        <v>20.5</v>
      </c>
      <c r="M441" s="275">
        <f>VLOOKUP($B441,'Node Plan'!$B:$M,11,FALSE)</f>
        <v>1.533E-2</v>
      </c>
      <c r="N441" s="275">
        <f>VLOOKUP($B441,'Node Plan'!$B:$M,10,FALSE)</f>
        <v>1.5166000000000001E-2</v>
      </c>
      <c r="O441" s="275">
        <f>VLOOKUP($B441,'Node Plan'!$B:$M,11,FALSE)/2</f>
        <v>7.6649999999999999E-3</v>
      </c>
      <c r="P441" s="276">
        <f t="shared" ref="P441:P444" si="311">(L441*M441*N441)/O441</f>
        <v>0.62180600000000008</v>
      </c>
      <c r="Q441" s="274">
        <f>VLOOKUP($B441,'Node Plan'!$B:$M,8,FALSE)</f>
        <v>20.5</v>
      </c>
      <c r="R441" s="275">
        <f>VLOOKUP($B441,'Node Plan'!$B:$M,11,FALSE)</f>
        <v>1.533E-2</v>
      </c>
      <c r="S441" s="275">
        <f>VLOOKUP($B441,'Node Plan'!$B:$M,10,FALSE)</f>
        <v>1.5166000000000001E-2</v>
      </c>
      <c r="T441" s="275">
        <f>VLOOKUP($B441,'Node Plan'!$B:$M,11,FALSE)/2</f>
        <v>7.6649999999999999E-3</v>
      </c>
      <c r="U441" s="276">
        <f t="shared" ref="U441:U444" si="312">(Q441*R441*S441)/T441</f>
        <v>0.62180600000000008</v>
      </c>
      <c r="V441"/>
      <c r="W441"/>
      <c r="X441" s="2" t="str">
        <f>"     GL("&amp;B441&amp;","&amp;D441&amp;") = "&amp;F441&amp;";"</f>
        <v xml:space="preserve">     GL(3109,3115) = 0.310903;</v>
      </c>
    </row>
    <row r="442" spans="1:25" s="14" customFormat="1">
      <c r="A442"/>
      <c r="B442" s="2">
        <f>B441+6</f>
        <v>3115</v>
      </c>
      <c r="C442" s="2" t="str">
        <f>VLOOKUP($B442,'Node Plan'!B:M,2,FALSE)</f>
        <v>PCB -TOP Node 3115</v>
      </c>
      <c r="D442" s="2">
        <f>B442+6</f>
        <v>3121</v>
      </c>
      <c r="E442" s="2" t="str">
        <f>VLOOKUP($D442,'Node Plan'!B:M,2,FALSE)</f>
        <v>PCB -TOP Node 3121</v>
      </c>
      <c r="F442" s="192">
        <f>IF(G442="Y",1/(1/K442+1/P442+1/U442),1/(1/P442+1/U442))</f>
        <v>0.31090300000000004</v>
      </c>
      <c r="G442" s="2" t="s">
        <v>24</v>
      </c>
      <c r="H442" s="6"/>
      <c r="I442" s="4"/>
      <c r="J442" s="4"/>
      <c r="K442" s="5">
        <f>I442*J442*H442</f>
        <v>0</v>
      </c>
      <c r="L442" s="274">
        <f>VLOOKUP($B442,'Node Plan'!$B:$M,8,FALSE)</f>
        <v>20.5</v>
      </c>
      <c r="M442" s="275">
        <f>VLOOKUP($B442,'Node Plan'!$B:$M,11,FALSE)</f>
        <v>1.533E-2</v>
      </c>
      <c r="N442" s="275">
        <f>VLOOKUP($B442,'Node Plan'!$B:$M,10,FALSE)</f>
        <v>1.5166000000000001E-2</v>
      </c>
      <c r="O442" s="275">
        <f>VLOOKUP($B442,'Node Plan'!$B:$M,11,FALSE)/2</f>
        <v>7.6649999999999999E-3</v>
      </c>
      <c r="P442" s="276">
        <f t="shared" si="311"/>
        <v>0.62180600000000008</v>
      </c>
      <c r="Q442" s="274">
        <f>VLOOKUP($B442,'Node Plan'!$B:$M,8,FALSE)</f>
        <v>20.5</v>
      </c>
      <c r="R442" s="275">
        <f>VLOOKUP($B442,'Node Plan'!$B:$M,11,FALSE)</f>
        <v>1.533E-2</v>
      </c>
      <c r="S442" s="275">
        <f>VLOOKUP($B442,'Node Plan'!$B:$M,10,FALSE)</f>
        <v>1.5166000000000001E-2</v>
      </c>
      <c r="T442" s="275">
        <f>VLOOKUP($B442,'Node Plan'!$B:$M,11,FALSE)/2</f>
        <v>7.6649999999999999E-3</v>
      </c>
      <c r="U442" s="276">
        <f t="shared" si="312"/>
        <v>0.62180600000000008</v>
      </c>
      <c r="V442"/>
      <c r="W442"/>
      <c r="X442" s="2" t="str">
        <f>"     GL("&amp;B442&amp;","&amp;D442&amp;") = "&amp;F442&amp;";"</f>
        <v xml:space="preserve">     GL(3115,3121) = 0.310903;</v>
      </c>
    </row>
    <row r="443" spans="1:25" s="14" customFormat="1">
      <c r="A443"/>
      <c r="B443" s="2">
        <f>B442+6</f>
        <v>3121</v>
      </c>
      <c r="C443" s="2" t="str">
        <f>VLOOKUP($B443,'Node Plan'!B:M,2,FALSE)</f>
        <v>PCB -TOP Node 3121</v>
      </c>
      <c r="D443" s="2">
        <f>B443+6</f>
        <v>3127</v>
      </c>
      <c r="E443" s="2" t="str">
        <f>VLOOKUP($D443,'Node Plan'!B:M,2,FALSE)</f>
        <v>PCB -TOP Node 3127</v>
      </c>
      <c r="F443" s="192">
        <f>IF(G443="Y",1/(1/K443+1/P443+1/U443),1/(1/P443+1/U443))</f>
        <v>0.31090300000000004</v>
      </c>
      <c r="G443" s="2" t="s">
        <v>24</v>
      </c>
      <c r="H443" s="6"/>
      <c r="I443" s="4"/>
      <c r="J443" s="4"/>
      <c r="K443" s="5">
        <f>I443*J443*H443</f>
        <v>0</v>
      </c>
      <c r="L443" s="274">
        <f>VLOOKUP($B443,'Node Plan'!$B:$M,8,FALSE)</f>
        <v>20.5</v>
      </c>
      <c r="M443" s="275">
        <f>VLOOKUP($B443,'Node Plan'!$B:$M,11,FALSE)</f>
        <v>1.533E-2</v>
      </c>
      <c r="N443" s="275">
        <f>VLOOKUP($B443,'Node Plan'!$B:$M,10,FALSE)</f>
        <v>1.5166000000000001E-2</v>
      </c>
      <c r="O443" s="275">
        <f>VLOOKUP($B443,'Node Plan'!$B:$M,11,FALSE)/2</f>
        <v>7.6649999999999999E-3</v>
      </c>
      <c r="P443" s="276">
        <f t="shared" si="311"/>
        <v>0.62180600000000008</v>
      </c>
      <c r="Q443" s="274">
        <f>VLOOKUP($B443,'Node Plan'!$B:$M,8,FALSE)</f>
        <v>20.5</v>
      </c>
      <c r="R443" s="275">
        <f>VLOOKUP($B443,'Node Plan'!$B:$M,11,FALSE)</f>
        <v>1.533E-2</v>
      </c>
      <c r="S443" s="275">
        <f>VLOOKUP($B443,'Node Plan'!$B:$M,10,FALSE)</f>
        <v>1.5166000000000001E-2</v>
      </c>
      <c r="T443" s="275">
        <f>VLOOKUP($B443,'Node Plan'!$B:$M,11,FALSE)/2</f>
        <v>7.6649999999999999E-3</v>
      </c>
      <c r="U443" s="276">
        <f t="shared" si="312"/>
        <v>0.62180600000000008</v>
      </c>
      <c r="V443"/>
      <c r="W443"/>
      <c r="X443" s="2" t="str">
        <f>"     GL("&amp;B443&amp;","&amp;D443&amp;") = "&amp;F443&amp;";"</f>
        <v xml:space="preserve">     GL(3121,3127) = 0.310903;</v>
      </c>
    </row>
    <row r="444" spans="1:25" s="14" customFormat="1">
      <c r="A444"/>
      <c r="B444" s="2">
        <f>B443+6</f>
        <v>3127</v>
      </c>
      <c r="C444" s="2" t="str">
        <f>VLOOKUP($B444,'Node Plan'!B:M,2,FALSE)</f>
        <v>PCB -TOP Node 3127</v>
      </c>
      <c r="D444" s="2">
        <f>B444+6</f>
        <v>3133</v>
      </c>
      <c r="E444" s="2" t="str">
        <f>VLOOKUP($D444,'Node Plan'!B:M,2,FALSE)</f>
        <v>PCB -TOP Node 3133</v>
      </c>
      <c r="F444" s="192">
        <f>IF(G444="Y",1/(1/K444+1/P444+1/U444),1/(1/P444+1/U444))</f>
        <v>0.31090300000000004</v>
      </c>
      <c r="G444" s="2" t="s">
        <v>24</v>
      </c>
      <c r="H444" s="6"/>
      <c r="I444" s="4"/>
      <c r="J444" s="4"/>
      <c r="K444" s="5">
        <f>I444*J444*H444</f>
        <v>0</v>
      </c>
      <c r="L444" s="274">
        <f>VLOOKUP($B444,'Node Plan'!$B:$M,8,FALSE)</f>
        <v>20.5</v>
      </c>
      <c r="M444" s="275">
        <f>VLOOKUP($B444,'Node Plan'!$B:$M,11,FALSE)</f>
        <v>1.533E-2</v>
      </c>
      <c r="N444" s="275">
        <f>VLOOKUP($B444,'Node Plan'!$B:$M,10,FALSE)</f>
        <v>1.5166000000000001E-2</v>
      </c>
      <c r="O444" s="275">
        <f>VLOOKUP($B444,'Node Plan'!$B:$M,11,FALSE)/2</f>
        <v>7.6649999999999999E-3</v>
      </c>
      <c r="P444" s="276">
        <f t="shared" si="311"/>
        <v>0.62180600000000008</v>
      </c>
      <c r="Q444" s="274">
        <f>VLOOKUP($B444,'Node Plan'!$B:$M,8,FALSE)</f>
        <v>20.5</v>
      </c>
      <c r="R444" s="275">
        <f>VLOOKUP($B444,'Node Plan'!$B:$M,11,FALSE)</f>
        <v>1.533E-2</v>
      </c>
      <c r="S444" s="275">
        <f>VLOOKUP($B444,'Node Plan'!$B:$M,10,FALSE)</f>
        <v>1.5166000000000001E-2</v>
      </c>
      <c r="T444" s="275">
        <f>VLOOKUP($B444,'Node Plan'!$B:$M,11,FALSE)/2</f>
        <v>7.6649999999999999E-3</v>
      </c>
      <c r="U444" s="276">
        <f t="shared" si="312"/>
        <v>0.62180600000000008</v>
      </c>
      <c r="V444"/>
      <c r="W444"/>
      <c r="X444" s="2" t="str">
        <f>"     GL("&amp;B444&amp;","&amp;D444&amp;") = "&amp;F444&amp;";"</f>
        <v xml:space="preserve">     GL(3127,3133) = 0.310903;</v>
      </c>
    </row>
    <row r="445" spans="1:25" s="93" customFormat="1">
      <c r="A445"/>
      <c r="B445" s="2"/>
      <c r="C445" s="2"/>
      <c r="D445" s="2"/>
      <c r="E445" s="2"/>
      <c r="F445" s="192"/>
      <c r="G445" s="2"/>
      <c r="H445" s="6"/>
      <c r="I445" s="4"/>
      <c r="J445" s="4"/>
      <c r="K445" s="5"/>
      <c r="L445" s="274"/>
      <c r="M445" s="275"/>
      <c r="N445" s="275"/>
      <c r="O445" s="275"/>
      <c r="P445" s="276"/>
      <c r="Q445" s="274"/>
      <c r="R445" s="275"/>
      <c r="S445" s="275"/>
      <c r="T445" s="275"/>
      <c r="U445" s="276"/>
      <c r="V445"/>
      <c r="W445"/>
      <c r="X445" s="2"/>
    </row>
    <row r="446" spans="1:25" s="93" customFormat="1">
      <c r="A446"/>
      <c r="B446" s="2">
        <v>3104</v>
      </c>
      <c r="C446" s="2" t="str">
        <f>VLOOKUP($B446,'Node Plan'!B:M,2,FALSE)</f>
        <v>PCB -TOP Node 3104</v>
      </c>
      <c r="D446" s="2">
        <f>B446+6</f>
        <v>3110</v>
      </c>
      <c r="E446" s="2" t="str">
        <f>VLOOKUP($D446,'Node Plan'!B:M,2,FALSE)</f>
        <v>PCB -TOP Node 3110</v>
      </c>
      <c r="F446" s="192">
        <f>IF(G446="Y",1/(1/K446+1/P446+1/U446),1/(1/P446+1/U446))</f>
        <v>0.31090300000000004</v>
      </c>
      <c r="G446" s="2" t="s">
        <v>24</v>
      </c>
      <c r="H446" s="6"/>
      <c r="I446" s="4"/>
      <c r="J446" s="4"/>
      <c r="K446" s="5">
        <f>I446*J446*H446</f>
        <v>0</v>
      </c>
      <c r="L446" s="274">
        <f>VLOOKUP($B446,'Node Plan'!$B:$M,8,FALSE)</f>
        <v>20.5</v>
      </c>
      <c r="M446" s="275">
        <f>VLOOKUP($B446,'Node Plan'!$B:$M,11,FALSE)</f>
        <v>1.533E-2</v>
      </c>
      <c r="N446" s="275">
        <f>VLOOKUP($B446,'Node Plan'!$B:$M,10,FALSE)</f>
        <v>1.5166000000000001E-2</v>
      </c>
      <c r="O446" s="275">
        <f>VLOOKUP($B446,'Node Plan'!$B:$M,11,FALSE)/2</f>
        <v>7.6649999999999999E-3</v>
      </c>
      <c r="P446" s="276">
        <f>(L446*M446*N446)/O446</f>
        <v>0.62180600000000008</v>
      </c>
      <c r="Q446" s="274">
        <f>VLOOKUP($B446,'Node Plan'!$B:$M,8,FALSE)</f>
        <v>20.5</v>
      </c>
      <c r="R446" s="275">
        <f>VLOOKUP($B446,'Node Plan'!$B:$M,11,FALSE)</f>
        <v>1.533E-2</v>
      </c>
      <c r="S446" s="275">
        <f>VLOOKUP($B446,'Node Plan'!$B:$M,10,FALSE)</f>
        <v>1.5166000000000001E-2</v>
      </c>
      <c r="T446" s="275">
        <f>VLOOKUP($B446,'Node Plan'!$B:$M,11,FALSE)/2</f>
        <v>7.6649999999999999E-3</v>
      </c>
      <c r="U446" s="276">
        <f>(Q446*R446*S446)/T446</f>
        <v>0.62180600000000008</v>
      </c>
      <c r="V446"/>
      <c r="W446"/>
      <c r="X446" s="2" t="str">
        <f>"     GL("&amp;B446&amp;","&amp;D446&amp;") = "&amp;F446&amp;";"</f>
        <v xml:space="preserve">     GL(3104,3110) = 0.310903;</v>
      </c>
    </row>
    <row r="447" spans="1:25" s="94" customFormat="1" ht="15" thickBot="1">
      <c r="A447"/>
      <c r="B447" s="2">
        <f>B446+6</f>
        <v>3110</v>
      </c>
      <c r="C447" s="2" t="str">
        <f>VLOOKUP($B447,'Node Plan'!B:M,2,FALSE)</f>
        <v>PCB -TOP Node 3110</v>
      </c>
      <c r="D447" s="2">
        <f>B447+6</f>
        <v>3116</v>
      </c>
      <c r="E447" s="2" t="str">
        <f>VLOOKUP($D447,'Node Plan'!B:M,2,FALSE)</f>
        <v>PCB -TOP Node 3116</v>
      </c>
      <c r="F447" s="192">
        <f>IF(G447="Y",1/(1/K447+1/P447+1/U447),1/(1/P447+1/U447))</f>
        <v>0.31090300000000004</v>
      </c>
      <c r="G447" s="2" t="s">
        <v>24</v>
      </c>
      <c r="H447" s="6"/>
      <c r="I447" s="4"/>
      <c r="J447" s="4"/>
      <c r="K447" s="5">
        <f>I447*J447*H447</f>
        <v>0</v>
      </c>
      <c r="L447" s="274">
        <f>VLOOKUP($B447,'Node Plan'!$B:$M,8,FALSE)</f>
        <v>20.5</v>
      </c>
      <c r="M447" s="275">
        <f>VLOOKUP($B447,'Node Plan'!$B:$M,11,FALSE)</f>
        <v>1.533E-2</v>
      </c>
      <c r="N447" s="275">
        <f>VLOOKUP($B447,'Node Plan'!$B:$M,10,FALSE)</f>
        <v>1.5166000000000001E-2</v>
      </c>
      <c r="O447" s="275">
        <f>VLOOKUP($B447,'Node Plan'!$B:$M,11,FALSE)/2</f>
        <v>7.6649999999999999E-3</v>
      </c>
      <c r="P447" s="276">
        <f t="shared" ref="P447:P450" si="313">(L447*M447*N447)/O447</f>
        <v>0.62180600000000008</v>
      </c>
      <c r="Q447" s="274">
        <f>VLOOKUP($B447,'Node Plan'!$B:$M,8,FALSE)</f>
        <v>20.5</v>
      </c>
      <c r="R447" s="275">
        <f>VLOOKUP($B447,'Node Plan'!$B:$M,11,FALSE)</f>
        <v>1.533E-2</v>
      </c>
      <c r="S447" s="275">
        <f>VLOOKUP($B447,'Node Plan'!$B:$M,10,FALSE)</f>
        <v>1.5166000000000001E-2</v>
      </c>
      <c r="T447" s="275">
        <f>VLOOKUP($B447,'Node Plan'!$B:$M,11,FALSE)/2</f>
        <v>7.6649999999999999E-3</v>
      </c>
      <c r="U447" s="276">
        <f t="shared" ref="U447:U450" si="314">(Q447*R447*S447)/T447</f>
        <v>0.62180600000000008</v>
      </c>
      <c r="V447"/>
      <c r="W447"/>
      <c r="X447" s="2" t="str">
        <f>"     GL("&amp;B447&amp;","&amp;D447&amp;") = "&amp;F447&amp;";"</f>
        <v xml:space="preserve">     GL(3110,3116) = 0.310903;</v>
      </c>
      <c r="Y447" s="93"/>
    </row>
    <row r="448" spans="1:25" s="77" customFormat="1">
      <c r="A448"/>
      <c r="B448" s="2">
        <f>B447+6</f>
        <v>3116</v>
      </c>
      <c r="C448" s="2" t="str">
        <f>VLOOKUP($B448,'Node Plan'!B:M,2,FALSE)</f>
        <v>PCB -TOP Node 3116</v>
      </c>
      <c r="D448" s="2">
        <f>B448+6</f>
        <v>3122</v>
      </c>
      <c r="E448" s="2" t="str">
        <f>VLOOKUP($D448,'Node Plan'!B:M,2,FALSE)</f>
        <v>PCB -TOP Node 3122</v>
      </c>
      <c r="F448" s="192">
        <f>IF(G448="Y",1/(1/K448+1/P448+1/U448),1/(1/P448+1/U448))</f>
        <v>0.31090300000000004</v>
      </c>
      <c r="G448" s="2" t="s">
        <v>24</v>
      </c>
      <c r="H448" s="6"/>
      <c r="I448" s="4"/>
      <c r="J448" s="4"/>
      <c r="K448" s="5">
        <f>I448*J448*H448</f>
        <v>0</v>
      </c>
      <c r="L448" s="274">
        <f>VLOOKUP($B448,'Node Plan'!$B:$M,8,FALSE)</f>
        <v>20.5</v>
      </c>
      <c r="M448" s="275">
        <f>VLOOKUP($B448,'Node Plan'!$B:$M,11,FALSE)</f>
        <v>1.533E-2</v>
      </c>
      <c r="N448" s="275">
        <f>VLOOKUP($B448,'Node Plan'!$B:$M,10,FALSE)</f>
        <v>1.5166000000000001E-2</v>
      </c>
      <c r="O448" s="275">
        <f>VLOOKUP($B448,'Node Plan'!$B:$M,11,FALSE)/2</f>
        <v>7.6649999999999999E-3</v>
      </c>
      <c r="P448" s="276">
        <f t="shared" si="313"/>
        <v>0.62180600000000008</v>
      </c>
      <c r="Q448" s="274">
        <f>VLOOKUP($B448,'Node Plan'!$B:$M,8,FALSE)</f>
        <v>20.5</v>
      </c>
      <c r="R448" s="275">
        <f>VLOOKUP($B448,'Node Plan'!$B:$M,11,FALSE)</f>
        <v>1.533E-2</v>
      </c>
      <c r="S448" s="275">
        <f>VLOOKUP($B448,'Node Plan'!$B:$M,10,FALSE)</f>
        <v>1.5166000000000001E-2</v>
      </c>
      <c r="T448" s="275">
        <f>VLOOKUP($B448,'Node Plan'!$B:$M,11,FALSE)/2</f>
        <v>7.6649999999999999E-3</v>
      </c>
      <c r="U448" s="276">
        <f t="shared" si="314"/>
        <v>0.62180600000000008</v>
      </c>
      <c r="V448"/>
      <c r="W448"/>
      <c r="X448" s="2" t="str">
        <f>"     GL("&amp;B448&amp;","&amp;D448&amp;") = "&amp;F448&amp;";"</f>
        <v xml:space="preserve">     GL(3116,3122) = 0.310903;</v>
      </c>
      <c r="Y448" s="81"/>
    </row>
    <row r="449" spans="1:24" s="62" customFormat="1">
      <c r="A449"/>
      <c r="B449" s="2">
        <f>B448+6</f>
        <v>3122</v>
      </c>
      <c r="C449" s="2" t="str">
        <f>VLOOKUP($B449,'Node Plan'!B:M,2,FALSE)</f>
        <v>PCB -TOP Node 3122</v>
      </c>
      <c r="D449" s="2">
        <f>B449+6</f>
        <v>3128</v>
      </c>
      <c r="E449" s="2" t="str">
        <f>VLOOKUP($D449,'Node Plan'!B:M,2,FALSE)</f>
        <v>PCB -TOP Node 3128</v>
      </c>
      <c r="F449" s="192">
        <f>IF(G449="Y",1/(1/K449+1/P449+1/U449),1/(1/P449+1/U449))</f>
        <v>0.31090300000000004</v>
      </c>
      <c r="G449" s="2" t="s">
        <v>24</v>
      </c>
      <c r="H449" s="6"/>
      <c r="I449" s="4"/>
      <c r="J449" s="4"/>
      <c r="K449" s="5">
        <f>I449*J449*H449</f>
        <v>0</v>
      </c>
      <c r="L449" s="274">
        <f>VLOOKUP($B449,'Node Plan'!$B:$M,8,FALSE)</f>
        <v>20.5</v>
      </c>
      <c r="M449" s="275">
        <f>VLOOKUP($B449,'Node Plan'!$B:$M,11,FALSE)</f>
        <v>1.533E-2</v>
      </c>
      <c r="N449" s="275">
        <f>VLOOKUP($B449,'Node Plan'!$B:$M,10,FALSE)</f>
        <v>1.5166000000000001E-2</v>
      </c>
      <c r="O449" s="275">
        <f>VLOOKUP($B449,'Node Plan'!$B:$M,11,FALSE)/2</f>
        <v>7.6649999999999999E-3</v>
      </c>
      <c r="P449" s="276">
        <f t="shared" si="313"/>
        <v>0.62180600000000008</v>
      </c>
      <c r="Q449" s="274">
        <f>VLOOKUP($B449,'Node Plan'!$B:$M,8,FALSE)</f>
        <v>20.5</v>
      </c>
      <c r="R449" s="275">
        <f>VLOOKUP($B449,'Node Plan'!$B:$M,11,FALSE)</f>
        <v>1.533E-2</v>
      </c>
      <c r="S449" s="275">
        <f>VLOOKUP($B449,'Node Plan'!$B:$M,10,FALSE)</f>
        <v>1.5166000000000001E-2</v>
      </c>
      <c r="T449" s="275">
        <f>VLOOKUP($B449,'Node Plan'!$B:$M,11,FALSE)/2</f>
        <v>7.6649999999999999E-3</v>
      </c>
      <c r="U449" s="276">
        <f t="shared" si="314"/>
        <v>0.62180600000000008</v>
      </c>
      <c r="V449"/>
      <c r="W449"/>
      <c r="X449" s="2" t="str">
        <f>"     GL("&amp;B449&amp;","&amp;D449&amp;") = "&amp;F449&amp;";"</f>
        <v xml:space="preserve">     GL(3122,3128) = 0.310903;</v>
      </c>
    </row>
    <row r="450" spans="1:24">
      <c r="B450" s="2">
        <f>B449+6</f>
        <v>3128</v>
      </c>
      <c r="C450" s="2" t="str">
        <f>VLOOKUP($B450,'Node Plan'!B:M,2,FALSE)</f>
        <v>PCB -TOP Node 3128</v>
      </c>
      <c r="D450" s="2">
        <f>B450+6</f>
        <v>3134</v>
      </c>
      <c r="E450" s="2" t="str">
        <f>VLOOKUP($D450,'Node Plan'!B:M,2,FALSE)</f>
        <v>PCB -TOP Node 3134</v>
      </c>
      <c r="F450" s="192">
        <f>IF(G450="Y",1/(1/K450+1/P450+1/U450),1/(1/P450+1/U450))</f>
        <v>0.31090300000000004</v>
      </c>
      <c r="G450" s="2" t="s">
        <v>24</v>
      </c>
      <c r="K450" s="5">
        <f>I450*J450*H450</f>
        <v>0</v>
      </c>
      <c r="L450" s="274">
        <f>VLOOKUP($B450,'Node Plan'!$B:$M,8,FALSE)</f>
        <v>20.5</v>
      </c>
      <c r="M450" s="275">
        <f>VLOOKUP($B450,'Node Plan'!$B:$M,11,FALSE)</f>
        <v>1.533E-2</v>
      </c>
      <c r="N450" s="275">
        <f>VLOOKUP($B450,'Node Plan'!$B:$M,10,FALSE)</f>
        <v>1.5166000000000001E-2</v>
      </c>
      <c r="O450" s="275">
        <f>VLOOKUP($B450,'Node Plan'!$B:$M,11,FALSE)/2</f>
        <v>7.6649999999999999E-3</v>
      </c>
      <c r="P450" s="276">
        <f t="shared" si="313"/>
        <v>0.62180600000000008</v>
      </c>
      <c r="Q450" s="274">
        <f>VLOOKUP($B450,'Node Plan'!$B:$M,8,FALSE)</f>
        <v>20.5</v>
      </c>
      <c r="R450" s="275">
        <f>VLOOKUP($B450,'Node Plan'!$B:$M,11,FALSE)</f>
        <v>1.533E-2</v>
      </c>
      <c r="S450" s="275">
        <f>VLOOKUP($B450,'Node Plan'!$B:$M,10,FALSE)</f>
        <v>1.5166000000000001E-2</v>
      </c>
      <c r="T450" s="275">
        <f>VLOOKUP($B450,'Node Plan'!$B:$M,11,FALSE)/2</f>
        <v>7.6649999999999999E-3</v>
      </c>
      <c r="U450" s="276">
        <f t="shared" si="314"/>
        <v>0.62180600000000008</v>
      </c>
      <c r="X450" s="2" t="str">
        <f>"     GL("&amp;B450&amp;","&amp;D450&amp;") = "&amp;F450&amp;";"</f>
        <v xml:space="preserve">     GL(3128,3134) = 0.310903;</v>
      </c>
    </row>
    <row r="451" spans="1:24">
      <c r="C451" s="2"/>
      <c r="E451" s="2"/>
      <c r="F451" s="192"/>
      <c r="K451" s="5"/>
      <c r="L451" s="274"/>
      <c r="M451" s="275"/>
      <c r="N451" s="275"/>
      <c r="O451" s="275"/>
      <c r="P451" s="276"/>
      <c r="Q451" s="274"/>
      <c r="R451" s="275"/>
      <c r="S451" s="275"/>
      <c r="T451" s="275"/>
      <c r="U451" s="276"/>
    </row>
    <row r="452" spans="1:24" s="14" customFormat="1">
      <c r="A452"/>
      <c r="B452" s="2">
        <v>3105</v>
      </c>
      <c r="C452" s="2" t="str">
        <f>VLOOKUP($B452,'Node Plan'!B:M,2,FALSE)</f>
        <v>PCB -TOP Node 3105</v>
      </c>
      <c r="D452" s="2">
        <f>B452+6</f>
        <v>3111</v>
      </c>
      <c r="E452" s="2" t="str">
        <f>VLOOKUP($D452,'Node Plan'!B:M,2,FALSE)</f>
        <v>PCB -TOP Node 3111</v>
      </c>
      <c r="F452" s="192">
        <f>IF(G452="Y",1/(1/K452+1/P452+1/U452),1/(1/P452+1/U452))</f>
        <v>0.31090300000000004</v>
      </c>
      <c r="G452" s="2" t="s">
        <v>24</v>
      </c>
      <c r="H452" s="6"/>
      <c r="I452" s="4"/>
      <c r="J452" s="4"/>
      <c r="K452" s="5">
        <f>I452*J452*H452</f>
        <v>0</v>
      </c>
      <c r="L452" s="274">
        <f>VLOOKUP($B452,'Node Plan'!$B:$M,8,FALSE)</f>
        <v>20.5</v>
      </c>
      <c r="M452" s="275">
        <f>VLOOKUP($B452,'Node Plan'!$B:$M,11,FALSE)</f>
        <v>1.533E-2</v>
      </c>
      <c r="N452" s="275">
        <f>VLOOKUP($B452,'Node Plan'!$B:$M,10,FALSE)</f>
        <v>1.5166000000000001E-2</v>
      </c>
      <c r="O452" s="275">
        <f>VLOOKUP($B452,'Node Plan'!$B:$M,11,FALSE)/2</f>
        <v>7.6649999999999999E-3</v>
      </c>
      <c r="P452" s="276">
        <f>(L452*M452*N452)/O452</f>
        <v>0.62180600000000008</v>
      </c>
      <c r="Q452" s="274">
        <f>VLOOKUP($B452,'Node Plan'!$B:$M,8,FALSE)</f>
        <v>20.5</v>
      </c>
      <c r="R452" s="275">
        <f>VLOOKUP($B452,'Node Plan'!$B:$M,11,FALSE)</f>
        <v>1.533E-2</v>
      </c>
      <c r="S452" s="275">
        <f>VLOOKUP($B452,'Node Plan'!$B:$M,10,FALSE)</f>
        <v>1.5166000000000001E-2</v>
      </c>
      <c r="T452" s="275">
        <f>VLOOKUP($B452,'Node Plan'!$B:$M,11,FALSE)/2</f>
        <v>7.6649999999999999E-3</v>
      </c>
      <c r="U452" s="276">
        <f>(Q452*R452*S452)/T452</f>
        <v>0.62180600000000008</v>
      </c>
      <c r="V452"/>
      <c r="W452"/>
      <c r="X452" s="2" t="str">
        <f>"     GL("&amp;B452&amp;","&amp;D452&amp;") = "&amp;F452&amp;";"</f>
        <v xml:space="preserve">     GL(3105,3111) = 0.310903;</v>
      </c>
    </row>
    <row r="453" spans="1:24" s="14" customFormat="1">
      <c r="A453"/>
      <c r="B453" s="2">
        <f>B452+6</f>
        <v>3111</v>
      </c>
      <c r="C453" s="2" t="str">
        <f>VLOOKUP($B453,'Node Plan'!B:M,2,FALSE)</f>
        <v>PCB -TOP Node 3111</v>
      </c>
      <c r="D453" s="2">
        <f>B453+6</f>
        <v>3117</v>
      </c>
      <c r="E453" s="2" t="str">
        <f>VLOOKUP($D453,'Node Plan'!B:M,2,FALSE)</f>
        <v>PCB -TOP Node 3117</v>
      </c>
      <c r="F453" s="192">
        <f>IF(G453="Y",1/(1/K453+1/P453+1/U453),1/(1/P453+1/U453))</f>
        <v>0.31090300000000004</v>
      </c>
      <c r="G453" s="2" t="s">
        <v>24</v>
      </c>
      <c r="H453" s="6"/>
      <c r="I453" s="4"/>
      <c r="J453" s="4"/>
      <c r="K453" s="5">
        <f>I453*J453*H453</f>
        <v>0</v>
      </c>
      <c r="L453" s="274">
        <f>VLOOKUP($B453,'Node Plan'!$B:$M,8,FALSE)</f>
        <v>20.5</v>
      </c>
      <c r="M453" s="275">
        <f>VLOOKUP($B453,'Node Plan'!$B:$M,11,FALSE)</f>
        <v>1.533E-2</v>
      </c>
      <c r="N453" s="275">
        <f>VLOOKUP($B453,'Node Plan'!$B:$M,10,FALSE)</f>
        <v>1.5166000000000001E-2</v>
      </c>
      <c r="O453" s="275">
        <f>VLOOKUP($B453,'Node Plan'!$B:$M,11,FALSE)/2</f>
        <v>7.6649999999999999E-3</v>
      </c>
      <c r="P453" s="276">
        <f t="shared" ref="P453:P456" si="315">(L453*M453*N453)/O453</f>
        <v>0.62180600000000008</v>
      </c>
      <c r="Q453" s="274">
        <f>VLOOKUP($B453,'Node Plan'!$B:$M,8,FALSE)</f>
        <v>20.5</v>
      </c>
      <c r="R453" s="275">
        <f>VLOOKUP($B453,'Node Plan'!$B:$M,11,FALSE)</f>
        <v>1.533E-2</v>
      </c>
      <c r="S453" s="275">
        <f>VLOOKUP($B453,'Node Plan'!$B:$M,10,FALSE)</f>
        <v>1.5166000000000001E-2</v>
      </c>
      <c r="T453" s="275">
        <f>VLOOKUP($B453,'Node Plan'!$B:$M,11,FALSE)/2</f>
        <v>7.6649999999999999E-3</v>
      </c>
      <c r="U453" s="276">
        <f t="shared" ref="U453:U456" si="316">(Q453*R453*S453)/T453</f>
        <v>0.62180600000000008</v>
      </c>
      <c r="V453"/>
      <c r="W453"/>
      <c r="X453" s="2" t="str">
        <f>"     GL("&amp;B453&amp;","&amp;D453&amp;") = "&amp;F453&amp;";"</f>
        <v xml:space="preserve">     GL(3111,3117) = 0.310903;</v>
      </c>
    </row>
    <row r="454" spans="1:24" s="62" customFormat="1">
      <c r="A454"/>
      <c r="B454" s="2">
        <f>B453+6</f>
        <v>3117</v>
      </c>
      <c r="C454" s="2" t="str">
        <f>VLOOKUP($B454,'Node Plan'!B:M,2,FALSE)</f>
        <v>PCB -TOP Node 3117</v>
      </c>
      <c r="D454" s="2">
        <f>B454+6</f>
        <v>3123</v>
      </c>
      <c r="E454" s="2" t="str">
        <f>VLOOKUP($D454,'Node Plan'!B:M,2,FALSE)</f>
        <v>PCB -TOP Node 3123</v>
      </c>
      <c r="F454" s="192">
        <f>IF(G454="Y",1/(1/K454+1/P454+1/U454),1/(1/P454+1/U454))</f>
        <v>0.31090300000000004</v>
      </c>
      <c r="G454" s="2" t="s">
        <v>24</v>
      </c>
      <c r="H454" s="6"/>
      <c r="I454" s="4"/>
      <c r="J454" s="4"/>
      <c r="K454" s="5">
        <f>I454*J454*H454</f>
        <v>0</v>
      </c>
      <c r="L454" s="274">
        <f>VLOOKUP($B454,'Node Plan'!$B:$M,8,FALSE)</f>
        <v>20.5</v>
      </c>
      <c r="M454" s="275">
        <f>VLOOKUP($B454,'Node Plan'!$B:$M,11,FALSE)</f>
        <v>1.533E-2</v>
      </c>
      <c r="N454" s="275">
        <f>VLOOKUP($B454,'Node Plan'!$B:$M,10,FALSE)</f>
        <v>1.5166000000000001E-2</v>
      </c>
      <c r="O454" s="275">
        <f>VLOOKUP($B454,'Node Plan'!$B:$M,11,FALSE)/2</f>
        <v>7.6649999999999999E-3</v>
      </c>
      <c r="P454" s="276">
        <f t="shared" si="315"/>
        <v>0.62180600000000008</v>
      </c>
      <c r="Q454" s="274">
        <f>VLOOKUP($B454,'Node Plan'!$B:$M,8,FALSE)</f>
        <v>20.5</v>
      </c>
      <c r="R454" s="275">
        <f>VLOOKUP($B454,'Node Plan'!$B:$M,11,FALSE)</f>
        <v>1.533E-2</v>
      </c>
      <c r="S454" s="275">
        <f>VLOOKUP($B454,'Node Plan'!$B:$M,10,FALSE)</f>
        <v>1.5166000000000001E-2</v>
      </c>
      <c r="T454" s="275">
        <f>VLOOKUP($B454,'Node Plan'!$B:$M,11,FALSE)/2</f>
        <v>7.6649999999999999E-3</v>
      </c>
      <c r="U454" s="276">
        <f t="shared" si="316"/>
        <v>0.62180600000000008</v>
      </c>
      <c r="V454"/>
      <c r="W454"/>
      <c r="X454" s="2" t="str">
        <f>"     GL("&amp;B454&amp;","&amp;D454&amp;") = "&amp;F454&amp;";"</f>
        <v xml:space="preserve">     GL(3117,3123) = 0.310903;</v>
      </c>
    </row>
    <row r="455" spans="1:24">
      <c r="B455" s="2">
        <f>B454+6</f>
        <v>3123</v>
      </c>
      <c r="C455" s="2" t="str">
        <f>VLOOKUP($B455,'Node Plan'!B:M,2,FALSE)</f>
        <v>PCB -TOP Node 3123</v>
      </c>
      <c r="D455" s="2">
        <f>B455+6</f>
        <v>3129</v>
      </c>
      <c r="E455" s="2" t="str">
        <f>VLOOKUP($D455,'Node Plan'!B:M,2,FALSE)</f>
        <v>PCB -TOP Node 3129</v>
      </c>
      <c r="F455" s="192">
        <f>IF(G455="Y",1/(1/K455+1/P455+1/U455),1/(1/P455+1/U455))</f>
        <v>0.31090300000000004</v>
      </c>
      <c r="G455" s="2" t="s">
        <v>24</v>
      </c>
      <c r="K455" s="5">
        <f>I455*J455*H455</f>
        <v>0</v>
      </c>
      <c r="L455" s="274">
        <f>VLOOKUP($B455,'Node Plan'!$B:$M,8,FALSE)</f>
        <v>20.5</v>
      </c>
      <c r="M455" s="275">
        <f>VLOOKUP($B455,'Node Plan'!$B:$M,11,FALSE)</f>
        <v>1.533E-2</v>
      </c>
      <c r="N455" s="275">
        <f>VLOOKUP($B455,'Node Plan'!$B:$M,10,FALSE)</f>
        <v>1.5166000000000001E-2</v>
      </c>
      <c r="O455" s="275">
        <f>VLOOKUP($B455,'Node Plan'!$B:$M,11,FALSE)/2</f>
        <v>7.6649999999999999E-3</v>
      </c>
      <c r="P455" s="276">
        <f t="shared" si="315"/>
        <v>0.62180600000000008</v>
      </c>
      <c r="Q455" s="274">
        <f>VLOOKUP($B455,'Node Plan'!$B:$M,8,FALSE)</f>
        <v>20.5</v>
      </c>
      <c r="R455" s="275">
        <f>VLOOKUP($B455,'Node Plan'!$B:$M,11,FALSE)</f>
        <v>1.533E-2</v>
      </c>
      <c r="S455" s="275">
        <f>VLOOKUP($B455,'Node Plan'!$B:$M,10,FALSE)</f>
        <v>1.5166000000000001E-2</v>
      </c>
      <c r="T455" s="275">
        <f>VLOOKUP($B455,'Node Plan'!$B:$M,11,FALSE)/2</f>
        <v>7.6649999999999999E-3</v>
      </c>
      <c r="U455" s="276">
        <f t="shared" si="316"/>
        <v>0.62180600000000008</v>
      </c>
      <c r="X455" s="2" t="str">
        <f>"     GL("&amp;B455&amp;","&amp;D455&amp;") = "&amp;F455&amp;";"</f>
        <v xml:space="preserve">     GL(3123,3129) = 0.310903;</v>
      </c>
    </row>
    <row r="456" spans="1:24">
      <c r="B456" s="2">
        <f>B455+6</f>
        <v>3129</v>
      </c>
      <c r="C456" s="2" t="str">
        <f>VLOOKUP($B456,'Node Plan'!B:M,2,FALSE)</f>
        <v>PCB -TOP Node 3129</v>
      </c>
      <c r="D456" s="2">
        <f>B456+6</f>
        <v>3135</v>
      </c>
      <c r="E456" s="2" t="str">
        <f>VLOOKUP($D456,'Node Plan'!B:M,2,FALSE)</f>
        <v>PCB -TOP Node 3135</v>
      </c>
      <c r="F456" s="192">
        <f>IF(G456="Y",1/(1/K456+1/P456+1/U456),1/(1/P456+1/U456))</f>
        <v>0.31090300000000004</v>
      </c>
      <c r="G456" s="2" t="s">
        <v>24</v>
      </c>
      <c r="K456" s="5">
        <f>I456*J456*H456</f>
        <v>0</v>
      </c>
      <c r="L456" s="274">
        <f>VLOOKUP($B456,'Node Plan'!$B:$M,8,FALSE)</f>
        <v>20.5</v>
      </c>
      <c r="M456" s="275">
        <f>VLOOKUP($B456,'Node Plan'!$B:$M,11,FALSE)</f>
        <v>1.533E-2</v>
      </c>
      <c r="N456" s="275">
        <f>VLOOKUP($B456,'Node Plan'!$B:$M,10,FALSE)</f>
        <v>1.5166000000000001E-2</v>
      </c>
      <c r="O456" s="275">
        <f>VLOOKUP($B456,'Node Plan'!$B:$M,11,FALSE)/2</f>
        <v>7.6649999999999999E-3</v>
      </c>
      <c r="P456" s="276">
        <f t="shared" si="315"/>
        <v>0.62180600000000008</v>
      </c>
      <c r="Q456" s="274">
        <f>VLOOKUP($B456,'Node Plan'!$B:$M,8,FALSE)</f>
        <v>20.5</v>
      </c>
      <c r="R456" s="275">
        <f>VLOOKUP($B456,'Node Plan'!$B:$M,11,FALSE)</f>
        <v>1.533E-2</v>
      </c>
      <c r="S456" s="275">
        <f>VLOOKUP($B456,'Node Plan'!$B:$M,10,FALSE)</f>
        <v>1.5166000000000001E-2</v>
      </c>
      <c r="T456" s="275">
        <f>VLOOKUP($B456,'Node Plan'!$B:$M,11,FALSE)/2</f>
        <v>7.6649999999999999E-3</v>
      </c>
      <c r="U456" s="276">
        <f t="shared" si="316"/>
        <v>0.62180600000000008</v>
      </c>
      <c r="X456" s="2" t="str">
        <f>"     GL("&amp;B456&amp;","&amp;D456&amp;") = "&amp;F456&amp;";"</f>
        <v xml:space="preserve">     GL(3129,3135) = 0.310903;</v>
      </c>
    </row>
    <row r="457" spans="1:24" s="14" customFormat="1">
      <c r="A457" s="162"/>
      <c r="B457" s="163"/>
      <c r="C457" s="163" t="s">
        <v>64</v>
      </c>
      <c r="D457" s="163" t="s">
        <v>52</v>
      </c>
      <c r="E457" s="163" t="s">
        <v>64</v>
      </c>
      <c r="F457" s="164"/>
      <c r="G457" s="164"/>
      <c r="H457" s="165"/>
      <c r="I457" s="160"/>
      <c r="J457" s="160"/>
      <c r="K457" s="160"/>
      <c r="L457" s="165"/>
      <c r="M457" s="160"/>
      <c r="N457" s="160"/>
      <c r="O457" s="160"/>
      <c r="P457" s="166"/>
      <c r="Q457" s="165"/>
      <c r="R457" s="160"/>
      <c r="S457" s="160"/>
      <c r="T457" s="160"/>
      <c r="U457" s="166"/>
      <c r="X457" s="2"/>
    </row>
    <row r="458" spans="1:24" s="14" customFormat="1">
      <c r="A458"/>
      <c r="B458" s="2">
        <v>3100</v>
      </c>
      <c r="C458" s="2" t="str">
        <f>VLOOKUP($B458,'Node Plan'!B:M,2,FALSE)</f>
        <v>PCB -TOP Node 3100</v>
      </c>
      <c r="D458" s="2">
        <f>B458+1</f>
        <v>3101</v>
      </c>
      <c r="E458" s="2" t="str">
        <f>VLOOKUP($D458,'Node Plan'!B:M,2,FALSE)</f>
        <v>PCB -TOP Node 3101</v>
      </c>
      <c r="F458" s="192">
        <f>IF(G458="Y",1/(1/K458+1/P458+1/U458),1/(1/P458+1/U458))</f>
        <v>0.31426500000000002</v>
      </c>
      <c r="G458" s="2" t="s">
        <v>24</v>
      </c>
      <c r="H458" s="6"/>
      <c r="I458" s="4"/>
      <c r="J458" s="4"/>
      <c r="K458" s="5">
        <f>I458*J458*H458</f>
        <v>0</v>
      </c>
      <c r="L458" s="274">
        <f>VLOOKUP($B458,'Node Plan'!$B:$M,8,FALSE)</f>
        <v>20.5</v>
      </c>
      <c r="M458" s="275">
        <f>VLOOKUP($B458,'Node Plan'!$B:$M,10,FALSE)</f>
        <v>1.5166000000000001E-2</v>
      </c>
      <c r="N458" s="275">
        <f>VLOOKUP($B458,'Node Plan'!$B:$M,11,FALSE)</f>
        <v>1.533E-2</v>
      </c>
      <c r="O458" s="275">
        <f>VLOOKUP($B458,'Node Plan'!$B:$M,10,FALSE)/2</f>
        <v>7.5830000000000003E-3</v>
      </c>
      <c r="P458" s="276">
        <f>(L458*M458*N458)/O458</f>
        <v>0.62853000000000003</v>
      </c>
      <c r="Q458" s="274">
        <f>VLOOKUP($B458,'Node Plan'!$B:$M,8,FALSE)</f>
        <v>20.5</v>
      </c>
      <c r="R458" s="275">
        <f>VLOOKUP($B458,'Node Plan'!$B:$M,10,FALSE)</f>
        <v>1.5166000000000001E-2</v>
      </c>
      <c r="S458" s="275">
        <f>VLOOKUP($B458,'Node Plan'!$B:$M,11,FALSE)</f>
        <v>1.533E-2</v>
      </c>
      <c r="T458" s="275">
        <f>VLOOKUP($B458,'Node Plan'!$B:$M,10,FALSE)/2</f>
        <v>7.5830000000000003E-3</v>
      </c>
      <c r="U458" s="276">
        <f>(Q458*R458*S458)/T458</f>
        <v>0.62853000000000003</v>
      </c>
      <c r="V458"/>
      <c r="W458"/>
      <c r="X458" s="2" t="str">
        <f>"     GL("&amp;B458&amp;","&amp;D458&amp;") = "&amp;F458&amp;";"</f>
        <v xml:space="preserve">     GL(3100,3101) = 0.314265;</v>
      </c>
    </row>
    <row r="459" spans="1:24" s="14" customFormat="1">
      <c r="A459"/>
      <c r="B459" s="2">
        <f>B458+1</f>
        <v>3101</v>
      </c>
      <c r="C459" s="2" t="str">
        <f>VLOOKUP($B459,'Node Plan'!B:M,2,FALSE)</f>
        <v>PCB -TOP Node 3101</v>
      </c>
      <c r="D459" s="2">
        <f>B459+1</f>
        <v>3102</v>
      </c>
      <c r="E459" s="2" t="str">
        <f>VLOOKUP($D459,'Node Plan'!B:M,2,FALSE)</f>
        <v>PCB -TOP Node 3102</v>
      </c>
      <c r="F459" s="192">
        <f>IF(G459="Y",1/(1/K459+1/P459+1/U459),1/(1/P459+1/U459))</f>
        <v>0.31426500000000002</v>
      </c>
      <c r="G459" s="2" t="s">
        <v>24</v>
      </c>
      <c r="H459" s="6"/>
      <c r="I459" s="4"/>
      <c r="J459" s="4"/>
      <c r="K459" s="5">
        <f>I459*J459*H459</f>
        <v>0</v>
      </c>
      <c r="L459" s="274">
        <f>VLOOKUP($B459,'Node Plan'!$B:$M,8,FALSE)</f>
        <v>20.5</v>
      </c>
      <c r="M459" s="275">
        <f>VLOOKUP($B459,'Node Plan'!$B:$M,10,FALSE)</f>
        <v>1.5166000000000001E-2</v>
      </c>
      <c r="N459" s="275">
        <f>VLOOKUP($B459,'Node Plan'!$B:$M,11,FALSE)</f>
        <v>1.533E-2</v>
      </c>
      <c r="O459" s="275">
        <f>VLOOKUP($B459,'Node Plan'!$B:$M,10,FALSE)/2</f>
        <v>7.5830000000000003E-3</v>
      </c>
      <c r="P459" s="276">
        <f t="shared" ref="P459:P462" si="317">(L459*M459*N459)/O459</f>
        <v>0.62853000000000003</v>
      </c>
      <c r="Q459" s="274">
        <f>VLOOKUP($B459,'Node Plan'!$B:$M,8,FALSE)</f>
        <v>20.5</v>
      </c>
      <c r="R459" s="275">
        <f>VLOOKUP($B459,'Node Plan'!$B:$M,10,FALSE)</f>
        <v>1.5166000000000001E-2</v>
      </c>
      <c r="S459" s="275">
        <f>VLOOKUP($B459,'Node Plan'!$B:$M,11,FALSE)</f>
        <v>1.533E-2</v>
      </c>
      <c r="T459" s="275">
        <f>VLOOKUP($B459,'Node Plan'!$B:$M,10,FALSE)/2</f>
        <v>7.5830000000000003E-3</v>
      </c>
      <c r="U459" s="276">
        <f t="shared" ref="U459:U462" si="318">(Q459*R459*S459)/T459</f>
        <v>0.62853000000000003</v>
      </c>
      <c r="V459"/>
      <c r="W459"/>
      <c r="X459" s="2" t="str">
        <f>"     GL("&amp;B459&amp;","&amp;D459&amp;") = "&amp;F459&amp;";"</f>
        <v xml:space="preserve">     GL(3101,3102) = 0.314265;</v>
      </c>
    </row>
    <row r="460" spans="1:24" s="62" customFormat="1">
      <c r="A460"/>
      <c r="B460" s="2">
        <f t="shared" ref="B460:B492" si="319">B459+1</f>
        <v>3102</v>
      </c>
      <c r="C460" s="2" t="str">
        <f>VLOOKUP($B460,'Node Plan'!B:M,2,FALSE)</f>
        <v>PCB -TOP Node 3102</v>
      </c>
      <c r="D460" s="2">
        <f>B460+1</f>
        <v>3103</v>
      </c>
      <c r="E460" s="2" t="str">
        <f>VLOOKUP($D460,'Node Plan'!B:M,2,FALSE)</f>
        <v>PCB -TOP Node 3103</v>
      </c>
      <c r="F460" s="192">
        <f>IF(G460="Y",1/(1/K460+1/P460+1/U460),1/(1/P460+1/U460))</f>
        <v>0.31426500000000002</v>
      </c>
      <c r="G460" s="2" t="s">
        <v>24</v>
      </c>
      <c r="H460" s="6"/>
      <c r="I460" s="4"/>
      <c r="J460" s="4"/>
      <c r="K460" s="5">
        <f>I460*J460*H460</f>
        <v>0</v>
      </c>
      <c r="L460" s="274">
        <f>VLOOKUP($B460,'Node Plan'!$B:$M,8,FALSE)</f>
        <v>20.5</v>
      </c>
      <c r="M460" s="275">
        <f>VLOOKUP($B460,'Node Plan'!$B:$M,10,FALSE)</f>
        <v>1.5166000000000001E-2</v>
      </c>
      <c r="N460" s="275">
        <f>VLOOKUP($B460,'Node Plan'!$B:$M,11,FALSE)</f>
        <v>1.533E-2</v>
      </c>
      <c r="O460" s="275">
        <f>VLOOKUP($B460,'Node Plan'!$B:$M,10,FALSE)/2</f>
        <v>7.5830000000000003E-3</v>
      </c>
      <c r="P460" s="276">
        <f t="shared" si="317"/>
        <v>0.62853000000000003</v>
      </c>
      <c r="Q460" s="274">
        <f>VLOOKUP($B460,'Node Plan'!$B:$M,8,FALSE)</f>
        <v>20.5</v>
      </c>
      <c r="R460" s="275">
        <f>VLOOKUP($B460,'Node Plan'!$B:$M,10,FALSE)</f>
        <v>1.5166000000000001E-2</v>
      </c>
      <c r="S460" s="275">
        <f>VLOOKUP($B460,'Node Plan'!$B:$M,11,FALSE)</f>
        <v>1.533E-2</v>
      </c>
      <c r="T460" s="275">
        <f>VLOOKUP($B460,'Node Plan'!$B:$M,10,FALSE)/2</f>
        <v>7.5830000000000003E-3</v>
      </c>
      <c r="U460" s="276">
        <f t="shared" si="318"/>
        <v>0.62853000000000003</v>
      </c>
      <c r="V460"/>
      <c r="W460"/>
      <c r="X460" s="2" t="str">
        <f>"     GL("&amp;B460&amp;","&amp;D460&amp;") = "&amp;F460&amp;";"</f>
        <v xml:space="preserve">     GL(3102,3103) = 0.314265;</v>
      </c>
    </row>
    <row r="461" spans="1:24" s="14" customFormat="1">
      <c r="A461"/>
      <c r="B461" s="2">
        <f t="shared" si="319"/>
        <v>3103</v>
      </c>
      <c r="C461" s="2" t="str">
        <f>VLOOKUP($B461,'Node Plan'!B:M,2,FALSE)</f>
        <v>PCB -TOP Node 3103</v>
      </c>
      <c r="D461" s="2">
        <f>B461+1</f>
        <v>3104</v>
      </c>
      <c r="E461" s="2" t="str">
        <f>VLOOKUP($D461,'Node Plan'!B:M,2,FALSE)</f>
        <v>PCB -TOP Node 3104</v>
      </c>
      <c r="F461" s="192">
        <f>IF(G461="Y",1/(1/K461+1/P461+1/U461),1/(1/P461+1/U461))</f>
        <v>0.31426500000000002</v>
      </c>
      <c r="G461" s="2" t="s">
        <v>24</v>
      </c>
      <c r="H461" s="6"/>
      <c r="I461" s="4"/>
      <c r="J461" s="4"/>
      <c r="K461" s="5">
        <f>I461*J461*H461</f>
        <v>0</v>
      </c>
      <c r="L461" s="274">
        <f>VLOOKUP($B461,'Node Plan'!$B:$M,8,FALSE)</f>
        <v>20.5</v>
      </c>
      <c r="M461" s="275">
        <f>VLOOKUP($B461,'Node Plan'!$B:$M,10,FALSE)</f>
        <v>1.5166000000000001E-2</v>
      </c>
      <c r="N461" s="275">
        <f>VLOOKUP($B461,'Node Plan'!$B:$M,11,FALSE)</f>
        <v>1.533E-2</v>
      </c>
      <c r="O461" s="275">
        <f>VLOOKUP($B461,'Node Plan'!$B:$M,10,FALSE)/2</f>
        <v>7.5830000000000003E-3</v>
      </c>
      <c r="P461" s="276">
        <f t="shared" si="317"/>
        <v>0.62853000000000003</v>
      </c>
      <c r="Q461" s="274">
        <f>VLOOKUP($B461,'Node Plan'!$B:$M,8,FALSE)</f>
        <v>20.5</v>
      </c>
      <c r="R461" s="275">
        <f>VLOOKUP($B461,'Node Plan'!$B:$M,10,FALSE)</f>
        <v>1.5166000000000001E-2</v>
      </c>
      <c r="S461" s="275">
        <f>VLOOKUP($B461,'Node Plan'!$B:$M,11,FALSE)</f>
        <v>1.533E-2</v>
      </c>
      <c r="T461" s="275">
        <f>VLOOKUP($B461,'Node Plan'!$B:$M,10,FALSE)/2</f>
        <v>7.5830000000000003E-3</v>
      </c>
      <c r="U461" s="276">
        <f t="shared" si="318"/>
        <v>0.62853000000000003</v>
      </c>
      <c r="V461"/>
      <c r="W461"/>
      <c r="X461" s="2" t="str">
        <f>"     GL("&amp;B461&amp;","&amp;D461&amp;") = "&amp;F461&amp;";"</f>
        <v xml:space="preserve">     GL(3103,3104) = 0.314265;</v>
      </c>
    </row>
    <row r="462" spans="1:24" s="14" customFormat="1">
      <c r="A462"/>
      <c r="B462" s="2">
        <f>B461+1</f>
        <v>3104</v>
      </c>
      <c r="C462" s="2" t="str">
        <f>VLOOKUP($B462,'Node Plan'!B:M,2,FALSE)</f>
        <v>PCB -TOP Node 3104</v>
      </c>
      <c r="D462" s="2">
        <f>B462+1</f>
        <v>3105</v>
      </c>
      <c r="E462" s="2" t="str">
        <f>VLOOKUP($D462,'Node Plan'!B:M,2,FALSE)</f>
        <v>PCB -TOP Node 3105</v>
      </c>
      <c r="F462" s="192">
        <f>IF(G462="Y",1/(1/K462+1/P462+1/U462),1/(1/P462+1/U462))</f>
        <v>0.31426500000000002</v>
      </c>
      <c r="G462" s="2" t="s">
        <v>24</v>
      </c>
      <c r="H462" s="6"/>
      <c r="I462" s="4"/>
      <c r="J462" s="4"/>
      <c r="K462" s="5">
        <f>I462*J462*H462</f>
        <v>0</v>
      </c>
      <c r="L462" s="274">
        <f>VLOOKUP($B462,'Node Plan'!$B:$M,8,FALSE)</f>
        <v>20.5</v>
      </c>
      <c r="M462" s="275">
        <f>VLOOKUP($B462,'Node Plan'!$B:$M,10,FALSE)</f>
        <v>1.5166000000000001E-2</v>
      </c>
      <c r="N462" s="275">
        <f>VLOOKUP($B462,'Node Plan'!$B:$M,11,FALSE)</f>
        <v>1.533E-2</v>
      </c>
      <c r="O462" s="275">
        <f>VLOOKUP($B462,'Node Plan'!$B:$M,10,FALSE)/2</f>
        <v>7.5830000000000003E-3</v>
      </c>
      <c r="P462" s="276">
        <f t="shared" si="317"/>
        <v>0.62853000000000003</v>
      </c>
      <c r="Q462" s="274">
        <f>VLOOKUP($B462,'Node Plan'!$B:$M,8,FALSE)</f>
        <v>20.5</v>
      </c>
      <c r="R462" s="275">
        <f>VLOOKUP($B462,'Node Plan'!$B:$M,10,FALSE)</f>
        <v>1.5166000000000001E-2</v>
      </c>
      <c r="S462" s="275">
        <f>VLOOKUP($B462,'Node Plan'!$B:$M,11,FALSE)</f>
        <v>1.533E-2</v>
      </c>
      <c r="T462" s="275">
        <f>VLOOKUP($B462,'Node Plan'!$B:$M,10,FALSE)/2</f>
        <v>7.5830000000000003E-3</v>
      </c>
      <c r="U462" s="276">
        <f t="shared" si="318"/>
        <v>0.62853000000000003</v>
      </c>
      <c r="V462"/>
      <c r="W462"/>
      <c r="X462" s="2" t="str">
        <f>"     GL("&amp;B462&amp;","&amp;D462&amp;") = "&amp;F462&amp;";"</f>
        <v xml:space="preserve">     GL(3104,3105) = 0.314265;</v>
      </c>
    </row>
    <row r="463" spans="1:24" s="61" customFormat="1">
      <c r="A463"/>
      <c r="B463" s="2"/>
      <c r="C463" s="2"/>
      <c r="D463" s="2"/>
      <c r="E463" s="2"/>
      <c r="F463" s="192"/>
      <c r="G463" s="2"/>
      <c r="H463" s="6"/>
      <c r="I463" s="4"/>
      <c r="J463" s="4"/>
      <c r="K463" s="5"/>
      <c r="L463" s="274"/>
      <c r="M463" s="275"/>
      <c r="N463" s="275"/>
      <c r="O463" s="275"/>
      <c r="P463" s="276"/>
      <c r="Q463" s="274"/>
      <c r="R463" s="275"/>
      <c r="S463" s="275"/>
      <c r="T463" s="275"/>
      <c r="U463" s="276"/>
      <c r="V463"/>
      <c r="W463"/>
      <c r="X463" s="2"/>
    </row>
    <row r="464" spans="1:24" s="61" customFormat="1">
      <c r="A464"/>
      <c r="B464" s="2">
        <f>B462+2</f>
        <v>3106</v>
      </c>
      <c r="C464" s="2" t="str">
        <f>VLOOKUP($B464,'Node Plan'!B:M,2,FALSE)</f>
        <v>PCB -TOP Node 3106</v>
      </c>
      <c r="D464" s="2">
        <f>B464+1</f>
        <v>3107</v>
      </c>
      <c r="E464" s="2" t="str">
        <f>VLOOKUP($D464,'Node Plan'!B:M,2,FALSE)</f>
        <v>PCB -TOP Node 3107</v>
      </c>
      <c r="F464" s="192">
        <f>IF(G464="Y",1/(1/K464+1/P464+1/U464),1/(1/P464+1/U464))</f>
        <v>0.31426500000000002</v>
      </c>
      <c r="G464" s="2" t="s">
        <v>24</v>
      </c>
      <c r="H464" s="6"/>
      <c r="I464" s="4"/>
      <c r="J464" s="4"/>
      <c r="K464" s="5">
        <f>I464*J464*H464</f>
        <v>0</v>
      </c>
      <c r="L464" s="274">
        <f>VLOOKUP($B464,'Node Plan'!$B:$M,8,FALSE)</f>
        <v>20.5</v>
      </c>
      <c r="M464" s="275">
        <f>VLOOKUP($B464,'Node Plan'!$B:$M,10,FALSE)</f>
        <v>1.5166000000000001E-2</v>
      </c>
      <c r="N464" s="275">
        <f>VLOOKUP($B464,'Node Plan'!$B:$M,11,FALSE)</f>
        <v>1.533E-2</v>
      </c>
      <c r="O464" s="275">
        <f>VLOOKUP($B464,'Node Plan'!$B:$M,10,FALSE)/2</f>
        <v>7.5830000000000003E-3</v>
      </c>
      <c r="P464" s="276">
        <f>(L464*M464*N464)/O464</f>
        <v>0.62853000000000003</v>
      </c>
      <c r="Q464" s="274">
        <f>VLOOKUP($B464,'Node Plan'!$B:$M,8,FALSE)</f>
        <v>20.5</v>
      </c>
      <c r="R464" s="275">
        <f>VLOOKUP($B464,'Node Plan'!$B:$M,10,FALSE)</f>
        <v>1.5166000000000001E-2</v>
      </c>
      <c r="S464" s="275">
        <f>VLOOKUP($B464,'Node Plan'!$B:$M,11,FALSE)</f>
        <v>1.533E-2</v>
      </c>
      <c r="T464" s="275">
        <f>VLOOKUP($B464,'Node Plan'!$B:$M,10,FALSE)/2</f>
        <v>7.5830000000000003E-3</v>
      </c>
      <c r="U464" s="276">
        <f>(Q464*R464*S464)/T464</f>
        <v>0.62853000000000003</v>
      </c>
      <c r="V464"/>
      <c r="W464"/>
      <c r="X464" s="2" t="str">
        <f>"     GL("&amp;B464&amp;","&amp;D464&amp;") = "&amp;F464&amp;";"</f>
        <v xml:space="preserve">     GL(3106,3107) = 0.314265;</v>
      </c>
    </row>
    <row r="465" spans="1:25" s="14" customFormat="1">
      <c r="A465"/>
      <c r="B465" s="2">
        <f t="shared" si="319"/>
        <v>3107</v>
      </c>
      <c r="C465" s="2" t="str">
        <f>VLOOKUP($B465,'Node Plan'!B:M,2,FALSE)</f>
        <v>PCB -TOP Node 3107</v>
      </c>
      <c r="D465" s="2">
        <f>B465+1</f>
        <v>3108</v>
      </c>
      <c r="E465" s="2" t="str">
        <f>VLOOKUP($D465,'Node Plan'!B:M,2,FALSE)</f>
        <v>PCB -TOP Node 3108</v>
      </c>
      <c r="F465" s="192">
        <f>IF(G465="Y",1/(1/K465+1/P465+1/U465),1/(1/P465+1/U465))</f>
        <v>0.31426500000000002</v>
      </c>
      <c r="G465" s="2" t="s">
        <v>24</v>
      </c>
      <c r="H465" s="6"/>
      <c r="I465" s="4"/>
      <c r="J465" s="4"/>
      <c r="K465" s="5">
        <f>I465*J465*H465</f>
        <v>0</v>
      </c>
      <c r="L465" s="274">
        <f>VLOOKUP($B465,'Node Plan'!$B:$M,8,FALSE)</f>
        <v>20.5</v>
      </c>
      <c r="M465" s="275">
        <f>VLOOKUP($B465,'Node Plan'!$B:$M,10,FALSE)</f>
        <v>1.5166000000000001E-2</v>
      </c>
      <c r="N465" s="275">
        <f>VLOOKUP($B465,'Node Plan'!$B:$M,11,FALSE)</f>
        <v>1.533E-2</v>
      </c>
      <c r="O465" s="275">
        <f>VLOOKUP($B465,'Node Plan'!$B:$M,10,FALSE)/2</f>
        <v>7.5830000000000003E-3</v>
      </c>
      <c r="P465" s="276">
        <f t="shared" ref="P465:P468" si="320">(L465*M465*N465)/O465</f>
        <v>0.62853000000000003</v>
      </c>
      <c r="Q465" s="274">
        <f>VLOOKUP($B465,'Node Plan'!$B:$M,8,FALSE)</f>
        <v>20.5</v>
      </c>
      <c r="R465" s="275">
        <f>VLOOKUP($B465,'Node Plan'!$B:$M,10,FALSE)</f>
        <v>1.5166000000000001E-2</v>
      </c>
      <c r="S465" s="275">
        <f>VLOOKUP($B465,'Node Plan'!$B:$M,11,FALSE)</f>
        <v>1.533E-2</v>
      </c>
      <c r="T465" s="275">
        <f>VLOOKUP($B465,'Node Plan'!$B:$M,10,FALSE)/2</f>
        <v>7.5830000000000003E-3</v>
      </c>
      <c r="U465" s="276">
        <f t="shared" ref="U465:U468" si="321">(Q465*R465*S465)/T465</f>
        <v>0.62853000000000003</v>
      </c>
      <c r="V465"/>
      <c r="W465"/>
      <c r="X465" s="2" t="str">
        <f>"     GL("&amp;B465&amp;","&amp;D465&amp;") = "&amp;F465&amp;";"</f>
        <v xml:space="preserve">     GL(3107,3108) = 0.314265;</v>
      </c>
    </row>
    <row r="466" spans="1:25" s="14" customFormat="1">
      <c r="A466"/>
      <c r="B466" s="2">
        <f t="shared" si="319"/>
        <v>3108</v>
      </c>
      <c r="C466" s="2" t="str">
        <f>VLOOKUP($B466,'Node Plan'!B:M,2,FALSE)</f>
        <v>PCB -TOP Node 3108</v>
      </c>
      <c r="D466" s="2">
        <f>B466+1</f>
        <v>3109</v>
      </c>
      <c r="E466" s="2" t="str">
        <f>VLOOKUP($D466,'Node Plan'!B:M,2,FALSE)</f>
        <v>PCB -TOP Node 3109</v>
      </c>
      <c r="F466" s="192">
        <f>IF(G466="Y",1/(1/K466+1/P466+1/U466),1/(1/P466+1/U466))</f>
        <v>0.31426500000000002</v>
      </c>
      <c r="G466" s="2" t="s">
        <v>24</v>
      </c>
      <c r="H466" s="6"/>
      <c r="I466" s="4"/>
      <c r="J466" s="4"/>
      <c r="K466" s="5">
        <f>I466*J466*H466</f>
        <v>0</v>
      </c>
      <c r="L466" s="274">
        <f>VLOOKUP($B466,'Node Plan'!$B:$M,8,FALSE)</f>
        <v>20.5</v>
      </c>
      <c r="M466" s="275">
        <f>VLOOKUP($B466,'Node Plan'!$B:$M,10,FALSE)</f>
        <v>1.5166000000000001E-2</v>
      </c>
      <c r="N466" s="275">
        <f>VLOOKUP($B466,'Node Plan'!$B:$M,11,FALSE)</f>
        <v>1.533E-2</v>
      </c>
      <c r="O466" s="275">
        <f>VLOOKUP($B466,'Node Plan'!$B:$M,10,FALSE)/2</f>
        <v>7.5830000000000003E-3</v>
      </c>
      <c r="P466" s="276">
        <f t="shared" si="320"/>
        <v>0.62853000000000003</v>
      </c>
      <c r="Q466" s="274">
        <f>VLOOKUP($B466,'Node Plan'!$B:$M,8,FALSE)</f>
        <v>20.5</v>
      </c>
      <c r="R466" s="275">
        <f>VLOOKUP($B466,'Node Plan'!$B:$M,10,FALSE)</f>
        <v>1.5166000000000001E-2</v>
      </c>
      <c r="S466" s="275">
        <f>VLOOKUP($B466,'Node Plan'!$B:$M,11,FALSE)</f>
        <v>1.533E-2</v>
      </c>
      <c r="T466" s="275">
        <f>VLOOKUP($B466,'Node Plan'!$B:$M,10,FALSE)/2</f>
        <v>7.5830000000000003E-3</v>
      </c>
      <c r="U466" s="276">
        <f t="shared" si="321"/>
        <v>0.62853000000000003</v>
      </c>
      <c r="V466"/>
      <c r="W466"/>
      <c r="X466" s="2" t="str">
        <f>"     GL("&amp;B466&amp;","&amp;D466&amp;") = "&amp;F466&amp;";"</f>
        <v xml:space="preserve">     GL(3108,3109) = 0.314265;</v>
      </c>
    </row>
    <row r="467" spans="1:25" s="61" customFormat="1">
      <c r="A467"/>
      <c r="B467" s="2">
        <f t="shared" si="319"/>
        <v>3109</v>
      </c>
      <c r="C467" s="2" t="str">
        <f>VLOOKUP($B467,'Node Plan'!B:M,2,FALSE)</f>
        <v>PCB -TOP Node 3109</v>
      </c>
      <c r="D467" s="2">
        <f>B467+1</f>
        <v>3110</v>
      </c>
      <c r="E467" s="2" t="str">
        <f>VLOOKUP($D467,'Node Plan'!B:M,2,FALSE)</f>
        <v>PCB -TOP Node 3110</v>
      </c>
      <c r="F467" s="192">
        <f>IF(G467="Y",1/(1/K467+1/P467+1/U467),1/(1/P467+1/U467))</f>
        <v>0.31426500000000002</v>
      </c>
      <c r="G467" s="2" t="s">
        <v>24</v>
      </c>
      <c r="H467" s="6"/>
      <c r="I467" s="4"/>
      <c r="J467" s="4"/>
      <c r="K467" s="5">
        <f>I467*J467*H467</f>
        <v>0</v>
      </c>
      <c r="L467" s="274">
        <f>VLOOKUP($B467,'Node Plan'!$B:$M,8,FALSE)</f>
        <v>20.5</v>
      </c>
      <c r="M467" s="275">
        <f>VLOOKUP($B467,'Node Plan'!$B:$M,10,FALSE)</f>
        <v>1.5166000000000001E-2</v>
      </c>
      <c r="N467" s="275">
        <f>VLOOKUP($B467,'Node Plan'!$B:$M,11,FALSE)</f>
        <v>1.533E-2</v>
      </c>
      <c r="O467" s="275">
        <f>VLOOKUP($B467,'Node Plan'!$B:$M,10,FALSE)/2</f>
        <v>7.5830000000000003E-3</v>
      </c>
      <c r="P467" s="276">
        <f t="shared" si="320"/>
        <v>0.62853000000000003</v>
      </c>
      <c r="Q467" s="274">
        <f>VLOOKUP($B467,'Node Plan'!$B:$M,8,FALSE)</f>
        <v>20.5</v>
      </c>
      <c r="R467" s="275">
        <f>VLOOKUP($B467,'Node Plan'!$B:$M,10,FALSE)</f>
        <v>1.5166000000000001E-2</v>
      </c>
      <c r="S467" s="275">
        <f>VLOOKUP($B467,'Node Plan'!$B:$M,11,FALSE)</f>
        <v>1.533E-2</v>
      </c>
      <c r="T467" s="275">
        <f>VLOOKUP($B467,'Node Plan'!$B:$M,10,FALSE)/2</f>
        <v>7.5830000000000003E-3</v>
      </c>
      <c r="U467" s="276">
        <f t="shared" si="321"/>
        <v>0.62853000000000003</v>
      </c>
      <c r="V467"/>
      <c r="W467"/>
      <c r="X467" s="2" t="str">
        <f>"     GL("&amp;B467&amp;","&amp;D467&amp;") = "&amp;F467&amp;";"</f>
        <v xml:space="preserve">     GL(3109,3110) = 0.314265;</v>
      </c>
    </row>
    <row r="468" spans="1:25" s="26" customFormat="1">
      <c r="A468"/>
      <c r="B468" s="2">
        <f t="shared" si="319"/>
        <v>3110</v>
      </c>
      <c r="C468" s="2" t="str">
        <f>VLOOKUP($B468,'Node Plan'!B:M,2,FALSE)</f>
        <v>PCB -TOP Node 3110</v>
      </c>
      <c r="D468" s="2">
        <f>B468+1</f>
        <v>3111</v>
      </c>
      <c r="E468" s="2" t="str">
        <f>VLOOKUP($D468,'Node Plan'!B:M,2,FALSE)</f>
        <v>PCB -TOP Node 3111</v>
      </c>
      <c r="F468" s="192">
        <f>IF(G468="Y",1/(1/K468+1/P468+1/U468),1/(1/P468+1/U468))</f>
        <v>0.31426500000000002</v>
      </c>
      <c r="G468" s="2" t="s">
        <v>24</v>
      </c>
      <c r="H468" s="6"/>
      <c r="I468" s="4"/>
      <c r="J468" s="4"/>
      <c r="K468" s="5">
        <f>I468*J468*H468</f>
        <v>0</v>
      </c>
      <c r="L468" s="274">
        <f>VLOOKUP($B468,'Node Plan'!$B:$M,8,FALSE)</f>
        <v>20.5</v>
      </c>
      <c r="M468" s="275">
        <f>VLOOKUP($B468,'Node Plan'!$B:$M,10,FALSE)</f>
        <v>1.5166000000000001E-2</v>
      </c>
      <c r="N468" s="275">
        <f>VLOOKUP($B468,'Node Plan'!$B:$M,11,FALSE)</f>
        <v>1.533E-2</v>
      </c>
      <c r="O468" s="275">
        <f>VLOOKUP($B468,'Node Plan'!$B:$M,10,FALSE)/2</f>
        <v>7.5830000000000003E-3</v>
      </c>
      <c r="P468" s="276">
        <f t="shared" si="320"/>
        <v>0.62853000000000003</v>
      </c>
      <c r="Q468" s="274">
        <f>VLOOKUP($B468,'Node Plan'!$B:$M,8,FALSE)</f>
        <v>20.5</v>
      </c>
      <c r="R468" s="275">
        <f>VLOOKUP($B468,'Node Plan'!$B:$M,10,FALSE)</f>
        <v>1.5166000000000001E-2</v>
      </c>
      <c r="S468" s="275">
        <f>VLOOKUP($B468,'Node Plan'!$B:$M,11,FALSE)</f>
        <v>1.533E-2</v>
      </c>
      <c r="T468" s="275">
        <f>VLOOKUP($B468,'Node Plan'!$B:$M,10,FALSE)/2</f>
        <v>7.5830000000000003E-3</v>
      </c>
      <c r="U468" s="276">
        <f t="shared" si="321"/>
        <v>0.62853000000000003</v>
      </c>
      <c r="V468"/>
      <c r="W468"/>
      <c r="X468" s="2" t="str">
        <f>"     GL("&amp;B468&amp;","&amp;D468&amp;") = "&amp;F468&amp;";"</f>
        <v xml:space="preserve">     GL(3110,3111) = 0.314265;</v>
      </c>
      <c r="Y468" s="61"/>
    </row>
    <row r="469" spans="1:25" s="77" customFormat="1">
      <c r="A469"/>
      <c r="B469" s="2"/>
      <c r="C469" s="2"/>
      <c r="D469" s="2"/>
      <c r="E469" s="2"/>
      <c r="F469" s="192"/>
      <c r="G469" s="2"/>
      <c r="H469" s="6"/>
      <c r="I469" s="4"/>
      <c r="J469" s="4"/>
      <c r="K469" s="5"/>
      <c r="L469" s="274"/>
      <c r="M469" s="275"/>
      <c r="N469" s="275"/>
      <c r="O469" s="275"/>
      <c r="P469" s="276"/>
      <c r="Q469" s="274"/>
      <c r="R469" s="275"/>
      <c r="S469" s="275"/>
      <c r="T469" s="275"/>
      <c r="U469" s="276"/>
      <c r="V469"/>
      <c r="W469"/>
      <c r="X469" s="2"/>
      <c r="Y469" s="81"/>
    </row>
    <row r="470" spans="1:25" s="77" customFormat="1">
      <c r="A470"/>
      <c r="B470" s="2">
        <f>B468+2</f>
        <v>3112</v>
      </c>
      <c r="C470" s="2" t="str">
        <f>VLOOKUP($B470,'Node Plan'!B:M,2,FALSE)</f>
        <v>PCB -TOP Node 3112</v>
      </c>
      <c r="D470" s="2">
        <f>B470+1</f>
        <v>3113</v>
      </c>
      <c r="E470" s="2" t="str">
        <f>VLOOKUP($D470,'Node Plan'!B:M,2,FALSE)</f>
        <v>PCB -TOP Node 3113</v>
      </c>
      <c r="F470" s="192">
        <f>IF(G470="Y",1/(1/K470+1/P470+1/U470),1/(1/P470+1/U470))</f>
        <v>0.31426500000000002</v>
      </c>
      <c r="G470" s="2" t="s">
        <v>24</v>
      </c>
      <c r="H470" s="6"/>
      <c r="I470" s="4"/>
      <c r="J470" s="4"/>
      <c r="K470" s="5">
        <f>I470*J470*H470</f>
        <v>0</v>
      </c>
      <c r="L470" s="274">
        <f>VLOOKUP($B470,'Node Plan'!$B:$M,8,FALSE)</f>
        <v>20.5</v>
      </c>
      <c r="M470" s="275">
        <f>VLOOKUP($B470,'Node Plan'!$B:$M,10,FALSE)</f>
        <v>1.5166000000000001E-2</v>
      </c>
      <c r="N470" s="275">
        <f>VLOOKUP($B470,'Node Plan'!$B:$M,11,FALSE)</f>
        <v>1.533E-2</v>
      </c>
      <c r="O470" s="275">
        <f>VLOOKUP($B470,'Node Plan'!$B:$M,10,FALSE)/2</f>
        <v>7.5830000000000003E-3</v>
      </c>
      <c r="P470" s="276">
        <f>(L470*M470*N470)/O470</f>
        <v>0.62853000000000003</v>
      </c>
      <c r="Q470" s="274">
        <f>VLOOKUP($B470,'Node Plan'!$B:$M,8,FALSE)</f>
        <v>20.5</v>
      </c>
      <c r="R470" s="275">
        <f>VLOOKUP($B470,'Node Plan'!$B:$M,10,FALSE)</f>
        <v>1.5166000000000001E-2</v>
      </c>
      <c r="S470" s="275">
        <f>VLOOKUP($B470,'Node Plan'!$B:$M,11,FALSE)</f>
        <v>1.533E-2</v>
      </c>
      <c r="T470" s="275">
        <f>VLOOKUP($B470,'Node Plan'!$B:$M,10,FALSE)/2</f>
        <v>7.5830000000000003E-3</v>
      </c>
      <c r="U470" s="276">
        <f>(Q470*R470*S470)/T470</f>
        <v>0.62853000000000003</v>
      </c>
      <c r="V470"/>
      <c r="W470"/>
      <c r="X470" s="2" t="str">
        <f>"     GL("&amp;B470&amp;","&amp;D470&amp;") = "&amp;F470&amp;";"</f>
        <v xml:space="preserve">     GL(3112,3113) = 0.314265;</v>
      </c>
      <c r="Y470" s="81"/>
    </row>
    <row r="471" spans="1:25" s="26" customFormat="1">
      <c r="A471"/>
      <c r="B471" s="2">
        <f t="shared" si="319"/>
        <v>3113</v>
      </c>
      <c r="C471" s="2" t="str">
        <f>VLOOKUP($B471,'Node Plan'!B:M,2,FALSE)</f>
        <v>PCB -TOP Node 3113</v>
      </c>
      <c r="D471" s="2">
        <f>B471+1</f>
        <v>3114</v>
      </c>
      <c r="E471" s="2" t="str">
        <f>VLOOKUP($D471,'Node Plan'!B:M,2,FALSE)</f>
        <v>PCB -TOP Node 3114</v>
      </c>
      <c r="F471" s="192">
        <f>IF(G471="Y",1/(1/K471+1/P471+1/U471),1/(1/P471+1/U471))</f>
        <v>0.31426500000000002</v>
      </c>
      <c r="G471" s="2" t="s">
        <v>24</v>
      </c>
      <c r="H471" s="6"/>
      <c r="I471" s="4"/>
      <c r="J471" s="4"/>
      <c r="K471" s="5">
        <f>I471*J471*H471</f>
        <v>0</v>
      </c>
      <c r="L471" s="274">
        <f>VLOOKUP($B471,'Node Plan'!$B:$M,8,FALSE)</f>
        <v>20.5</v>
      </c>
      <c r="M471" s="275">
        <f>VLOOKUP($B471,'Node Plan'!$B:$M,10,FALSE)</f>
        <v>1.5166000000000001E-2</v>
      </c>
      <c r="N471" s="275">
        <f>VLOOKUP($B471,'Node Plan'!$B:$M,11,FALSE)</f>
        <v>1.533E-2</v>
      </c>
      <c r="O471" s="275">
        <f>VLOOKUP($B471,'Node Plan'!$B:$M,10,FALSE)/2</f>
        <v>7.5830000000000003E-3</v>
      </c>
      <c r="P471" s="276">
        <f t="shared" ref="P471:P474" si="322">(L471*M471*N471)/O471</f>
        <v>0.62853000000000003</v>
      </c>
      <c r="Q471" s="274">
        <f>VLOOKUP($B471,'Node Plan'!$B:$M,8,FALSE)</f>
        <v>20.5</v>
      </c>
      <c r="R471" s="275">
        <f>VLOOKUP($B471,'Node Plan'!$B:$M,10,FALSE)</f>
        <v>1.5166000000000001E-2</v>
      </c>
      <c r="S471" s="275">
        <f>VLOOKUP($B471,'Node Plan'!$B:$M,11,FALSE)</f>
        <v>1.533E-2</v>
      </c>
      <c r="T471" s="275">
        <f>VLOOKUP($B471,'Node Plan'!$B:$M,10,FALSE)/2</f>
        <v>7.5830000000000003E-3</v>
      </c>
      <c r="U471" s="276">
        <f t="shared" ref="U471:U474" si="323">(Q471*R471*S471)/T471</f>
        <v>0.62853000000000003</v>
      </c>
      <c r="V471"/>
      <c r="W471"/>
      <c r="X471" s="2" t="str">
        <f>"     GL("&amp;B471&amp;","&amp;D471&amp;") = "&amp;F471&amp;";"</f>
        <v xml:space="preserve">     GL(3113,3114) = 0.314265;</v>
      </c>
      <c r="Y471" s="61"/>
    </row>
    <row r="472" spans="1:25" s="26" customFormat="1">
      <c r="A472"/>
      <c r="B472" s="2">
        <f t="shared" si="319"/>
        <v>3114</v>
      </c>
      <c r="C472" s="2" t="str">
        <f>VLOOKUP($B472,'Node Plan'!B:M,2,FALSE)</f>
        <v>PCB -TOP Node 3114</v>
      </c>
      <c r="D472" s="2">
        <f>B472+1</f>
        <v>3115</v>
      </c>
      <c r="E472" s="2" t="str">
        <f>VLOOKUP($D472,'Node Plan'!B:M,2,FALSE)</f>
        <v>PCB -TOP Node 3115</v>
      </c>
      <c r="F472" s="192">
        <f>IF(G472="Y",1/(1/K472+1/P472+1/U472),1/(1/P472+1/U472))</f>
        <v>0.31426500000000002</v>
      </c>
      <c r="G472" s="2" t="s">
        <v>24</v>
      </c>
      <c r="H472" s="6"/>
      <c r="I472" s="4"/>
      <c r="J472" s="4"/>
      <c r="K472" s="5">
        <f>I472*J472*H472</f>
        <v>0</v>
      </c>
      <c r="L472" s="274">
        <f>VLOOKUP($B472,'Node Plan'!$B:$M,8,FALSE)</f>
        <v>20.5</v>
      </c>
      <c r="M472" s="275">
        <f>VLOOKUP($B472,'Node Plan'!$B:$M,10,FALSE)</f>
        <v>1.5166000000000001E-2</v>
      </c>
      <c r="N472" s="275">
        <f>VLOOKUP($B472,'Node Plan'!$B:$M,11,FALSE)</f>
        <v>1.533E-2</v>
      </c>
      <c r="O472" s="275">
        <f>VLOOKUP($B472,'Node Plan'!$B:$M,10,FALSE)/2</f>
        <v>7.5830000000000003E-3</v>
      </c>
      <c r="P472" s="276">
        <f t="shared" si="322"/>
        <v>0.62853000000000003</v>
      </c>
      <c r="Q472" s="274">
        <f>VLOOKUP($B472,'Node Plan'!$B:$M,8,FALSE)</f>
        <v>20.5</v>
      </c>
      <c r="R472" s="275">
        <f>VLOOKUP($B472,'Node Plan'!$B:$M,10,FALSE)</f>
        <v>1.5166000000000001E-2</v>
      </c>
      <c r="S472" s="275">
        <f>VLOOKUP($B472,'Node Plan'!$B:$M,11,FALSE)</f>
        <v>1.533E-2</v>
      </c>
      <c r="T472" s="275">
        <f>VLOOKUP($B472,'Node Plan'!$B:$M,10,FALSE)/2</f>
        <v>7.5830000000000003E-3</v>
      </c>
      <c r="U472" s="276">
        <f t="shared" si="323"/>
        <v>0.62853000000000003</v>
      </c>
      <c r="V472"/>
      <c r="W472"/>
      <c r="X472" s="2" t="str">
        <f>"     GL("&amp;B472&amp;","&amp;D472&amp;") = "&amp;F472&amp;";"</f>
        <v xml:space="preserve">     GL(3114,3115) = 0.314265;</v>
      </c>
      <c r="Y472" s="61"/>
    </row>
    <row r="473" spans="1:25" s="77" customFormat="1">
      <c r="A473"/>
      <c r="B473" s="2">
        <f t="shared" si="319"/>
        <v>3115</v>
      </c>
      <c r="C473" s="2" t="str">
        <f>VLOOKUP($B473,'Node Plan'!B:M,2,FALSE)</f>
        <v>PCB -TOP Node 3115</v>
      </c>
      <c r="D473" s="2">
        <f>B473+1</f>
        <v>3116</v>
      </c>
      <c r="E473" s="2" t="str">
        <f>VLOOKUP($D473,'Node Plan'!B:M,2,FALSE)</f>
        <v>PCB -TOP Node 3116</v>
      </c>
      <c r="F473" s="192">
        <f>IF(G473="Y",1/(1/K473+1/P473+1/U473),1/(1/P473+1/U473))</f>
        <v>0.31426500000000002</v>
      </c>
      <c r="G473" s="2" t="s">
        <v>24</v>
      </c>
      <c r="H473" s="6"/>
      <c r="I473" s="4"/>
      <c r="J473" s="4"/>
      <c r="K473" s="5">
        <f>I473*J473*H473</f>
        <v>0</v>
      </c>
      <c r="L473" s="274">
        <f>VLOOKUP($B473,'Node Plan'!$B:$M,8,FALSE)</f>
        <v>20.5</v>
      </c>
      <c r="M473" s="275">
        <f>VLOOKUP($B473,'Node Plan'!$B:$M,10,FALSE)</f>
        <v>1.5166000000000001E-2</v>
      </c>
      <c r="N473" s="275">
        <f>VLOOKUP($B473,'Node Plan'!$B:$M,11,FALSE)</f>
        <v>1.533E-2</v>
      </c>
      <c r="O473" s="275">
        <f>VLOOKUP($B473,'Node Plan'!$B:$M,10,FALSE)/2</f>
        <v>7.5830000000000003E-3</v>
      </c>
      <c r="P473" s="276">
        <f t="shared" si="322"/>
        <v>0.62853000000000003</v>
      </c>
      <c r="Q473" s="274">
        <f>VLOOKUP($B473,'Node Plan'!$B:$M,8,FALSE)</f>
        <v>20.5</v>
      </c>
      <c r="R473" s="275">
        <f>VLOOKUP($B473,'Node Plan'!$B:$M,10,FALSE)</f>
        <v>1.5166000000000001E-2</v>
      </c>
      <c r="S473" s="275">
        <f>VLOOKUP($B473,'Node Plan'!$B:$M,11,FALSE)</f>
        <v>1.533E-2</v>
      </c>
      <c r="T473" s="275">
        <f>VLOOKUP($B473,'Node Plan'!$B:$M,10,FALSE)/2</f>
        <v>7.5830000000000003E-3</v>
      </c>
      <c r="U473" s="276">
        <f t="shared" si="323"/>
        <v>0.62853000000000003</v>
      </c>
      <c r="V473"/>
      <c r="W473"/>
      <c r="X473" s="2" t="str">
        <f>"     GL("&amp;B473&amp;","&amp;D473&amp;") = "&amp;F473&amp;";"</f>
        <v xml:space="preserve">     GL(3115,3116) = 0.314265;</v>
      </c>
      <c r="Y473" s="81"/>
    </row>
    <row r="474" spans="1:25" s="62" customFormat="1">
      <c r="A474"/>
      <c r="B474" s="2">
        <f t="shared" si="319"/>
        <v>3116</v>
      </c>
      <c r="C474" s="2" t="str">
        <f>VLOOKUP($B474,'Node Plan'!B:M,2,FALSE)</f>
        <v>PCB -TOP Node 3116</v>
      </c>
      <c r="D474" s="2">
        <f>B474+1</f>
        <v>3117</v>
      </c>
      <c r="E474" s="2" t="str">
        <f>VLOOKUP($D474,'Node Plan'!B:M,2,FALSE)</f>
        <v>PCB -TOP Node 3117</v>
      </c>
      <c r="F474" s="192">
        <f>IF(G474="Y",1/(1/K474+1/P474+1/U474),1/(1/P474+1/U474))</f>
        <v>0.31426500000000002</v>
      </c>
      <c r="G474" s="2" t="s">
        <v>24</v>
      </c>
      <c r="H474" s="6"/>
      <c r="I474" s="4"/>
      <c r="J474" s="4"/>
      <c r="K474" s="5">
        <f>I474*J474*H474</f>
        <v>0</v>
      </c>
      <c r="L474" s="274">
        <f>VLOOKUP($B474,'Node Plan'!$B:$M,8,FALSE)</f>
        <v>20.5</v>
      </c>
      <c r="M474" s="275">
        <f>VLOOKUP($B474,'Node Plan'!$B:$M,10,FALSE)</f>
        <v>1.5166000000000001E-2</v>
      </c>
      <c r="N474" s="275">
        <f>VLOOKUP($B474,'Node Plan'!$B:$M,11,FALSE)</f>
        <v>1.533E-2</v>
      </c>
      <c r="O474" s="275">
        <f>VLOOKUP($B474,'Node Plan'!$B:$M,10,FALSE)/2</f>
        <v>7.5830000000000003E-3</v>
      </c>
      <c r="P474" s="276">
        <f t="shared" si="322"/>
        <v>0.62853000000000003</v>
      </c>
      <c r="Q474" s="274">
        <f>VLOOKUP($B474,'Node Plan'!$B:$M,8,FALSE)</f>
        <v>20.5</v>
      </c>
      <c r="R474" s="275">
        <f>VLOOKUP($B474,'Node Plan'!$B:$M,10,FALSE)</f>
        <v>1.5166000000000001E-2</v>
      </c>
      <c r="S474" s="275">
        <f>VLOOKUP($B474,'Node Plan'!$B:$M,11,FALSE)</f>
        <v>1.533E-2</v>
      </c>
      <c r="T474" s="275">
        <f>VLOOKUP($B474,'Node Plan'!$B:$M,10,FALSE)/2</f>
        <v>7.5830000000000003E-3</v>
      </c>
      <c r="U474" s="276">
        <f t="shared" si="323"/>
        <v>0.62853000000000003</v>
      </c>
      <c r="V474"/>
      <c r="W474"/>
      <c r="X474" s="2" t="str">
        <f>"     GL("&amp;B474&amp;","&amp;D474&amp;") = "&amp;F474&amp;";"</f>
        <v xml:space="preserve">     GL(3116,3117) = 0.314265;</v>
      </c>
    </row>
    <row r="475" spans="1:25" s="81" customFormat="1">
      <c r="A475"/>
      <c r="B475" s="2"/>
      <c r="C475" s="2"/>
      <c r="D475" s="2"/>
      <c r="E475" s="2"/>
      <c r="F475" s="192"/>
      <c r="G475" s="2"/>
      <c r="H475" s="6"/>
      <c r="I475" s="4"/>
      <c r="J475" s="4"/>
      <c r="K475" s="5"/>
      <c r="L475" s="274"/>
      <c r="M475" s="275"/>
      <c r="N475" s="275"/>
      <c r="O475" s="275"/>
      <c r="P475" s="276"/>
      <c r="Q475" s="274"/>
      <c r="R475" s="275"/>
      <c r="S475" s="275"/>
      <c r="T475" s="275"/>
      <c r="U475" s="276"/>
      <c r="V475"/>
      <c r="W475"/>
      <c r="X475" s="2"/>
    </row>
    <row r="476" spans="1:25" s="81" customFormat="1">
      <c r="A476"/>
      <c r="B476" s="2">
        <f>B474+2</f>
        <v>3118</v>
      </c>
      <c r="C476" s="2" t="str">
        <f>VLOOKUP($B476,'Node Plan'!B:M,2,FALSE)</f>
        <v>PCB -TOP Node 3118</v>
      </c>
      <c r="D476" s="2">
        <f>B476+1</f>
        <v>3119</v>
      </c>
      <c r="E476" s="2" t="str">
        <f>VLOOKUP($D476,'Node Plan'!B:M,2,FALSE)</f>
        <v>PCB -TOP Node 3119</v>
      </c>
      <c r="F476" s="192">
        <f>IF(G476="Y",1/(1/K476+1/P476+1/U476),1/(1/P476+1/U476))</f>
        <v>0.31426500000000002</v>
      </c>
      <c r="G476" s="2" t="s">
        <v>24</v>
      </c>
      <c r="H476" s="6"/>
      <c r="I476" s="4"/>
      <c r="J476" s="4"/>
      <c r="K476" s="5">
        <f>I476*J476*H476</f>
        <v>0</v>
      </c>
      <c r="L476" s="274">
        <f>VLOOKUP($B476,'Node Plan'!$B:$M,8,FALSE)</f>
        <v>20.5</v>
      </c>
      <c r="M476" s="275">
        <f>VLOOKUP($B476,'Node Plan'!$B:$M,10,FALSE)</f>
        <v>1.5166000000000001E-2</v>
      </c>
      <c r="N476" s="275">
        <f>VLOOKUP($B476,'Node Plan'!$B:$M,11,FALSE)</f>
        <v>1.533E-2</v>
      </c>
      <c r="O476" s="275">
        <f>VLOOKUP($B476,'Node Plan'!$B:$M,10,FALSE)/2</f>
        <v>7.5830000000000003E-3</v>
      </c>
      <c r="P476" s="276">
        <f>(L476*M476*N476)/O476</f>
        <v>0.62853000000000003</v>
      </c>
      <c r="Q476" s="274">
        <f>VLOOKUP($B476,'Node Plan'!$B:$M,8,FALSE)</f>
        <v>20.5</v>
      </c>
      <c r="R476" s="275">
        <f>VLOOKUP($B476,'Node Plan'!$B:$M,10,FALSE)</f>
        <v>1.5166000000000001E-2</v>
      </c>
      <c r="S476" s="275">
        <f>VLOOKUP($B476,'Node Plan'!$B:$M,11,FALSE)</f>
        <v>1.533E-2</v>
      </c>
      <c r="T476" s="275">
        <f>VLOOKUP($B476,'Node Plan'!$B:$M,10,FALSE)/2</f>
        <v>7.5830000000000003E-3</v>
      </c>
      <c r="U476" s="276">
        <f>(Q476*R476*S476)/T476</f>
        <v>0.62853000000000003</v>
      </c>
      <c r="V476"/>
      <c r="W476"/>
      <c r="X476" s="2" t="str">
        <f>"     GL("&amp;B476&amp;","&amp;D476&amp;") = "&amp;F476&amp;";"</f>
        <v xml:space="preserve">     GL(3118,3119) = 0.314265;</v>
      </c>
    </row>
    <row r="477" spans="1:25" s="81" customFormat="1">
      <c r="A477"/>
      <c r="B477" s="2">
        <f t="shared" si="319"/>
        <v>3119</v>
      </c>
      <c r="C477" s="2" t="str">
        <f>VLOOKUP($B477,'Node Plan'!B:M,2,FALSE)</f>
        <v>PCB -TOP Node 3119</v>
      </c>
      <c r="D477" s="2">
        <f>B477+1</f>
        <v>3120</v>
      </c>
      <c r="E477" s="2" t="str">
        <f>VLOOKUP($D477,'Node Plan'!B:M,2,FALSE)</f>
        <v>PCB -TOP Node 3120</v>
      </c>
      <c r="F477" s="192">
        <f>IF(G477="Y",1/(1/K477+1/P477+1/U477),1/(1/P477+1/U477))</f>
        <v>0.31426500000000002</v>
      </c>
      <c r="G477" s="2" t="s">
        <v>24</v>
      </c>
      <c r="H477" s="6"/>
      <c r="I477" s="4"/>
      <c r="J477" s="4"/>
      <c r="K477" s="5">
        <f>I477*J477*H477</f>
        <v>0</v>
      </c>
      <c r="L477" s="274">
        <f>VLOOKUP($B477,'Node Plan'!$B:$M,8,FALSE)</f>
        <v>20.5</v>
      </c>
      <c r="M477" s="275">
        <f>VLOOKUP($B477,'Node Plan'!$B:$M,10,FALSE)</f>
        <v>1.5166000000000001E-2</v>
      </c>
      <c r="N477" s="275">
        <f>VLOOKUP($B477,'Node Plan'!$B:$M,11,FALSE)</f>
        <v>1.533E-2</v>
      </c>
      <c r="O477" s="275">
        <f>VLOOKUP($B477,'Node Plan'!$B:$M,10,FALSE)/2</f>
        <v>7.5830000000000003E-3</v>
      </c>
      <c r="P477" s="276">
        <f t="shared" ref="P477:P480" si="324">(L477*M477*N477)/O477</f>
        <v>0.62853000000000003</v>
      </c>
      <c r="Q477" s="274">
        <f>VLOOKUP($B477,'Node Plan'!$B:$M,8,FALSE)</f>
        <v>20.5</v>
      </c>
      <c r="R477" s="275">
        <f>VLOOKUP($B477,'Node Plan'!$B:$M,10,FALSE)</f>
        <v>1.5166000000000001E-2</v>
      </c>
      <c r="S477" s="275">
        <f>VLOOKUP($B477,'Node Plan'!$B:$M,11,FALSE)</f>
        <v>1.533E-2</v>
      </c>
      <c r="T477" s="275">
        <f>VLOOKUP($B477,'Node Plan'!$B:$M,10,FALSE)/2</f>
        <v>7.5830000000000003E-3</v>
      </c>
      <c r="U477" s="276">
        <f t="shared" ref="U477:U480" si="325">(Q477*R477*S477)/T477</f>
        <v>0.62853000000000003</v>
      </c>
      <c r="V477"/>
      <c r="W477"/>
      <c r="X477" s="2" t="str">
        <f>"     GL("&amp;B477&amp;","&amp;D477&amp;") = "&amp;F477&amp;";"</f>
        <v xml:space="preserve">     GL(3119,3120) = 0.314265;</v>
      </c>
    </row>
    <row r="478" spans="1:25" s="81" customFormat="1">
      <c r="A478"/>
      <c r="B478" s="2">
        <f t="shared" si="319"/>
        <v>3120</v>
      </c>
      <c r="C478" s="2" t="str">
        <f>VLOOKUP($B478,'Node Plan'!B:M,2,FALSE)</f>
        <v>PCB -TOP Node 3120</v>
      </c>
      <c r="D478" s="2">
        <f>B478+1</f>
        <v>3121</v>
      </c>
      <c r="E478" s="2" t="str">
        <f>VLOOKUP($D478,'Node Plan'!B:M,2,FALSE)</f>
        <v>PCB -TOP Node 3121</v>
      </c>
      <c r="F478" s="192">
        <f>IF(G478="Y",1/(1/K478+1/P478+1/U478),1/(1/P478+1/U478))</f>
        <v>0.31426500000000002</v>
      </c>
      <c r="G478" s="2" t="s">
        <v>24</v>
      </c>
      <c r="H478" s="6"/>
      <c r="I478" s="4"/>
      <c r="J478" s="4"/>
      <c r="K478" s="5">
        <f>I478*J478*H478</f>
        <v>0</v>
      </c>
      <c r="L478" s="274">
        <f>VLOOKUP($B478,'Node Plan'!$B:$M,8,FALSE)</f>
        <v>20.5</v>
      </c>
      <c r="M478" s="275">
        <f>VLOOKUP($B478,'Node Plan'!$B:$M,10,FALSE)</f>
        <v>1.5166000000000001E-2</v>
      </c>
      <c r="N478" s="275">
        <f>VLOOKUP($B478,'Node Plan'!$B:$M,11,FALSE)</f>
        <v>1.533E-2</v>
      </c>
      <c r="O478" s="275">
        <f>VLOOKUP($B478,'Node Plan'!$B:$M,10,FALSE)/2</f>
        <v>7.5830000000000003E-3</v>
      </c>
      <c r="P478" s="276">
        <f t="shared" si="324"/>
        <v>0.62853000000000003</v>
      </c>
      <c r="Q478" s="274">
        <f>VLOOKUP($B478,'Node Plan'!$B:$M,8,FALSE)</f>
        <v>20.5</v>
      </c>
      <c r="R478" s="275">
        <f>VLOOKUP($B478,'Node Plan'!$B:$M,10,FALSE)</f>
        <v>1.5166000000000001E-2</v>
      </c>
      <c r="S478" s="275">
        <f>VLOOKUP($B478,'Node Plan'!$B:$M,11,FALSE)</f>
        <v>1.533E-2</v>
      </c>
      <c r="T478" s="275">
        <f>VLOOKUP($B478,'Node Plan'!$B:$M,10,FALSE)/2</f>
        <v>7.5830000000000003E-3</v>
      </c>
      <c r="U478" s="276">
        <f t="shared" si="325"/>
        <v>0.62853000000000003</v>
      </c>
      <c r="V478"/>
      <c r="W478"/>
      <c r="X478" s="2" t="str">
        <f>"     GL("&amp;B478&amp;","&amp;D478&amp;") = "&amp;F478&amp;";"</f>
        <v xml:space="preserve">     GL(3120,3121) = 0.314265;</v>
      </c>
    </row>
    <row r="479" spans="1:25" s="98" customFormat="1" ht="15" thickBot="1">
      <c r="A479"/>
      <c r="B479" s="2">
        <f t="shared" si="319"/>
        <v>3121</v>
      </c>
      <c r="C479" s="2" t="str">
        <f>VLOOKUP($B479,'Node Plan'!B:M,2,FALSE)</f>
        <v>PCB -TOP Node 3121</v>
      </c>
      <c r="D479" s="2">
        <f>B479+1</f>
        <v>3122</v>
      </c>
      <c r="E479" s="2" t="str">
        <f>VLOOKUP($D479,'Node Plan'!B:M,2,FALSE)</f>
        <v>PCB -TOP Node 3122</v>
      </c>
      <c r="F479" s="192">
        <f>IF(G479="Y",1/(1/K479+1/P479+1/U479),1/(1/P479+1/U479))</f>
        <v>0.31426500000000002</v>
      </c>
      <c r="G479" s="2" t="s">
        <v>24</v>
      </c>
      <c r="H479" s="6"/>
      <c r="I479" s="4"/>
      <c r="J479" s="4"/>
      <c r="K479" s="5">
        <f>I479*J479*H479</f>
        <v>0</v>
      </c>
      <c r="L479" s="274">
        <f>VLOOKUP($B479,'Node Plan'!$B:$M,8,FALSE)</f>
        <v>20.5</v>
      </c>
      <c r="M479" s="275">
        <f>VLOOKUP($B479,'Node Plan'!$B:$M,10,FALSE)</f>
        <v>1.5166000000000001E-2</v>
      </c>
      <c r="N479" s="275">
        <f>VLOOKUP($B479,'Node Plan'!$B:$M,11,FALSE)</f>
        <v>1.533E-2</v>
      </c>
      <c r="O479" s="275">
        <f>VLOOKUP($B479,'Node Plan'!$B:$M,10,FALSE)/2</f>
        <v>7.5830000000000003E-3</v>
      </c>
      <c r="P479" s="276">
        <f t="shared" si="324"/>
        <v>0.62853000000000003</v>
      </c>
      <c r="Q479" s="274">
        <f>VLOOKUP($B479,'Node Plan'!$B:$M,8,FALSE)</f>
        <v>20.5</v>
      </c>
      <c r="R479" s="275">
        <f>VLOOKUP($B479,'Node Plan'!$B:$M,10,FALSE)</f>
        <v>1.5166000000000001E-2</v>
      </c>
      <c r="S479" s="275">
        <f>VLOOKUP($B479,'Node Plan'!$B:$M,11,FALSE)</f>
        <v>1.533E-2</v>
      </c>
      <c r="T479" s="275">
        <f>VLOOKUP($B479,'Node Plan'!$B:$M,10,FALSE)/2</f>
        <v>7.5830000000000003E-3</v>
      </c>
      <c r="U479" s="276">
        <f t="shared" si="325"/>
        <v>0.62853000000000003</v>
      </c>
      <c r="V479"/>
      <c r="W479"/>
      <c r="X479" s="2" t="str">
        <f>"     GL("&amp;B479&amp;","&amp;D479&amp;") = "&amp;F479&amp;";"</f>
        <v xml:space="preserve">     GL(3121,3122) = 0.314265;</v>
      </c>
    </row>
    <row r="480" spans="1:25" s="81" customFormat="1">
      <c r="A480"/>
      <c r="B480" s="2">
        <f t="shared" si="319"/>
        <v>3122</v>
      </c>
      <c r="C480" s="2" t="str">
        <f>VLOOKUP($B480,'Node Plan'!B:M,2,FALSE)</f>
        <v>PCB -TOP Node 3122</v>
      </c>
      <c r="D480" s="2">
        <f>B480+1</f>
        <v>3123</v>
      </c>
      <c r="E480" s="2" t="str">
        <f>VLOOKUP($D480,'Node Plan'!B:M,2,FALSE)</f>
        <v>PCB -TOP Node 3123</v>
      </c>
      <c r="F480" s="192">
        <f>IF(G480="Y",1/(1/K480+1/P480+1/U480),1/(1/P480+1/U480))</f>
        <v>0.31426500000000002</v>
      </c>
      <c r="G480" s="2" t="s">
        <v>24</v>
      </c>
      <c r="H480" s="6"/>
      <c r="I480" s="4"/>
      <c r="J480" s="4"/>
      <c r="K480" s="5">
        <f>I480*J480*H480</f>
        <v>0</v>
      </c>
      <c r="L480" s="274">
        <f>VLOOKUP($B480,'Node Plan'!$B:$M,8,FALSE)</f>
        <v>20.5</v>
      </c>
      <c r="M480" s="275">
        <f>VLOOKUP($B480,'Node Plan'!$B:$M,10,FALSE)</f>
        <v>1.5166000000000001E-2</v>
      </c>
      <c r="N480" s="275">
        <f>VLOOKUP($B480,'Node Plan'!$B:$M,11,FALSE)</f>
        <v>1.533E-2</v>
      </c>
      <c r="O480" s="275">
        <f>VLOOKUP($B480,'Node Plan'!$B:$M,10,FALSE)/2</f>
        <v>7.5830000000000003E-3</v>
      </c>
      <c r="P480" s="276">
        <f t="shared" si="324"/>
        <v>0.62853000000000003</v>
      </c>
      <c r="Q480" s="274">
        <f>VLOOKUP($B480,'Node Plan'!$B:$M,8,FALSE)</f>
        <v>20.5</v>
      </c>
      <c r="R480" s="275">
        <f>VLOOKUP($B480,'Node Plan'!$B:$M,10,FALSE)</f>
        <v>1.5166000000000001E-2</v>
      </c>
      <c r="S480" s="275">
        <f>VLOOKUP($B480,'Node Plan'!$B:$M,11,FALSE)</f>
        <v>1.533E-2</v>
      </c>
      <c r="T480" s="275">
        <f>VLOOKUP($B480,'Node Plan'!$B:$M,10,FALSE)/2</f>
        <v>7.5830000000000003E-3</v>
      </c>
      <c r="U480" s="276">
        <f t="shared" si="325"/>
        <v>0.62853000000000003</v>
      </c>
      <c r="V480"/>
      <c r="W480"/>
      <c r="X480" s="2" t="str">
        <f>"     GL("&amp;B480&amp;","&amp;D480&amp;") = "&amp;F480&amp;";"</f>
        <v xml:space="preserve">     GL(3122,3123) = 0.314265;</v>
      </c>
    </row>
    <row r="481" spans="1:25" s="77" customFormat="1">
      <c r="A481"/>
      <c r="B481" s="2"/>
      <c r="C481" s="2"/>
      <c r="D481" s="2"/>
      <c r="E481" s="2"/>
      <c r="F481" s="192"/>
      <c r="G481" s="2"/>
      <c r="H481" s="6"/>
      <c r="I481" s="4"/>
      <c r="J481" s="4"/>
      <c r="K481" s="5"/>
      <c r="L481" s="274"/>
      <c r="M481" s="275"/>
      <c r="N481" s="275"/>
      <c r="O481" s="275"/>
      <c r="P481" s="276"/>
      <c r="Q481" s="274"/>
      <c r="R481" s="275"/>
      <c r="S481" s="275"/>
      <c r="T481" s="275"/>
      <c r="U481" s="276"/>
      <c r="V481"/>
      <c r="W481"/>
      <c r="X481" s="2"/>
      <c r="Y481" s="81"/>
    </row>
    <row r="482" spans="1:25" s="34" customFormat="1">
      <c r="A482"/>
      <c r="B482" s="2">
        <f>B480+2</f>
        <v>3124</v>
      </c>
      <c r="C482" s="2" t="str">
        <f>VLOOKUP($B482,'Node Plan'!B:M,2,FALSE)</f>
        <v>PCB -TOP Node 3124</v>
      </c>
      <c r="D482" s="2">
        <f>B482+1</f>
        <v>3125</v>
      </c>
      <c r="E482" s="2" t="str">
        <f>VLOOKUP($D482,'Node Plan'!B:M,2,FALSE)</f>
        <v>PCB -TOP Node 3125</v>
      </c>
      <c r="F482" s="192">
        <f>IF(G482="Y",1/(1/K482+1/P482+1/U482),1/(1/P482+1/U482))</f>
        <v>0.31426500000000002</v>
      </c>
      <c r="G482" s="2" t="s">
        <v>24</v>
      </c>
      <c r="H482" s="6"/>
      <c r="I482" s="4"/>
      <c r="J482" s="4"/>
      <c r="K482" s="5">
        <f>I482*J482*H482</f>
        <v>0</v>
      </c>
      <c r="L482" s="274">
        <f>VLOOKUP($B482,'Node Plan'!$B:$M,8,FALSE)</f>
        <v>20.5</v>
      </c>
      <c r="M482" s="275">
        <f>VLOOKUP($B482,'Node Plan'!$B:$M,10,FALSE)</f>
        <v>1.5166000000000001E-2</v>
      </c>
      <c r="N482" s="275">
        <f>VLOOKUP($B482,'Node Plan'!$B:$M,11,FALSE)</f>
        <v>1.533E-2</v>
      </c>
      <c r="O482" s="275">
        <f>VLOOKUP($B482,'Node Plan'!$B:$M,10,FALSE)/2</f>
        <v>7.5830000000000003E-3</v>
      </c>
      <c r="P482" s="276">
        <f>(L482*M482*N482)/O482</f>
        <v>0.62853000000000003</v>
      </c>
      <c r="Q482" s="274">
        <f>VLOOKUP($B482,'Node Plan'!$B:$M,8,FALSE)</f>
        <v>20.5</v>
      </c>
      <c r="R482" s="275">
        <f>VLOOKUP($B482,'Node Plan'!$B:$M,10,FALSE)</f>
        <v>1.5166000000000001E-2</v>
      </c>
      <c r="S482" s="275">
        <f>VLOOKUP($B482,'Node Plan'!$B:$M,11,FALSE)</f>
        <v>1.533E-2</v>
      </c>
      <c r="T482" s="275">
        <f>VLOOKUP($B482,'Node Plan'!$B:$M,10,FALSE)/2</f>
        <v>7.5830000000000003E-3</v>
      </c>
      <c r="U482" s="276">
        <f>(Q482*R482*S482)/T482</f>
        <v>0.62853000000000003</v>
      </c>
      <c r="V482"/>
      <c r="W482"/>
      <c r="X482" s="2" t="str">
        <f>"     GL("&amp;B482&amp;","&amp;D482&amp;") = "&amp;F482&amp;";"</f>
        <v xml:space="preserve">     GL(3124,3125) = 0.314265;</v>
      </c>
    </row>
    <row r="483" spans="1:25" s="62" customFormat="1">
      <c r="A483"/>
      <c r="B483" s="2">
        <f t="shared" si="319"/>
        <v>3125</v>
      </c>
      <c r="C483" s="2" t="str">
        <f>VLOOKUP($B483,'Node Plan'!B:M,2,FALSE)</f>
        <v>PCB -TOP Node 3125</v>
      </c>
      <c r="D483" s="2">
        <f>B483+1</f>
        <v>3126</v>
      </c>
      <c r="E483" s="2" t="str">
        <f>VLOOKUP($D483,'Node Plan'!B:M,2,FALSE)</f>
        <v>PCB -TOP Node 3126</v>
      </c>
      <c r="F483" s="192">
        <f>IF(G483="Y",1/(1/K483+1/P483+1/U483),1/(1/P483+1/U483))</f>
        <v>0.31426500000000002</v>
      </c>
      <c r="G483" s="2" t="s">
        <v>24</v>
      </c>
      <c r="H483" s="6"/>
      <c r="I483" s="4"/>
      <c r="J483" s="4"/>
      <c r="K483" s="5">
        <f>I483*J483*H483</f>
        <v>0</v>
      </c>
      <c r="L483" s="274">
        <f>VLOOKUP($B483,'Node Plan'!$B:$M,8,FALSE)</f>
        <v>20.5</v>
      </c>
      <c r="M483" s="275">
        <f>VLOOKUP($B483,'Node Plan'!$B:$M,10,FALSE)</f>
        <v>1.5166000000000001E-2</v>
      </c>
      <c r="N483" s="275">
        <f>VLOOKUP($B483,'Node Plan'!$B:$M,11,FALSE)</f>
        <v>1.533E-2</v>
      </c>
      <c r="O483" s="275">
        <f>VLOOKUP($B483,'Node Plan'!$B:$M,10,FALSE)/2</f>
        <v>7.5830000000000003E-3</v>
      </c>
      <c r="P483" s="276">
        <f t="shared" ref="P483:P486" si="326">(L483*M483*N483)/O483</f>
        <v>0.62853000000000003</v>
      </c>
      <c r="Q483" s="274">
        <f>VLOOKUP($B483,'Node Plan'!$B:$M,8,FALSE)</f>
        <v>20.5</v>
      </c>
      <c r="R483" s="275">
        <f>VLOOKUP($B483,'Node Plan'!$B:$M,10,FALSE)</f>
        <v>1.5166000000000001E-2</v>
      </c>
      <c r="S483" s="275">
        <f>VLOOKUP($B483,'Node Plan'!$B:$M,11,FALSE)</f>
        <v>1.533E-2</v>
      </c>
      <c r="T483" s="275">
        <f>VLOOKUP($B483,'Node Plan'!$B:$M,10,FALSE)/2</f>
        <v>7.5830000000000003E-3</v>
      </c>
      <c r="U483" s="276">
        <f t="shared" ref="U483:U486" si="327">(Q483*R483*S483)/T483</f>
        <v>0.62853000000000003</v>
      </c>
      <c r="V483"/>
      <c r="W483"/>
      <c r="X483" s="2" t="str">
        <f>"     GL("&amp;B483&amp;","&amp;D483&amp;") = "&amp;F483&amp;";"</f>
        <v xml:space="preserve">     GL(3125,3126) = 0.314265;</v>
      </c>
    </row>
    <row r="484" spans="1:25" s="14" customFormat="1">
      <c r="A484"/>
      <c r="B484" s="2">
        <f t="shared" si="319"/>
        <v>3126</v>
      </c>
      <c r="C484" s="2" t="str">
        <f>VLOOKUP($B484,'Node Plan'!B:M,2,FALSE)</f>
        <v>PCB -TOP Node 3126</v>
      </c>
      <c r="D484" s="2">
        <f>B484+1</f>
        <v>3127</v>
      </c>
      <c r="E484" s="2" t="str">
        <f>VLOOKUP($D484,'Node Plan'!B:M,2,FALSE)</f>
        <v>PCB -TOP Node 3127</v>
      </c>
      <c r="F484" s="192">
        <f>IF(G484="Y",1/(1/K484+1/P484+1/U484),1/(1/P484+1/U484))</f>
        <v>0.31426500000000002</v>
      </c>
      <c r="G484" s="2" t="s">
        <v>24</v>
      </c>
      <c r="H484" s="6"/>
      <c r="I484" s="4"/>
      <c r="J484" s="4"/>
      <c r="K484" s="5">
        <f>I484*J484*H484</f>
        <v>0</v>
      </c>
      <c r="L484" s="274">
        <f>VLOOKUP($B484,'Node Plan'!$B:$M,8,FALSE)</f>
        <v>20.5</v>
      </c>
      <c r="M484" s="275">
        <f>VLOOKUP($B484,'Node Plan'!$B:$M,10,FALSE)</f>
        <v>1.5166000000000001E-2</v>
      </c>
      <c r="N484" s="275">
        <f>VLOOKUP($B484,'Node Plan'!$B:$M,11,FALSE)</f>
        <v>1.533E-2</v>
      </c>
      <c r="O484" s="275">
        <f>VLOOKUP($B484,'Node Plan'!$B:$M,10,FALSE)/2</f>
        <v>7.5830000000000003E-3</v>
      </c>
      <c r="P484" s="276">
        <f t="shared" si="326"/>
        <v>0.62853000000000003</v>
      </c>
      <c r="Q484" s="274">
        <f>VLOOKUP($B484,'Node Plan'!$B:$M,8,FALSE)</f>
        <v>20.5</v>
      </c>
      <c r="R484" s="275">
        <f>VLOOKUP($B484,'Node Plan'!$B:$M,10,FALSE)</f>
        <v>1.5166000000000001E-2</v>
      </c>
      <c r="S484" s="275">
        <f>VLOOKUP($B484,'Node Plan'!$B:$M,11,FALSE)</f>
        <v>1.533E-2</v>
      </c>
      <c r="T484" s="275">
        <f>VLOOKUP($B484,'Node Plan'!$B:$M,10,FALSE)/2</f>
        <v>7.5830000000000003E-3</v>
      </c>
      <c r="U484" s="276">
        <f t="shared" si="327"/>
        <v>0.62853000000000003</v>
      </c>
      <c r="V484"/>
      <c r="W484"/>
      <c r="X484" s="2" t="str">
        <f>"     GL("&amp;B484&amp;","&amp;D484&amp;") = "&amp;F484&amp;";"</f>
        <v xml:space="preserve">     GL(3126,3127) = 0.314265;</v>
      </c>
    </row>
    <row r="485" spans="1:25" s="14" customFormat="1">
      <c r="A485"/>
      <c r="B485" s="2">
        <f t="shared" si="319"/>
        <v>3127</v>
      </c>
      <c r="C485" s="2" t="str">
        <f>VLOOKUP($B485,'Node Plan'!B:M,2,FALSE)</f>
        <v>PCB -TOP Node 3127</v>
      </c>
      <c r="D485" s="2">
        <f>B485+1</f>
        <v>3128</v>
      </c>
      <c r="E485" s="2" t="str">
        <f>VLOOKUP($D485,'Node Plan'!B:M,2,FALSE)</f>
        <v>PCB -TOP Node 3128</v>
      </c>
      <c r="F485" s="192">
        <f>IF(G485="Y",1/(1/K485+1/P485+1/U485),1/(1/P485+1/U485))</f>
        <v>0.31426500000000002</v>
      </c>
      <c r="G485" s="2" t="s">
        <v>24</v>
      </c>
      <c r="H485" s="6"/>
      <c r="I485" s="4"/>
      <c r="J485" s="4"/>
      <c r="K485" s="5">
        <f>I485*J485*H485</f>
        <v>0</v>
      </c>
      <c r="L485" s="274">
        <f>VLOOKUP($B485,'Node Plan'!$B:$M,8,FALSE)</f>
        <v>20.5</v>
      </c>
      <c r="M485" s="275">
        <f>VLOOKUP($B485,'Node Plan'!$B:$M,10,FALSE)</f>
        <v>1.5166000000000001E-2</v>
      </c>
      <c r="N485" s="275">
        <f>VLOOKUP($B485,'Node Plan'!$B:$M,11,FALSE)</f>
        <v>1.533E-2</v>
      </c>
      <c r="O485" s="275">
        <f>VLOOKUP($B485,'Node Plan'!$B:$M,10,FALSE)/2</f>
        <v>7.5830000000000003E-3</v>
      </c>
      <c r="P485" s="276">
        <f t="shared" si="326"/>
        <v>0.62853000000000003</v>
      </c>
      <c r="Q485" s="274">
        <f>VLOOKUP($B485,'Node Plan'!$B:$M,8,FALSE)</f>
        <v>20.5</v>
      </c>
      <c r="R485" s="275">
        <f>VLOOKUP($B485,'Node Plan'!$B:$M,10,FALSE)</f>
        <v>1.5166000000000001E-2</v>
      </c>
      <c r="S485" s="275">
        <f>VLOOKUP($B485,'Node Plan'!$B:$M,11,FALSE)</f>
        <v>1.533E-2</v>
      </c>
      <c r="T485" s="275">
        <f>VLOOKUP($B485,'Node Plan'!$B:$M,10,FALSE)/2</f>
        <v>7.5830000000000003E-3</v>
      </c>
      <c r="U485" s="276">
        <f t="shared" si="327"/>
        <v>0.62853000000000003</v>
      </c>
      <c r="V485"/>
      <c r="W485"/>
      <c r="X485" s="2" t="str">
        <f>"     GL("&amp;B485&amp;","&amp;D485&amp;") = "&amp;F485&amp;";"</f>
        <v xml:space="preserve">     GL(3127,3128) = 0.314265;</v>
      </c>
    </row>
    <row r="486" spans="1:25" s="14" customFormat="1">
      <c r="A486"/>
      <c r="B486" s="2">
        <f t="shared" si="319"/>
        <v>3128</v>
      </c>
      <c r="C486" s="2" t="str">
        <f>VLOOKUP($B486,'Node Plan'!B:M,2,FALSE)</f>
        <v>PCB -TOP Node 3128</v>
      </c>
      <c r="D486" s="2">
        <f>B486+1</f>
        <v>3129</v>
      </c>
      <c r="E486" s="2" t="str">
        <f>VLOOKUP($D486,'Node Plan'!B:M,2,FALSE)</f>
        <v>PCB -TOP Node 3129</v>
      </c>
      <c r="F486" s="192">
        <f>IF(G486="Y",1/(1/K486+1/P486+1/U486),1/(1/P486+1/U486))</f>
        <v>0.31426500000000002</v>
      </c>
      <c r="G486" s="2" t="s">
        <v>24</v>
      </c>
      <c r="H486" s="6"/>
      <c r="I486" s="4"/>
      <c r="J486" s="4"/>
      <c r="K486" s="5">
        <f>I486*J486*H486</f>
        <v>0</v>
      </c>
      <c r="L486" s="274">
        <f>VLOOKUP($B486,'Node Plan'!$B:$M,8,FALSE)</f>
        <v>20.5</v>
      </c>
      <c r="M486" s="275">
        <f>VLOOKUP($B486,'Node Plan'!$B:$M,10,FALSE)</f>
        <v>1.5166000000000001E-2</v>
      </c>
      <c r="N486" s="275">
        <f>VLOOKUP($B486,'Node Plan'!$B:$M,11,FALSE)</f>
        <v>1.533E-2</v>
      </c>
      <c r="O486" s="275">
        <f>VLOOKUP($B486,'Node Plan'!$B:$M,10,FALSE)/2</f>
        <v>7.5830000000000003E-3</v>
      </c>
      <c r="P486" s="276">
        <f t="shared" si="326"/>
        <v>0.62853000000000003</v>
      </c>
      <c r="Q486" s="274">
        <f>VLOOKUP($B486,'Node Plan'!$B:$M,8,FALSE)</f>
        <v>20.5</v>
      </c>
      <c r="R486" s="275">
        <f>VLOOKUP($B486,'Node Plan'!$B:$M,10,FALSE)</f>
        <v>1.5166000000000001E-2</v>
      </c>
      <c r="S486" s="275">
        <f>VLOOKUP($B486,'Node Plan'!$B:$M,11,FALSE)</f>
        <v>1.533E-2</v>
      </c>
      <c r="T486" s="275">
        <f>VLOOKUP($B486,'Node Plan'!$B:$M,10,FALSE)/2</f>
        <v>7.5830000000000003E-3</v>
      </c>
      <c r="U486" s="276">
        <f t="shared" si="327"/>
        <v>0.62853000000000003</v>
      </c>
      <c r="V486"/>
      <c r="W486"/>
      <c r="X486" s="2" t="str">
        <f>"     GL("&amp;B486&amp;","&amp;D486&amp;") = "&amp;F486&amp;";"</f>
        <v xml:space="preserve">     GL(3128,3129) = 0.314265;</v>
      </c>
    </row>
    <row r="487" spans="1:25" s="59" customFormat="1">
      <c r="A487"/>
      <c r="B487" s="2"/>
      <c r="C487" s="2"/>
      <c r="D487" s="2"/>
      <c r="E487" s="2"/>
      <c r="F487" s="192"/>
      <c r="G487" s="2"/>
      <c r="H487" s="6"/>
      <c r="I487" s="4"/>
      <c r="J487" s="4"/>
      <c r="K487" s="5"/>
      <c r="L487" s="274"/>
      <c r="M487" s="275"/>
      <c r="N487" s="275"/>
      <c r="O487" s="275"/>
      <c r="P487" s="276"/>
      <c r="Q487" s="274"/>
      <c r="R487" s="275"/>
      <c r="S487" s="275"/>
      <c r="T487" s="275"/>
      <c r="U487" s="276"/>
      <c r="V487"/>
      <c r="W487"/>
      <c r="X487" s="2"/>
    </row>
    <row r="488" spans="1:25" s="59" customFormat="1">
      <c r="A488"/>
      <c r="B488" s="2">
        <f>B486+2</f>
        <v>3130</v>
      </c>
      <c r="C488" s="2" t="str">
        <f>VLOOKUP($B488,'Node Plan'!B:M,2,FALSE)</f>
        <v>PCB -TOP Node 3130</v>
      </c>
      <c r="D488" s="2">
        <f>B488+1</f>
        <v>3131</v>
      </c>
      <c r="E488" s="2" t="str">
        <f>VLOOKUP($D488,'Node Plan'!B:M,2,FALSE)</f>
        <v>PCB -TOP Node 3131</v>
      </c>
      <c r="F488" s="192">
        <f>IF(G488="Y",1/(1/K488+1/P488+1/U488),1/(1/P488+1/U488))</f>
        <v>0.31426500000000002</v>
      </c>
      <c r="G488" s="2" t="s">
        <v>24</v>
      </c>
      <c r="H488" s="6"/>
      <c r="I488" s="4"/>
      <c r="J488" s="4"/>
      <c r="K488" s="5">
        <f>I488*J488*H488</f>
        <v>0</v>
      </c>
      <c r="L488" s="274">
        <f>VLOOKUP($B488,'Node Plan'!$B:$M,8,FALSE)</f>
        <v>20.5</v>
      </c>
      <c r="M488" s="275">
        <f>VLOOKUP($B488,'Node Plan'!$B:$M,10,FALSE)</f>
        <v>1.5166000000000001E-2</v>
      </c>
      <c r="N488" s="275">
        <f>VLOOKUP($B488,'Node Plan'!$B:$M,11,FALSE)</f>
        <v>1.533E-2</v>
      </c>
      <c r="O488" s="275">
        <f>VLOOKUP($B488,'Node Plan'!$B:$M,10,FALSE)/2</f>
        <v>7.5830000000000003E-3</v>
      </c>
      <c r="P488" s="276">
        <f>(L488*M488*N488)/O488</f>
        <v>0.62853000000000003</v>
      </c>
      <c r="Q488" s="274">
        <f>VLOOKUP($B488,'Node Plan'!$B:$M,8,FALSE)</f>
        <v>20.5</v>
      </c>
      <c r="R488" s="275">
        <f>VLOOKUP($B488,'Node Plan'!$B:$M,10,FALSE)</f>
        <v>1.5166000000000001E-2</v>
      </c>
      <c r="S488" s="275">
        <f>VLOOKUP($B488,'Node Plan'!$B:$M,11,FALSE)</f>
        <v>1.533E-2</v>
      </c>
      <c r="T488" s="275">
        <f>VLOOKUP($B488,'Node Plan'!$B:$M,10,FALSE)/2</f>
        <v>7.5830000000000003E-3</v>
      </c>
      <c r="U488" s="276">
        <f>(Q488*R488*S488)/T488</f>
        <v>0.62853000000000003</v>
      </c>
      <c r="V488"/>
      <c r="W488"/>
      <c r="X488" s="2" t="str">
        <f>"     GL("&amp;B488&amp;","&amp;D488&amp;") = "&amp;F488&amp;";"</f>
        <v xml:space="preserve">     GL(3130,3131) = 0.314265;</v>
      </c>
    </row>
    <row r="489" spans="1:25" s="59" customFormat="1">
      <c r="A489"/>
      <c r="B489" s="2">
        <f t="shared" si="319"/>
        <v>3131</v>
      </c>
      <c r="C489" s="2" t="str">
        <f>VLOOKUP($B489,'Node Plan'!B:M,2,FALSE)</f>
        <v>PCB -TOP Node 3131</v>
      </c>
      <c r="D489" s="2">
        <f>B489+1</f>
        <v>3132</v>
      </c>
      <c r="E489" s="2" t="str">
        <f>VLOOKUP($D489,'Node Plan'!B:M,2,FALSE)</f>
        <v>PCB -TOP Node 3132</v>
      </c>
      <c r="F489" s="192">
        <f>IF(G489="Y",1/(1/K489+1/P489+1/U489),1/(1/P489+1/U489))</f>
        <v>0.31426500000000002</v>
      </c>
      <c r="G489" s="2" t="s">
        <v>24</v>
      </c>
      <c r="H489" s="6"/>
      <c r="I489" s="4"/>
      <c r="J489" s="4"/>
      <c r="K489" s="5">
        <f>I489*J489*H489</f>
        <v>0</v>
      </c>
      <c r="L489" s="274">
        <f>VLOOKUP($B489,'Node Plan'!$B:$M,8,FALSE)</f>
        <v>20.5</v>
      </c>
      <c r="M489" s="275">
        <f>VLOOKUP($B489,'Node Plan'!$B:$M,10,FALSE)</f>
        <v>1.5166000000000001E-2</v>
      </c>
      <c r="N489" s="275">
        <f>VLOOKUP($B489,'Node Plan'!$B:$M,11,FALSE)</f>
        <v>1.533E-2</v>
      </c>
      <c r="O489" s="275">
        <f>VLOOKUP($B489,'Node Plan'!$B:$M,10,FALSE)/2</f>
        <v>7.5830000000000003E-3</v>
      </c>
      <c r="P489" s="276">
        <f t="shared" ref="P489:P492" si="328">(L489*M489*N489)/O489</f>
        <v>0.62853000000000003</v>
      </c>
      <c r="Q489" s="274">
        <f>VLOOKUP($B489,'Node Plan'!$B:$M,8,FALSE)</f>
        <v>20.5</v>
      </c>
      <c r="R489" s="275">
        <f>VLOOKUP($B489,'Node Plan'!$B:$M,10,FALSE)</f>
        <v>1.5166000000000001E-2</v>
      </c>
      <c r="S489" s="275">
        <f>VLOOKUP($B489,'Node Plan'!$B:$M,11,FALSE)</f>
        <v>1.533E-2</v>
      </c>
      <c r="T489" s="275">
        <f>VLOOKUP($B489,'Node Plan'!$B:$M,10,FALSE)/2</f>
        <v>7.5830000000000003E-3</v>
      </c>
      <c r="U489" s="276">
        <f t="shared" ref="U489:U492" si="329">(Q489*R489*S489)/T489</f>
        <v>0.62853000000000003</v>
      </c>
      <c r="V489"/>
      <c r="W489"/>
      <c r="X489" s="2" t="str">
        <f>"     GL("&amp;B489&amp;","&amp;D489&amp;") = "&amp;F489&amp;";"</f>
        <v xml:space="preserve">     GL(3131,3132) = 0.314265;</v>
      </c>
      <c r="Y489" s="59" t="s">
        <v>43</v>
      </c>
    </row>
    <row r="490" spans="1:25" s="59" customFormat="1">
      <c r="A490"/>
      <c r="B490" s="2">
        <f t="shared" si="319"/>
        <v>3132</v>
      </c>
      <c r="C490" s="2" t="str">
        <f>VLOOKUP($B490,'Node Plan'!B:M,2,FALSE)</f>
        <v>PCB -TOP Node 3132</v>
      </c>
      <c r="D490" s="2">
        <f>B490+1</f>
        <v>3133</v>
      </c>
      <c r="E490" s="2" t="str">
        <f>VLOOKUP($D490,'Node Plan'!B:M,2,FALSE)</f>
        <v>PCB -TOP Node 3133</v>
      </c>
      <c r="F490" s="192">
        <f>IF(G490="Y",1/(1/K490+1/P490+1/U490),1/(1/P490+1/U490))</f>
        <v>0.31426500000000002</v>
      </c>
      <c r="G490" s="2" t="s">
        <v>24</v>
      </c>
      <c r="H490" s="6"/>
      <c r="I490" s="4"/>
      <c r="J490" s="4"/>
      <c r="K490" s="5">
        <f>I490*J490*H490</f>
        <v>0</v>
      </c>
      <c r="L490" s="274">
        <f>VLOOKUP($B490,'Node Plan'!$B:$M,8,FALSE)</f>
        <v>20.5</v>
      </c>
      <c r="M490" s="275">
        <f>VLOOKUP($B490,'Node Plan'!$B:$M,10,FALSE)</f>
        <v>1.5166000000000001E-2</v>
      </c>
      <c r="N490" s="275">
        <f>VLOOKUP($B490,'Node Plan'!$B:$M,11,FALSE)</f>
        <v>1.533E-2</v>
      </c>
      <c r="O490" s="275">
        <f>VLOOKUP($B490,'Node Plan'!$B:$M,10,FALSE)/2</f>
        <v>7.5830000000000003E-3</v>
      </c>
      <c r="P490" s="276">
        <f t="shared" si="328"/>
        <v>0.62853000000000003</v>
      </c>
      <c r="Q490" s="274">
        <f>VLOOKUP($B490,'Node Plan'!$B:$M,8,FALSE)</f>
        <v>20.5</v>
      </c>
      <c r="R490" s="275">
        <f>VLOOKUP($B490,'Node Plan'!$B:$M,10,FALSE)</f>
        <v>1.5166000000000001E-2</v>
      </c>
      <c r="S490" s="275">
        <f>VLOOKUP($B490,'Node Plan'!$B:$M,11,FALSE)</f>
        <v>1.533E-2</v>
      </c>
      <c r="T490" s="275">
        <f>VLOOKUP($B490,'Node Plan'!$B:$M,10,FALSE)/2</f>
        <v>7.5830000000000003E-3</v>
      </c>
      <c r="U490" s="276">
        <f t="shared" si="329"/>
        <v>0.62853000000000003</v>
      </c>
      <c r="V490"/>
      <c r="W490"/>
      <c r="X490" s="2" t="str">
        <f>"     GL("&amp;B490&amp;","&amp;D490&amp;") = "&amp;F490&amp;";"</f>
        <v xml:space="preserve">     GL(3132,3133) = 0.314265;</v>
      </c>
    </row>
    <row r="491" spans="1:25" s="59" customFormat="1">
      <c r="A491"/>
      <c r="B491" s="2">
        <f t="shared" si="319"/>
        <v>3133</v>
      </c>
      <c r="C491" s="2" t="str">
        <f>VLOOKUP($B491,'Node Plan'!B:M,2,FALSE)</f>
        <v>PCB -TOP Node 3133</v>
      </c>
      <c r="D491" s="2">
        <f>B491+1</f>
        <v>3134</v>
      </c>
      <c r="E491" s="2" t="str">
        <f>VLOOKUP($D491,'Node Plan'!B:M,2,FALSE)</f>
        <v>PCB -TOP Node 3134</v>
      </c>
      <c r="F491" s="192">
        <f>IF(G491="Y",1/(1/K491+1/P491+1/U491),1/(1/P491+1/U491))</f>
        <v>0.31426500000000002</v>
      </c>
      <c r="G491" s="2" t="s">
        <v>24</v>
      </c>
      <c r="H491" s="6"/>
      <c r="I491" s="4"/>
      <c r="J491" s="4"/>
      <c r="K491" s="5">
        <f>I491*J491*H491</f>
        <v>0</v>
      </c>
      <c r="L491" s="274">
        <f>VLOOKUP($B491,'Node Plan'!$B:$M,8,FALSE)</f>
        <v>20.5</v>
      </c>
      <c r="M491" s="275">
        <f>VLOOKUP($B491,'Node Plan'!$B:$M,10,FALSE)</f>
        <v>1.5166000000000001E-2</v>
      </c>
      <c r="N491" s="275">
        <f>VLOOKUP($B491,'Node Plan'!$B:$M,11,FALSE)</f>
        <v>1.533E-2</v>
      </c>
      <c r="O491" s="275">
        <f>VLOOKUP($B491,'Node Plan'!$B:$M,10,FALSE)/2</f>
        <v>7.5830000000000003E-3</v>
      </c>
      <c r="P491" s="276">
        <f t="shared" si="328"/>
        <v>0.62853000000000003</v>
      </c>
      <c r="Q491" s="274">
        <f>VLOOKUP($B491,'Node Plan'!$B:$M,8,FALSE)</f>
        <v>20.5</v>
      </c>
      <c r="R491" s="275">
        <f>VLOOKUP($B491,'Node Plan'!$B:$M,10,FALSE)</f>
        <v>1.5166000000000001E-2</v>
      </c>
      <c r="S491" s="275">
        <f>VLOOKUP($B491,'Node Plan'!$B:$M,11,FALSE)</f>
        <v>1.533E-2</v>
      </c>
      <c r="T491" s="275">
        <f>VLOOKUP($B491,'Node Plan'!$B:$M,10,FALSE)/2</f>
        <v>7.5830000000000003E-3</v>
      </c>
      <c r="U491" s="276">
        <f t="shared" si="329"/>
        <v>0.62853000000000003</v>
      </c>
      <c r="V491"/>
      <c r="W491"/>
      <c r="X491" s="2" t="str">
        <f>"     GL("&amp;B491&amp;","&amp;D491&amp;") = "&amp;F491&amp;";"</f>
        <v xml:space="preserve">     GL(3133,3134) = 0.314265;</v>
      </c>
    </row>
    <row r="492" spans="1:25" s="14" customFormat="1">
      <c r="A492"/>
      <c r="B492" s="2">
        <f t="shared" si="319"/>
        <v>3134</v>
      </c>
      <c r="C492" s="2" t="str">
        <f>VLOOKUP($B492,'Node Plan'!B:M,2,FALSE)</f>
        <v>PCB -TOP Node 3134</v>
      </c>
      <c r="D492" s="2">
        <f>B492+1</f>
        <v>3135</v>
      </c>
      <c r="E492" s="2" t="str">
        <f>VLOOKUP($D492,'Node Plan'!B:M,2,FALSE)</f>
        <v>PCB -TOP Node 3135</v>
      </c>
      <c r="F492" s="192">
        <f>IF(G492="Y",1/(1/K492+1/P492+1/U492),1/(1/P492+1/U492))</f>
        <v>0.31426500000000002</v>
      </c>
      <c r="G492" s="2" t="s">
        <v>24</v>
      </c>
      <c r="H492" s="6"/>
      <c r="I492" s="4"/>
      <c r="J492" s="4"/>
      <c r="K492" s="5">
        <f>I492*J492*H492</f>
        <v>0</v>
      </c>
      <c r="L492" s="274">
        <f>VLOOKUP($B492,'Node Plan'!$B:$M,8,FALSE)</f>
        <v>20.5</v>
      </c>
      <c r="M492" s="275">
        <f>VLOOKUP($B492,'Node Plan'!$B:$M,10,FALSE)</f>
        <v>1.5166000000000001E-2</v>
      </c>
      <c r="N492" s="275">
        <f>VLOOKUP($B492,'Node Plan'!$B:$M,11,FALSE)</f>
        <v>1.533E-2</v>
      </c>
      <c r="O492" s="275">
        <f>VLOOKUP($B492,'Node Plan'!$B:$M,10,FALSE)/2</f>
        <v>7.5830000000000003E-3</v>
      </c>
      <c r="P492" s="276">
        <f t="shared" si="328"/>
        <v>0.62853000000000003</v>
      </c>
      <c r="Q492" s="274">
        <f>VLOOKUP($B492,'Node Plan'!$B:$M,8,FALSE)</f>
        <v>20.5</v>
      </c>
      <c r="R492" s="275">
        <f>VLOOKUP($B492,'Node Plan'!$B:$M,10,FALSE)</f>
        <v>1.5166000000000001E-2</v>
      </c>
      <c r="S492" s="275">
        <f>VLOOKUP($B492,'Node Plan'!$B:$M,11,FALSE)</f>
        <v>1.533E-2</v>
      </c>
      <c r="T492" s="275">
        <f>VLOOKUP($B492,'Node Plan'!$B:$M,10,FALSE)/2</f>
        <v>7.5830000000000003E-3</v>
      </c>
      <c r="U492" s="276">
        <f t="shared" si="329"/>
        <v>0.62853000000000003</v>
      </c>
      <c r="V492"/>
      <c r="W492"/>
      <c r="X492" s="2" t="str">
        <f>"     GL("&amp;B492&amp;","&amp;D492&amp;") = "&amp;F492&amp;";"</f>
        <v xml:space="preserve">     GL(3134,3135) = 0.314265;</v>
      </c>
    </row>
    <row r="493" spans="1:25" s="14" customFormat="1">
      <c r="A493"/>
      <c r="B493" s="2"/>
      <c r="C493" s="2"/>
      <c r="D493" s="2"/>
      <c r="E493" s="2"/>
      <c r="F493" s="7"/>
      <c r="G493" s="2"/>
      <c r="H493" s="6"/>
      <c r="I493" s="4"/>
      <c r="J493" s="4"/>
      <c r="K493" s="5"/>
      <c r="L493" s="298"/>
      <c r="M493" s="191"/>
      <c r="N493" s="191"/>
      <c r="O493" s="191"/>
      <c r="P493" s="303"/>
      <c r="Q493" s="298"/>
      <c r="R493" s="191"/>
      <c r="S493" s="191"/>
      <c r="T493" s="191"/>
      <c r="U493" s="303"/>
      <c r="V493"/>
      <c r="W493"/>
      <c r="X493" s="2"/>
    </row>
    <row r="494" spans="1:25" s="14" customFormat="1">
      <c r="A494"/>
      <c r="B494" s="2"/>
      <c r="C494" s="2"/>
      <c r="D494" s="2"/>
      <c r="E494" s="2"/>
      <c r="F494" s="7"/>
      <c r="G494" s="2"/>
      <c r="H494" s="6"/>
      <c r="I494" s="4"/>
      <c r="J494" s="4"/>
      <c r="K494" s="5"/>
      <c r="L494" s="84"/>
      <c r="M494" s="4"/>
      <c r="N494" s="4"/>
      <c r="O494" s="4"/>
      <c r="P494" s="18"/>
      <c r="Q494" s="84"/>
      <c r="R494" s="4"/>
      <c r="S494" s="4"/>
      <c r="T494" s="4"/>
      <c r="U494" s="18"/>
      <c r="V494"/>
      <c r="W494"/>
      <c r="X494" s="2"/>
    </row>
    <row r="495" spans="1:25" s="62" customFormat="1" ht="15" thickBot="1">
      <c r="A495"/>
      <c r="B495" s="2"/>
      <c r="C495" s="2"/>
      <c r="D495" s="2"/>
      <c r="E495" s="2"/>
      <c r="F495" s="7"/>
      <c r="G495" s="2"/>
      <c r="H495" s="6"/>
      <c r="I495" s="4"/>
      <c r="J495" s="4"/>
      <c r="K495" s="5"/>
      <c r="L495" s="84"/>
      <c r="M495" s="4"/>
      <c r="N495" s="4"/>
      <c r="O495" s="4"/>
      <c r="P495" s="18"/>
      <c r="Q495" s="84"/>
      <c r="R495" s="4"/>
      <c r="S495" s="4"/>
      <c r="T495" s="4"/>
      <c r="U495" s="18"/>
      <c r="V495"/>
      <c r="W495"/>
      <c r="X495" s="2"/>
    </row>
    <row r="496" spans="1:25" s="14" customFormat="1" ht="15" thickBot="1">
      <c r="A496" s="202"/>
      <c r="B496" s="203" t="s">
        <v>77</v>
      </c>
      <c r="C496" s="204" t="s">
        <v>78</v>
      </c>
      <c r="D496" s="203" t="s">
        <v>77</v>
      </c>
      <c r="E496" s="204" t="s">
        <v>78</v>
      </c>
      <c r="F496" s="205"/>
      <c r="G496" s="205"/>
      <c r="H496" s="206"/>
      <c r="I496" s="202"/>
      <c r="J496" s="202"/>
      <c r="K496" s="202"/>
      <c r="L496" s="206"/>
      <c r="M496" s="202"/>
      <c r="N496" s="202"/>
      <c r="O496" s="202"/>
      <c r="P496" s="207"/>
      <c r="Q496" s="206"/>
      <c r="R496" s="202"/>
      <c r="S496" s="202"/>
      <c r="T496" s="202"/>
      <c r="U496" s="207"/>
      <c r="V496" s="202"/>
      <c r="W496" s="202"/>
      <c r="X496" s="208"/>
    </row>
    <row r="497" spans="1:24" s="14" customFormat="1">
      <c r="A497" s="209"/>
      <c r="B497" s="210"/>
      <c r="C497" s="210"/>
      <c r="D497" s="210" t="s">
        <v>51</v>
      </c>
      <c r="E497" s="210"/>
      <c r="F497" s="211"/>
      <c r="G497" s="211"/>
      <c r="H497" s="212"/>
      <c r="I497" s="213"/>
      <c r="J497" s="213"/>
      <c r="K497" s="213"/>
      <c r="L497" s="212"/>
      <c r="M497" s="213"/>
      <c r="N497" s="213"/>
      <c r="O497" s="213"/>
      <c r="P497" s="214"/>
      <c r="Q497" s="212"/>
      <c r="R497" s="213"/>
      <c r="S497" s="213"/>
      <c r="T497" s="213"/>
      <c r="U497" s="214"/>
      <c r="V497" s="209"/>
      <c r="W497" s="209"/>
      <c r="X497" s="215"/>
    </row>
    <row r="498" spans="1:24" s="14" customFormat="1">
      <c r="A498"/>
      <c r="B498" s="2">
        <v>3200</v>
      </c>
      <c r="C498" s="2" t="str">
        <f>VLOOKUP($B498,'Node Plan'!B:M,2,FALSE)</f>
        <v>Microfluidic Layer Node 3200</v>
      </c>
      <c r="D498" s="2">
        <f>B498+6</f>
        <v>3206</v>
      </c>
      <c r="E498" s="2" t="str">
        <f>VLOOKUP($D498,'Node Plan'!B:M,2,FALSE)</f>
        <v>Microfluidic Layer Node 3206</v>
      </c>
      <c r="F498" s="192">
        <f>IF(G498="Y",1/(1/K498+1/P498+1/U498),1/(1/P498+1/U498))</f>
        <v>6.0664000000000004E-3</v>
      </c>
      <c r="G498" s="2" t="s">
        <v>24</v>
      </c>
      <c r="H498" s="6"/>
      <c r="I498" s="4"/>
      <c r="J498" s="4"/>
      <c r="K498" s="5">
        <f>I498*J498*H498</f>
        <v>0</v>
      </c>
      <c r="L498" s="274">
        <f>VLOOKUP($B498,'Node Plan'!$B:$M,8,FALSE)</f>
        <v>0.4</v>
      </c>
      <c r="M498" s="275">
        <f>VLOOKUP($B498,'Node Plan'!$B:$M,11,FALSE)</f>
        <v>1.533E-2</v>
      </c>
      <c r="N498" s="275">
        <f>VLOOKUP($B498,'Node Plan'!$B:$M,10,FALSE)</f>
        <v>1.5166000000000001E-2</v>
      </c>
      <c r="O498" s="275">
        <f>VLOOKUP($B498,'Node Plan'!$B:$M,11,FALSE)/2</f>
        <v>7.6649999999999999E-3</v>
      </c>
      <c r="P498" s="276">
        <f t="shared" ref="P498" si="330">(L498*M498*N498)/O498</f>
        <v>1.2132800000000001E-2</v>
      </c>
      <c r="Q498" s="274">
        <f>VLOOKUP($B498,'Node Plan'!$B:$M,8,FALSE)</f>
        <v>0.4</v>
      </c>
      <c r="R498" s="275">
        <f>VLOOKUP($B498,'Node Plan'!$B:$M,11,FALSE)</f>
        <v>1.533E-2</v>
      </c>
      <c r="S498" s="275">
        <f>VLOOKUP($B498,'Node Plan'!$B:$M,10,FALSE)</f>
        <v>1.5166000000000001E-2</v>
      </c>
      <c r="T498" s="275">
        <f>VLOOKUP($B498,'Node Plan'!$B:$M,11,FALSE)/2</f>
        <v>7.6649999999999999E-3</v>
      </c>
      <c r="U498" s="276">
        <f t="shared" ref="U498" si="331">(Q498*R498*S498)/T498</f>
        <v>1.2132800000000001E-2</v>
      </c>
      <c r="V498"/>
      <c r="W498"/>
      <c r="X498" s="2" t="str">
        <f>"     GL("&amp;B498&amp;","&amp;D498&amp;") = "&amp;F498&amp;";"</f>
        <v xml:space="preserve">     GL(3200,3206) = 0.0060664;</v>
      </c>
    </row>
    <row r="499" spans="1:24" s="59" customFormat="1">
      <c r="A499"/>
      <c r="B499" s="2">
        <f>B498+6</f>
        <v>3206</v>
      </c>
      <c r="C499" s="2" t="str">
        <f>VLOOKUP($B499,'Node Plan'!B:M,2,FALSE)</f>
        <v>Microfluidic Layer Node 3206</v>
      </c>
      <c r="D499" s="2">
        <f>B499+6</f>
        <v>3212</v>
      </c>
      <c r="E499" s="2" t="str">
        <f>VLOOKUP($D499,'Node Plan'!B:M,2,FALSE)</f>
        <v>Microfluidic Layer Node 3212</v>
      </c>
      <c r="F499" s="192">
        <f>IF(G499="Y",1/(1/K499+1/P499+1/U499),1/(1/P499+1/U499))</f>
        <v>6.0664000000000004E-3</v>
      </c>
      <c r="G499" s="2" t="s">
        <v>24</v>
      </c>
      <c r="H499" s="6"/>
      <c r="I499" s="4"/>
      <c r="J499" s="4"/>
      <c r="K499" s="5">
        <f>I499*J499*H499</f>
        <v>0</v>
      </c>
      <c r="L499" s="274">
        <f>VLOOKUP($B499,'Node Plan'!$B:$M,8,FALSE)</f>
        <v>0.4</v>
      </c>
      <c r="M499" s="275">
        <f>VLOOKUP($B499,'Node Plan'!$B:$M,11,FALSE)</f>
        <v>1.533E-2</v>
      </c>
      <c r="N499" s="275">
        <f>VLOOKUP($B499,'Node Plan'!$B:$M,10,FALSE)</f>
        <v>1.5166000000000001E-2</v>
      </c>
      <c r="O499" s="275">
        <f>VLOOKUP($B499,'Node Plan'!$B:$M,11,FALSE)/2</f>
        <v>7.6649999999999999E-3</v>
      </c>
      <c r="P499" s="276">
        <f t="shared" ref="P499:P502" si="332">(L499*M499*N499)/O499</f>
        <v>1.2132800000000001E-2</v>
      </c>
      <c r="Q499" s="274">
        <f>VLOOKUP($B499,'Node Plan'!$B:$M,8,FALSE)</f>
        <v>0.4</v>
      </c>
      <c r="R499" s="275">
        <f>VLOOKUP($B499,'Node Plan'!$B:$M,11,FALSE)</f>
        <v>1.533E-2</v>
      </c>
      <c r="S499" s="275">
        <f>VLOOKUP($B499,'Node Plan'!$B:$M,10,FALSE)</f>
        <v>1.5166000000000001E-2</v>
      </c>
      <c r="T499" s="275">
        <f>VLOOKUP($B499,'Node Plan'!$B:$M,11,FALSE)/2</f>
        <v>7.6649999999999999E-3</v>
      </c>
      <c r="U499" s="276">
        <f t="shared" ref="U499:U502" si="333">(Q499*R499*S499)/T499</f>
        <v>1.2132800000000001E-2</v>
      </c>
      <c r="V499"/>
      <c r="W499"/>
      <c r="X499" s="2" t="str">
        <f>"     GL("&amp;B499&amp;","&amp;D499&amp;") = "&amp;F499&amp;";"</f>
        <v xml:space="preserve">     GL(3206,3212) = 0.0060664;</v>
      </c>
    </row>
    <row r="500" spans="1:24" s="59" customFormat="1">
      <c r="A500"/>
      <c r="B500" s="2">
        <f t="shared" ref="B500:B501" si="334">B499+6</f>
        <v>3212</v>
      </c>
      <c r="C500" s="2" t="str">
        <f>VLOOKUP($B500,'Node Plan'!B:M,2,FALSE)</f>
        <v>Microfluidic Layer Node 3212</v>
      </c>
      <c r="D500" s="2">
        <f t="shared" ref="D500:D501" si="335">B500+6</f>
        <v>3218</v>
      </c>
      <c r="E500" s="2" t="str">
        <f>VLOOKUP($D500,'Node Plan'!B:M,2,FALSE)</f>
        <v>Microfluidic Layer Node 3218</v>
      </c>
      <c r="F500" s="192">
        <f t="shared" ref="F500:F501" si="336">IF(G500="Y",1/(1/K500+1/P500+1/U500),1/(1/P500+1/U500))</f>
        <v>6.0664000000000004E-3</v>
      </c>
      <c r="G500" s="2" t="s">
        <v>24</v>
      </c>
      <c r="H500" s="6"/>
      <c r="I500" s="4"/>
      <c r="J500" s="4"/>
      <c r="K500" s="5">
        <f t="shared" ref="K500:K501" si="337">I500*J500*H500</f>
        <v>0</v>
      </c>
      <c r="L500" s="274">
        <f>VLOOKUP($B500,'Node Plan'!$B:$M,8,FALSE)</f>
        <v>0.4</v>
      </c>
      <c r="M500" s="275">
        <f>VLOOKUP($B500,'Node Plan'!$B:$M,11,FALSE)</f>
        <v>1.533E-2</v>
      </c>
      <c r="N500" s="275">
        <f>VLOOKUP($B500,'Node Plan'!$B:$M,10,FALSE)</f>
        <v>1.5166000000000001E-2</v>
      </c>
      <c r="O500" s="275">
        <f>VLOOKUP($B500,'Node Plan'!$B:$M,11,FALSE)/2</f>
        <v>7.6649999999999999E-3</v>
      </c>
      <c r="P500" s="276">
        <f t="shared" si="332"/>
        <v>1.2132800000000001E-2</v>
      </c>
      <c r="Q500" s="274">
        <f>VLOOKUP($B500,'Node Plan'!$B:$M,8,FALSE)</f>
        <v>0.4</v>
      </c>
      <c r="R500" s="275">
        <f>VLOOKUP($B500,'Node Plan'!$B:$M,11,FALSE)</f>
        <v>1.533E-2</v>
      </c>
      <c r="S500" s="275">
        <f>VLOOKUP($B500,'Node Plan'!$B:$M,10,FALSE)</f>
        <v>1.5166000000000001E-2</v>
      </c>
      <c r="T500" s="275">
        <f>VLOOKUP($B500,'Node Plan'!$B:$M,11,FALSE)/2</f>
        <v>7.6649999999999999E-3</v>
      </c>
      <c r="U500" s="276">
        <f t="shared" si="333"/>
        <v>1.2132800000000001E-2</v>
      </c>
      <c r="V500"/>
      <c r="W500"/>
      <c r="X500" s="2" t="str">
        <f t="shared" ref="X500:X501" si="338">"     GL("&amp;B500&amp;","&amp;D500&amp;") = "&amp;F500&amp;";"</f>
        <v xml:space="preserve">     GL(3212,3218) = 0.0060664;</v>
      </c>
    </row>
    <row r="501" spans="1:24" s="59" customFormat="1">
      <c r="A501"/>
      <c r="B501" s="2">
        <f t="shared" si="334"/>
        <v>3218</v>
      </c>
      <c r="C501" s="2" t="str">
        <f>VLOOKUP($B501,'Node Plan'!B:M,2,FALSE)</f>
        <v>Microfluidic Layer Node 3218</v>
      </c>
      <c r="D501" s="2">
        <f t="shared" si="335"/>
        <v>3224</v>
      </c>
      <c r="E501" s="2" t="str">
        <f>VLOOKUP($D501,'Node Plan'!B:M,2,FALSE)</f>
        <v>Microfluidic Layer Node 3224</v>
      </c>
      <c r="F501" s="192">
        <f t="shared" si="336"/>
        <v>6.0664000000000004E-3</v>
      </c>
      <c r="G501" s="2" t="s">
        <v>24</v>
      </c>
      <c r="H501" s="6"/>
      <c r="I501" s="4"/>
      <c r="J501" s="4"/>
      <c r="K501" s="5">
        <f t="shared" si="337"/>
        <v>0</v>
      </c>
      <c r="L501" s="274">
        <f>VLOOKUP($B501,'Node Plan'!$B:$M,8,FALSE)</f>
        <v>0.4</v>
      </c>
      <c r="M501" s="275">
        <f>VLOOKUP($B501,'Node Plan'!$B:$M,11,FALSE)</f>
        <v>1.533E-2</v>
      </c>
      <c r="N501" s="275">
        <f>VLOOKUP($B501,'Node Plan'!$B:$M,10,FALSE)</f>
        <v>1.5166000000000001E-2</v>
      </c>
      <c r="O501" s="275">
        <f>VLOOKUP($B501,'Node Plan'!$B:$M,11,FALSE)/2</f>
        <v>7.6649999999999999E-3</v>
      </c>
      <c r="P501" s="276">
        <f t="shared" si="332"/>
        <v>1.2132800000000001E-2</v>
      </c>
      <c r="Q501" s="274">
        <f>VLOOKUP($B501,'Node Plan'!$B:$M,8,FALSE)</f>
        <v>0.4</v>
      </c>
      <c r="R501" s="275">
        <f>VLOOKUP($B501,'Node Plan'!$B:$M,11,FALSE)</f>
        <v>1.533E-2</v>
      </c>
      <c r="S501" s="275">
        <f>VLOOKUP($B501,'Node Plan'!$B:$M,10,FALSE)</f>
        <v>1.5166000000000001E-2</v>
      </c>
      <c r="T501" s="275">
        <f>VLOOKUP($B501,'Node Plan'!$B:$M,11,FALSE)/2</f>
        <v>7.6649999999999999E-3</v>
      </c>
      <c r="U501" s="276">
        <f t="shared" si="333"/>
        <v>1.2132800000000001E-2</v>
      </c>
      <c r="V501"/>
      <c r="W501"/>
      <c r="X501" s="2" t="str">
        <f t="shared" si="338"/>
        <v xml:space="preserve">     GL(3218,3224) = 0.0060664;</v>
      </c>
    </row>
    <row r="502" spans="1:24" s="59" customFormat="1">
      <c r="A502"/>
      <c r="B502" s="2">
        <f>B501+6</f>
        <v>3224</v>
      </c>
      <c r="C502" s="2" t="str">
        <f>VLOOKUP($B502,'Node Plan'!B:M,2,FALSE)</f>
        <v>Microfluidic Layer Node 3224</v>
      </c>
      <c r="D502" s="2">
        <f>B502+6</f>
        <v>3230</v>
      </c>
      <c r="E502" s="2" t="str">
        <f>VLOOKUP($D502,'Node Plan'!B:M,2,FALSE)</f>
        <v>Microfluidic Layer Node 3230</v>
      </c>
      <c r="F502" s="192">
        <f>IF(G502="Y",1/(1/K502+1/P502+1/U502),1/(1/P502+1/U502))</f>
        <v>6.0664000000000004E-3</v>
      </c>
      <c r="G502" s="2" t="s">
        <v>24</v>
      </c>
      <c r="H502" s="6"/>
      <c r="I502" s="4"/>
      <c r="J502" s="4"/>
      <c r="K502" s="5">
        <f>I502*J502*H502</f>
        <v>0</v>
      </c>
      <c r="L502" s="274">
        <f>VLOOKUP($B502,'Node Plan'!$B:$M,8,FALSE)</f>
        <v>0.4</v>
      </c>
      <c r="M502" s="275">
        <f>VLOOKUP($B502,'Node Plan'!$B:$M,11,FALSE)</f>
        <v>1.533E-2</v>
      </c>
      <c r="N502" s="275">
        <f>VLOOKUP($B502,'Node Plan'!$B:$M,10,FALSE)</f>
        <v>1.5166000000000001E-2</v>
      </c>
      <c r="O502" s="275">
        <f>VLOOKUP($B502,'Node Plan'!$B:$M,11,FALSE)/2</f>
        <v>7.6649999999999999E-3</v>
      </c>
      <c r="P502" s="276">
        <f t="shared" si="332"/>
        <v>1.2132800000000001E-2</v>
      </c>
      <c r="Q502" s="274">
        <f>VLOOKUP($B502,'Node Plan'!$B:$M,8,FALSE)</f>
        <v>0.4</v>
      </c>
      <c r="R502" s="275">
        <f>VLOOKUP($B502,'Node Plan'!$B:$M,11,FALSE)</f>
        <v>1.533E-2</v>
      </c>
      <c r="S502" s="275">
        <f>VLOOKUP($B502,'Node Plan'!$B:$M,10,FALSE)</f>
        <v>1.5166000000000001E-2</v>
      </c>
      <c r="T502" s="275">
        <f>VLOOKUP($B502,'Node Plan'!$B:$M,11,FALSE)/2</f>
        <v>7.6649999999999999E-3</v>
      </c>
      <c r="U502" s="276">
        <f t="shared" si="333"/>
        <v>1.2132800000000001E-2</v>
      </c>
      <c r="V502"/>
      <c r="W502"/>
      <c r="X502" s="2" t="str">
        <f>"     GL("&amp;B502&amp;","&amp;D502&amp;") = "&amp;F502&amp;";"</f>
        <v xml:space="preserve">     GL(3224,3230) = 0.0060664;</v>
      </c>
    </row>
    <row r="503" spans="1:24" s="59" customFormat="1">
      <c r="A503"/>
      <c r="B503" s="2"/>
      <c r="C503" s="2"/>
      <c r="D503" s="2"/>
      <c r="E503" s="2"/>
      <c r="F503" s="192"/>
      <c r="G503" s="2"/>
      <c r="H503" s="6"/>
      <c r="I503" s="4"/>
      <c r="J503" s="4"/>
      <c r="K503" s="5"/>
      <c r="L503" s="274"/>
      <c r="M503" s="275"/>
      <c r="N503" s="275"/>
      <c r="O503" s="275"/>
      <c r="P503" s="276"/>
      <c r="Q503" s="274"/>
      <c r="R503" s="275"/>
      <c r="S503" s="275"/>
      <c r="T503" s="275"/>
      <c r="U503" s="276"/>
      <c r="V503"/>
      <c r="W503"/>
      <c r="X503" s="2"/>
    </row>
    <row r="504" spans="1:24" s="14" customFormat="1">
      <c r="A504"/>
      <c r="B504" s="2">
        <v>3201</v>
      </c>
      <c r="C504" s="2" t="str">
        <f>VLOOKUP($B504,'Node Plan'!B:M,2,FALSE)</f>
        <v>Microfluidic Layer Node 3201</v>
      </c>
      <c r="D504" s="2">
        <f>B504+6</f>
        <v>3207</v>
      </c>
      <c r="E504" s="2" t="str">
        <f>VLOOKUP($D504,'Node Plan'!B:M,2,FALSE)</f>
        <v>Microfluidic Layer Node 3207</v>
      </c>
      <c r="F504" s="192">
        <f>IF(G504="Y",1/(1/K504+1/P504+1/U504),1/(1/P504+1/U504))</f>
        <v>6.0664000000000004E-3</v>
      </c>
      <c r="G504" s="2" t="s">
        <v>24</v>
      </c>
      <c r="H504" s="6"/>
      <c r="I504" s="4"/>
      <c r="J504" s="4"/>
      <c r="K504" s="5">
        <f>I504*J504*H504</f>
        <v>0</v>
      </c>
      <c r="L504" s="274">
        <f>VLOOKUP($B504,'Node Plan'!$B:$M,8,FALSE)</f>
        <v>0.4</v>
      </c>
      <c r="M504" s="275">
        <f>VLOOKUP($B504,'Node Plan'!$B:$M,11,FALSE)</f>
        <v>1.533E-2</v>
      </c>
      <c r="N504" s="275">
        <f>VLOOKUP($B504,'Node Plan'!$B:$M,10,FALSE)</f>
        <v>1.5166000000000001E-2</v>
      </c>
      <c r="O504" s="275">
        <f>VLOOKUP($B504,'Node Plan'!$B:$M,11,FALSE)/2</f>
        <v>7.6649999999999999E-3</v>
      </c>
      <c r="P504" s="276">
        <f t="shared" ref="P504:P508" si="339">(L504*M504*N504)/O504</f>
        <v>1.2132800000000001E-2</v>
      </c>
      <c r="Q504" s="274">
        <f>VLOOKUP($B504,'Node Plan'!$B:$M,8,FALSE)</f>
        <v>0.4</v>
      </c>
      <c r="R504" s="275">
        <f>VLOOKUP($B504,'Node Plan'!$B:$M,11,FALSE)</f>
        <v>1.533E-2</v>
      </c>
      <c r="S504" s="275">
        <f>VLOOKUP($B504,'Node Plan'!$B:$M,10,FALSE)</f>
        <v>1.5166000000000001E-2</v>
      </c>
      <c r="T504" s="275">
        <f>VLOOKUP($B504,'Node Plan'!$B:$M,11,FALSE)/2</f>
        <v>7.6649999999999999E-3</v>
      </c>
      <c r="U504" s="276">
        <f t="shared" ref="U504:U508" si="340">(Q504*R504*S504)/T504</f>
        <v>1.2132800000000001E-2</v>
      </c>
      <c r="V504"/>
      <c r="W504"/>
      <c r="X504" s="2" t="str">
        <f>"     GL("&amp;B504&amp;","&amp;D504&amp;") = "&amp;F504&amp;";"</f>
        <v xml:space="preserve">     GL(3201,3207) = 0.0060664;</v>
      </c>
    </row>
    <row r="505" spans="1:24" s="59" customFormat="1">
      <c r="A505"/>
      <c r="B505" s="2">
        <f>B504+6</f>
        <v>3207</v>
      </c>
      <c r="C505" s="2" t="str">
        <f>VLOOKUP($B505,'Node Plan'!B:M,2,FALSE)</f>
        <v>Microfluidic Layer Node 3207</v>
      </c>
      <c r="D505" s="2">
        <f>B505+6</f>
        <v>3213</v>
      </c>
      <c r="E505" s="2" t="str">
        <f>VLOOKUP($D505,'Node Plan'!B:M,2,FALSE)</f>
        <v>Microfluidic Layer Node 3213</v>
      </c>
      <c r="F505" s="192">
        <f>IF(G505="Y",1/(1/K505+1/P505+1/U505),1/(1/P505+1/U505))</f>
        <v>6.0664000000000004E-3</v>
      </c>
      <c r="G505" s="2" t="s">
        <v>24</v>
      </c>
      <c r="H505" s="6"/>
      <c r="I505" s="4"/>
      <c r="J505" s="4"/>
      <c r="K505" s="5">
        <f>I505*J505*H505</f>
        <v>0</v>
      </c>
      <c r="L505" s="274">
        <f>VLOOKUP($B505,'Node Plan'!$B:$M,8,FALSE)</f>
        <v>0.4</v>
      </c>
      <c r="M505" s="275">
        <f>VLOOKUP($B505,'Node Plan'!$B:$M,11,FALSE)</f>
        <v>1.533E-2</v>
      </c>
      <c r="N505" s="275">
        <f>VLOOKUP($B505,'Node Plan'!$B:$M,10,FALSE)</f>
        <v>1.5166000000000001E-2</v>
      </c>
      <c r="O505" s="275">
        <f>VLOOKUP($B505,'Node Plan'!$B:$M,11,FALSE)/2</f>
        <v>7.6649999999999999E-3</v>
      </c>
      <c r="P505" s="276">
        <f t="shared" si="339"/>
        <v>1.2132800000000001E-2</v>
      </c>
      <c r="Q505" s="274">
        <f>VLOOKUP($B505,'Node Plan'!$B:$M,8,FALSE)</f>
        <v>0.4</v>
      </c>
      <c r="R505" s="275">
        <f>VLOOKUP($B505,'Node Plan'!$B:$M,11,FALSE)</f>
        <v>1.533E-2</v>
      </c>
      <c r="S505" s="275">
        <f>VLOOKUP($B505,'Node Plan'!$B:$M,10,FALSE)</f>
        <v>1.5166000000000001E-2</v>
      </c>
      <c r="T505" s="275">
        <f>VLOOKUP($B505,'Node Plan'!$B:$M,11,FALSE)/2</f>
        <v>7.6649999999999999E-3</v>
      </c>
      <c r="U505" s="276">
        <f t="shared" si="340"/>
        <v>1.2132800000000001E-2</v>
      </c>
      <c r="V505"/>
      <c r="W505"/>
      <c r="X505" s="2" t="str">
        <f>"     GL("&amp;B505&amp;","&amp;D505&amp;") = "&amp;F505&amp;";"</f>
        <v xml:space="preserve">     GL(3207,3213) = 0.0060664;</v>
      </c>
    </row>
    <row r="506" spans="1:24" s="59" customFormat="1">
      <c r="A506"/>
      <c r="B506" s="2">
        <f t="shared" ref="B506:B507" si="341">B505+6</f>
        <v>3213</v>
      </c>
      <c r="C506" s="2" t="str">
        <f>VLOOKUP($B506,'Node Plan'!B:M,2,FALSE)</f>
        <v>Microfluidic Layer Node 3213</v>
      </c>
      <c r="D506" s="2">
        <f t="shared" ref="D506:D507" si="342">B506+6</f>
        <v>3219</v>
      </c>
      <c r="E506" s="2" t="str">
        <f>VLOOKUP($D506,'Node Plan'!B:M,2,FALSE)</f>
        <v>Microfluidic Layer Node 3219</v>
      </c>
      <c r="F506" s="192">
        <f t="shared" ref="F506:F507" si="343">IF(G506="Y",1/(1/K506+1/P506+1/U506),1/(1/P506+1/U506))</f>
        <v>6.0664000000000004E-3</v>
      </c>
      <c r="G506" s="2" t="s">
        <v>24</v>
      </c>
      <c r="H506" s="6"/>
      <c r="I506" s="4"/>
      <c r="J506" s="4"/>
      <c r="K506" s="5">
        <f t="shared" ref="K506:K507" si="344">I506*J506*H506</f>
        <v>0</v>
      </c>
      <c r="L506" s="274">
        <f>VLOOKUP($B506,'Node Plan'!$B:$M,8,FALSE)</f>
        <v>0.4</v>
      </c>
      <c r="M506" s="275">
        <f>VLOOKUP($B506,'Node Plan'!$B:$M,11,FALSE)</f>
        <v>1.533E-2</v>
      </c>
      <c r="N506" s="275">
        <f>VLOOKUP($B506,'Node Plan'!$B:$M,10,FALSE)</f>
        <v>1.5166000000000001E-2</v>
      </c>
      <c r="O506" s="275">
        <f>VLOOKUP($B506,'Node Plan'!$B:$M,11,FALSE)/2</f>
        <v>7.6649999999999999E-3</v>
      </c>
      <c r="P506" s="276">
        <f t="shared" si="339"/>
        <v>1.2132800000000001E-2</v>
      </c>
      <c r="Q506" s="274">
        <f>VLOOKUP($B506,'Node Plan'!$B:$M,8,FALSE)</f>
        <v>0.4</v>
      </c>
      <c r="R506" s="275">
        <f>VLOOKUP($B506,'Node Plan'!$B:$M,11,FALSE)</f>
        <v>1.533E-2</v>
      </c>
      <c r="S506" s="275">
        <f>VLOOKUP($B506,'Node Plan'!$B:$M,10,FALSE)</f>
        <v>1.5166000000000001E-2</v>
      </c>
      <c r="T506" s="275">
        <f>VLOOKUP($B506,'Node Plan'!$B:$M,11,FALSE)/2</f>
        <v>7.6649999999999999E-3</v>
      </c>
      <c r="U506" s="276">
        <f t="shared" si="340"/>
        <v>1.2132800000000001E-2</v>
      </c>
      <c r="V506"/>
      <c r="W506"/>
      <c r="X506" s="2" t="str">
        <f t="shared" ref="X506:X507" si="345">"     GL("&amp;B506&amp;","&amp;D506&amp;") = "&amp;F506&amp;";"</f>
        <v xml:space="preserve">     GL(3213,3219) = 0.0060664;</v>
      </c>
    </row>
    <row r="507" spans="1:24" s="59" customFormat="1">
      <c r="A507"/>
      <c r="B507" s="2">
        <f t="shared" si="341"/>
        <v>3219</v>
      </c>
      <c r="C507" s="2" t="str">
        <f>VLOOKUP($B507,'Node Plan'!B:M,2,FALSE)</f>
        <v>Microfluidic Layer Node 3219</v>
      </c>
      <c r="D507" s="2">
        <f t="shared" si="342"/>
        <v>3225</v>
      </c>
      <c r="E507" s="2" t="str">
        <f>VLOOKUP($D507,'Node Plan'!B:M,2,FALSE)</f>
        <v>Microfluidic Layer Node 3225</v>
      </c>
      <c r="F507" s="192">
        <f t="shared" si="343"/>
        <v>6.0664000000000004E-3</v>
      </c>
      <c r="G507" s="2" t="s">
        <v>24</v>
      </c>
      <c r="H507" s="6"/>
      <c r="I507" s="4"/>
      <c r="J507" s="4"/>
      <c r="K507" s="5">
        <f t="shared" si="344"/>
        <v>0</v>
      </c>
      <c r="L507" s="274">
        <f>VLOOKUP($B507,'Node Plan'!$B:$M,8,FALSE)</f>
        <v>0.4</v>
      </c>
      <c r="M507" s="275">
        <f>VLOOKUP($B507,'Node Plan'!$B:$M,11,FALSE)</f>
        <v>1.533E-2</v>
      </c>
      <c r="N507" s="275">
        <f>VLOOKUP($B507,'Node Plan'!$B:$M,10,FALSE)</f>
        <v>1.5166000000000001E-2</v>
      </c>
      <c r="O507" s="275">
        <f>VLOOKUP($B507,'Node Plan'!$B:$M,11,FALSE)/2</f>
        <v>7.6649999999999999E-3</v>
      </c>
      <c r="P507" s="276">
        <f t="shared" si="339"/>
        <v>1.2132800000000001E-2</v>
      </c>
      <c r="Q507" s="274">
        <f>VLOOKUP($B507,'Node Plan'!$B:$M,8,FALSE)</f>
        <v>0.4</v>
      </c>
      <c r="R507" s="275">
        <f>VLOOKUP($B507,'Node Plan'!$B:$M,11,FALSE)</f>
        <v>1.533E-2</v>
      </c>
      <c r="S507" s="275">
        <f>VLOOKUP($B507,'Node Plan'!$B:$M,10,FALSE)</f>
        <v>1.5166000000000001E-2</v>
      </c>
      <c r="T507" s="275">
        <f>VLOOKUP($B507,'Node Plan'!$B:$M,11,FALSE)/2</f>
        <v>7.6649999999999999E-3</v>
      </c>
      <c r="U507" s="276">
        <f t="shared" si="340"/>
        <v>1.2132800000000001E-2</v>
      </c>
      <c r="V507"/>
      <c r="W507"/>
      <c r="X507" s="2" t="str">
        <f t="shared" si="345"/>
        <v xml:space="preserve">     GL(3219,3225) = 0.0060664;</v>
      </c>
    </row>
    <row r="508" spans="1:24" s="59" customFormat="1">
      <c r="A508"/>
      <c r="B508" s="2">
        <f>B507+6</f>
        <v>3225</v>
      </c>
      <c r="C508" s="2" t="str">
        <f>VLOOKUP($B508,'Node Plan'!B:M,2,FALSE)</f>
        <v>Microfluidic Layer Node 3225</v>
      </c>
      <c r="D508" s="2">
        <f>B508+6</f>
        <v>3231</v>
      </c>
      <c r="E508" s="2" t="str">
        <f>VLOOKUP($D508,'Node Plan'!B:M,2,FALSE)</f>
        <v>Microfluidic Layer Node 3231</v>
      </c>
      <c r="F508" s="192">
        <f>IF(G508="Y",1/(1/K508+1/P508+1/U508),1/(1/P508+1/U508))</f>
        <v>6.0664000000000004E-3</v>
      </c>
      <c r="G508" s="2" t="s">
        <v>24</v>
      </c>
      <c r="H508" s="6"/>
      <c r="I508" s="4"/>
      <c r="J508" s="4"/>
      <c r="K508" s="5">
        <f>I508*J508*H508</f>
        <v>0</v>
      </c>
      <c r="L508" s="274">
        <f>VLOOKUP($B508,'Node Plan'!$B:$M,8,FALSE)</f>
        <v>0.4</v>
      </c>
      <c r="M508" s="275">
        <f>VLOOKUP($B508,'Node Plan'!$B:$M,11,FALSE)</f>
        <v>1.533E-2</v>
      </c>
      <c r="N508" s="275">
        <f>VLOOKUP($B508,'Node Plan'!$B:$M,10,FALSE)</f>
        <v>1.5166000000000001E-2</v>
      </c>
      <c r="O508" s="275">
        <f>VLOOKUP($B508,'Node Plan'!$B:$M,11,FALSE)/2</f>
        <v>7.6649999999999999E-3</v>
      </c>
      <c r="P508" s="276">
        <f t="shared" si="339"/>
        <v>1.2132800000000001E-2</v>
      </c>
      <c r="Q508" s="274">
        <f>VLOOKUP($B508,'Node Plan'!$B:$M,8,FALSE)</f>
        <v>0.4</v>
      </c>
      <c r="R508" s="275">
        <f>VLOOKUP($B508,'Node Plan'!$B:$M,11,FALSE)</f>
        <v>1.533E-2</v>
      </c>
      <c r="S508" s="275">
        <f>VLOOKUP($B508,'Node Plan'!$B:$M,10,FALSE)</f>
        <v>1.5166000000000001E-2</v>
      </c>
      <c r="T508" s="275">
        <f>VLOOKUP($B508,'Node Plan'!$B:$M,11,FALSE)/2</f>
        <v>7.6649999999999999E-3</v>
      </c>
      <c r="U508" s="276">
        <f t="shared" si="340"/>
        <v>1.2132800000000001E-2</v>
      </c>
      <c r="V508"/>
      <c r="W508"/>
      <c r="X508" s="2" t="str">
        <f>"     GL("&amp;B508&amp;","&amp;D508&amp;") = "&amp;F508&amp;";"</f>
        <v xml:space="preserve">     GL(3225,3231) = 0.0060664;</v>
      </c>
    </row>
    <row r="509" spans="1:24" s="62" customFormat="1">
      <c r="A509"/>
      <c r="B509" s="2"/>
      <c r="C509" s="2"/>
      <c r="D509" s="2"/>
      <c r="E509" s="2"/>
      <c r="F509" s="192"/>
      <c r="G509" s="2"/>
      <c r="H509" s="6"/>
      <c r="I509" s="4"/>
      <c r="J509" s="4"/>
      <c r="K509" s="5"/>
      <c r="L509" s="274"/>
      <c r="M509" s="275"/>
      <c r="N509" s="275"/>
      <c r="O509" s="275"/>
      <c r="P509" s="276"/>
      <c r="Q509" s="274"/>
      <c r="R509" s="275"/>
      <c r="S509" s="275"/>
      <c r="T509" s="275"/>
      <c r="U509" s="276"/>
      <c r="V509"/>
      <c r="W509"/>
      <c r="X509" s="2"/>
    </row>
    <row r="510" spans="1:24" s="14" customFormat="1">
      <c r="A510"/>
      <c r="B510" s="2">
        <v>3202</v>
      </c>
      <c r="C510" s="2" t="str">
        <f>VLOOKUP($B510,'Node Plan'!B:M,2,FALSE)</f>
        <v>Microfluidic Layer Node 3202</v>
      </c>
      <c r="D510" s="2">
        <f>B510+6</f>
        <v>3208</v>
      </c>
      <c r="E510" s="2" t="str">
        <f>VLOOKUP($D510,'Node Plan'!B:M,2,FALSE)</f>
        <v>Microfluidic Layer Node 3208</v>
      </c>
      <c r="F510" s="192">
        <f>IF(G510="Y",1/(1/K510+1/P510+1/U510),1/(1/P510+1/U510))</f>
        <v>6.0664000000000004E-3</v>
      </c>
      <c r="G510" s="2" t="s">
        <v>24</v>
      </c>
      <c r="H510" s="6"/>
      <c r="I510" s="4"/>
      <c r="J510" s="4"/>
      <c r="K510" s="5">
        <f>I510*J510*H510</f>
        <v>0</v>
      </c>
      <c r="L510" s="274">
        <f>VLOOKUP($B510,'Node Plan'!$B:$M,8,FALSE)</f>
        <v>0.4</v>
      </c>
      <c r="M510" s="275">
        <f>VLOOKUP($B510,'Node Plan'!$B:$M,11,FALSE)</f>
        <v>1.533E-2</v>
      </c>
      <c r="N510" s="275">
        <f>VLOOKUP($B510,'Node Plan'!$B:$M,10,FALSE)</f>
        <v>1.5166000000000001E-2</v>
      </c>
      <c r="O510" s="275">
        <f>VLOOKUP($B510,'Node Plan'!$B:$M,11,FALSE)/2</f>
        <v>7.6649999999999999E-3</v>
      </c>
      <c r="P510" s="276">
        <f t="shared" ref="P510:P514" si="346">(L510*M510*N510)/O510</f>
        <v>1.2132800000000001E-2</v>
      </c>
      <c r="Q510" s="274">
        <f>VLOOKUP($B510,'Node Plan'!$B:$M,8,FALSE)</f>
        <v>0.4</v>
      </c>
      <c r="R510" s="275">
        <f>VLOOKUP($B510,'Node Plan'!$B:$M,11,FALSE)</f>
        <v>1.533E-2</v>
      </c>
      <c r="S510" s="275">
        <f>VLOOKUP($B510,'Node Plan'!$B:$M,10,FALSE)</f>
        <v>1.5166000000000001E-2</v>
      </c>
      <c r="T510" s="275">
        <f>VLOOKUP($B510,'Node Plan'!$B:$M,11,FALSE)/2</f>
        <v>7.6649999999999999E-3</v>
      </c>
      <c r="U510" s="276">
        <f t="shared" ref="U510:U514" si="347">(Q510*R510*S510)/T510</f>
        <v>1.2132800000000001E-2</v>
      </c>
      <c r="V510"/>
      <c r="W510"/>
      <c r="X510" s="2" t="str">
        <f>"     GL("&amp;B510&amp;","&amp;D510&amp;") = "&amp;F510&amp;";"</f>
        <v xml:space="preserve">     GL(3202,3208) = 0.0060664;</v>
      </c>
    </row>
    <row r="511" spans="1:24" s="59" customFormat="1">
      <c r="A511"/>
      <c r="B511" s="2">
        <f>B510+6</f>
        <v>3208</v>
      </c>
      <c r="C511" s="2" t="str">
        <f>VLOOKUP($B511,'Node Plan'!B:M,2,FALSE)</f>
        <v>Microfluidic Layer Node 3208</v>
      </c>
      <c r="D511" s="2">
        <f>B511+6</f>
        <v>3214</v>
      </c>
      <c r="E511" s="2" t="str">
        <f>VLOOKUP($D511,'Node Plan'!B:M,2,FALSE)</f>
        <v>Microfluidic Layer Node 3214</v>
      </c>
      <c r="F511" s="192">
        <f>IF(G511="Y",1/(1/K511+1/P511+1/U511),1/(1/P511+1/U511))</f>
        <v>6.0664000000000004E-3</v>
      </c>
      <c r="G511" s="2" t="s">
        <v>24</v>
      </c>
      <c r="H511" s="6"/>
      <c r="I511" s="4"/>
      <c r="J511" s="4"/>
      <c r="K511" s="5">
        <f>I511*J511*H511</f>
        <v>0</v>
      </c>
      <c r="L511" s="274">
        <f>VLOOKUP($B511,'Node Plan'!$B:$M,8,FALSE)</f>
        <v>0.4</v>
      </c>
      <c r="M511" s="275">
        <f>VLOOKUP($B511,'Node Plan'!$B:$M,11,FALSE)</f>
        <v>1.533E-2</v>
      </c>
      <c r="N511" s="275">
        <f>VLOOKUP($B511,'Node Plan'!$B:$M,10,FALSE)</f>
        <v>1.5166000000000001E-2</v>
      </c>
      <c r="O511" s="275">
        <f>VLOOKUP($B511,'Node Plan'!$B:$M,11,FALSE)/2</f>
        <v>7.6649999999999999E-3</v>
      </c>
      <c r="P511" s="276">
        <f t="shared" si="346"/>
        <v>1.2132800000000001E-2</v>
      </c>
      <c r="Q511" s="274">
        <f>VLOOKUP($B511,'Node Plan'!$B:$M,8,FALSE)</f>
        <v>0.4</v>
      </c>
      <c r="R511" s="275">
        <f>VLOOKUP($B511,'Node Plan'!$B:$M,11,FALSE)</f>
        <v>1.533E-2</v>
      </c>
      <c r="S511" s="275">
        <f>VLOOKUP($B511,'Node Plan'!$B:$M,10,FALSE)</f>
        <v>1.5166000000000001E-2</v>
      </c>
      <c r="T511" s="275">
        <f>VLOOKUP($B511,'Node Plan'!$B:$M,11,FALSE)/2</f>
        <v>7.6649999999999999E-3</v>
      </c>
      <c r="U511" s="276">
        <f t="shared" si="347"/>
        <v>1.2132800000000001E-2</v>
      </c>
      <c r="V511"/>
      <c r="W511"/>
      <c r="X511" s="2" t="str">
        <f>"     GL("&amp;B511&amp;","&amp;D511&amp;") = "&amp;F511&amp;";"</f>
        <v xml:space="preserve">     GL(3208,3214) = 0.0060664;</v>
      </c>
    </row>
    <row r="512" spans="1:24" s="59" customFormat="1">
      <c r="A512"/>
      <c r="B512" s="2">
        <f t="shared" ref="B512:B513" si="348">B511+6</f>
        <v>3214</v>
      </c>
      <c r="C512" s="2" t="str">
        <f>VLOOKUP($B512,'Node Plan'!B:M,2,FALSE)</f>
        <v>Microfluidic Layer Node 3214</v>
      </c>
      <c r="D512" s="2">
        <f t="shared" ref="D512:D513" si="349">B512+6</f>
        <v>3220</v>
      </c>
      <c r="E512" s="2" t="str">
        <f>VLOOKUP($D512,'Node Plan'!B:M,2,FALSE)</f>
        <v>Microfluidic Layer Node 3220</v>
      </c>
      <c r="F512" s="192">
        <f t="shared" ref="F512:F513" si="350">IF(G512="Y",1/(1/K512+1/P512+1/U512),1/(1/P512+1/U512))</f>
        <v>6.0664000000000004E-3</v>
      </c>
      <c r="G512" s="2" t="s">
        <v>24</v>
      </c>
      <c r="H512" s="6"/>
      <c r="I512" s="4"/>
      <c r="J512" s="4"/>
      <c r="K512" s="5">
        <f t="shared" ref="K512:K513" si="351">I512*J512*H512</f>
        <v>0</v>
      </c>
      <c r="L512" s="274">
        <f>VLOOKUP($B512,'Node Plan'!$B:$M,8,FALSE)</f>
        <v>0.4</v>
      </c>
      <c r="M512" s="275">
        <f>VLOOKUP($B512,'Node Plan'!$B:$M,11,FALSE)</f>
        <v>1.533E-2</v>
      </c>
      <c r="N512" s="275">
        <f>VLOOKUP($B512,'Node Plan'!$B:$M,10,FALSE)</f>
        <v>1.5166000000000001E-2</v>
      </c>
      <c r="O512" s="275">
        <f>VLOOKUP($B512,'Node Plan'!$B:$M,11,FALSE)/2</f>
        <v>7.6649999999999999E-3</v>
      </c>
      <c r="P512" s="276">
        <f t="shared" si="346"/>
        <v>1.2132800000000001E-2</v>
      </c>
      <c r="Q512" s="274">
        <f>VLOOKUP($B512,'Node Plan'!$B:$M,8,FALSE)</f>
        <v>0.4</v>
      </c>
      <c r="R512" s="275">
        <f>VLOOKUP($B512,'Node Plan'!$B:$M,11,FALSE)</f>
        <v>1.533E-2</v>
      </c>
      <c r="S512" s="275">
        <f>VLOOKUP($B512,'Node Plan'!$B:$M,10,FALSE)</f>
        <v>1.5166000000000001E-2</v>
      </c>
      <c r="T512" s="275">
        <f>VLOOKUP($B512,'Node Plan'!$B:$M,11,FALSE)/2</f>
        <v>7.6649999999999999E-3</v>
      </c>
      <c r="U512" s="276">
        <f t="shared" si="347"/>
        <v>1.2132800000000001E-2</v>
      </c>
      <c r="V512"/>
      <c r="W512"/>
      <c r="X512" s="2" t="str">
        <f t="shared" ref="X512:X513" si="352">"     GL("&amp;B512&amp;","&amp;D512&amp;") = "&amp;F512&amp;";"</f>
        <v xml:space="preserve">     GL(3214,3220) = 0.0060664;</v>
      </c>
    </row>
    <row r="513" spans="1:24" s="59" customFormat="1">
      <c r="A513"/>
      <c r="B513" s="2">
        <f t="shared" si="348"/>
        <v>3220</v>
      </c>
      <c r="C513" s="2" t="str">
        <f>VLOOKUP($B513,'Node Plan'!B:M,2,FALSE)</f>
        <v>Microfluidic Layer Node 3220</v>
      </c>
      <c r="D513" s="2">
        <f t="shared" si="349"/>
        <v>3226</v>
      </c>
      <c r="E513" s="2" t="str">
        <f>VLOOKUP($D513,'Node Plan'!B:M,2,FALSE)</f>
        <v>Microfluidic Layer Node 3226</v>
      </c>
      <c r="F513" s="192">
        <f t="shared" si="350"/>
        <v>6.0664000000000004E-3</v>
      </c>
      <c r="G513" s="2" t="s">
        <v>24</v>
      </c>
      <c r="H513" s="6"/>
      <c r="I513" s="4"/>
      <c r="J513" s="4"/>
      <c r="K513" s="5">
        <f t="shared" si="351"/>
        <v>0</v>
      </c>
      <c r="L513" s="274">
        <f>VLOOKUP($B513,'Node Plan'!$B:$M,8,FALSE)</f>
        <v>0.4</v>
      </c>
      <c r="M513" s="275">
        <f>VLOOKUP($B513,'Node Plan'!$B:$M,11,FALSE)</f>
        <v>1.533E-2</v>
      </c>
      <c r="N513" s="275">
        <f>VLOOKUP($B513,'Node Plan'!$B:$M,10,FALSE)</f>
        <v>1.5166000000000001E-2</v>
      </c>
      <c r="O513" s="275">
        <f>VLOOKUP($B513,'Node Plan'!$B:$M,11,FALSE)/2</f>
        <v>7.6649999999999999E-3</v>
      </c>
      <c r="P513" s="276">
        <f t="shared" si="346"/>
        <v>1.2132800000000001E-2</v>
      </c>
      <c r="Q513" s="274">
        <f>VLOOKUP($B513,'Node Plan'!$B:$M,8,FALSE)</f>
        <v>0.4</v>
      </c>
      <c r="R513" s="275">
        <f>VLOOKUP($B513,'Node Plan'!$B:$M,11,FALSE)</f>
        <v>1.533E-2</v>
      </c>
      <c r="S513" s="275">
        <f>VLOOKUP($B513,'Node Plan'!$B:$M,10,FALSE)</f>
        <v>1.5166000000000001E-2</v>
      </c>
      <c r="T513" s="275">
        <f>VLOOKUP($B513,'Node Plan'!$B:$M,11,FALSE)/2</f>
        <v>7.6649999999999999E-3</v>
      </c>
      <c r="U513" s="276">
        <f t="shared" si="347"/>
        <v>1.2132800000000001E-2</v>
      </c>
      <c r="V513"/>
      <c r="W513"/>
      <c r="X513" s="2" t="str">
        <f t="shared" si="352"/>
        <v xml:space="preserve">     GL(3220,3226) = 0.0060664;</v>
      </c>
    </row>
    <row r="514" spans="1:24" s="59" customFormat="1">
      <c r="A514"/>
      <c r="B514" s="2">
        <f>B513+6</f>
        <v>3226</v>
      </c>
      <c r="C514" s="2" t="str">
        <f>VLOOKUP($B514,'Node Plan'!B:M,2,FALSE)</f>
        <v>Microfluidic Layer Node 3226</v>
      </c>
      <c r="D514" s="2">
        <f>B514+6</f>
        <v>3232</v>
      </c>
      <c r="E514" s="2" t="str">
        <f>VLOOKUP($D514,'Node Plan'!B:M,2,FALSE)</f>
        <v>Microfluidic Layer Node 3232</v>
      </c>
      <c r="F514" s="192">
        <f>IF(G514="Y",1/(1/K514+1/P514+1/U514),1/(1/P514+1/U514))</f>
        <v>6.0664000000000004E-3</v>
      </c>
      <c r="G514" s="2" t="s">
        <v>24</v>
      </c>
      <c r="H514" s="6"/>
      <c r="I514" s="4"/>
      <c r="J514" s="4"/>
      <c r="K514" s="5">
        <f>I514*J514*H514</f>
        <v>0</v>
      </c>
      <c r="L514" s="274">
        <f>VLOOKUP($B514,'Node Plan'!$B:$M,8,FALSE)</f>
        <v>0.4</v>
      </c>
      <c r="M514" s="275">
        <f>VLOOKUP($B514,'Node Plan'!$B:$M,11,FALSE)</f>
        <v>1.533E-2</v>
      </c>
      <c r="N514" s="275">
        <f>VLOOKUP($B514,'Node Plan'!$B:$M,10,FALSE)</f>
        <v>1.5166000000000001E-2</v>
      </c>
      <c r="O514" s="275">
        <f>VLOOKUP($B514,'Node Plan'!$B:$M,11,FALSE)/2</f>
        <v>7.6649999999999999E-3</v>
      </c>
      <c r="P514" s="276">
        <f t="shared" si="346"/>
        <v>1.2132800000000001E-2</v>
      </c>
      <c r="Q514" s="274">
        <f>VLOOKUP($B514,'Node Plan'!$B:$M,8,FALSE)</f>
        <v>0.4</v>
      </c>
      <c r="R514" s="275">
        <f>VLOOKUP($B514,'Node Plan'!$B:$M,11,FALSE)</f>
        <v>1.533E-2</v>
      </c>
      <c r="S514" s="275">
        <f>VLOOKUP($B514,'Node Plan'!$B:$M,10,FALSE)</f>
        <v>1.5166000000000001E-2</v>
      </c>
      <c r="T514" s="275">
        <f>VLOOKUP($B514,'Node Plan'!$B:$M,11,FALSE)/2</f>
        <v>7.6649999999999999E-3</v>
      </c>
      <c r="U514" s="276">
        <f t="shared" si="347"/>
        <v>1.2132800000000001E-2</v>
      </c>
      <c r="V514"/>
      <c r="W514"/>
      <c r="X514" s="2" t="str">
        <f>"     GL("&amp;B514&amp;","&amp;D514&amp;") = "&amp;F514&amp;";"</f>
        <v xml:space="preserve">     GL(3226,3232) = 0.0060664;</v>
      </c>
    </row>
    <row r="515" spans="1:24">
      <c r="C515" s="2"/>
      <c r="E515" s="2"/>
      <c r="F515" s="192"/>
      <c r="K515" s="5"/>
      <c r="L515" s="274"/>
      <c r="M515" s="275"/>
      <c r="N515" s="275"/>
      <c r="O515" s="275"/>
      <c r="P515" s="276"/>
      <c r="Q515" s="274"/>
      <c r="R515" s="275"/>
      <c r="S515" s="275"/>
      <c r="T515" s="275"/>
      <c r="U515" s="276"/>
    </row>
    <row r="516" spans="1:24" s="14" customFormat="1">
      <c r="A516"/>
      <c r="B516" s="2">
        <v>3203</v>
      </c>
      <c r="C516" s="2" t="str">
        <f>VLOOKUP($B516,'Node Plan'!B:M,2,FALSE)</f>
        <v>Microfluidic Layer Node 3203</v>
      </c>
      <c r="D516" s="2">
        <f>B516+6</f>
        <v>3209</v>
      </c>
      <c r="E516" s="2" t="str">
        <f>VLOOKUP($D516,'Node Plan'!B:M,2,FALSE)</f>
        <v>Microfluidic Layer Node 3209</v>
      </c>
      <c r="F516" s="192">
        <f>IF(G516="Y",1/(1/K516+1/P516+1/U516),1/(1/P516+1/U516))</f>
        <v>6.0664000000000004E-3</v>
      </c>
      <c r="G516" s="2" t="s">
        <v>24</v>
      </c>
      <c r="H516" s="6"/>
      <c r="I516" s="4"/>
      <c r="J516" s="4"/>
      <c r="K516" s="5">
        <f>I516*J516*H516</f>
        <v>0</v>
      </c>
      <c r="L516" s="274">
        <f>VLOOKUP($B516,'Node Plan'!$B:$M,8,FALSE)</f>
        <v>0.4</v>
      </c>
      <c r="M516" s="275">
        <f>VLOOKUP($B516,'Node Plan'!$B:$M,11,FALSE)</f>
        <v>1.533E-2</v>
      </c>
      <c r="N516" s="275">
        <f>VLOOKUP($B516,'Node Plan'!$B:$M,10,FALSE)</f>
        <v>1.5166000000000001E-2</v>
      </c>
      <c r="O516" s="275">
        <f>VLOOKUP($B516,'Node Plan'!$B:$M,11,FALSE)/2</f>
        <v>7.6649999999999999E-3</v>
      </c>
      <c r="P516" s="276">
        <f t="shared" ref="P516:P520" si="353">(L516*M516*N516)/O516</f>
        <v>1.2132800000000001E-2</v>
      </c>
      <c r="Q516" s="274">
        <f>VLOOKUP($B516,'Node Plan'!$B:$M,8,FALSE)</f>
        <v>0.4</v>
      </c>
      <c r="R516" s="275">
        <f>VLOOKUP($B516,'Node Plan'!$B:$M,11,FALSE)</f>
        <v>1.533E-2</v>
      </c>
      <c r="S516" s="275">
        <f>VLOOKUP($B516,'Node Plan'!$B:$M,10,FALSE)</f>
        <v>1.5166000000000001E-2</v>
      </c>
      <c r="T516" s="275">
        <f>VLOOKUP($B516,'Node Plan'!$B:$M,11,FALSE)/2</f>
        <v>7.6649999999999999E-3</v>
      </c>
      <c r="U516" s="276">
        <f t="shared" ref="U516:U520" si="354">(Q516*R516*S516)/T516</f>
        <v>1.2132800000000001E-2</v>
      </c>
      <c r="V516"/>
      <c r="W516"/>
      <c r="X516" s="2" t="str">
        <f>"     GL("&amp;B516&amp;","&amp;D516&amp;") = "&amp;F516&amp;";"</f>
        <v xml:space="preserve">     GL(3203,3209) = 0.0060664;</v>
      </c>
    </row>
    <row r="517" spans="1:24" s="59" customFormat="1">
      <c r="A517"/>
      <c r="B517" s="2">
        <f>B516+6</f>
        <v>3209</v>
      </c>
      <c r="C517" s="2" t="str">
        <f>VLOOKUP($B517,'Node Plan'!B:M,2,FALSE)</f>
        <v>Microfluidic Layer Node 3209</v>
      </c>
      <c r="D517" s="2">
        <f>B517+6</f>
        <v>3215</v>
      </c>
      <c r="E517" s="2" t="str">
        <f>VLOOKUP($D517,'Node Plan'!B:M,2,FALSE)</f>
        <v>Microfluidic Layer Node 3215</v>
      </c>
      <c r="F517" s="192">
        <f>IF(G517="Y",1/(1/K517+1/P517+1/U517),1/(1/P517+1/U517))</f>
        <v>6.0664000000000004E-3</v>
      </c>
      <c r="G517" s="2" t="s">
        <v>24</v>
      </c>
      <c r="H517" s="6"/>
      <c r="I517" s="4"/>
      <c r="J517" s="4"/>
      <c r="K517" s="5">
        <f>I517*J517*H517</f>
        <v>0</v>
      </c>
      <c r="L517" s="274">
        <f>VLOOKUP($B517,'Node Plan'!$B:$M,8,FALSE)</f>
        <v>0.4</v>
      </c>
      <c r="M517" s="275">
        <f>VLOOKUP($B517,'Node Plan'!$B:$M,11,FALSE)</f>
        <v>1.533E-2</v>
      </c>
      <c r="N517" s="275">
        <f>VLOOKUP($B517,'Node Plan'!$B:$M,10,FALSE)</f>
        <v>1.5166000000000001E-2</v>
      </c>
      <c r="O517" s="275">
        <f>VLOOKUP($B517,'Node Plan'!$B:$M,11,FALSE)/2</f>
        <v>7.6649999999999999E-3</v>
      </c>
      <c r="P517" s="276">
        <f t="shared" si="353"/>
        <v>1.2132800000000001E-2</v>
      </c>
      <c r="Q517" s="274">
        <f>VLOOKUP($B517,'Node Plan'!$B:$M,8,FALSE)</f>
        <v>0.4</v>
      </c>
      <c r="R517" s="275">
        <f>VLOOKUP($B517,'Node Plan'!$B:$M,11,FALSE)</f>
        <v>1.533E-2</v>
      </c>
      <c r="S517" s="275">
        <f>VLOOKUP($B517,'Node Plan'!$B:$M,10,FALSE)</f>
        <v>1.5166000000000001E-2</v>
      </c>
      <c r="T517" s="275">
        <f>VLOOKUP($B517,'Node Plan'!$B:$M,11,FALSE)/2</f>
        <v>7.6649999999999999E-3</v>
      </c>
      <c r="U517" s="276">
        <f t="shared" si="354"/>
        <v>1.2132800000000001E-2</v>
      </c>
      <c r="V517"/>
      <c r="W517"/>
      <c r="X517" s="2" t="str">
        <f>"     GL("&amp;B517&amp;","&amp;D517&amp;") = "&amp;F517&amp;";"</f>
        <v xml:space="preserve">     GL(3209,3215) = 0.0060664;</v>
      </c>
    </row>
    <row r="518" spans="1:24" s="59" customFormat="1">
      <c r="A518"/>
      <c r="B518" s="2">
        <f t="shared" ref="B518:B519" si="355">B517+6</f>
        <v>3215</v>
      </c>
      <c r="C518" s="2" t="str">
        <f>VLOOKUP($B518,'Node Plan'!B:M,2,FALSE)</f>
        <v>Microfluidic Layer Node 3215</v>
      </c>
      <c r="D518" s="2">
        <f t="shared" ref="D518:D519" si="356">B518+6</f>
        <v>3221</v>
      </c>
      <c r="E518" s="2" t="str">
        <f>VLOOKUP($D518,'Node Plan'!B:M,2,FALSE)</f>
        <v>Microfluidic Layer Node 3221</v>
      </c>
      <c r="F518" s="192">
        <f t="shared" ref="F518:F519" si="357">IF(G518="Y",1/(1/K518+1/P518+1/U518),1/(1/P518+1/U518))</f>
        <v>6.0664000000000004E-3</v>
      </c>
      <c r="G518" s="2" t="s">
        <v>24</v>
      </c>
      <c r="H518" s="6"/>
      <c r="I518" s="4"/>
      <c r="J518" s="4"/>
      <c r="K518" s="5">
        <f t="shared" ref="K518:K519" si="358">I518*J518*H518</f>
        <v>0</v>
      </c>
      <c r="L518" s="274">
        <f>VLOOKUP($B518,'Node Plan'!$B:$M,8,FALSE)</f>
        <v>0.4</v>
      </c>
      <c r="M518" s="275">
        <f>VLOOKUP($B518,'Node Plan'!$B:$M,11,FALSE)</f>
        <v>1.533E-2</v>
      </c>
      <c r="N518" s="275">
        <f>VLOOKUP($B518,'Node Plan'!$B:$M,10,FALSE)</f>
        <v>1.5166000000000001E-2</v>
      </c>
      <c r="O518" s="275">
        <f>VLOOKUP($B518,'Node Plan'!$B:$M,11,FALSE)/2</f>
        <v>7.6649999999999999E-3</v>
      </c>
      <c r="P518" s="276">
        <f t="shared" si="353"/>
        <v>1.2132800000000001E-2</v>
      </c>
      <c r="Q518" s="274">
        <f>VLOOKUP($B518,'Node Plan'!$B:$M,8,FALSE)</f>
        <v>0.4</v>
      </c>
      <c r="R518" s="275">
        <f>VLOOKUP($B518,'Node Plan'!$B:$M,11,FALSE)</f>
        <v>1.533E-2</v>
      </c>
      <c r="S518" s="275">
        <f>VLOOKUP($B518,'Node Plan'!$B:$M,10,FALSE)</f>
        <v>1.5166000000000001E-2</v>
      </c>
      <c r="T518" s="275">
        <f>VLOOKUP($B518,'Node Plan'!$B:$M,11,FALSE)/2</f>
        <v>7.6649999999999999E-3</v>
      </c>
      <c r="U518" s="276">
        <f t="shared" si="354"/>
        <v>1.2132800000000001E-2</v>
      </c>
      <c r="V518"/>
      <c r="W518"/>
      <c r="X518" s="2" t="str">
        <f t="shared" ref="X518:X519" si="359">"     GL("&amp;B518&amp;","&amp;D518&amp;") = "&amp;F518&amp;";"</f>
        <v xml:space="preserve">     GL(3215,3221) = 0.0060664;</v>
      </c>
    </row>
    <row r="519" spans="1:24" s="59" customFormat="1">
      <c r="A519"/>
      <c r="B519" s="2">
        <f t="shared" si="355"/>
        <v>3221</v>
      </c>
      <c r="C519" s="2" t="str">
        <f>VLOOKUP($B519,'Node Plan'!B:M,2,FALSE)</f>
        <v>Microfluidic Layer Node 3221</v>
      </c>
      <c r="D519" s="2">
        <f t="shared" si="356"/>
        <v>3227</v>
      </c>
      <c r="E519" s="2" t="str">
        <f>VLOOKUP($D519,'Node Plan'!B:M,2,FALSE)</f>
        <v>Microfluidic Layer Node 3227</v>
      </c>
      <c r="F519" s="192">
        <f t="shared" si="357"/>
        <v>6.0664000000000004E-3</v>
      </c>
      <c r="G519" s="2" t="s">
        <v>24</v>
      </c>
      <c r="H519" s="6"/>
      <c r="I519" s="4"/>
      <c r="J519" s="4"/>
      <c r="K519" s="5">
        <f t="shared" si="358"/>
        <v>0</v>
      </c>
      <c r="L519" s="274">
        <f>VLOOKUP($B519,'Node Plan'!$B:$M,8,FALSE)</f>
        <v>0.4</v>
      </c>
      <c r="M519" s="275">
        <f>VLOOKUP($B519,'Node Plan'!$B:$M,11,FALSE)</f>
        <v>1.533E-2</v>
      </c>
      <c r="N519" s="275">
        <f>VLOOKUP($B519,'Node Plan'!$B:$M,10,FALSE)</f>
        <v>1.5166000000000001E-2</v>
      </c>
      <c r="O519" s="275">
        <f>VLOOKUP($B519,'Node Plan'!$B:$M,11,FALSE)/2</f>
        <v>7.6649999999999999E-3</v>
      </c>
      <c r="P519" s="276">
        <f t="shared" si="353"/>
        <v>1.2132800000000001E-2</v>
      </c>
      <c r="Q519" s="274">
        <f>VLOOKUP($B519,'Node Plan'!$B:$M,8,FALSE)</f>
        <v>0.4</v>
      </c>
      <c r="R519" s="275">
        <f>VLOOKUP($B519,'Node Plan'!$B:$M,11,FALSE)</f>
        <v>1.533E-2</v>
      </c>
      <c r="S519" s="275">
        <f>VLOOKUP($B519,'Node Plan'!$B:$M,10,FALSE)</f>
        <v>1.5166000000000001E-2</v>
      </c>
      <c r="T519" s="275">
        <f>VLOOKUP($B519,'Node Plan'!$B:$M,11,FALSE)/2</f>
        <v>7.6649999999999999E-3</v>
      </c>
      <c r="U519" s="276">
        <f t="shared" si="354"/>
        <v>1.2132800000000001E-2</v>
      </c>
      <c r="V519"/>
      <c r="W519"/>
      <c r="X519" s="2" t="str">
        <f t="shared" si="359"/>
        <v xml:space="preserve">     GL(3221,3227) = 0.0060664;</v>
      </c>
    </row>
    <row r="520" spans="1:24" s="59" customFormat="1" ht="15" thickBot="1">
      <c r="A520"/>
      <c r="B520" s="2">
        <f>B519+6</f>
        <v>3227</v>
      </c>
      <c r="C520" s="2" t="str">
        <f>VLOOKUP($B520,'Node Plan'!B:M,2,FALSE)</f>
        <v>Microfluidic Layer Node 3227</v>
      </c>
      <c r="D520" s="2">
        <f>B520+6</f>
        <v>3233</v>
      </c>
      <c r="E520" s="2" t="str">
        <f>VLOOKUP($D520,'Node Plan'!B:M,2,FALSE)</f>
        <v>Microfluidic Layer Node 3233</v>
      </c>
      <c r="F520" s="192">
        <f>IF(G520="Y",1/(1/K520+1/P520+1/U520),1/(1/P520+1/U520))</f>
        <v>6.0664000000000004E-3</v>
      </c>
      <c r="G520" s="2" t="s">
        <v>24</v>
      </c>
      <c r="H520" s="6"/>
      <c r="I520" s="4"/>
      <c r="J520" s="4"/>
      <c r="K520" s="5">
        <f>I520*J520*H520</f>
        <v>0</v>
      </c>
      <c r="L520" s="274">
        <f>VLOOKUP($B520,'Node Plan'!$B:$M,8,FALSE)</f>
        <v>0.4</v>
      </c>
      <c r="M520" s="275">
        <f>VLOOKUP($B520,'Node Plan'!$B:$M,11,FALSE)</f>
        <v>1.533E-2</v>
      </c>
      <c r="N520" s="275">
        <f>VLOOKUP($B520,'Node Plan'!$B:$M,10,FALSE)</f>
        <v>1.5166000000000001E-2</v>
      </c>
      <c r="O520" s="275">
        <f>VLOOKUP($B520,'Node Plan'!$B:$M,11,FALSE)/2</f>
        <v>7.6649999999999999E-3</v>
      </c>
      <c r="P520" s="276">
        <f t="shared" si="353"/>
        <v>1.2132800000000001E-2</v>
      </c>
      <c r="Q520" s="274">
        <f>VLOOKUP($B520,'Node Plan'!$B:$M,8,FALSE)</f>
        <v>0.4</v>
      </c>
      <c r="R520" s="275">
        <f>VLOOKUP($B520,'Node Plan'!$B:$M,11,FALSE)</f>
        <v>1.533E-2</v>
      </c>
      <c r="S520" s="275">
        <f>VLOOKUP($B520,'Node Plan'!$B:$M,10,FALSE)</f>
        <v>1.5166000000000001E-2</v>
      </c>
      <c r="T520" s="275">
        <f>VLOOKUP($B520,'Node Plan'!$B:$M,11,FALSE)/2</f>
        <v>7.6649999999999999E-3</v>
      </c>
      <c r="U520" s="276">
        <f t="shared" si="354"/>
        <v>1.2132800000000001E-2</v>
      </c>
      <c r="V520"/>
      <c r="W520"/>
      <c r="X520" s="2" t="str">
        <f>"     GL("&amp;B520&amp;","&amp;D520&amp;") = "&amp;F520&amp;";"</f>
        <v xml:space="preserve">     GL(3227,3233) = 0.0060664;</v>
      </c>
    </row>
    <row r="521" spans="1:24" s="70" customFormat="1" ht="15" thickTop="1">
      <c r="A521"/>
      <c r="B521" s="2"/>
      <c r="C521" s="2"/>
      <c r="D521" s="2"/>
      <c r="E521" s="2"/>
      <c r="F521" s="192"/>
      <c r="G521" s="2"/>
      <c r="H521" s="6"/>
      <c r="I521" s="4"/>
      <c r="J521" s="4"/>
      <c r="K521" s="5"/>
      <c r="L521" s="274"/>
      <c r="M521" s="275"/>
      <c r="N521" s="275"/>
      <c r="O521" s="275"/>
      <c r="P521" s="276"/>
      <c r="Q521" s="274"/>
      <c r="R521" s="275"/>
      <c r="S521" s="275"/>
      <c r="T521" s="275"/>
      <c r="U521" s="276"/>
      <c r="V521"/>
      <c r="W521"/>
      <c r="X521" s="2"/>
    </row>
    <row r="522" spans="1:24" s="14" customFormat="1">
      <c r="A522"/>
      <c r="B522" s="2">
        <v>3204</v>
      </c>
      <c r="C522" s="2" t="str">
        <f>VLOOKUP($B522,'Node Plan'!B:M,2,FALSE)</f>
        <v>Microfluidic Layer Node 3204</v>
      </c>
      <c r="D522" s="2">
        <f>B522+6</f>
        <v>3210</v>
      </c>
      <c r="E522" s="2" t="str">
        <f>VLOOKUP($D522,'Node Plan'!B:M,2,FALSE)</f>
        <v>Microfluidic Layer Node 3210</v>
      </c>
      <c r="F522" s="192">
        <f>IF(G522="Y",1/(1/K522+1/P522+1/U522),1/(1/P522+1/U522))</f>
        <v>6.0664000000000004E-3</v>
      </c>
      <c r="G522" s="2" t="s">
        <v>24</v>
      </c>
      <c r="H522" s="6"/>
      <c r="I522" s="4"/>
      <c r="J522" s="4"/>
      <c r="K522" s="5">
        <f>I522*J522*H522</f>
        <v>0</v>
      </c>
      <c r="L522" s="274">
        <f>VLOOKUP($B522,'Node Plan'!$B:$M,8,FALSE)</f>
        <v>0.4</v>
      </c>
      <c r="M522" s="275">
        <f>VLOOKUP($B522,'Node Plan'!$B:$M,11,FALSE)</f>
        <v>1.533E-2</v>
      </c>
      <c r="N522" s="275">
        <f>VLOOKUP($B522,'Node Plan'!$B:$M,10,FALSE)</f>
        <v>1.5166000000000001E-2</v>
      </c>
      <c r="O522" s="275">
        <f>VLOOKUP($B522,'Node Plan'!$B:$M,11,FALSE)/2</f>
        <v>7.6649999999999999E-3</v>
      </c>
      <c r="P522" s="276">
        <f t="shared" ref="P522:P526" si="360">(L522*M522*N522)/O522</f>
        <v>1.2132800000000001E-2</v>
      </c>
      <c r="Q522" s="274">
        <f>VLOOKUP($B522,'Node Plan'!$B:$M,8,FALSE)</f>
        <v>0.4</v>
      </c>
      <c r="R522" s="275">
        <f>VLOOKUP($B522,'Node Plan'!$B:$M,11,FALSE)</f>
        <v>1.533E-2</v>
      </c>
      <c r="S522" s="275">
        <f>VLOOKUP($B522,'Node Plan'!$B:$M,10,FALSE)</f>
        <v>1.5166000000000001E-2</v>
      </c>
      <c r="T522" s="275">
        <f>VLOOKUP($B522,'Node Plan'!$B:$M,11,FALSE)/2</f>
        <v>7.6649999999999999E-3</v>
      </c>
      <c r="U522" s="276">
        <f t="shared" ref="U522:U526" si="361">(Q522*R522*S522)/T522</f>
        <v>1.2132800000000001E-2</v>
      </c>
      <c r="V522"/>
      <c r="W522"/>
      <c r="X522" s="2" t="str">
        <f>"     GL("&amp;B522&amp;","&amp;D522&amp;") = "&amp;F522&amp;";"</f>
        <v xml:space="preserve">     GL(3204,3210) = 0.0060664;</v>
      </c>
    </row>
    <row r="523" spans="1:24" s="59" customFormat="1">
      <c r="A523"/>
      <c r="B523" s="2">
        <f>B522+6</f>
        <v>3210</v>
      </c>
      <c r="C523" s="2" t="str">
        <f>VLOOKUP($B523,'Node Plan'!B:M,2,FALSE)</f>
        <v>Microfluidic Layer Node 3210</v>
      </c>
      <c r="D523" s="2">
        <f>B523+6</f>
        <v>3216</v>
      </c>
      <c r="E523" s="2" t="str">
        <f>VLOOKUP($D523,'Node Plan'!B:M,2,FALSE)</f>
        <v>Microfluidic Layer Node 3216</v>
      </c>
      <c r="F523" s="192">
        <f>IF(G523="Y",1/(1/K523+1/P523+1/U523),1/(1/P523+1/U523))</f>
        <v>6.0664000000000004E-3</v>
      </c>
      <c r="G523" s="2" t="s">
        <v>24</v>
      </c>
      <c r="H523" s="6"/>
      <c r="I523" s="4"/>
      <c r="J523" s="4"/>
      <c r="K523" s="5">
        <f>I523*J523*H523</f>
        <v>0</v>
      </c>
      <c r="L523" s="274">
        <f>VLOOKUP($B523,'Node Plan'!$B:$M,8,FALSE)</f>
        <v>0.4</v>
      </c>
      <c r="M523" s="275">
        <f>VLOOKUP($B523,'Node Plan'!$B:$M,11,FALSE)</f>
        <v>1.533E-2</v>
      </c>
      <c r="N523" s="275">
        <f>VLOOKUP($B523,'Node Plan'!$B:$M,10,FALSE)</f>
        <v>1.5166000000000001E-2</v>
      </c>
      <c r="O523" s="275">
        <f>VLOOKUP($B523,'Node Plan'!$B:$M,11,FALSE)/2</f>
        <v>7.6649999999999999E-3</v>
      </c>
      <c r="P523" s="276">
        <f t="shared" si="360"/>
        <v>1.2132800000000001E-2</v>
      </c>
      <c r="Q523" s="274">
        <f>VLOOKUP($B523,'Node Plan'!$B:$M,8,FALSE)</f>
        <v>0.4</v>
      </c>
      <c r="R523" s="275">
        <f>VLOOKUP($B523,'Node Plan'!$B:$M,11,FALSE)</f>
        <v>1.533E-2</v>
      </c>
      <c r="S523" s="275">
        <f>VLOOKUP($B523,'Node Plan'!$B:$M,10,FALSE)</f>
        <v>1.5166000000000001E-2</v>
      </c>
      <c r="T523" s="275">
        <f>VLOOKUP($B523,'Node Plan'!$B:$M,11,FALSE)/2</f>
        <v>7.6649999999999999E-3</v>
      </c>
      <c r="U523" s="276">
        <f t="shared" si="361"/>
        <v>1.2132800000000001E-2</v>
      </c>
      <c r="V523"/>
      <c r="W523"/>
      <c r="X523" s="2" t="str">
        <f>"     GL("&amp;B523&amp;","&amp;D523&amp;") = "&amp;F523&amp;";"</f>
        <v xml:space="preserve">     GL(3210,3216) = 0.0060664;</v>
      </c>
    </row>
    <row r="524" spans="1:24" s="59" customFormat="1">
      <c r="A524"/>
      <c r="B524" s="2">
        <f t="shared" ref="B524:B525" si="362">B523+6</f>
        <v>3216</v>
      </c>
      <c r="C524" s="2" t="str">
        <f>VLOOKUP($B524,'Node Plan'!B:M,2,FALSE)</f>
        <v>Microfluidic Layer Node 3216</v>
      </c>
      <c r="D524" s="2">
        <f t="shared" ref="D524:D525" si="363">B524+6</f>
        <v>3222</v>
      </c>
      <c r="E524" s="2" t="str">
        <f>VLOOKUP($D524,'Node Plan'!B:M,2,FALSE)</f>
        <v>Microfluidic Layer Node 3222</v>
      </c>
      <c r="F524" s="192">
        <f t="shared" ref="F524:F525" si="364">IF(G524="Y",1/(1/K524+1/P524+1/U524),1/(1/P524+1/U524))</f>
        <v>6.0664000000000004E-3</v>
      </c>
      <c r="G524" s="2" t="s">
        <v>24</v>
      </c>
      <c r="H524" s="6"/>
      <c r="I524" s="4"/>
      <c r="J524" s="4"/>
      <c r="K524" s="5">
        <f t="shared" ref="K524:K525" si="365">I524*J524*H524</f>
        <v>0</v>
      </c>
      <c r="L524" s="274">
        <f>VLOOKUP($B524,'Node Plan'!$B:$M,8,FALSE)</f>
        <v>0.4</v>
      </c>
      <c r="M524" s="275">
        <f>VLOOKUP($B524,'Node Plan'!$B:$M,11,FALSE)</f>
        <v>1.533E-2</v>
      </c>
      <c r="N524" s="275">
        <f>VLOOKUP($B524,'Node Plan'!$B:$M,10,FALSE)</f>
        <v>1.5166000000000001E-2</v>
      </c>
      <c r="O524" s="275">
        <f>VLOOKUP($B524,'Node Plan'!$B:$M,11,FALSE)/2</f>
        <v>7.6649999999999999E-3</v>
      </c>
      <c r="P524" s="276">
        <f t="shared" si="360"/>
        <v>1.2132800000000001E-2</v>
      </c>
      <c r="Q524" s="274">
        <f>VLOOKUP($B524,'Node Plan'!$B:$M,8,FALSE)</f>
        <v>0.4</v>
      </c>
      <c r="R524" s="275">
        <f>VLOOKUP($B524,'Node Plan'!$B:$M,11,FALSE)</f>
        <v>1.533E-2</v>
      </c>
      <c r="S524" s="275">
        <f>VLOOKUP($B524,'Node Plan'!$B:$M,10,FALSE)</f>
        <v>1.5166000000000001E-2</v>
      </c>
      <c r="T524" s="275">
        <f>VLOOKUP($B524,'Node Plan'!$B:$M,11,FALSE)/2</f>
        <v>7.6649999999999999E-3</v>
      </c>
      <c r="U524" s="276">
        <f t="shared" si="361"/>
        <v>1.2132800000000001E-2</v>
      </c>
      <c r="V524"/>
      <c r="W524"/>
      <c r="X524" s="2" t="str">
        <f t="shared" ref="X524:X525" si="366">"     GL("&amp;B524&amp;","&amp;D524&amp;") = "&amp;F524&amp;";"</f>
        <v xml:space="preserve">     GL(3216,3222) = 0.0060664;</v>
      </c>
    </row>
    <row r="525" spans="1:24" s="59" customFormat="1">
      <c r="A525"/>
      <c r="B525" s="2">
        <f t="shared" si="362"/>
        <v>3222</v>
      </c>
      <c r="C525" s="2" t="str">
        <f>VLOOKUP($B525,'Node Plan'!B:M,2,FALSE)</f>
        <v>Microfluidic Layer Node 3222</v>
      </c>
      <c r="D525" s="2">
        <f t="shared" si="363"/>
        <v>3228</v>
      </c>
      <c r="E525" s="2" t="str">
        <f>VLOOKUP($D525,'Node Plan'!B:M,2,FALSE)</f>
        <v>Microfluidic Layer Node 3228</v>
      </c>
      <c r="F525" s="192">
        <f t="shared" si="364"/>
        <v>6.0664000000000004E-3</v>
      </c>
      <c r="G525" s="2" t="s">
        <v>24</v>
      </c>
      <c r="H525" s="6"/>
      <c r="I525" s="4"/>
      <c r="J525" s="4"/>
      <c r="K525" s="5">
        <f t="shared" si="365"/>
        <v>0</v>
      </c>
      <c r="L525" s="274">
        <f>VLOOKUP($B525,'Node Plan'!$B:$M,8,FALSE)</f>
        <v>0.4</v>
      </c>
      <c r="M525" s="275">
        <f>VLOOKUP($B525,'Node Plan'!$B:$M,11,FALSE)</f>
        <v>1.533E-2</v>
      </c>
      <c r="N525" s="275">
        <f>VLOOKUP($B525,'Node Plan'!$B:$M,10,FALSE)</f>
        <v>1.5166000000000001E-2</v>
      </c>
      <c r="O525" s="275">
        <f>VLOOKUP($B525,'Node Plan'!$B:$M,11,FALSE)/2</f>
        <v>7.6649999999999999E-3</v>
      </c>
      <c r="P525" s="276">
        <f t="shared" si="360"/>
        <v>1.2132800000000001E-2</v>
      </c>
      <c r="Q525" s="274">
        <f>VLOOKUP($B525,'Node Plan'!$B:$M,8,FALSE)</f>
        <v>0.4</v>
      </c>
      <c r="R525" s="275">
        <f>VLOOKUP($B525,'Node Plan'!$B:$M,11,FALSE)</f>
        <v>1.533E-2</v>
      </c>
      <c r="S525" s="275">
        <f>VLOOKUP($B525,'Node Plan'!$B:$M,10,FALSE)</f>
        <v>1.5166000000000001E-2</v>
      </c>
      <c r="T525" s="275">
        <f>VLOOKUP($B525,'Node Plan'!$B:$M,11,FALSE)/2</f>
        <v>7.6649999999999999E-3</v>
      </c>
      <c r="U525" s="276">
        <f t="shared" si="361"/>
        <v>1.2132800000000001E-2</v>
      </c>
      <c r="V525"/>
      <c r="W525"/>
      <c r="X525" s="2" t="str">
        <f t="shared" si="366"/>
        <v xml:space="preserve">     GL(3222,3228) = 0.0060664;</v>
      </c>
    </row>
    <row r="526" spans="1:24" s="59" customFormat="1">
      <c r="A526"/>
      <c r="B526" s="2">
        <f>B525+6</f>
        <v>3228</v>
      </c>
      <c r="C526" s="2" t="str">
        <f>VLOOKUP($B526,'Node Plan'!B:M,2,FALSE)</f>
        <v>Microfluidic Layer Node 3228</v>
      </c>
      <c r="D526" s="2">
        <f>B526+6</f>
        <v>3234</v>
      </c>
      <c r="E526" s="2" t="str">
        <f>VLOOKUP($D526,'Node Plan'!B:M,2,FALSE)</f>
        <v>Microfluidic Layer Node 3234</v>
      </c>
      <c r="F526" s="192">
        <f>IF(G526="Y",1/(1/K526+1/P526+1/U526),1/(1/P526+1/U526))</f>
        <v>6.0664000000000004E-3</v>
      </c>
      <c r="G526" s="2" t="s">
        <v>24</v>
      </c>
      <c r="H526" s="6"/>
      <c r="I526" s="4"/>
      <c r="J526" s="4"/>
      <c r="K526" s="5">
        <f>I526*J526*H526</f>
        <v>0</v>
      </c>
      <c r="L526" s="274">
        <f>VLOOKUP($B526,'Node Plan'!$B:$M,8,FALSE)</f>
        <v>0.4</v>
      </c>
      <c r="M526" s="275">
        <f>VLOOKUP($B526,'Node Plan'!$B:$M,11,FALSE)</f>
        <v>1.533E-2</v>
      </c>
      <c r="N526" s="275">
        <f>VLOOKUP($B526,'Node Plan'!$B:$M,10,FALSE)</f>
        <v>1.5166000000000001E-2</v>
      </c>
      <c r="O526" s="275">
        <f>VLOOKUP($B526,'Node Plan'!$B:$M,11,FALSE)/2</f>
        <v>7.6649999999999999E-3</v>
      </c>
      <c r="P526" s="276">
        <f t="shared" si="360"/>
        <v>1.2132800000000001E-2</v>
      </c>
      <c r="Q526" s="274">
        <f>VLOOKUP($B526,'Node Plan'!$B:$M,8,FALSE)</f>
        <v>0.4</v>
      </c>
      <c r="R526" s="275">
        <f>VLOOKUP($B526,'Node Plan'!$B:$M,11,FALSE)</f>
        <v>1.533E-2</v>
      </c>
      <c r="S526" s="275">
        <f>VLOOKUP($B526,'Node Plan'!$B:$M,10,FALSE)</f>
        <v>1.5166000000000001E-2</v>
      </c>
      <c r="T526" s="275">
        <f>VLOOKUP($B526,'Node Plan'!$B:$M,11,FALSE)/2</f>
        <v>7.6649999999999999E-3</v>
      </c>
      <c r="U526" s="276">
        <f t="shared" si="361"/>
        <v>1.2132800000000001E-2</v>
      </c>
      <c r="V526"/>
      <c r="W526"/>
      <c r="X526" s="2" t="str">
        <f>"     GL("&amp;B526&amp;","&amp;D526&amp;") = "&amp;F526&amp;";"</f>
        <v xml:space="preserve">     GL(3228,3234) = 0.0060664;</v>
      </c>
    </row>
    <row r="527" spans="1:24" s="59" customFormat="1">
      <c r="A527"/>
      <c r="B527" s="2"/>
      <c r="C527" s="2"/>
      <c r="D527" s="2"/>
      <c r="E527" s="2"/>
      <c r="F527" s="192"/>
      <c r="G527" s="2"/>
      <c r="H527" s="6"/>
      <c r="I527" s="4"/>
      <c r="J527" s="4"/>
      <c r="K527" s="5"/>
      <c r="L527" s="274"/>
      <c r="M527" s="275"/>
      <c r="N527" s="275"/>
      <c r="O527" s="275"/>
      <c r="P527" s="276"/>
      <c r="Q527" s="274"/>
      <c r="R527" s="275"/>
      <c r="S527" s="275"/>
      <c r="T527" s="275"/>
      <c r="U527" s="276"/>
      <c r="V527"/>
      <c r="W527"/>
      <c r="X527" s="2"/>
    </row>
    <row r="528" spans="1:24" s="14" customFormat="1">
      <c r="A528"/>
      <c r="B528" s="2">
        <v>3205</v>
      </c>
      <c r="C528" s="2" t="str">
        <f>VLOOKUP($B528,'Node Plan'!B:M,2,FALSE)</f>
        <v>Microfluidic Layer Node 3205</v>
      </c>
      <c r="D528" s="2">
        <f>B528+6</f>
        <v>3211</v>
      </c>
      <c r="E528" s="2" t="str">
        <f>VLOOKUP($D528,'Node Plan'!B:M,2,FALSE)</f>
        <v>Microfluidic Layer Node 3211</v>
      </c>
      <c r="F528" s="192">
        <f>IF(G528="Y",1/(1/K528+1/P528+1/U528),1/(1/P528+1/U528))</f>
        <v>6.0664000000000004E-3</v>
      </c>
      <c r="G528" s="2" t="s">
        <v>24</v>
      </c>
      <c r="H528" s="6"/>
      <c r="I528" s="4"/>
      <c r="J528" s="4"/>
      <c r="K528" s="5">
        <f>I528*J528*H528</f>
        <v>0</v>
      </c>
      <c r="L528" s="274">
        <f>VLOOKUP($B528,'Node Plan'!$B:$M,8,FALSE)</f>
        <v>0.4</v>
      </c>
      <c r="M528" s="275">
        <f>VLOOKUP($B528,'Node Plan'!$B:$M,11,FALSE)</f>
        <v>1.533E-2</v>
      </c>
      <c r="N528" s="275">
        <f>VLOOKUP($B528,'Node Plan'!$B:$M,10,FALSE)</f>
        <v>1.5166000000000001E-2</v>
      </c>
      <c r="O528" s="275">
        <f>VLOOKUP($B528,'Node Plan'!$B:$M,11,FALSE)/2</f>
        <v>7.6649999999999999E-3</v>
      </c>
      <c r="P528" s="276">
        <f t="shared" ref="P528:P532" si="367">(L528*M528*N528)/O528</f>
        <v>1.2132800000000001E-2</v>
      </c>
      <c r="Q528" s="274">
        <f>VLOOKUP($B528,'Node Plan'!$B:$M,8,FALSE)</f>
        <v>0.4</v>
      </c>
      <c r="R528" s="275">
        <f>VLOOKUP($B528,'Node Plan'!$B:$M,11,FALSE)</f>
        <v>1.533E-2</v>
      </c>
      <c r="S528" s="275">
        <f>VLOOKUP($B528,'Node Plan'!$B:$M,10,FALSE)</f>
        <v>1.5166000000000001E-2</v>
      </c>
      <c r="T528" s="275">
        <f>VLOOKUP($B528,'Node Plan'!$B:$M,11,FALSE)/2</f>
        <v>7.6649999999999999E-3</v>
      </c>
      <c r="U528" s="276">
        <f t="shared" ref="U528:U532" si="368">(Q528*R528*S528)/T528</f>
        <v>1.2132800000000001E-2</v>
      </c>
      <c r="V528"/>
      <c r="W528"/>
      <c r="X528" s="2" t="str">
        <f>"     GL("&amp;B528&amp;","&amp;D528&amp;") = "&amp;F528&amp;";"</f>
        <v xml:space="preserve">     GL(3205,3211) = 0.0060664;</v>
      </c>
    </row>
    <row r="529" spans="1:25" s="59" customFormat="1">
      <c r="A529"/>
      <c r="B529" s="2">
        <f>B528+6</f>
        <v>3211</v>
      </c>
      <c r="C529" s="2" t="str">
        <f>VLOOKUP($B529,'Node Plan'!B:M,2,FALSE)</f>
        <v>Microfluidic Layer Node 3211</v>
      </c>
      <c r="D529" s="2">
        <f>B529+6</f>
        <v>3217</v>
      </c>
      <c r="E529" s="2" t="str">
        <f>VLOOKUP($D529,'Node Plan'!B:M,2,FALSE)</f>
        <v>Microfluidic Layer Node 3217</v>
      </c>
      <c r="F529" s="192">
        <f>IF(G529="Y",1/(1/K529+1/P529+1/U529),1/(1/P529+1/U529))</f>
        <v>6.0664000000000004E-3</v>
      </c>
      <c r="G529" s="2" t="s">
        <v>24</v>
      </c>
      <c r="H529" s="6"/>
      <c r="I529" s="4"/>
      <c r="J529" s="4"/>
      <c r="K529" s="5">
        <f>I529*J529*H529</f>
        <v>0</v>
      </c>
      <c r="L529" s="274">
        <f>VLOOKUP($B529,'Node Plan'!$B:$M,8,FALSE)</f>
        <v>0.4</v>
      </c>
      <c r="M529" s="275">
        <f>VLOOKUP($B529,'Node Plan'!$B:$M,11,FALSE)</f>
        <v>1.533E-2</v>
      </c>
      <c r="N529" s="275">
        <f>VLOOKUP($B529,'Node Plan'!$B:$M,10,FALSE)</f>
        <v>1.5166000000000001E-2</v>
      </c>
      <c r="O529" s="275">
        <f>VLOOKUP($B529,'Node Plan'!$B:$M,11,FALSE)/2</f>
        <v>7.6649999999999999E-3</v>
      </c>
      <c r="P529" s="276">
        <f t="shared" si="367"/>
        <v>1.2132800000000001E-2</v>
      </c>
      <c r="Q529" s="274">
        <f>VLOOKUP($B529,'Node Plan'!$B:$M,8,FALSE)</f>
        <v>0.4</v>
      </c>
      <c r="R529" s="275">
        <f>VLOOKUP($B529,'Node Plan'!$B:$M,11,FALSE)</f>
        <v>1.533E-2</v>
      </c>
      <c r="S529" s="275">
        <f>VLOOKUP($B529,'Node Plan'!$B:$M,10,FALSE)</f>
        <v>1.5166000000000001E-2</v>
      </c>
      <c r="T529" s="275">
        <f>VLOOKUP($B529,'Node Plan'!$B:$M,11,FALSE)/2</f>
        <v>7.6649999999999999E-3</v>
      </c>
      <c r="U529" s="276">
        <f t="shared" si="368"/>
        <v>1.2132800000000001E-2</v>
      </c>
      <c r="V529"/>
      <c r="W529"/>
      <c r="X529" s="2" t="str">
        <f>"     GL("&amp;B529&amp;","&amp;D529&amp;") = "&amp;F529&amp;";"</f>
        <v xml:space="preserve">     GL(3211,3217) = 0.0060664;</v>
      </c>
    </row>
    <row r="530" spans="1:25" s="59" customFormat="1">
      <c r="A530"/>
      <c r="B530" s="2">
        <f t="shared" ref="B530:B531" si="369">B529+6</f>
        <v>3217</v>
      </c>
      <c r="C530" s="2" t="str">
        <f>VLOOKUP($B530,'Node Plan'!B:M,2,FALSE)</f>
        <v>Microfluidic Layer Node 3217</v>
      </c>
      <c r="D530" s="2">
        <f t="shared" ref="D530:D531" si="370">B530+6</f>
        <v>3223</v>
      </c>
      <c r="E530" s="2" t="str">
        <f>VLOOKUP($D530,'Node Plan'!B:M,2,FALSE)</f>
        <v>Microfluidic Layer Node 3223</v>
      </c>
      <c r="F530" s="192">
        <f t="shared" ref="F530:F531" si="371">IF(G530="Y",1/(1/K530+1/P530+1/U530),1/(1/P530+1/U530))</f>
        <v>6.0664000000000004E-3</v>
      </c>
      <c r="G530" s="2" t="s">
        <v>24</v>
      </c>
      <c r="H530" s="6"/>
      <c r="I530" s="4"/>
      <c r="J530" s="4"/>
      <c r="K530" s="5">
        <f t="shared" ref="K530:K531" si="372">I530*J530*H530</f>
        <v>0</v>
      </c>
      <c r="L530" s="274">
        <f>VLOOKUP($B530,'Node Plan'!$B:$M,8,FALSE)</f>
        <v>0.4</v>
      </c>
      <c r="M530" s="275">
        <f>VLOOKUP($B530,'Node Plan'!$B:$M,11,FALSE)</f>
        <v>1.533E-2</v>
      </c>
      <c r="N530" s="275">
        <f>VLOOKUP($B530,'Node Plan'!$B:$M,10,FALSE)</f>
        <v>1.5166000000000001E-2</v>
      </c>
      <c r="O530" s="275">
        <f>VLOOKUP($B530,'Node Plan'!$B:$M,11,FALSE)/2</f>
        <v>7.6649999999999999E-3</v>
      </c>
      <c r="P530" s="276">
        <f t="shared" si="367"/>
        <v>1.2132800000000001E-2</v>
      </c>
      <c r="Q530" s="274">
        <f>VLOOKUP($B530,'Node Plan'!$B:$M,8,FALSE)</f>
        <v>0.4</v>
      </c>
      <c r="R530" s="275">
        <f>VLOOKUP($B530,'Node Plan'!$B:$M,11,FALSE)</f>
        <v>1.533E-2</v>
      </c>
      <c r="S530" s="275">
        <f>VLOOKUP($B530,'Node Plan'!$B:$M,10,FALSE)</f>
        <v>1.5166000000000001E-2</v>
      </c>
      <c r="T530" s="275">
        <f>VLOOKUP($B530,'Node Plan'!$B:$M,11,FALSE)/2</f>
        <v>7.6649999999999999E-3</v>
      </c>
      <c r="U530" s="276">
        <f t="shared" si="368"/>
        <v>1.2132800000000001E-2</v>
      </c>
      <c r="V530"/>
      <c r="W530"/>
      <c r="X530" s="2" t="str">
        <f t="shared" ref="X530:X531" si="373">"     GL("&amp;B530&amp;","&amp;D530&amp;") = "&amp;F530&amp;";"</f>
        <v xml:space="preserve">     GL(3217,3223) = 0.0060664;</v>
      </c>
    </row>
    <row r="531" spans="1:25" s="59" customFormat="1">
      <c r="A531"/>
      <c r="B531" s="2">
        <f t="shared" si="369"/>
        <v>3223</v>
      </c>
      <c r="C531" s="2" t="str">
        <f>VLOOKUP($B531,'Node Plan'!B:M,2,FALSE)</f>
        <v>Microfluidic Layer Node 3223</v>
      </c>
      <c r="D531" s="2">
        <f t="shared" si="370"/>
        <v>3229</v>
      </c>
      <c r="E531" s="2" t="str">
        <f>VLOOKUP($D531,'Node Plan'!B:M,2,FALSE)</f>
        <v>Microfluidic Layer Node 3229</v>
      </c>
      <c r="F531" s="192">
        <f t="shared" si="371"/>
        <v>6.0664000000000004E-3</v>
      </c>
      <c r="G531" s="2" t="s">
        <v>24</v>
      </c>
      <c r="H531" s="6"/>
      <c r="I531" s="4"/>
      <c r="J531" s="4"/>
      <c r="K531" s="5">
        <f t="shared" si="372"/>
        <v>0</v>
      </c>
      <c r="L531" s="274">
        <f>VLOOKUP($B531,'Node Plan'!$B:$M,8,FALSE)</f>
        <v>0.4</v>
      </c>
      <c r="M531" s="275">
        <f>VLOOKUP($B531,'Node Plan'!$B:$M,11,FALSE)</f>
        <v>1.533E-2</v>
      </c>
      <c r="N531" s="275">
        <f>VLOOKUP($B531,'Node Plan'!$B:$M,10,FALSE)</f>
        <v>1.5166000000000001E-2</v>
      </c>
      <c r="O531" s="275">
        <f>VLOOKUP($B531,'Node Plan'!$B:$M,11,FALSE)/2</f>
        <v>7.6649999999999999E-3</v>
      </c>
      <c r="P531" s="276">
        <f t="shared" si="367"/>
        <v>1.2132800000000001E-2</v>
      </c>
      <c r="Q531" s="274">
        <f>VLOOKUP($B531,'Node Plan'!$B:$M,8,FALSE)</f>
        <v>0.4</v>
      </c>
      <c r="R531" s="275">
        <f>VLOOKUP($B531,'Node Plan'!$B:$M,11,FALSE)</f>
        <v>1.533E-2</v>
      </c>
      <c r="S531" s="275">
        <f>VLOOKUP($B531,'Node Plan'!$B:$M,10,FALSE)</f>
        <v>1.5166000000000001E-2</v>
      </c>
      <c r="T531" s="275">
        <f>VLOOKUP($B531,'Node Plan'!$B:$M,11,FALSE)/2</f>
        <v>7.6649999999999999E-3</v>
      </c>
      <c r="U531" s="276">
        <f t="shared" si="368"/>
        <v>1.2132800000000001E-2</v>
      </c>
      <c r="V531"/>
      <c r="W531"/>
      <c r="X531" s="2" t="str">
        <f t="shared" si="373"/>
        <v xml:space="preserve">     GL(3223,3229) = 0.0060664;</v>
      </c>
    </row>
    <row r="532" spans="1:25" s="59" customFormat="1">
      <c r="A532"/>
      <c r="B532" s="2">
        <f>B531+6</f>
        <v>3229</v>
      </c>
      <c r="C532" s="2" t="str">
        <f>VLOOKUP($B532,'Node Plan'!B:M,2,FALSE)</f>
        <v>Microfluidic Layer Node 3229</v>
      </c>
      <c r="D532" s="2">
        <f>B532+6</f>
        <v>3235</v>
      </c>
      <c r="E532" s="2" t="str">
        <f>VLOOKUP($D532,'Node Plan'!B:M,2,FALSE)</f>
        <v>Microfluidic Layer Node 3235</v>
      </c>
      <c r="F532" s="192">
        <f>IF(G532="Y",1/(1/K532+1/P532+1/U532),1/(1/P532+1/U532))</f>
        <v>6.0664000000000004E-3</v>
      </c>
      <c r="G532" s="2" t="s">
        <v>24</v>
      </c>
      <c r="H532" s="6"/>
      <c r="I532" s="4"/>
      <c r="J532" s="4"/>
      <c r="K532" s="5">
        <f>I532*J532*H532</f>
        <v>0</v>
      </c>
      <c r="L532" s="274">
        <f>VLOOKUP($B532,'Node Plan'!$B:$M,8,FALSE)</f>
        <v>0.4</v>
      </c>
      <c r="M532" s="275">
        <f>VLOOKUP($B532,'Node Plan'!$B:$M,11,FALSE)</f>
        <v>1.533E-2</v>
      </c>
      <c r="N532" s="275">
        <f>VLOOKUP($B532,'Node Plan'!$B:$M,10,FALSE)</f>
        <v>1.5166000000000001E-2</v>
      </c>
      <c r="O532" s="275">
        <f>VLOOKUP($B532,'Node Plan'!$B:$M,11,FALSE)/2</f>
        <v>7.6649999999999999E-3</v>
      </c>
      <c r="P532" s="276">
        <f t="shared" si="367"/>
        <v>1.2132800000000001E-2</v>
      </c>
      <c r="Q532" s="274">
        <f>VLOOKUP($B532,'Node Plan'!$B:$M,8,FALSE)</f>
        <v>0.4</v>
      </c>
      <c r="R532" s="275">
        <f>VLOOKUP($B532,'Node Plan'!$B:$M,11,FALSE)</f>
        <v>1.533E-2</v>
      </c>
      <c r="S532" s="275">
        <f>VLOOKUP($B532,'Node Plan'!$B:$M,10,FALSE)</f>
        <v>1.5166000000000001E-2</v>
      </c>
      <c r="T532" s="275">
        <f>VLOOKUP($B532,'Node Plan'!$B:$M,11,FALSE)/2</f>
        <v>7.6649999999999999E-3</v>
      </c>
      <c r="U532" s="276">
        <f t="shared" si="368"/>
        <v>1.2132800000000001E-2</v>
      </c>
      <c r="V532"/>
      <c r="W532"/>
      <c r="X532" s="2" t="str">
        <f>"     GL("&amp;B532&amp;","&amp;D532&amp;") = "&amp;F532&amp;";"</f>
        <v xml:space="preserve">     GL(3229,3235) = 0.0060664;</v>
      </c>
    </row>
    <row r="533" spans="1:25" s="59" customFormat="1">
      <c r="A533"/>
      <c r="B533" s="2"/>
      <c r="C533" s="2"/>
      <c r="D533" s="2"/>
      <c r="E533" s="2"/>
      <c r="F533" s="192"/>
      <c r="G533" s="2"/>
      <c r="H533" s="6"/>
      <c r="I533" s="4"/>
      <c r="J533" s="4"/>
      <c r="K533" s="5"/>
      <c r="L533" s="274"/>
      <c r="M533" s="275"/>
      <c r="N533" s="275"/>
      <c r="O533" s="275"/>
      <c r="P533" s="276"/>
      <c r="Q533" s="274"/>
      <c r="R533" s="275"/>
      <c r="S533" s="275"/>
      <c r="T533" s="275"/>
      <c r="U533" s="276"/>
      <c r="V533"/>
      <c r="W533"/>
      <c r="X533" s="2"/>
    </row>
    <row r="534" spans="1:25" s="59" customFormat="1" ht="15" thickBot="1">
      <c r="A534"/>
      <c r="B534" s="2"/>
      <c r="C534" s="2"/>
      <c r="D534" s="2"/>
      <c r="E534" s="2"/>
      <c r="F534" s="192"/>
      <c r="G534" s="2"/>
      <c r="H534" s="6"/>
      <c r="I534" s="4"/>
      <c r="J534" s="4"/>
      <c r="K534" s="5"/>
      <c r="L534" s="274"/>
      <c r="M534" s="275"/>
      <c r="N534" s="275"/>
      <c r="O534" s="275"/>
      <c r="P534" s="276"/>
      <c r="Q534" s="274"/>
      <c r="R534" s="275"/>
      <c r="S534" s="275"/>
      <c r="T534" s="275"/>
      <c r="U534" s="276"/>
      <c r="V534"/>
      <c r="W534"/>
      <c r="X534" s="2"/>
    </row>
    <row r="535" spans="1:25" s="34" customFormat="1" ht="15" thickBot="1">
      <c r="A535" s="202"/>
      <c r="B535" s="203" t="s">
        <v>77</v>
      </c>
      <c r="C535" s="204" t="s">
        <v>78</v>
      </c>
      <c r="D535" s="203" t="s">
        <v>77</v>
      </c>
      <c r="E535" s="204" t="s">
        <v>78</v>
      </c>
      <c r="F535" s="205"/>
      <c r="G535" s="205"/>
      <c r="H535" s="206"/>
      <c r="I535" s="202"/>
      <c r="J535" s="202"/>
      <c r="K535" s="202"/>
      <c r="L535" s="206"/>
      <c r="M535" s="202"/>
      <c r="N535" s="202"/>
      <c r="O535" s="202"/>
      <c r="P535" s="207"/>
      <c r="Q535" s="206"/>
      <c r="R535" s="202"/>
      <c r="S535" s="202"/>
      <c r="T535" s="202"/>
      <c r="U535" s="207"/>
      <c r="V535" s="202"/>
      <c r="W535" s="202"/>
      <c r="X535" s="208"/>
    </row>
    <row r="536" spans="1:25" s="62" customFormat="1">
      <c r="A536" s="209"/>
      <c r="B536" s="210"/>
      <c r="C536" s="210"/>
      <c r="D536" s="210" t="s">
        <v>80</v>
      </c>
      <c r="E536" s="210"/>
      <c r="F536" s="211"/>
      <c r="G536" s="211"/>
      <c r="H536" s="212"/>
      <c r="I536" s="213"/>
      <c r="J536" s="213"/>
      <c r="K536" s="213"/>
      <c r="L536" s="212"/>
      <c r="M536" s="213"/>
      <c r="N536" s="213"/>
      <c r="O536" s="213"/>
      <c r="P536" s="214"/>
      <c r="Q536" s="212"/>
      <c r="R536" s="213"/>
      <c r="S536" s="213"/>
      <c r="T536" s="213"/>
      <c r="U536" s="214"/>
      <c r="V536" s="209"/>
      <c r="W536" s="209"/>
      <c r="X536" s="215"/>
    </row>
    <row r="537" spans="1:25" s="14" customFormat="1">
      <c r="A537"/>
      <c r="B537" s="2">
        <v>3200</v>
      </c>
      <c r="C537" s="2" t="str">
        <f>VLOOKUP($B537,'Node Plan'!B:M,2,FALSE)</f>
        <v>Microfluidic Layer Node 3200</v>
      </c>
      <c r="D537" s="2">
        <f>B537+1</f>
        <v>3201</v>
      </c>
      <c r="E537" s="2" t="str">
        <f>VLOOKUP($D537,'Node Plan'!B:M,2,FALSE)</f>
        <v>Microfluidic Layer Node 3201</v>
      </c>
      <c r="F537" s="192">
        <f>IF(G537="Y",1/(1/K537+1/P537+1/U537),1/(1/P537+1/U537))</f>
        <v>6.1320000000000003E-3</v>
      </c>
      <c r="G537" s="2" t="s">
        <v>24</v>
      </c>
      <c r="H537" s="6"/>
      <c r="I537" s="4"/>
      <c r="J537" s="4"/>
      <c r="K537" s="5">
        <f>I537*J537*H537</f>
        <v>0</v>
      </c>
      <c r="L537" s="274">
        <f>VLOOKUP($B537,'Node Plan'!$B:$M,8,FALSE)</f>
        <v>0.4</v>
      </c>
      <c r="M537" s="275">
        <f>VLOOKUP($B537,'Node Plan'!$B:$M,10,FALSE)</f>
        <v>1.5166000000000001E-2</v>
      </c>
      <c r="N537" s="275">
        <f>VLOOKUP($B537,'Node Plan'!$B:$M,11,FALSE)</f>
        <v>1.533E-2</v>
      </c>
      <c r="O537" s="275">
        <f>VLOOKUP($B537,'Node Plan'!$B:$M,10,FALSE)/2</f>
        <v>7.5830000000000003E-3</v>
      </c>
      <c r="P537" s="276">
        <f>(L537*M537*N537)/O537</f>
        <v>1.2264000000000001E-2</v>
      </c>
      <c r="Q537" s="274">
        <f>VLOOKUP($B537,'Node Plan'!$B:$M,8,FALSE)</f>
        <v>0.4</v>
      </c>
      <c r="R537" s="275">
        <f>VLOOKUP($B537,'Node Plan'!$B:$M,10,FALSE)</f>
        <v>1.5166000000000001E-2</v>
      </c>
      <c r="S537" s="275">
        <f>VLOOKUP($B537,'Node Plan'!$B:$M,11,FALSE)</f>
        <v>1.533E-2</v>
      </c>
      <c r="T537" s="275">
        <f>VLOOKUP($B537,'Node Plan'!$B:$M,10,FALSE)/2</f>
        <v>7.5830000000000003E-3</v>
      </c>
      <c r="U537" s="276">
        <f>(Q537*R537*S537)/T537</f>
        <v>1.2264000000000001E-2</v>
      </c>
      <c r="V537"/>
      <c r="W537"/>
      <c r="X537" s="2" t="str">
        <f>"     GL("&amp;B537&amp;","&amp;D537&amp;") = "&amp;F537&amp;";"</f>
        <v xml:space="preserve">     GL(3200,3201) = 0.006132;</v>
      </c>
    </row>
    <row r="538" spans="1:25" s="14" customFormat="1">
      <c r="A538"/>
      <c r="B538" s="2">
        <f>B537+1</f>
        <v>3201</v>
      </c>
      <c r="C538" s="2" t="str">
        <f>VLOOKUP($B538,'Node Plan'!B:M,2,FALSE)</f>
        <v>Microfluidic Layer Node 3201</v>
      </c>
      <c r="D538" s="2">
        <f>B538+1</f>
        <v>3202</v>
      </c>
      <c r="E538" s="2" t="str">
        <f>VLOOKUP($D538,'Node Plan'!B:M,2,FALSE)</f>
        <v>Microfluidic Layer Node 3202</v>
      </c>
      <c r="F538" s="192">
        <f>IF(G538="Y",1/(1/K538+1/P538+1/U538),1/(1/P538+1/U538))</f>
        <v>6.1320000000000003E-3</v>
      </c>
      <c r="G538" s="2" t="s">
        <v>24</v>
      </c>
      <c r="H538" s="6"/>
      <c r="I538" s="4"/>
      <c r="J538" s="4"/>
      <c r="K538" s="5">
        <f>I538*J538*H538</f>
        <v>0</v>
      </c>
      <c r="L538" s="274">
        <f>VLOOKUP($B538,'Node Plan'!$B:$M,8,FALSE)</f>
        <v>0.4</v>
      </c>
      <c r="M538" s="275">
        <f>VLOOKUP($B538,'Node Plan'!$B:$M,10,FALSE)</f>
        <v>1.5166000000000001E-2</v>
      </c>
      <c r="N538" s="275">
        <f>VLOOKUP($B538,'Node Plan'!$B:$M,11,FALSE)</f>
        <v>1.533E-2</v>
      </c>
      <c r="O538" s="275">
        <f>VLOOKUP($B538,'Node Plan'!$B:$M,10,FALSE)/2</f>
        <v>7.5830000000000003E-3</v>
      </c>
      <c r="P538" s="276">
        <f t="shared" ref="P538:P541" si="374">(L538*M538*N538)/O538</f>
        <v>1.2264000000000001E-2</v>
      </c>
      <c r="Q538" s="274">
        <f>VLOOKUP($B538,'Node Plan'!$B:$M,8,FALSE)</f>
        <v>0.4</v>
      </c>
      <c r="R538" s="275">
        <f>VLOOKUP($B538,'Node Plan'!$B:$M,10,FALSE)</f>
        <v>1.5166000000000001E-2</v>
      </c>
      <c r="S538" s="275">
        <f>VLOOKUP($B538,'Node Plan'!$B:$M,11,FALSE)</f>
        <v>1.533E-2</v>
      </c>
      <c r="T538" s="275">
        <f>VLOOKUP($B538,'Node Plan'!$B:$M,10,FALSE)/2</f>
        <v>7.5830000000000003E-3</v>
      </c>
      <c r="U538" s="276">
        <f t="shared" ref="U538:U541" si="375">(Q538*R538*S538)/T538</f>
        <v>1.2264000000000001E-2</v>
      </c>
      <c r="V538"/>
      <c r="W538"/>
      <c r="X538" s="2" t="str">
        <f>"     GL("&amp;B538&amp;","&amp;D538&amp;") = "&amp;F538&amp;";"</f>
        <v xml:space="preserve">     GL(3201,3202) = 0.006132;</v>
      </c>
    </row>
    <row r="539" spans="1:25" s="14" customFormat="1">
      <c r="A539"/>
      <c r="B539" s="2">
        <f t="shared" ref="B539:B565" si="376">B538+1</f>
        <v>3202</v>
      </c>
      <c r="C539" s="2" t="str">
        <f>VLOOKUP($B539,'Node Plan'!B:M,2,FALSE)</f>
        <v>Microfluidic Layer Node 3202</v>
      </c>
      <c r="D539" s="2">
        <f>B539+1</f>
        <v>3203</v>
      </c>
      <c r="E539" s="2" t="str">
        <f>VLOOKUP($D539,'Node Plan'!B:M,2,FALSE)</f>
        <v>Microfluidic Layer Node 3203</v>
      </c>
      <c r="F539" s="192">
        <f>IF(G539="Y",1/(1/K539+1/P539+1/U539),1/(1/P539+1/U539))</f>
        <v>6.1320000000000003E-3</v>
      </c>
      <c r="G539" s="2" t="s">
        <v>24</v>
      </c>
      <c r="H539" s="6"/>
      <c r="I539" s="4"/>
      <c r="J539" s="4"/>
      <c r="K539" s="5">
        <f>I539*J539*H539</f>
        <v>0</v>
      </c>
      <c r="L539" s="274">
        <f>VLOOKUP($B539,'Node Plan'!$B:$M,8,FALSE)</f>
        <v>0.4</v>
      </c>
      <c r="M539" s="275">
        <f>VLOOKUP($B539,'Node Plan'!$B:$M,10,FALSE)</f>
        <v>1.5166000000000001E-2</v>
      </c>
      <c r="N539" s="275">
        <f>VLOOKUP($B539,'Node Plan'!$B:$M,11,FALSE)</f>
        <v>1.533E-2</v>
      </c>
      <c r="O539" s="275">
        <f>VLOOKUP($B539,'Node Plan'!$B:$M,10,FALSE)/2</f>
        <v>7.5830000000000003E-3</v>
      </c>
      <c r="P539" s="276">
        <f t="shared" si="374"/>
        <v>1.2264000000000001E-2</v>
      </c>
      <c r="Q539" s="274">
        <f>VLOOKUP($B539,'Node Plan'!$B:$M,8,FALSE)</f>
        <v>0.4</v>
      </c>
      <c r="R539" s="275">
        <f>VLOOKUP($B539,'Node Plan'!$B:$M,10,FALSE)</f>
        <v>1.5166000000000001E-2</v>
      </c>
      <c r="S539" s="275">
        <f>VLOOKUP($B539,'Node Plan'!$B:$M,11,FALSE)</f>
        <v>1.533E-2</v>
      </c>
      <c r="T539" s="275">
        <f>VLOOKUP($B539,'Node Plan'!$B:$M,10,FALSE)/2</f>
        <v>7.5830000000000003E-3</v>
      </c>
      <c r="U539" s="276">
        <f t="shared" si="375"/>
        <v>1.2264000000000001E-2</v>
      </c>
      <c r="V539"/>
      <c r="W539"/>
      <c r="X539" s="2" t="str">
        <f>"     GL("&amp;B539&amp;","&amp;D539&amp;") = "&amp;F539&amp;";"</f>
        <v xml:space="preserve">     GL(3202,3203) = 0.006132;</v>
      </c>
    </row>
    <row r="540" spans="1:25" s="62" customFormat="1">
      <c r="A540"/>
      <c r="B540" s="2">
        <f t="shared" si="376"/>
        <v>3203</v>
      </c>
      <c r="C540" s="2" t="str">
        <f>VLOOKUP($B540,'Node Plan'!B:M,2,FALSE)</f>
        <v>Microfluidic Layer Node 3203</v>
      </c>
      <c r="D540" s="2">
        <f>B540+1</f>
        <v>3204</v>
      </c>
      <c r="E540" s="2" t="str">
        <f>VLOOKUP($D540,'Node Plan'!B:M,2,FALSE)</f>
        <v>Microfluidic Layer Node 3204</v>
      </c>
      <c r="F540" s="192">
        <f>IF(G540="Y",1/(1/K540+1/P540+1/U540),1/(1/P540+1/U540))</f>
        <v>6.1320000000000003E-3</v>
      </c>
      <c r="G540" s="2" t="s">
        <v>24</v>
      </c>
      <c r="H540" s="6"/>
      <c r="I540" s="4"/>
      <c r="J540" s="4"/>
      <c r="K540" s="5">
        <f>I540*J540*H540</f>
        <v>0</v>
      </c>
      <c r="L540" s="274">
        <f>VLOOKUP($B540,'Node Plan'!$B:$M,8,FALSE)</f>
        <v>0.4</v>
      </c>
      <c r="M540" s="275">
        <f>VLOOKUP($B540,'Node Plan'!$B:$M,10,FALSE)</f>
        <v>1.5166000000000001E-2</v>
      </c>
      <c r="N540" s="275">
        <f>VLOOKUP($B540,'Node Plan'!$B:$M,11,FALSE)</f>
        <v>1.533E-2</v>
      </c>
      <c r="O540" s="275">
        <f>VLOOKUP($B540,'Node Plan'!$B:$M,10,FALSE)/2</f>
        <v>7.5830000000000003E-3</v>
      </c>
      <c r="P540" s="276">
        <f t="shared" si="374"/>
        <v>1.2264000000000001E-2</v>
      </c>
      <c r="Q540" s="274">
        <f>VLOOKUP($B540,'Node Plan'!$B:$M,8,FALSE)</f>
        <v>0.4</v>
      </c>
      <c r="R540" s="275">
        <f>VLOOKUP($B540,'Node Plan'!$B:$M,10,FALSE)</f>
        <v>1.5166000000000001E-2</v>
      </c>
      <c r="S540" s="275">
        <f>VLOOKUP($B540,'Node Plan'!$B:$M,11,FALSE)</f>
        <v>1.533E-2</v>
      </c>
      <c r="T540" s="275">
        <f>VLOOKUP($B540,'Node Plan'!$B:$M,10,FALSE)/2</f>
        <v>7.5830000000000003E-3</v>
      </c>
      <c r="U540" s="276">
        <f t="shared" si="375"/>
        <v>1.2264000000000001E-2</v>
      </c>
      <c r="V540"/>
      <c r="W540"/>
      <c r="X540" s="2" t="str">
        <f>"     GL("&amp;B540&amp;","&amp;D540&amp;") = "&amp;F540&amp;";"</f>
        <v xml:space="preserve">     GL(3203,3204) = 0.006132;</v>
      </c>
    </row>
    <row r="541" spans="1:25" s="62" customFormat="1">
      <c r="A541"/>
      <c r="B541" s="2">
        <f t="shared" si="376"/>
        <v>3204</v>
      </c>
      <c r="C541" s="2" t="str">
        <f>VLOOKUP($B541,'Node Plan'!B:M,2,FALSE)</f>
        <v>Microfluidic Layer Node 3204</v>
      </c>
      <c r="D541" s="2">
        <f>B541+1</f>
        <v>3205</v>
      </c>
      <c r="E541" s="2" t="str">
        <f>VLOOKUP($D541,'Node Plan'!B:M,2,FALSE)</f>
        <v>Microfluidic Layer Node 3205</v>
      </c>
      <c r="F541" s="192">
        <f>IF(G541="Y",1/(1/K541+1/P541+1/U541),1/(1/P541+1/U541))</f>
        <v>6.1320000000000003E-3</v>
      </c>
      <c r="G541" s="2" t="s">
        <v>24</v>
      </c>
      <c r="H541" s="6"/>
      <c r="I541" s="4"/>
      <c r="J541" s="4"/>
      <c r="K541" s="5">
        <f>I541*J541*H541</f>
        <v>0</v>
      </c>
      <c r="L541" s="274">
        <f>VLOOKUP($B541,'Node Plan'!$B:$M,8,FALSE)</f>
        <v>0.4</v>
      </c>
      <c r="M541" s="275">
        <f>VLOOKUP($B541,'Node Plan'!$B:$M,10,FALSE)</f>
        <v>1.5166000000000001E-2</v>
      </c>
      <c r="N541" s="275">
        <f>VLOOKUP($B541,'Node Plan'!$B:$M,11,FALSE)</f>
        <v>1.533E-2</v>
      </c>
      <c r="O541" s="275">
        <f>VLOOKUP($B541,'Node Plan'!$B:$M,10,FALSE)/2</f>
        <v>7.5830000000000003E-3</v>
      </c>
      <c r="P541" s="276">
        <f t="shared" si="374"/>
        <v>1.2264000000000001E-2</v>
      </c>
      <c r="Q541" s="274">
        <f>VLOOKUP($B541,'Node Plan'!$B:$M,8,FALSE)</f>
        <v>0.4</v>
      </c>
      <c r="R541" s="275">
        <f>VLOOKUP($B541,'Node Plan'!$B:$M,10,FALSE)</f>
        <v>1.5166000000000001E-2</v>
      </c>
      <c r="S541" s="275">
        <f>VLOOKUP($B541,'Node Plan'!$B:$M,11,FALSE)</f>
        <v>1.533E-2</v>
      </c>
      <c r="T541" s="275">
        <f>VLOOKUP($B541,'Node Plan'!$B:$M,10,FALSE)/2</f>
        <v>7.5830000000000003E-3</v>
      </c>
      <c r="U541" s="276">
        <f t="shared" si="375"/>
        <v>1.2264000000000001E-2</v>
      </c>
      <c r="V541"/>
      <c r="W541"/>
      <c r="X541" s="2" t="str">
        <f>"     GL("&amp;B541&amp;","&amp;D541&amp;") = "&amp;F541&amp;";"</f>
        <v xml:space="preserve">     GL(3204,3205) = 0.006132;</v>
      </c>
    </row>
    <row r="542" spans="1:25" s="14" customFormat="1">
      <c r="A542"/>
      <c r="B542" s="2"/>
      <c r="C542" s="2"/>
      <c r="D542" s="2"/>
      <c r="E542" s="2"/>
      <c r="F542" s="192"/>
      <c r="G542" s="2"/>
      <c r="H542" s="6"/>
      <c r="I542" s="4"/>
      <c r="J542" s="4"/>
      <c r="K542" s="5"/>
      <c r="L542" s="274"/>
      <c r="M542" s="275"/>
      <c r="N542" s="275"/>
      <c r="O542" s="275"/>
      <c r="P542" s="276"/>
      <c r="Q542" s="274"/>
      <c r="R542" s="275"/>
      <c r="S542" s="275"/>
      <c r="T542" s="275"/>
      <c r="U542" s="276"/>
      <c r="V542"/>
      <c r="W542"/>
      <c r="X542" s="2"/>
    </row>
    <row r="543" spans="1:25" s="77" customFormat="1">
      <c r="A543"/>
      <c r="B543" s="2">
        <f>B541+2</f>
        <v>3206</v>
      </c>
      <c r="C543" s="2" t="str">
        <f>VLOOKUP($B543,'Node Plan'!B:M,2,FALSE)</f>
        <v>Microfluidic Layer Node 3206</v>
      </c>
      <c r="D543" s="2">
        <f>B543+1</f>
        <v>3207</v>
      </c>
      <c r="E543" s="2" t="str">
        <f>VLOOKUP($D543,'Node Plan'!B:M,2,FALSE)</f>
        <v>Microfluidic Layer Node 3207</v>
      </c>
      <c r="F543" s="192">
        <f>IF(G543="Y",1/(1/K543+1/P543+1/U543),1/(1/P543+1/U543))</f>
        <v>6.1320000000000003E-3</v>
      </c>
      <c r="G543" s="2" t="s">
        <v>24</v>
      </c>
      <c r="H543" s="6"/>
      <c r="I543" s="4"/>
      <c r="J543" s="4"/>
      <c r="K543" s="5">
        <f>I543*J543*H543</f>
        <v>0</v>
      </c>
      <c r="L543" s="274">
        <f>VLOOKUP($B543,'Node Plan'!$B:$M,8,FALSE)</f>
        <v>0.4</v>
      </c>
      <c r="M543" s="275">
        <f>VLOOKUP($B543,'Node Plan'!$B:$M,10,FALSE)</f>
        <v>1.5166000000000001E-2</v>
      </c>
      <c r="N543" s="275">
        <f>VLOOKUP($B543,'Node Plan'!$B:$M,11,FALSE)</f>
        <v>1.533E-2</v>
      </c>
      <c r="O543" s="275">
        <f>VLOOKUP($B543,'Node Plan'!$B:$M,10,FALSE)/2</f>
        <v>7.5830000000000003E-3</v>
      </c>
      <c r="P543" s="276">
        <f>(L543*M543*N543)/O543</f>
        <v>1.2264000000000001E-2</v>
      </c>
      <c r="Q543" s="274">
        <f>VLOOKUP($B543,'Node Plan'!$B:$M,8,FALSE)</f>
        <v>0.4</v>
      </c>
      <c r="R543" s="275">
        <f>VLOOKUP($B543,'Node Plan'!$B:$M,10,FALSE)</f>
        <v>1.5166000000000001E-2</v>
      </c>
      <c r="S543" s="275">
        <f>VLOOKUP($B543,'Node Plan'!$B:$M,11,FALSE)</f>
        <v>1.533E-2</v>
      </c>
      <c r="T543" s="275">
        <f>VLOOKUP($B543,'Node Plan'!$B:$M,10,FALSE)/2</f>
        <v>7.5830000000000003E-3</v>
      </c>
      <c r="U543" s="276">
        <f>(Q543*R543*S543)/T543</f>
        <v>1.2264000000000001E-2</v>
      </c>
      <c r="V543"/>
      <c r="W543"/>
      <c r="X543" s="2" t="str">
        <f>"     GL("&amp;B543&amp;","&amp;D543&amp;") = "&amp;F543&amp;";"</f>
        <v xml:space="preserve">     GL(3206,3207) = 0.006132;</v>
      </c>
      <c r="Y543" s="81"/>
    </row>
    <row r="544" spans="1:25" s="77" customFormat="1">
      <c r="A544"/>
      <c r="B544" s="2">
        <f t="shared" si="376"/>
        <v>3207</v>
      </c>
      <c r="C544" s="2" t="str">
        <f>VLOOKUP($B544,'Node Plan'!B:M,2,FALSE)</f>
        <v>Microfluidic Layer Node 3207</v>
      </c>
      <c r="D544" s="2">
        <f>B544+1</f>
        <v>3208</v>
      </c>
      <c r="E544" s="2" t="str">
        <f>VLOOKUP($D544,'Node Plan'!B:M,2,FALSE)</f>
        <v>Microfluidic Layer Node 3208</v>
      </c>
      <c r="F544" s="192">
        <f>IF(G544="Y",1/(1/K544+1/P544+1/U544),1/(1/P544+1/U544))</f>
        <v>6.1320000000000003E-3</v>
      </c>
      <c r="G544" s="2" t="s">
        <v>24</v>
      </c>
      <c r="H544" s="6"/>
      <c r="I544" s="4"/>
      <c r="J544" s="4"/>
      <c r="K544" s="5">
        <f>I544*J544*H544</f>
        <v>0</v>
      </c>
      <c r="L544" s="274">
        <f>VLOOKUP($B544,'Node Plan'!$B:$M,8,FALSE)</f>
        <v>0.4</v>
      </c>
      <c r="M544" s="275">
        <f>VLOOKUP($B544,'Node Plan'!$B:$M,10,FALSE)</f>
        <v>1.5166000000000001E-2</v>
      </c>
      <c r="N544" s="275">
        <f>VLOOKUP($B544,'Node Plan'!$B:$M,11,FALSE)</f>
        <v>1.533E-2</v>
      </c>
      <c r="O544" s="275">
        <f>VLOOKUP($B544,'Node Plan'!$B:$M,10,FALSE)/2</f>
        <v>7.5830000000000003E-3</v>
      </c>
      <c r="P544" s="276">
        <f t="shared" ref="P544:P547" si="377">(L544*M544*N544)/O544</f>
        <v>1.2264000000000001E-2</v>
      </c>
      <c r="Q544" s="274">
        <f>VLOOKUP($B544,'Node Plan'!$B:$M,8,FALSE)</f>
        <v>0.4</v>
      </c>
      <c r="R544" s="275">
        <f>VLOOKUP($B544,'Node Plan'!$B:$M,10,FALSE)</f>
        <v>1.5166000000000001E-2</v>
      </c>
      <c r="S544" s="275">
        <f>VLOOKUP($B544,'Node Plan'!$B:$M,11,FALSE)</f>
        <v>1.533E-2</v>
      </c>
      <c r="T544" s="275">
        <f>VLOOKUP($B544,'Node Plan'!$B:$M,10,FALSE)/2</f>
        <v>7.5830000000000003E-3</v>
      </c>
      <c r="U544" s="276">
        <f t="shared" ref="U544:U547" si="378">(Q544*R544*S544)/T544</f>
        <v>1.2264000000000001E-2</v>
      </c>
      <c r="V544"/>
      <c r="W544"/>
      <c r="X544" s="2" t="str">
        <f>"     GL("&amp;B544&amp;","&amp;D544&amp;") = "&amp;F544&amp;";"</f>
        <v xml:space="preserve">     GL(3207,3208) = 0.006132;</v>
      </c>
      <c r="Y544" s="81"/>
    </row>
    <row r="545" spans="1:24" s="34" customFormat="1">
      <c r="A545"/>
      <c r="B545" s="2">
        <f t="shared" si="376"/>
        <v>3208</v>
      </c>
      <c r="C545" s="2" t="str">
        <f>VLOOKUP($B545,'Node Plan'!B:M,2,FALSE)</f>
        <v>Microfluidic Layer Node 3208</v>
      </c>
      <c r="D545" s="2">
        <f>B545+1</f>
        <v>3209</v>
      </c>
      <c r="E545" s="2" t="str">
        <f>VLOOKUP($D545,'Node Plan'!B:M,2,FALSE)</f>
        <v>Microfluidic Layer Node 3209</v>
      </c>
      <c r="F545" s="192">
        <f>IF(G545="Y",1/(1/K545+1/P545+1/U545),1/(1/P545+1/U545))</f>
        <v>6.1320000000000003E-3</v>
      </c>
      <c r="G545" s="2" t="s">
        <v>24</v>
      </c>
      <c r="H545" s="6"/>
      <c r="I545" s="4"/>
      <c r="J545" s="4"/>
      <c r="K545" s="5">
        <f>I545*J545*H545</f>
        <v>0</v>
      </c>
      <c r="L545" s="274">
        <f>VLOOKUP($B545,'Node Plan'!$B:$M,8,FALSE)</f>
        <v>0.4</v>
      </c>
      <c r="M545" s="275">
        <f>VLOOKUP($B545,'Node Plan'!$B:$M,10,FALSE)</f>
        <v>1.5166000000000001E-2</v>
      </c>
      <c r="N545" s="275">
        <f>VLOOKUP($B545,'Node Plan'!$B:$M,11,FALSE)</f>
        <v>1.533E-2</v>
      </c>
      <c r="O545" s="275">
        <f>VLOOKUP($B545,'Node Plan'!$B:$M,10,FALSE)/2</f>
        <v>7.5830000000000003E-3</v>
      </c>
      <c r="P545" s="276">
        <f t="shared" si="377"/>
        <v>1.2264000000000001E-2</v>
      </c>
      <c r="Q545" s="274">
        <f>VLOOKUP($B545,'Node Plan'!$B:$M,8,FALSE)</f>
        <v>0.4</v>
      </c>
      <c r="R545" s="275">
        <f>VLOOKUP($B545,'Node Plan'!$B:$M,10,FALSE)</f>
        <v>1.5166000000000001E-2</v>
      </c>
      <c r="S545" s="275">
        <f>VLOOKUP($B545,'Node Plan'!$B:$M,11,FALSE)</f>
        <v>1.533E-2</v>
      </c>
      <c r="T545" s="275">
        <f>VLOOKUP($B545,'Node Plan'!$B:$M,10,FALSE)/2</f>
        <v>7.5830000000000003E-3</v>
      </c>
      <c r="U545" s="276">
        <f t="shared" si="378"/>
        <v>1.2264000000000001E-2</v>
      </c>
      <c r="V545"/>
      <c r="W545"/>
      <c r="X545" s="2" t="str">
        <f>"     GL("&amp;B545&amp;","&amp;D545&amp;") = "&amp;F545&amp;";"</f>
        <v xml:space="preserve">     GL(3208,3209) = 0.006132;</v>
      </c>
    </row>
    <row r="546" spans="1:24" s="62" customFormat="1">
      <c r="A546"/>
      <c r="B546" s="2">
        <f t="shared" si="376"/>
        <v>3209</v>
      </c>
      <c r="C546" s="2" t="str">
        <f>VLOOKUP($B546,'Node Plan'!B:M,2,FALSE)</f>
        <v>Microfluidic Layer Node 3209</v>
      </c>
      <c r="D546" s="2">
        <f>B546+1</f>
        <v>3210</v>
      </c>
      <c r="E546" s="2" t="str">
        <f>VLOOKUP($D546,'Node Plan'!B:M,2,FALSE)</f>
        <v>Microfluidic Layer Node 3210</v>
      </c>
      <c r="F546" s="192">
        <f>IF(G546="Y",1/(1/K546+1/P546+1/U546),1/(1/P546+1/U546))</f>
        <v>6.1320000000000003E-3</v>
      </c>
      <c r="G546" s="2" t="s">
        <v>24</v>
      </c>
      <c r="H546" s="6"/>
      <c r="I546" s="4"/>
      <c r="J546" s="4"/>
      <c r="K546" s="5">
        <f>I546*J546*H546</f>
        <v>0</v>
      </c>
      <c r="L546" s="274">
        <f>VLOOKUP($B546,'Node Plan'!$B:$M,8,FALSE)</f>
        <v>0.4</v>
      </c>
      <c r="M546" s="275">
        <f>VLOOKUP($B546,'Node Plan'!$B:$M,10,FALSE)</f>
        <v>1.5166000000000001E-2</v>
      </c>
      <c r="N546" s="275">
        <f>VLOOKUP($B546,'Node Plan'!$B:$M,11,FALSE)</f>
        <v>1.533E-2</v>
      </c>
      <c r="O546" s="275">
        <f>VLOOKUP($B546,'Node Plan'!$B:$M,10,FALSE)/2</f>
        <v>7.5830000000000003E-3</v>
      </c>
      <c r="P546" s="276">
        <f t="shared" si="377"/>
        <v>1.2264000000000001E-2</v>
      </c>
      <c r="Q546" s="274">
        <f>VLOOKUP($B546,'Node Plan'!$B:$M,8,FALSE)</f>
        <v>0.4</v>
      </c>
      <c r="R546" s="275">
        <f>VLOOKUP($B546,'Node Plan'!$B:$M,10,FALSE)</f>
        <v>1.5166000000000001E-2</v>
      </c>
      <c r="S546" s="275">
        <f>VLOOKUP($B546,'Node Plan'!$B:$M,11,FALSE)</f>
        <v>1.533E-2</v>
      </c>
      <c r="T546" s="275">
        <f>VLOOKUP($B546,'Node Plan'!$B:$M,10,FALSE)/2</f>
        <v>7.5830000000000003E-3</v>
      </c>
      <c r="U546" s="276">
        <f t="shared" si="378"/>
        <v>1.2264000000000001E-2</v>
      </c>
      <c r="V546"/>
      <c r="W546"/>
      <c r="X546" s="2" t="str">
        <f>"     GL("&amp;B546&amp;","&amp;D546&amp;") = "&amp;F546&amp;";"</f>
        <v xml:space="preserve">     GL(3209,3210) = 0.006132;</v>
      </c>
    </row>
    <row r="547" spans="1:24" s="62" customFormat="1">
      <c r="A547"/>
      <c r="B547" s="2">
        <f t="shared" si="376"/>
        <v>3210</v>
      </c>
      <c r="C547" s="2" t="str">
        <f>VLOOKUP($B547,'Node Plan'!B:M,2,FALSE)</f>
        <v>Microfluidic Layer Node 3210</v>
      </c>
      <c r="D547" s="2">
        <f>B547+1</f>
        <v>3211</v>
      </c>
      <c r="E547" s="2" t="str">
        <f>VLOOKUP($D547,'Node Plan'!B:M,2,FALSE)</f>
        <v>Microfluidic Layer Node 3211</v>
      </c>
      <c r="F547" s="192">
        <f>IF(G547="Y",1/(1/K547+1/P547+1/U547),1/(1/P547+1/U547))</f>
        <v>6.1320000000000003E-3</v>
      </c>
      <c r="G547" s="2" t="s">
        <v>24</v>
      </c>
      <c r="H547" s="6"/>
      <c r="I547" s="4"/>
      <c r="J547" s="4"/>
      <c r="K547" s="5">
        <f>I547*J547*H547</f>
        <v>0</v>
      </c>
      <c r="L547" s="274">
        <f>VLOOKUP($B547,'Node Plan'!$B:$M,8,FALSE)</f>
        <v>0.4</v>
      </c>
      <c r="M547" s="275">
        <f>VLOOKUP($B547,'Node Plan'!$B:$M,10,FALSE)</f>
        <v>1.5166000000000001E-2</v>
      </c>
      <c r="N547" s="275">
        <f>VLOOKUP($B547,'Node Plan'!$B:$M,11,FALSE)</f>
        <v>1.533E-2</v>
      </c>
      <c r="O547" s="275">
        <f>VLOOKUP($B547,'Node Plan'!$B:$M,10,FALSE)/2</f>
        <v>7.5830000000000003E-3</v>
      </c>
      <c r="P547" s="276">
        <f t="shared" si="377"/>
        <v>1.2264000000000001E-2</v>
      </c>
      <c r="Q547" s="274">
        <f>VLOOKUP($B547,'Node Plan'!$B:$M,8,FALSE)</f>
        <v>0.4</v>
      </c>
      <c r="R547" s="275">
        <f>VLOOKUP($B547,'Node Plan'!$B:$M,10,FALSE)</f>
        <v>1.5166000000000001E-2</v>
      </c>
      <c r="S547" s="275">
        <f>VLOOKUP($B547,'Node Plan'!$B:$M,11,FALSE)</f>
        <v>1.533E-2</v>
      </c>
      <c r="T547" s="275">
        <f>VLOOKUP($B547,'Node Plan'!$B:$M,10,FALSE)/2</f>
        <v>7.5830000000000003E-3</v>
      </c>
      <c r="U547" s="276">
        <f t="shared" si="378"/>
        <v>1.2264000000000001E-2</v>
      </c>
      <c r="V547"/>
      <c r="W547"/>
      <c r="X547" s="2" t="str">
        <f>"     GL("&amp;B547&amp;","&amp;D547&amp;") = "&amp;F547&amp;";"</f>
        <v xml:space="preserve">     GL(3210,3211) = 0.006132;</v>
      </c>
    </row>
    <row r="548" spans="1:24" s="14" customFormat="1">
      <c r="A548"/>
      <c r="B548" s="2"/>
      <c r="C548" s="2"/>
      <c r="D548" s="2"/>
      <c r="E548" s="2"/>
      <c r="F548" s="192"/>
      <c r="G548" s="2"/>
      <c r="H548" s="6"/>
      <c r="I548" s="4"/>
      <c r="J548" s="4"/>
      <c r="K548" s="5"/>
      <c r="L548" s="274"/>
      <c r="M548" s="275"/>
      <c r="N548" s="275"/>
      <c r="O548" s="275"/>
      <c r="P548" s="276"/>
      <c r="Q548" s="274"/>
      <c r="R548" s="275"/>
      <c r="S548" s="275"/>
      <c r="T548" s="275"/>
      <c r="U548" s="276"/>
      <c r="V548"/>
      <c r="W548"/>
      <c r="X548" s="2"/>
    </row>
    <row r="549" spans="1:24" s="14" customFormat="1">
      <c r="A549"/>
      <c r="B549" s="2">
        <f>B547+2</f>
        <v>3212</v>
      </c>
      <c r="C549" s="2" t="str">
        <f>VLOOKUP($B549,'Node Plan'!B:M,2,FALSE)</f>
        <v>Microfluidic Layer Node 3212</v>
      </c>
      <c r="D549" s="2">
        <f>B549+1</f>
        <v>3213</v>
      </c>
      <c r="E549" s="2" t="str">
        <f>VLOOKUP($D549,'Node Plan'!B:M,2,FALSE)</f>
        <v>Microfluidic Layer Node 3213</v>
      </c>
      <c r="F549" s="192">
        <f>IF(G549="Y",1/(1/K549+1/P549+1/U549),1/(1/P549+1/U549))</f>
        <v>6.1320000000000003E-3</v>
      </c>
      <c r="G549" s="2" t="s">
        <v>24</v>
      </c>
      <c r="H549" s="6"/>
      <c r="I549" s="4"/>
      <c r="J549" s="4"/>
      <c r="K549" s="5">
        <f>I549*J549*H549</f>
        <v>0</v>
      </c>
      <c r="L549" s="274">
        <f>VLOOKUP($B549,'Node Plan'!$B:$M,8,FALSE)</f>
        <v>0.4</v>
      </c>
      <c r="M549" s="275">
        <f>VLOOKUP($B549,'Node Plan'!$B:$M,10,FALSE)</f>
        <v>1.5166000000000001E-2</v>
      </c>
      <c r="N549" s="275">
        <f>VLOOKUP($B549,'Node Plan'!$B:$M,11,FALSE)</f>
        <v>1.533E-2</v>
      </c>
      <c r="O549" s="275">
        <f>VLOOKUP($B549,'Node Plan'!$B:$M,10,FALSE)/2</f>
        <v>7.5830000000000003E-3</v>
      </c>
      <c r="P549" s="276">
        <f>(L549*M549*N549)/O549</f>
        <v>1.2264000000000001E-2</v>
      </c>
      <c r="Q549" s="274">
        <f>VLOOKUP($B549,'Node Plan'!$B:$M,8,FALSE)</f>
        <v>0.4</v>
      </c>
      <c r="R549" s="275">
        <f>VLOOKUP($B549,'Node Plan'!$B:$M,10,FALSE)</f>
        <v>1.5166000000000001E-2</v>
      </c>
      <c r="S549" s="275">
        <f>VLOOKUP($B549,'Node Plan'!$B:$M,11,FALSE)</f>
        <v>1.533E-2</v>
      </c>
      <c r="T549" s="275">
        <f>VLOOKUP($B549,'Node Plan'!$B:$M,10,FALSE)/2</f>
        <v>7.5830000000000003E-3</v>
      </c>
      <c r="U549" s="276">
        <f>(Q549*R549*S549)/T549</f>
        <v>1.2264000000000001E-2</v>
      </c>
      <c r="V549"/>
      <c r="W549"/>
      <c r="X549" s="2" t="str">
        <f>"     GL("&amp;B549&amp;","&amp;D549&amp;") = "&amp;F549&amp;";"</f>
        <v xml:space="preserve">     GL(3212,3213) = 0.006132;</v>
      </c>
    </row>
    <row r="550" spans="1:24" s="62" customFormat="1">
      <c r="A550"/>
      <c r="B550" s="2">
        <f t="shared" si="376"/>
        <v>3213</v>
      </c>
      <c r="C550" s="2" t="str">
        <f>VLOOKUP($B550,'Node Plan'!B:M,2,FALSE)</f>
        <v>Microfluidic Layer Node 3213</v>
      </c>
      <c r="D550" s="2">
        <f>B550+1</f>
        <v>3214</v>
      </c>
      <c r="E550" s="2" t="str">
        <f>VLOOKUP($D550,'Node Plan'!B:M,2,FALSE)</f>
        <v>Microfluidic Layer Node 3214</v>
      </c>
      <c r="F550" s="192">
        <f>IF(G550="Y",1/(1/K550+1/P550+1/U550),1/(1/P550+1/U550))</f>
        <v>6.1320000000000003E-3</v>
      </c>
      <c r="G550" s="2" t="s">
        <v>24</v>
      </c>
      <c r="H550" s="6"/>
      <c r="I550" s="4"/>
      <c r="J550" s="4"/>
      <c r="K550" s="5">
        <f>I550*J550*H550</f>
        <v>0</v>
      </c>
      <c r="L550" s="274">
        <f>VLOOKUP($B550,'Node Plan'!$B:$M,8,FALSE)</f>
        <v>0.4</v>
      </c>
      <c r="M550" s="275">
        <f>VLOOKUP($B550,'Node Plan'!$B:$M,10,FALSE)</f>
        <v>1.5166000000000001E-2</v>
      </c>
      <c r="N550" s="275">
        <f>VLOOKUP($B550,'Node Plan'!$B:$M,11,FALSE)</f>
        <v>1.533E-2</v>
      </c>
      <c r="O550" s="275">
        <f>VLOOKUP($B550,'Node Plan'!$B:$M,10,FALSE)/2</f>
        <v>7.5830000000000003E-3</v>
      </c>
      <c r="P550" s="276">
        <f t="shared" ref="P550:P553" si="379">(L550*M550*N550)/O550</f>
        <v>1.2264000000000001E-2</v>
      </c>
      <c r="Q550" s="274">
        <f>VLOOKUP($B550,'Node Plan'!$B:$M,8,FALSE)</f>
        <v>0.4</v>
      </c>
      <c r="R550" s="275">
        <f>VLOOKUP($B550,'Node Plan'!$B:$M,10,FALSE)</f>
        <v>1.5166000000000001E-2</v>
      </c>
      <c r="S550" s="275">
        <f>VLOOKUP($B550,'Node Plan'!$B:$M,11,FALSE)</f>
        <v>1.533E-2</v>
      </c>
      <c r="T550" s="275">
        <f>VLOOKUP($B550,'Node Plan'!$B:$M,10,FALSE)/2</f>
        <v>7.5830000000000003E-3</v>
      </c>
      <c r="U550" s="276">
        <f t="shared" ref="U550:U553" si="380">(Q550*R550*S550)/T550</f>
        <v>1.2264000000000001E-2</v>
      </c>
      <c r="V550"/>
      <c r="W550"/>
      <c r="X550" s="2" t="str">
        <f>"     GL("&amp;B550&amp;","&amp;D550&amp;") = "&amp;F550&amp;";"</f>
        <v xml:space="preserve">     GL(3213,3214) = 0.006132;</v>
      </c>
    </row>
    <row r="551" spans="1:24" s="14" customFormat="1">
      <c r="A551"/>
      <c r="B551" s="2">
        <f t="shared" si="376"/>
        <v>3214</v>
      </c>
      <c r="C551" s="2" t="str">
        <f>VLOOKUP($B551,'Node Plan'!B:M,2,FALSE)</f>
        <v>Microfluidic Layer Node 3214</v>
      </c>
      <c r="D551" s="2">
        <f>B551+1</f>
        <v>3215</v>
      </c>
      <c r="E551" s="2" t="str">
        <f>VLOOKUP($D551,'Node Plan'!B:M,2,FALSE)</f>
        <v>Microfluidic Layer Node 3215</v>
      </c>
      <c r="F551" s="192">
        <f>IF(G551="Y",1/(1/K551+1/P551+1/U551),1/(1/P551+1/U551))</f>
        <v>6.1320000000000003E-3</v>
      </c>
      <c r="G551" s="2" t="s">
        <v>24</v>
      </c>
      <c r="H551" s="6"/>
      <c r="I551" s="4"/>
      <c r="J551" s="4"/>
      <c r="K551" s="5">
        <f>I551*J551*H551</f>
        <v>0</v>
      </c>
      <c r="L551" s="274">
        <f>VLOOKUP($B551,'Node Plan'!$B:$M,8,FALSE)</f>
        <v>0.4</v>
      </c>
      <c r="M551" s="275">
        <f>VLOOKUP($B551,'Node Plan'!$B:$M,10,FALSE)</f>
        <v>1.5166000000000001E-2</v>
      </c>
      <c r="N551" s="275">
        <f>VLOOKUP($B551,'Node Plan'!$B:$M,11,FALSE)</f>
        <v>1.533E-2</v>
      </c>
      <c r="O551" s="275">
        <f>VLOOKUP($B551,'Node Plan'!$B:$M,10,FALSE)/2</f>
        <v>7.5830000000000003E-3</v>
      </c>
      <c r="P551" s="276">
        <f t="shared" si="379"/>
        <v>1.2264000000000001E-2</v>
      </c>
      <c r="Q551" s="274">
        <f>VLOOKUP($B551,'Node Plan'!$B:$M,8,FALSE)</f>
        <v>0.4</v>
      </c>
      <c r="R551" s="275">
        <f>VLOOKUP($B551,'Node Plan'!$B:$M,10,FALSE)</f>
        <v>1.5166000000000001E-2</v>
      </c>
      <c r="S551" s="275">
        <f>VLOOKUP($B551,'Node Plan'!$B:$M,11,FALSE)</f>
        <v>1.533E-2</v>
      </c>
      <c r="T551" s="275">
        <f>VLOOKUP($B551,'Node Plan'!$B:$M,10,FALSE)/2</f>
        <v>7.5830000000000003E-3</v>
      </c>
      <c r="U551" s="276">
        <f t="shared" si="380"/>
        <v>1.2264000000000001E-2</v>
      </c>
      <c r="V551"/>
      <c r="W551"/>
      <c r="X551" s="2" t="str">
        <f>"     GL("&amp;B551&amp;","&amp;D551&amp;") = "&amp;F551&amp;";"</f>
        <v xml:space="preserve">     GL(3214,3215) = 0.006132;</v>
      </c>
    </row>
    <row r="552" spans="1:24" s="14" customFormat="1">
      <c r="A552"/>
      <c r="B552" s="2">
        <f t="shared" si="376"/>
        <v>3215</v>
      </c>
      <c r="C552" s="2" t="str">
        <f>VLOOKUP($B552,'Node Plan'!B:M,2,FALSE)</f>
        <v>Microfluidic Layer Node 3215</v>
      </c>
      <c r="D552" s="2">
        <f>B552+1</f>
        <v>3216</v>
      </c>
      <c r="E552" s="2" t="str">
        <f>VLOOKUP($D552,'Node Plan'!B:M,2,FALSE)</f>
        <v>Microfluidic Layer Node 3216</v>
      </c>
      <c r="F552" s="192">
        <f>IF(G552="Y",1/(1/K552+1/P552+1/U552),1/(1/P552+1/U552))</f>
        <v>6.1320000000000003E-3</v>
      </c>
      <c r="G552" s="2" t="s">
        <v>24</v>
      </c>
      <c r="H552" s="6"/>
      <c r="I552" s="4"/>
      <c r="J552" s="4"/>
      <c r="K552" s="5">
        <f>I552*J552*H552</f>
        <v>0</v>
      </c>
      <c r="L552" s="274">
        <f>VLOOKUP($B552,'Node Plan'!$B:$M,8,FALSE)</f>
        <v>0.4</v>
      </c>
      <c r="M552" s="275">
        <f>VLOOKUP($B552,'Node Plan'!$B:$M,10,FALSE)</f>
        <v>1.5166000000000001E-2</v>
      </c>
      <c r="N552" s="275">
        <f>VLOOKUP($B552,'Node Plan'!$B:$M,11,FALSE)</f>
        <v>1.533E-2</v>
      </c>
      <c r="O552" s="275">
        <f>VLOOKUP($B552,'Node Plan'!$B:$M,10,FALSE)/2</f>
        <v>7.5830000000000003E-3</v>
      </c>
      <c r="P552" s="276">
        <f t="shared" si="379"/>
        <v>1.2264000000000001E-2</v>
      </c>
      <c r="Q552" s="274">
        <f>VLOOKUP($B552,'Node Plan'!$B:$M,8,FALSE)</f>
        <v>0.4</v>
      </c>
      <c r="R552" s="275">
        <f>VLOOKUP($B552,'Node Plan'!$B:$M,10,FALSE)</f>
        <v>1.5166000000000001E-2</v>
      </c>
      <c r="S552" s="275">
        <f>VLOOKUP($B552,'Node Plan'!$B:$M,11,FALSE)</f>
        <v>1.533E-2</v>
      </c>
      <c r="T552" s="275">
        <f>VLOOKUP($B552,'Node Plan'!$B:$M,10,FALSE)/2</f>
        <v>7.5830000000000003E-3</v>
      </c>
      <c r="U552" s="276">
        <f t="shared" si="380"/>
        <v>1.2264000000000001E-2</v>
      </c>
      <c r="V552"/>
      <c r="W552"/>
      <c r="X552" s="2" t="str">
        <f>"     GL("&amp;B552&amp;","&amp;D552&amp;") = "&amp;F552&amp;";"</f>
        <v xml:space="preserve">     GL(3215,3216) = 0.006132;</v>
      </c>
    </row>
    <row r="553" spans="1:24" s="14" customFormat="1">
      <c r="A553"/>
      <c r="B553" s="2">
        <f t="shared" si="376"/>
        <v>3216</v>
      </c>
      <c r="C553" s="2" t="str">
        <f>VLOOKUP($B553,'Node Plan'!B:M,2,FALSE)</f>
        <v>Microfluidic Layer Node 3216</v>
      </c>
      <c r="D553" s="2">
        <f>B553+1</f>
        <v>3217</v>
      </c>
      <c r="E553" s="2" t="str">
        <f>VLOOKUP($D553,'Node Plan'!B:M,2,FALSE)</f>
        <v>Microfluidic Layer Node 3217</v>
      </c>
      <c r="F553" s="192">
        <f>IF(G553="Y",1/(1/K553+1/P553+1/U553),1/(1/P553+1/U553))</f>
        <v>6.1320000000000003E-3</v>
      </c>
      <c r="G553" s="2" t="s">
        <v>24</v>
      </c>
      <c r="H553" s="6"/>
      <c r="I553" s="4"/>
      <c r="J553" s="4"/>
      <c r="K553" s="5">
        <f>I553*J553*H553</f>
        <v>0</v>
      </c>
      <c r="L553" s="274">
        <f>VLOOKUP($B553,'Node Plan'!$B:$M,8,FALSE)</f>
        <v>0.4</v>
      </c>
      <c r="M553" s="275">
        <f>VLOOKUP($B553,'Node Plan'!$B:$M,10,FALSE)</f>
        <v>1.5166000000000001E-2</v>
      </c>
      <c r="N553" s="275">
        <f>VLOOKUP($B553,'Node Plan'!$B:$M,11,FALSE)</f>
        <v>1.533E-2</v>
      </c>
      <c r="O553" s="275">
        <f>VLOOKUP($B553,'Node Plan'!$B:$M,10,FALSE)/2</f>
        <v>7.5830000000000003E-3</v>
      </c>
      <c r="P553" s="276">
        <f t="shared" si="379"/>
        <v>1.2264000000000001E-2</v>
      </c>
      <c r="Q553" s="274">
        <f>VLOOKUP($B553,'Node Plan'!$B:$M,8,FALSE)</f>
        <v>0.4</v>
      </c>
      <c r="R553" s="275">
        <f>VLOOKUP($B553,'Node Plan'!$B:$M,10,FALSE)</f>
        <v>1.5166000000000001E-2</v>
      </c>
      <c r="S553" s="275">
        <f>VLOOKUP($B553,'Node Plan'!$B:$M,11,FALSE)</f>
        <v>1.533E-2</v>
      </c>
      <c r="T553" s="275">
        <f>VLOOKUP($B553,'Node Plan'!$B:$M,10,FALSE)/2</f>
        <v>7.5830000000000003E-3</v>
      </c>
      <c r="U553" s="276">
        <f t="shared" si="380"/>
        <v>1.2264000000000001E-2</v>
      </c>
      <c r="V553"/>
      <c r="W553"/>
      <c r="X553" s="2" t="str">
        <f>"     GL("&amp;B553&amp;","&amp;D553&amp;") = "&amp;F553&amp;";"</f>
        <v xml:space="preserve">     GL(3216,3217) = 0.006132;</v>
      </c>
    </row>
    <row r="554" spans="1:24" s="34" customFormat="1">
      <c r="A554"/>
      <c r="B554" s="2"/>
      <c r="C554" s="2"/>
      <c r="D554" s="2"/>
      <c r="E554" s="2"/>
      <c r="F554" s="192"/>
      <c r="G554" s="2"/>
      <c r="H554" s="6"/>
      <c r="I554" s="4"/>
      <c r="J554" s="4"/>
      <c r="K554" s="5"/>
      <c r="L554" s="274"/>
      <c r="M554" s="275"/>
      <c r="N554" s="275"/>
      <c r="O554" s="275"/>
      <c r="P554" s="276"/>
      <c r="Q554" s="274"/>
      <c r="R554" s="275"/>
      <c r="S554" s="275"/>
      <c r="T554" s="275"/>
      <c r="U554" s="276"/>
      <c r="V554"/>
      <c r="W554"/>
      <c r="X554" s="2"/>
    </row>
    <row r="555" spans="1:24" s="62" customFormat="1">
      <c r="A555"/>
      <c r="B555" s="2">
        <f>B553+2</f>
        <v>3218</v>
      </c>
      <c r="C555" s="2" t="str">
        <f>VLOOKUP($B555,'Node Plan'!B:M,2,FALSE)</f>
        <v>Microfluidic Layer Node 3218</v>
      </c>
      <c r="D555" s="2">
        <f>B555+1</f>
        <v>3219</v>
      </c>
      <c r="E555" s="2" t="str">
        <f>VLOOKUP($D555,'Node Plan'!B:M,2,FALSE)</f>
        <v>Microfluidic Layer Node 3219</v>
      </c>
      <c r="F555" s="192">
        <f>IF(G555="Y",1/(1/K555+1/P555+1/U555),1/(1/P555+1/U555))</f>
        <v>6.1320000000000003E-3</v>
      </c>
      <c r="G555" s="2" t="s">
        <v>24</v>
      </c>
      <c r="H555" s="6"/>
      <c r="I555" s="4"/>
      <c r="J555" s="4"/>
      <c r="K555" s="5">
        <f>I555*J555*H555</f>
        <v>0</v>
      </c>
      <c r="L555" s="274">
        <f>VLOOKUP($B555,'Node Plan'!$B:$M,8,FALSE)</f>
        <v>0.4</v>
      </c>
      <c r="M555" s="275">
        <f>VLOOKUP($B555,'Node Plan'!$B:$M,10,FALSE)</f>
        <v>1.5166000000000001E-2</v>
      </c>
      <c r="N555" s="275">
        <f>VLOOKUP($B555,'Node Plan'!$B:$M,11,FALSE)</f>
        <v>1.533E-2</v>
      </c>
      <c r="O555" s="275">
        <f>VLOOKUP($B555,'Node Plan'!$B:$M,10,FALSE)/2</f>
        <v>7.5830000000000003E-3</v>
      </c>
      <c r="P555" s="276">
        <f>(L555*M555*N555)/O555</f>
        <v>1.2264000000000001E-2</v>
      </c>
      <c r="Q555" s="274">
        <f>VLOOKUP($B555,'Node Plan'!$B:$M,8,FALSE)</f>
        <v>0.4</v>
      </c>
      <c r="R555" s="275">
        <f>VLOOKUP($B555,'Node Plan'!$B:$M,10,FALSE)</f>
        <v>1.5166000000000001E-2</v>
      </c>
      <c r="S555" s="275">
        <f>VLOOKUP($B555,'Node Plan'!$B:$M,11,FALSE)</f>
        <v>1.533E-2</v>
      </c>
      <c r="T555" s="275">
        <f>VLOOKUP($B555,'Node Plan'!$B:$M,10,FALSE)/2</f>
        <v>7.5830000000000003E-3</v>
      </c>
      <c r="U555" s="276">
        <f>(Q555*R555*S555)/T555</f>
        <v>1.2264000000000001E-2</v>
      </c>
      <c r="V555"/>
      <c r="W555"/>
      <c r="X555" s="2" t="str">
        <f>"     GL("&amp;B555&amp;","&amp;D555&amp;") = "&amp;F555&amp;";"</f>
        <v xml:space="preserve">     GL(3218,3219) = 0.006132;</v>
      </c>
    </row>
    <row r="556" spans="1:24" s="14" customFormat="1">
      <c r="A556"/>
      <c r="B556" s="2">
        <f t="shared" si="376"/>
        <v>3219</v>
      </c>
      <c r="C556" s="2" t="str">
        <f>VLOOKUP($B556,'Node Plan'!B:M,2,FALSE)</f>
        <v>Microfluidic Layer Node 3219</v>
      </c>
      <c r="D556" s="2">
        <f>B556+1</f>
        <v>3220</v>
      </c>
      <c r="E556" s="2" t="str">
        <f>VLOOKUP($D556,'Node Plan'!B:M,2,FALSE)</f>
        <v>Microfluidic Layer Node 3220</v>
      </c>
      <c r="F556" s="192">
        <f>IF(G556="Y",1/(1/K556+1/P556+1/U556),1/(1/P556+1/U556))</f>
        <v>6.1320000000000003E-3</v>
      </c>
      <c r="G556" s="2" t="s">
        <v>24</v>
      </c>
      <c r="H556" s="6"/>
      <c r="I556" s="4"/>
      <c r="J556" s="4"/>
      <c r="K556" s="5">
        <f>I556*J556*H556</f>
        <v>0</v>
      </c>
      <c r="L556" s="274">
        <f>VLOOKUP($B556,'Node Plan'!$B:$M,8,FALSE)</f>
        <v>0.4</v>
      </c>
      <c r="M556" s="275">
        <f>VLOOKUP($B556,'Node Plan'!$B:$M,10,FALSE)</f>
        <v>1.5166000000000001E-2</v>
      </c>
      <c r="N556" s="275">
        <f>VLOOKUP($B556,'Node Plan'!$B:$M,11,FALSE)</f>
        <v>1.533E-2</v>
      </c>
      <c r="O556" s="275">
        <f>VLOOKUP($B556,'Node Plan'!$B:$M,10,FALSE)/2</f>
        <v>7.5830000000000003E-3</v>
      </c>
      <c r="P556" s="276">
        <f t="shared" ref="P556:P559" si="381">(L556*M556*N556)/O556</f>
        <v>1.2264000000000001E-2</v>
      </c>
      <c r="Q556" s="274">
        <f>VLOOKUP($B556,'Node Plan'!$B:$M,8,FALSE)</f>
        <v>0.4</v>
      </c>
      <c r="R556" s="275">
        <f>VLOOKUP($B556,'Node Plan'!$B:$M,10,FALSE)</f>
        <v>1.5166000000000001E-2</v>
      </c>
      <c r="S556" s="275">
        <f>VLOOKUP($B556,'Node Plan'!$B:$M,11,FALSE)</f>
        <v>1.533E-2</v>
      </c>
      <c r="T556" s="275">
        <f>VLOOKUP($B556,'Node Plan'!$B:$M,10,FALSE)/2</f>
        <v>7.5830000000000003E-3</v>
      </c>
      <c r="U556" s="276">
        <f t="shared" ref="U556:U559" si="382">(Q556*R556*S556)/T556</f>
        <v>1.2264000000000001E-2</v>
      </c>
      <c r="V556"/>
      <c r="W556"/>
      <c r="X556" s="2" t="str">
        <f>"     GL("&amp;B556&amp;","&amp;D556&amp;") = "&amp;F556&amp;";"</f>
        <v xml:space="preserve">     GL(3219,3220) = 0.006132;</v>
      </c>
    </row>
    <row r="557" spans="1:24" s="14" customFormat="1">
      <c r="A557"/>
      <c r="B557" s="2">
        <f t="shared" si="376"/>
        <v>3220</v>
      </c>
      <c r="C557" s="2" t="str">
        <f>VLOOKUP($B557,'Node Plan'!B:M,2,FALSE)</f>
        <v>Microfluidic Layer Node 3220</v>
      </c>
      <c r="D557" s="2">
        <f>B557+1</f>
        <v>3221</v>
      </c>
      <c r="E557" s="2" t="str">
        <f>VLOOKUP($D557,'Node Plan'!B:M,2,FALSE)</f>
        <v>Microfluidic Layer Node 3221</v>
      </c>
      <c r="F557" s="192">
        <f>IF(G557="Y",1/(1/K557+1/P557+1/U557),1/(1/P557+1/U557))</f>
        <v>6.1320000000000003E-3</v>
      </c>
      <c r="G557" s="2" t="s">
        <v>24</v>
      </c>
      <c r="H557" s="6"/>
      <c r="I557" s="4"/>
      <c r="J557" s="4"/>
      <c r="K557" s="5">
        <f>I557*J557*H557</f>
        <v>0</v>
      </c>
      <c r="L557" s="274">
        <f>VLOOKUP($B557,'Node Plan'!$B:$M,8,FALSE)</f>
        <v>0.4</v>
      </c>
      <c r="M557" s="275">
        <f>VLOOKUP($B557,'Node Plan'!$B:$M,10,FALSE)</f>
        <v>1.5166000000000001E-2</v>
      </c>
      <c r="N557" s="275">
        <f>VLOOKUP($B557,'Node Plan'!$B:$M,11,FALSE)</f>
        <v>1.533E-2</v>
      </c>
      <c r="O557" s="275">
        <f>VLOOKUP($B557,'Node Plan'!$B:$M,10,FALSE)/2</f>
        <v>7.5830000000000003E-3</v>
      </c>
      <c r="P557" s="276">
        <f t="shared" si="381"/>
        <v>1.2264000000000001E-2</v>
      </c>
      <c r="Q557" s="274">
        <f>VLOOKUP($B557,'Node Plan'!$B:$M,8,FALSE)</f>
        <v>0.4</v>
      </c>
      <c r="R557" s="275">
        <f>VLOOKUP($B557,'Node Plan'!$B:$M,10,FALSE)</f>
        <v>1.5166000000000001E-2</v>
      </c>
      <c r="S557" s="275">
        <f>VLOOKUP($B557,'Node Plan'!$B:$M,11,FALSE)</f>
        <v>1.533E-2</v>
      </c>
      <c r="T557" s="275">
        <f>VLOOKUP($B557,'Node Plan'!$B:$M,10,FALSE)/2</f>
        <v>7.5830000000000003E-3</v>
      </c>
      <c r="U557" s="276">
        <f t="shared" si="382"/>
        <v>1.2264000000000001E-2</v>
      </c>
      <c r="V557"/>
      <c r="W557"/>
      <c r="X557" s="2" t="str">
        <f>"     GL("&amp;B557&amp;","&amp;D557&amp;") = "&amp;F557&amp;";"</f>
        <v xml:space="preserve">     GL(3220,3221) = 0.006132;</v>
      </c>
    </row>
    <row r="558" spans="1:24" s="14" customFormat="1">
      <c r="A558"/>
      <c r="B558" s="2">
        <f t="shared" si="376"/>
        <v>3221</v>
      </c>
      <c r="C558" s="2" t="str">
        <f>VLOOKUP($B558,'Node Plan'!B:M,2,FALSE)</f>
        <v>Microfluidic Layer Node 3221</v>
      </c>
      <c r="D558" s="2">
        <f>B558+1</f>
        <v>3222</v>
      </c>
      <c r="E558" s="2" t="str">
        <f>VLOOKUP($D558,'Node Plan'!B:M,2,FALSE)</f>
        <v>Microfluidic Layer Node 3222</v>
      </c>
      <c r="F558" s="192">
        <f>IF(G558="Y",1/(1/K558+1/P558+1/U558),1/(1/P558+1/U558))</f>
        <v>6.1320000000000003E-3</v>
      </c>
      <c r="G558" s="2" t="s">
        <v>24</v>
      </c>
      <c r="H558" s="6"/>
      <c r="I558" s="4"/>
      <c r="J558" s="4"/>
      <c r="K558" s="5">
        <f>I558*J558*H558</f>
        <v>0</v>
      </c>
      <c r="L558" s="274">
        <f>VLOOKUP($B558,'Node Plan'!$B:$M,8,FALSE)</f>
        <v>0.4</v>
      </c>
      <c r="M558" s="275">
        <f>VLOOKUP($B558,'Node Plan'!$B:$M,10,FALSE)</f>
        <v>1.5166000000000001E-2</v>
      </c>
      <c r="N558" s="275">
        <f>VLOOKUP($B558,'Node Plan'!$B:$M,11,FALSE)</f>
        <v>1.533E-2</v>
      </c>
      <c r="O558" s="275">
        <f>VLOOKUP($B558,'Node Plan'!$B:$M,10,FALSE)/2</f>
        <v>7.5830000000000003E-3</v>
      </c>
      <c r="P558" s="276">
        <f t="shared" si="381"/>
        <v>1.2264000000000001E-2</v>
      </c>
      <c r="Q558" s="274">
        <f>VLOOKUP($B558,'Node Plan'!$B:$M,8,FALSE)</f>
        <v>0.4</v>
      </c>
      <c r="R558" s="275">
        <f>VLOOKUP($B558,'Node Plan'!$B:$M,10,FALSE)</f>
        <v>1.5166000000000001E-2</v>
      </c>
      <c r="S558" s="275">
        <f>VLOOKUP($B558,'Node Plan'!$B:$M,11,FALSE)</f>
        <v>1.533E-2</v>
      </c>
      <c r="T558" s="275">
        <f>VLOOKUP($B558,'Node Plan'!$B:$M,10,FALSE)/2</f>
        <v>7.5830000000000003E-3</v>
      </c>
      <c r="U558" s="276">
        <f t="shared" si="382"/>
        <v>1.2264000000000001E-2</v>
      </c>
      <c r="V558"/>
      <c r="W558"/>
      <c r="X558" s="2" t="str">
        <f>"     GL("&amp;B558&amp;","&amp;D558&amp;") = "&amp;F558&amp;";"</f>
        <v xml:space="preserve">     GL(3221,3222) = 0.006132;</v>
      </c>
    </row>
    <row r="559" spans="1:24" s="14" customFormat="1">
      <c r="A559"/>
      <c r="B559" s="2">
        <f t="shared" si="376"/>
        <v>3222</v>
      </c>
      <c r="C559" s="2" t="str">
        <f>VLOOKUP($B559,'Node Plan'!B:M,2,FALSE)</f>
        <v>Microfluidic Layer Node 3222</v>
      </c>
      <c r="D559" s="2">
        <f>B559+1</f>
        <v>3223</v>
      </c>
      <c r="E559" s="2" t="str">
        <f>VLOOKUP($D559,'Node Plan'!B:M,2,FALSE)</f>
        <v>Microfluidic Layer Node 3223</v>
      </c>
      <c r="F559" s="192">
        <f>IF(G559="Y",1/(1/K559+1/P559+1/U559),1/(1/P559+1/U559))</f>
        <v>6.1320000000000003E-3</v>
      </c>
      <c r="G559" s="2" t="s">
        <v>24</v>
      </c>
      <c r="H559" s="6"/>
      <c r="I559" s="4"/>
      <c r="J559" s="4"/>
      <c r="K559" s="5">
        <f>I559*J559*H559</f>
        <v>0</v>
      </c>
      <c r="L559" s="274">
        <f>VLOOKUP($B559,'Node Plan'!$B:$M,8,FALSE)</f>
        <v>0.4</v>
      </c>
      <c r="M559" s="275">
        <f>VLOOKUP($B559,'Node Plan'!$B:$M,10,FALSE)</f>
        <v>1.5166000000000001E-2</v>
      </c>
      <c r="N559" s="275">
        <f>VLOOKUP($B559,'Node Plan'!$B:$M,11,FALSE)</f>
        <v>1.533E-2</v>
      </c>
      <c r="O559" s="275">
        <f>VLOOKUP($B559,'Node Plan'!$B:$M,10,FALSE)/2</f>
        <v>7.5830000000000003E-3</v>
      </c>
      <c r="P559" s="276">
        <f t="shared" si="381"/>
        <v>1.2264000000000001E-2</v>
      </c>
      <c r="Q559" s="274">
        <f>VLOOKUP($B559,'Node Plan'!$B:$M,8,FALSE)</f>
        <v>0.4</v>
      </c>
      <c r="R559" s="275">
        <f>VLOOKUP($B559,'Node Plan'!$B:$M,10,FALSE)</f>
        <v>1.5166000000000001E-2</v>
      </c>
      <c r="S559" s="275">
        <f>VLOOKUP($B559,'Node Plan'!$B:$M,11,FALSE)</f>
        <v>1.533E-2</v>
      </c>
      <c r="T559" s="275">
        <f>VLOOKUP($B559,'Node Plan'!$B:$M,10,FALSE)/2</f>
        <v>7.5830000000000003E-3</v>
      </c>
      <c r="U559" s="276">
        <f t="shared" si="382"/>
        <v>1.2264000000000001E-2</v>
      </c>
      <c r="V559"/>
      <c r="W559"/>
      <c r="X559" s="2" t="str">
        <f>"     GL("&amp;B559&amp;","&amp;D559&amp;") = "&amp;F559&amp;";"</f>
        <v xml:space="preserve">     GL(3222,3223) = 0.006132;</v>
      </c>
    </row>
    <row r="560" spans="1:24" s="14" customFormat="1">
      <c r="A560"/>
      <c r="B560" s="2"/>
      <c r="C560" s="2"/>
      <c r="D560" s="2"/>
      <c r="E560" s="2"/>
      <c r="F560" s="192"/>
      <c r="G560" s="2"/>
      <c r="H560" s="6"/>
      <c r="I560" s="4"/>
      <c r="J560" s="4"/>
      <c r="K560" s="5"/>
      <c r="L560" s="274"/>
      <c r="M560" s="275"/>
      <c r="N560" s="275"/>
      <c r="O560" s="275"/>
      <c r="P560" s="276"/>
      <c r="Q560" s="274"/>
      <c r="R560" s="275"/>
      <c r="S560" s="275"/>
      <c r="T560" s="275"/>
      <c r="U560" s="276"/>
      <c r="V560"/>
      <c r="W560"/>
      <c r="X560" s="2"/>
    </row>
    <row r="561" spans="1:25" s="14" customFormat="1">
      <c r="A561"/>
      <c r="B561" s="2">
        <f>B559+2</f>
        <v>3224</v>
      </c>
      <c r="C561" s="2" t="str">
        <f>VLOOKUP($B561,'Node Plan'!B:M,2,FALSE)</f>
        <v>Microfluidic Layer Node 3224</v>
      </c>
      <c r="D561" s="2">
        <f>B561+1</f>
        <v>3225</v>
      </c>
      <c r="E561" s="2" t="str">
        <f>VLOOKUP($D561,'Node Plan'!B:M,2,FALSE)</f>
        <v>Microfluidic Layer Node 3225</v>
      </c>
      <c r="F561" s="192">
        <f>IF(G561="Y",1/(1/K561+1/P561+1/U561),1/(1/P561+1/U561))</f>
        <v>6.1320000000000003E-3</v>
      </c>
      <c r="G561" s="2" t="s">
        <v>24</v>
      </c>
      <c r="H561" s="6"/>
      <c r="I561" s="4"/>
      <c r="J561" s="4"/>
      <c r="K561" s="5">
        <f>I561*J561*H561</f>
        <v>0</v>
      </c>
      <c r="L561" s="274">
        <f>VLOOKUP($B561,'Node Plan'!$B:$M,8,FALSE)</f>
        <v>0.4</v>
      </c>
      <c r="M561" s="275">
        <f>VLOOKUP($B561,'Node Plan'!$B:$M,10,FALSE)</f>
        <v>1.5166000000000001E-2</v>
      </c>
      <c r="N561" s="275">
        <f>VLOOKUP($B561,'Node Plan'!$B:$M,11,FALSE)</f>
        <v>1.533E-2</v>
      </c>
      <c r="O561" s="275">
        <f>VLOOKUP($B561,'Node Plan'!$B:$M,10,FALSE)/2</f>
        <v>7.5830000000000003E-3</v>
      </c>
      <c r="P561" s="276">
        <f>(L561*M561*N561)/O561</f>
        <v>1.2264000000000001E-2</v>
      </c>
      <c r="Q561" s="274">
        <f>VLOOKUP($B561,'Node Plan'!$B:$M,8,FALSE)</f>
        <v>0.4</v>
      </c>
      <c r="R561" s="275">
        <f>VLOOKUP($B561,'Node Plan'!$B:$M,10,FALSE)</f>
        <v>1.5166000000000001E-2</v>
      </c>
      <c r="S561" s="275">
        <f>VLOOKUP($B561,'Node Plan'!$B:$M,11,FALSE)</f>
        <v>1.533E-2</v>
      </c>
      <c r="T561" s="275">
        <f>VLOOKUP($B561,'Node Plan'!$B:$M,10,FALSE)/2</f>
        <v>7.5830000000000003E-3</v>
      </c>
      <c r="U561" s="276">
        <f>(Q561*R561*S561)/T561</f>
        <v>1.2264000000000001E-2</v>
      </c>
      <c r="V561"/>
      <c r="W561"/>
      <c r="X561" s="2" t="str">
        <f>"     GL("&amp;B561&amp;","&amp;D561&amp;") = "&amp;F561&amp;";"</f>
        <v xml:space="preserve">     GL(3224,3225) = 0.006132;</v>
      </c>
    </row>
    <row r="562" spans="1:25" s="77" customFormat="1">
      <c r="A562"/>
      <c r="B562" s="2">
        <f t="shared" si="376"/>
        <v>3225</v>
      </c>
      <c r="C562" s="2" t="str">
        <f>VLOOKUP($B562,'Node Plan'!B:M,2,FALSE)</f>
        <v>Microfluidic Layer Node 3225</v>
      </c>
      <c r="D562" s="2">
        <f>B562+1</f>
        <v>3226</v>
      </c>
      <c r="E562" s="2" t="str">
        <f>VLOOKUP($D562,'Node Plan'!B:M,2,FALSE)</f>
        <v>Microfluidic Layer Node 3226</v>
      </c>
      <c r="F562" s="192">
        <f>IF(G562="Y",1/(1/K562+1/P562+1/U562),1/(1/P562+1/U562))</f>
        <v>6.1320000000000003E-3</v>
      </c>
      <c r="G562" s="2" t="s">
        <v>24</v>
      </c>
      <c r="H562" s="6"/>
      <c r="I562" s="4"/>
      <c r="J562" s="4"/>
      <c r="K562" s="5">
        <f>I562*J562*H562</f>
        <v>0</v>
      </c>
      <c r="L562" s="274">
        <f>VLOOKUP($B562,'Node Plan'!$B:$M,8,FALSE)</f>
        <v>0.4</v>
      </c>
      <c r="M562" s="275">
        <f>VLOOKUP($B562,'Node Plan'!$B:$M,10,FALSE)</f>
        <v>1.5166000000000001E-2</v>
      </c>
      <c r="N562" s="275">
        <f>VLOOKUP($B562,'Node Plan'!$B:$M,11,FALSE)</f>
        <v>1.533E-2</v>
      </c>
      <c r="O562" s="275">
        <f>VLOOKUP($B562,'Node Plan'!$B:$M,10,FALSE)/2</f>
        <v>7.5830000000000003E-3</v>
      </c>
      <c r="P562" s="276">
        <f t="shared" ref="P562:P565" si="383">(L562*M562*N562)/O562</f>
        <v>1.2264000000000001E-2</v>
      </c>
      <c r="Q562" s="274">
        <f>VLOOKUP($B562,'Node Plan'!$B:$M,8,FALSE)</f>
        <v>0.4</v>
      </c>
      <c r="R562" s="275">
        <f>VLOOKUP($B562,'Node Plan'!$B:$M,10,FALSE)</f>
        <v>1.5166000000000001E-2</v>
      </c>
      <c r="S562" s="275">
        <f>VLOOKUP($B562,'Node Plan'!$B:$M,11,FALSE)</f>
        <v>1.533E-2</v>
      </c>
      <c r="T562" s="275">
        <f>VLOOKUP($B562,'Node Plan'!$B:$M,10,FALSE)/2</f>
        <v>7.5830000000000003E-3</v>
      </c>
      <c r="U562" s="276">
        <f t="shared" ref="U562:U565" si="384">(Q562*R562*S562)/T562</f>
        <v>1.2264000000000001E-2</v>
      </c>
      <c r="V562"/>
      <c r="W562"/>
      <c r="X562" s="2" t="str">
        <f>"     GL("&amp;B562&amp;","&amp;D562&amp;") = "&amp;F562&amp;";"</f>
        <v xml:space="preserve">     GL(3225,3226) = 0.006132;</v>
      </c>
      <c r="Y562" s="81"/>
    </row>
    <row r="563" spans="1:25" s="34" customFormat="1">
      <c r="A563"/>
      <c r="B563" s="2">
        <f t="shared" si="376"/>
        <v>3226</v>
      </c>
      <c r="C563" s="2" t="str">
        <f>VLOOKUP($B563,'Node Plan'!B:M,2,FALSE)</f>
        <v>Microfluidic Layer Node 3226</v>
      </c>
      <c r="D563" s="2">
        <f>B563+1</f>
        <v>3227</v>
      </c>
      <c r="E563" s="2" t="str">
        <f>VLOOKUP($D563,'Node Plan'!B:M,2,FALSE)</f>
        <v>Microfluidic Layer Node 3227</v>
      </c>
      <c r="F563" s="192">
        <f>IF(G563="Y",1/(1/K563+1/P563+1/U563),1/(1/P563+1/U563))</f>
        <v>6.1320000000000003E-3</v>
      </c>
      <c r="G563" s="2" t="s">
        <v>24</v>
      </c>
      <c r="H563" s="6"/>
      <c r="I563" s="4"/>
      <c r="J563" s="4"/>
      <c r="K563" s="5">
        <f>I563*J563*H563</f>
        <v>0</v>
      </c>
      <c r="L563" s="274">
        <f>VLOOKUP($B563,'Node Plan'!$B:$M,8,FALSE)</f>
        <v>0.4</v>
      </c>
      <c r="M563" s="275">
        <f>VLOOKUP($B563,'Node Plan'!$B:$M,10,FALSE)</f>
        <v>1.5166000000000001E-2</v>
      </c>
      <c r="N563" s="275">
        <f>VLOOKUP($B563,'Node Plan'!$B:$M,11,FALSE)</f>
        <v>1.533E-2</v>
      </c>
      <c r="O563" s="275">
        <f>VLOOKUP($B563,'Node Plan'!$B:$M,10,FALSE)/2</f>
        <v>7.5830000000000003E-3</v>
      </c>
      <c r="P563" s="276">
        <f t="shared" si="383"/>
        <v>1.2264000000000001E-2</v>
      </c>
      <c r="Q563" s="274">
        <f>VLOOKUP($B563,'Node Plan'!$B:$M,8,FALSE)</f>
        <v>0.4</v>
      </c>
      <c r="R563" s="275">
        <f>VLOOKUP($B563,'Node Plan'!$B:$M,10,FALSE)</f>
        <v>1.5166000000000001E-2</v>
      </c>
      <c r="S563" s="275">
        <f>VLOOKUP($B563,'Node Plan'!$B:$M,11,FALSE)</f>
        <v>1.533E-2</v>
      </c>
      <c r="T563" s="275">
        <f>VLOOKUP($B563,'Node Plan'!$B:$M,10,FALSE)/2</f>
        <v>7.5830000000000003E-3</v>
      </c>
      <c r="U563" s="276">
        <f t="shared" si="384"/>
        <v>1.2264000000000001E-2</v>
      </c>
      <c r="V563"/>
      <c r="W563"/>
      <c r="X563" s="2" t="str">
        <f>"     GL("&amp;B563&amp;","&amp;D563&amp;") = "&amp;F563&amp;";"</f>
        <v xml:space="preserve">     GL(3226,3227) = 0.006132;</v>
      </c>
    </row>
    <row r="564" spans="1:25" s="62" customFormat="1">
      <c r="A564"/>
      <c r="B564" s="2">
        <f t="shared" si="376"/>
        <v>3227</v>
      </c>
      <c r="C564" s="2" t="str">
        <f>VLOOKUP($B564,'Node Plan'!B:M,2,FALSE)</f>
        <v>Microfluidic Layer Node 3227</v>
      </c>
      <c r="D564" s="2">
        <f>B564+1</f>
        <v>3228</v>
      </c>
      <c r="E564" s="2" t="str">
        <f>VLOOKUP($D564,'Node Plan'!B:M,2,FALSE)</f>
        <v>Microfluidic Layer Node 3228</v>
      </c>
      <c r="F564" s="192">
        <f>IF(G564="Y",1/(1/K564+1/P564+1/U564),1/(1/P564+1/U564))</f>
        <v>6.1320000000000003E-3</v>
      </c>
      <c r="G564" s="2" t="s">
        <v>24</v>
      </c>
      <c r="H564" s="6"/>
      <c r="I564" s="4"/>
      <c r="J564" s="4"/>
      <c r="K564" s="5">
        <f>I564*J564*H564</f>
        <v>0</v>
      </c>
      <c r="L564" s="274">
        <f>VLOOKUP($B564,'Node Plan'!$B:$M,8,FALSE)</f>
        <v>0.4</v>
      </c>
      <c r="M564" s="275">
        <f>VLOOKUP($B564,'Node Plan'!$B:$M,10,FALSE)</f>
        <v>1.5166000000000001E-2</v>
      </c>
      <c r="N564" s="275">
        <f>VLOOKUP($B564,'Node Plan'!$B:$M,11,FALSE)</f>
        <v>1.533E-2</v>
      </c>
      <c r="O564" s="275">
        <f>VLOOKUP($B564,'Node Plan'!$B:$M,10,FALSE)/2</f>
        <v>7.5830000000000003E-3</v>
      </c>
      <c r="P564" s="276">
        <f t="shared" si="383"/>
        <v>1.2264000000000001E-2</v>
      </c>
      <c r="Q564" s="274">
        <f>VLOOKUP($B564,'Node Plan'!$B:$M,8,FALSE)</f>
        <v>0.4</v>
      </c>
      <c r="R564" s="275">
        <f>VLOOKUP($B564,'Node Plan'!$B:$M,10,FALSE)</f>
        <v>1.5166000000000001E-2</v>
      </c>
      <c r="S564" s="275">
        <f>VLOOKUP($B564,'Node Plan'!$B:$M,11,FALSE)</f>
        <v>1.533E-2</v>
      </c>
      <c r="T564" s="275">
        <f>VLOOKUP($B564,'Node Plan'!$B:$M,10,FALSE)/2</f>
        <v>7.5830000000000003E-3</v>
      </c>
      <c r="U564" s="276">
        <f t="shared" si="384"/>
        <v>1.2264000000000001E-2</v>
      </c>
      <c r="V564"/>
      <c r="W564"/>
      <c r="X564" s="2" t="str">
        <f>"     GL("&amp;B564&amp;","&amp;D564&amp;") = "&amp;F564&amp;";"</f>
        <v xml:space="preserve">     GL(3227,3228) = 0.006132;</v>
      </c>
    </row>
    <row r="565" spans="1:25" s="62" customFormat="1">
      <c r="A565"/>
      <c r="B565" s="2">
        <f t="shared" si="376"/>
        <v>3228</v>
      </c>
      <c r="C565" s="2" t="str">
        <f>VLOOKUP($B565,'Node Plan'!B:M,2,FALSE)</f>
        <v>Microfluidic Layer Node 3228</v>
      </c>
      <c r="D565" s="2">
        <f>B565+1</f>
        <v>3229</v>
      </c>
      <c r="E565" s="2" t="str">
        <f>VLOOKUP($D565,'Node Plan'!B:M,2,FALSE)</f>
        <v>Microfluidic Layer Node 3229</v>
      </c>
      <c r="F565" s="192">
        <f>IF(G565="Y",1/(1/K565+1/P565+1/U565),1/(1/P565+1/U565))</f>
        <v>6.1320000000000003E-3</v>
      </c>
      <c r="G565" s="2" t="s">
        <v>24</v>
      </c>
      <c r="H565" s="6"/>
      <c r="I565" s="4"/>
      <c r="J565" s="4"/>
      <c r="K565" s="5">
        <f>I565*J565*H565</f>
        <v>0</v>
      </c>
      <c r="L565" s="274">
        <f>VLOOKUP($B565,'Node Plan'!$B:$M,8,FALSE)</f>
        <v>0.4</v>
      </c>
      <c r="M565" s="275">
        <f>VLOOKUP($B565,'Node Plan'!$B:$M,10,FALSE)</f>
        <v>1.5166000000000001E-2</v>
      </c>
      <c r="N565" s="275">
        <f>VLOOKUP($B565,'Node Plan'!$B:$M,11,FALSE)</f>
        <v>1.533E-2</v>
      </c>
      <c r="O565" s="275">
        <f>VLOOKUP($B565,'Node Plan'!$B:$M,10,FALSE)/2</f>
        <v>7.5830000000000003E-3</v>
      </c>
      <c r="P565" s="276">
        <f t="shared" si="383"/>
        <v>1.2264000000000001E-2</v>
      </c>
      <c r="Q565" s="274">
        <f>VLOOKUP($B565,'Node Plan'!$B:$M,8,FALSE)</f>
        <v>0.4</v>
      </c>
      <c r="R565" s="275">
        <f>VLOOKUP($B565,'Node Plan'!$B:$M,10,FALSE)</f>
        <v>1.5166000000000001E-2</v>
      </c>
      <c r="S565" s="275">
        <f>VLOOKUP($B565,'Node Plan'!$B:$M,11,FALSE)</f>
        <v>1.533E-2</v>
      </c>
      <c r="T565" s="275">
        <f>VLOOKUP($B565,'Node Plan'!$B:$M,10,FALSE)/2</f>
        <v>7.5830000000000003E-3</v>
      </c>
      <c r="U565" s="276">
        <f t="shared" si="384"/>
        <v>1.2264000000000001E-2</v>
      </c>
      <c r="V565"/>
      <c r="W565"/>
      <c r="X565" s="2" t="str">
        <f>"     GL("&amp;B565&amp;","&amp;D565&amp;") = "&amp;F565&amp;";"</f>
        <v xml:space="preserve">     GL(3228,3229) = 0.006132;</v>
      </c>
    </row>
    <row r="566" spans="1:25" s="62" customFormat="1">
      <c r="A566"/>
      <c r="B566" s="2"/>
      <c r="C566" s="2"/>
      <c r="D566" s="2"/>
      <c r="E566" s="2"/>
      <c r="F566" s="192"/>
      <c r="G566" s="2"/>
      <c r="H566" s="6"/>
      <c r="I566" s="4"/>
      <c r="J566" s="4"/>
      <c r="K566" s="5"/>
      <c r="L566" s="274"/>
      <c r="M566" s="275"/>
      <c r="N566" s="275"/>
      <c r="O566" s="275"/>
      <c r="P566" s="276"/>
      <c r="Q566" s="274"/>
      <c r="R566" s="275"/>
      <c r="S566" s="275"/>
      <c r="T566" s="275"/>
      <c r="U566" s="276"/>
      <c r="V566"/>
      <c r="W566"/>
      <c r="X566" s="2"/>
    </row>
    <row r="567" spans="1:25" s="14" customFormat="1">
      <c r="A567"/>
      <c r="B567" s="2">
        <f>B565+2</f>
        <v>3230</v>
      </c>
      <c r="C567" s="2" t="str">
        <f>VLOOKUP($B567,'Node Plan'!B:M,2,FALSE)</f>
        <v>Microfluidic Layer Node 3230</v>
      </c>
      <c r="D567" s="2">
        <f>B567+1</f>
        <v>3231</v>
      </c>
      <c r="E567" s="2" t="str">
        <f>VLOOKUP($D567,'Node Plan'!B:M,2,FALSE)</f>
        <v>Microfluidic Layer Node 3231</v>
      </c>
      <c r="F567" s="192">
        <f>IF(G567="Y",1/(1/K567+1/P567+1/U567),1/(1/P567+1/U567))</f>
        <v>6.1320000000000003E-3</v>
      </c>
      <c r="G567" s="2" t="s">
        <v>24</v>
      </c>
      <c r="H567" s="6"/>
      <c r="I567" s="4"/>
      <c r="J567" s="4"/>
      <c r="K567" s="5">
        <f>I567*J567*H567</f>
        <v>0</v>
      </c>
      <c r="L567" s="274">
        <f>VLOOKUP($B567,'Node Plan'!$B:$M,8,FALSE)</f>
        <v>0.4</v>
      </c>
      <c r="M567" s="275">
        <f>VLOOKUP($B567,'Node Plan'!$B:$M,10,FALSE)</f>
        <v>1.5166000000000001E-2</v>
      </c>
      <c r="N567" s="275">
        <f>VLOOKUP($B567,'Node Plan'!$B:$M,11,FALSE)</f>
        <v>1.533E-2</v>
      </c>
      <c r="O567" s="275">
        <f>VLOOKUP($B567,'Node Plan'!$B:$M,10,FALSE)/2</f>
        <v>7.5830000000000003E-3</v>
      </c>
      <c r="P567" s="276">
        <f>(L567*M567*N567)/O567</f>
        <v>1.2264000000000001E-2</v>
      </c>
      <c r="Q567" s="274">
        <f>VLOOKUP($B567,'Node Plan'!$B:$M,8,FALSE)</f>
        <v>0.4</v>
      </c>
      <c r="R567" s="275">
        <f>VLOOKUP($B567,'Node Plan'!$B:$M,10,FALSE)</f>
        <v>1.5166000000000001E-2</v>
      </c>
      <c r="S567" s="275">
        <f>VLOOKUP($B567,'Node Plan'!$B:$M,11,FALSE)</f>
        <v>1.533E-2</v>
      </c>
      <c r="T567" s="275">
        <f>VLOOKUP($B567,'Node Plan'!$B:$M,10,FALSE)/2</f>
        <v>7.5830000000000003E-3</v>
      </c>
      <c r="U567" s="276">
        <f>(Q567*R567*S567)/T567</f>
        <v>1.2264000000000001E-2</v>
      </c>
      <c r="V567"/>
      <c r="W567"/>
      <c r="X567" s="2" t="str">
        <f>"     GL("&amp;B567&amp;","&amp;D567&amp;") = "&amp;F567&amp;";"</f>
        <v xml:space="preserve">     GL(3230,3231) = 0.006132;</v>
      </c>
    </row>
    <row r="568" spans="1:25" s="77" customFormat="1">
      <c r="A568"/>
      <c r="B568" s="2">
        <f t="shared" ref="B568:B571" si="385">B567+1</f>
        <v>3231</v>
      </c>
      <c r="C568" s="2" t="str">
        <f>VLOOKUP($B568,'Node Plan'!B:M,2,FALSE)</f>
        <v>Microfluidic Layer Node 3231</v>
      </c>
      <c r="D568" s="2">
        <f>B568+1</f>
        <v>3232</v>
      </c>
      <c r="E568" s="2" t="str">
        <f>VLOOKUP($D568,'Node Plan'!B:M,2,FALSE)</f>
        <v>Microfluidic Layer Node 3232</v>
      </c>
      <c r="F568" s="192">
        <f>IF(G568="Y",1/(1/K568+1/P568+1/U568),1/(1/P568+1/U568))</f>
        <v>6.1320000000000003E-3</v>
      </c>
      <c r="G568" s="2" t="s">
        <v>24</v>
      </c>
      <c r="H568" s="6"/>
      <c r="I568" s="4"/>
      <c r="J568" s="4"/>
      <c r="K568" s="5">
        <f>I568*J568*H568</f>
        <v>0</v>
      </c>
      <c r="L568" s="274">
        <f>VLOOKUP($B568,'Node Plan'!$B:$M,8,FALSE)</f>
        <v>0.4</v>
      </c>
      <c r="M568" s="275">
        <f>VLOOKUP($B568,'Node Plan'!$B:$M,10,FALSE)</f>
        <v>1.5166000000000001E-2</v>
      </c>
      <c r="N568" s="275">
        <f>VLOOKUP($B568,'Node Plan'!$B:$M,11,FALSE)</f>
        <v>1.533E-2</v>
      </c>
      <c r="O568" s="275">
        <f>VLOOKUP($B568,'Node Plan'!$B:$M,10,FALSE)/2</f>
        <v>7.5830000000000003E-3</v>
      </c>
      <c r="P568" s="276">
        <f t="shared" ref="P568:P571" si="386">(L568*M568*N568)/O568</f>
        <v>1.2264000000000001E-2</v>
      </c>
      <c r="Q568" s="274">
        <f>VLOOKUP($B568,'Node Plan'!$B:$M,8,FALSE)</f>
        <v>0.4</v>
      </c>
      <c r="R568" s="275">
        <f>VLOOKUP($B568,'Node Plan'!$B:$M,10,FALSE)</f>
        <v>1.5166000000000001E-2</v>
      </c>
      <c r="S568" s="275">
        <f>VLOOKUP($B568,'Node Plan'!$B:$M,11,FALSE)</f>
        <v>1.533E-2</v>
      </c>
      <c r="T568" s="275">
        <f>VLOOKUP($B568,'Node Plan'!$B:$M,10,FALSE)/2</f>
        <v>7.5830000000000003E-3</v>
      </c>
      <c r="U568" s="276">
        <f t="shared" ref="U568:U571" si="387">(Q568*R568*S568)/T568</f>
        <v>1.2264000000000001E-2</v>
      </c>
      <c r="V568"/>
      <c r="W568"/>
      <c r="X568" s="2" t="str">
        <f>"     GL("&amp;B568&amp;","&amp;D568&amp;") = "&amp;F568&amp;";"</f>
        <v xml:space="preserve">     GL(3231,3232) = 0.006132;</v>
      </c>
      <c r="Y568" s="81"/>
    </row>
    <row r="569" spans="1:25" s="34" customFormat="1">
      <c r="A569"/>
      <c r="B569" s="2">
        <f t="shared" si="385"/>
        <v>3232</v>
      </c>
      <c r="C569" s="2" t="str">
        <f>VLOOKUP($B569,'Node Plan'!B:M,2,FALSE)</f>
        <v>Microfluidic Layer Node 3232</v>
      </c>
      <c r="D569" s="2">
        <f>B569+1</f>
        <v>3233</v>
      </c>
      <c r="E569" s="2" t="str">
        <f>VLOOKUP($D569,'Node Plan'!B:M,2,FALSE)</f>
        <v>Microfluidic Layer Node 3233</v>
      </c>
      <c r="F569" s="192">
        <f>IF(G569="Y",1/(1/K569+1/P569+1/U569),1/(1/P569+1/U569))</f>
        <v>6.1320000000000003E-3</v>
      </c>
      <c r="G569" s="2" t="s">
        <v>24</v>
      </c>
      <c r="H569" s="6"/>
      <c r="I569" s="4"/>
      <c r="J569" s="4"/>
      <c r="K569" s="5">
        <f>I569*J569*H569</f>
        <v>0</v>
      </c>
      <c r="L569" s="274">
        <f>VLOOKUP($B569,'Node Plan'!$B:$M,8,FALSE)</f>
        <v>0.4</v>
      </c>
      <c r="M569" s="275">
        <f>VLOOKUP($B569,'Node Plan'!$B:$M,10,FALSE)</f>
        <v>1.5166000000000001E-2</v>
      </c>
      <c r="N569" s="275">
        <f>VLOOKUP($B569,'Node Plan'!$B:$M,11,FALSE)</f>
        <v>1.533E-2</v>
      </c>
      <c r="O569" s="275">
        <f>VLOOKUP($B569,'Node Plan'!$B:$M,10,FALSE)/2</f>
        <v>7.5830000000000003E-3</v>
      </c>
      <c r="P569" s="276">
        <f t="shared" si="386"/>
        <v>1.2264000000000001E-2</v>
      </c>
      <c r="Q569" s="274">
        <f>VLOOKUP($B569,'Node Plan'!$B:$M,8,FALSE)</f>
        <v>0.4</v>
      </c>
      <c r="R569" s="275">
        <f>VLOOKUP($B569,'Node Plan'!$B:$M,10,FALSE)</f>
        <v>1.5166000000000001E-2</v>
      </c>
      <c r="S569" s="275">
        <f>VLOOKUP($B569,'Node Plan'!$B:$M,11,FALSE)</f>
        <v>1.533E-2</v>
      </c>
      <c r="T569" s="275">
        <f>VLOOKUP($B569,'Node Plan'!$B:$M,10,FALSE)/2</f>
        <v>7.5830000000000003E-3</v>
      </c>
      <c r="U569" s="276">
        <f t="shared" si="387"/>
        <v>1.2264000000000001E-2</v>
      </c>
      <c r="V569"/>
      <c r="W569"/>
      <c r="X569" s="2" t="str">
        <f>"     GL("&amp;B569&amp;","&amp;D569&amp;") = "&amp;F569&amp;";"</f>
        <v xml:space="preserve">     GL(3232,3233) = 0.006132;</v>
      </c>
    </row>
    <row r="570" spans="1:25" s="62" customFormat="1">
      <c r="A570"/>
      <c r="B570" s="2">
        <f t="shared" si="385"/>
        <v>3233</v>
      </c>
      <c r="C570" s="2" t="str">
        <f>VLOOKUP($B570,'Node Plan'!B:M,2,FALSE)</f>
        <v>Microfluidic Layer Node 3233</v>
      </c>
      <c r="D570" s="2">
        <f>B570+1</f>
        <v>3234</v>
      </c>
      <c r="E570" s="2" t="str">
        <f>VLOOKUP($D570,'Node Plan'!B:M,2,FALSE)</f>
        <v>Microfluidic Layer Node 3234</v>
      </c>
      <c r="F570" s="192">
        <f>IF(G570="Y",1/(1/K570+1/P570+1/U570),1/(1/P570+1/U570))</f>
        <v>6.1320000000000003E-3</v>
      </c>
      <c r="G570" s="2" t="s">
        <v>24</v>
      </c>
      <c r="H570" s="6"/>
      <c r="I570" s="4"/>
      <c r="J570" s="4"/>
      <c r="K570" s="5">
        <f>I570*J570*H570</f>
        <v>0</v>
      </c>
      <c r="L570" s="274">
        <f>VLOOKUP($B570,'Node Plan'!$B:$M,8,FALSE)</f>
        <v>0.4</v>
      </c>
      <c r="M570" s="275">
        <f>VLOOKUP($B570,'Node Plan'!$B:$M,10,FALSE)</f>
        <v>1.5166000000000001E-2</v>
      </c>
      <c r="N570" s="275">
        <f>VLOOKUP($B570,'Node Plan'!$B:$M,11,FALSE)</f>
        <v>1.533E-2</v>
      </c>
      <c r="O570" s="275">
        <f>VLOOKUP($B570,'Node Plan'!$B:$M,10,FALSE)/2</f>
        <v>7.5830000000000003E-3</v>
      </c>
      <c r="P570" s="276">
        <f t="shared" si="386"/>
        <v>1.2264000000000001E-2</v>
      </c>
      <c r="Q570" s="274">
        <f>VLOOKUP($B570,'Node Plan'!$B:$M,8,FALSE)</f>
        <v>0.4</v>
      </c>
      <c r="R570" s="275">
        <f>VLOOKUP($B570,'Node Plan'!$B:$M,10,FALSE)</f>
        <v>1.5166000000000001E-2</v>
      </c>
      <c r="S570" s="275">
        <f>VLOOKUP($B570,'Node Plan'!$B:$M,11,FALSE)</f>
        <v>1.533E-2</v>
      </c>
      <c r="T570" s="275">
        <f>VLOOKUP($B570,'Node Plan'!$B:$M,10,FALSE)/2</f>
        <v>7.5830000000000003E-3</v>
      </c>
      <c r="U570" s="276">
        <f t="shared" si="387"/>
        <v>1.2264000000000001E-2</v>
      </c>
      <c r="V570"/>
      <c r="W570"/>
      <c r="X570" s="2" t="str">
        <f>"     GL("&amp;B570&amp;","&amp;D570&amp;") = "&amp;F570&amp;";"</f>
        <v xml:space="preserve">     GL(3233,3234) = 0.006132;</v>
      </c>
    </row>
    <row r="571" spans="1:25" s="62" customFormat="1">
      <c r="A571"/>
      <c r="B571" s="2">
        <f t="shared" si="385"/>
        <v>3234</v>
      </c>
      <c r="C571" s="2" t="str">
        <f>VLOOKUP($B571,'Node Plan'!B:M,2,FALSE)</f>
        <v>Microfluidic Layer Node 3234</v>
      </c>
      <c r="D571" s="2">
        <f>B571+1</f>
        <v>3235</v>
      </c>
      <c r="E571" s="2" t="str">
        <f>VLOOKUP($D571,'Node Plan'!B:M,2,FALSE)</f>
        <v>Microfluidic Layer Node 3235</v>
      </c>
      <c r="F571" s="192">
        <f>IF(G571="Y",1/(1/K571+1/P571+1/U571),1/(1/P571+1/U571))</f>
        <v>6.1320000000000003E-3</v>
      </c>
      <c r="G571" s="2" t="s">
        <v>24</v>
      </c>
      <c r="H571" s="6"/>
      <c r="I571" s="4"/>
      <c r="J571" s="4"/>
      <c r="K571" s="5">
        <f>I571*J571*H571</f>
        <v>0</v>
      </c>
      <c r="L571" s="274">
        <f>VLOOKUP($B571,'Node Plan'!$B:$M,8,FALSE)</f>
        <v>0.4</v>
      </c>
      <c r="M571" s="275">
        <f>VLOOKUP($B571,'Node Plan'!$B:$M,10,FALSE)</f>
        <v>1.5166000000000001E-2</v>
      </c>
      <c r="N571" s="275">
        <f>VLOOKUP($B571,'Node Plan'!$B:$M,11,FALSE)</f>
        <v>1.533E-2</v>
      </c>
      <c r="O571" s="275">
        <f>VLOOKUP($B571,'Node Plan'!$B:$M,10,FALSE)/2</f>
        <v>7.5830000000000003E-3</v>
      </c>
      <c r="P571" s="276">
        <f t="shared" si="386"/>
        <v>1.2264000000000001E-2</v>
      </c>
      <c r="Q571" s="274">
        <f>VLOOKUP($B571,'Node Plan'!$B:$M,8,FALSE)</f>
        <v>0.4</v>
      </c>
      <c r="R571" s="275">
        <f>VLOOKUP($B571,'Node Plan'!$B:$M,10,FALSE)</f>
        <v>1.5166000000000001E-2</v>
      </c>
      <c r="S571" s="275">
        <f>VLOOKUP($B571,'Node Plan'!$B:$M,11,FALSE)</f>
        <v>1.533E-2</v>
      </c>
      <c r="T571" s="275">
        <f>VLOOKUP($B571,'Node Plan'!$B:$M,10,FALSE)/2</f>
        <v>7.5830000000000003E-3</v>
      </c>
      <c r="U571" s="276">
        <f t="shared" si="387"/>
        <v>1.2264000000000001E-2</v>
      </c>
      <c r="V571"/>
      <c r="W571"/>
      <c r="X571" s="2" t="str">
        <f>"     GL("&amp;B571&amp;","&amp;D571&amp;") = "&amp;F571&amp;";"</f>
        <v xml:space="preserve">     GL(3234,3235) = 0.006132;</v>
      </c>
    </row>
    <row r="572" spans="1:25" s="62" customFormat="1">
      <c r="A572"/>
      <c r="B572" s="2"/>
      <c r="C572" s="2"/>
      <c r="D572" s="2"/>
      <c r="E572" s="2"/>
      <c r="F572" s="192"/>
      <c r="G572" s="2"/>
      <c r="H572" s="6"/>
      <c r="I572" s="4"/>
      <c r="J572" s="4"/>
      <c r="K572" s="5"/>
      <c r="L572" s="274"/>
      <c r="M572" s="275"/>
      <c r="N572" s="275"/>
      <c r="O572" s="275"/>
      <c r="P572" s="276"/>
      <c r="Q572" s="274"/>
      <c r="R572" s="275"/>
      <c r="S572" s="275"/>
      <c r="T572" s="275"/>
      <c r="U572" s="276"/>
      <c r="V572"/>
      <c r="W572"/>
      <c r="X572" s="2"/>
    </row>
    <row r="573" spans="1:25" s="62" customFormat="1">
      <c r="A573"/>
      <c r="B573" s="2"/>
      <c r="C573" s="2"/>
      <c r="D573" s="2"/>
      <c r="E573" s="2"/>
      <c r="F573" s="192"/>
      <c r="G573" s="2"/>
      <c r="H573" s="6"/>
      <c r="I573" s="4"/>
      <c r="J573" s="4"/>
      <c r="K573" s="5"/>
      <c r="L573" s="274"/>
      <c r="M573" s="275"/>
      <c r="N573" s="275"/>
      <c r="O573" s="275"/>
      <c r="P573" s="276"/>
      <c r="Q573" s="274"/>
      <c r="R573" s="275"/>
      <c r="S573" s="275"/>
      <c r="T573" s="275"/>
      <c r="U573" s="276"/>
      <c r="V573"/>
      <c r="W573"/>
      <c r="X573" s="2"/>
    </row>
    <row r="574" spans="1:25" s="62" customFormat="1">
      <c r="A574"/>
      <c r="B574" s="2"/>
      <c r="C574" s="2"/>
      <c r="D574" s="2"/>
      <c r="E574" s="2"/>
      <c r="F574" s="192"/>
      <c r="G574" s="2"/>
      <c r="H574" s="6"/>
      <c r="I574" s="4"/>
      <c r="J574" s="4"/>
      <c r="K574" s="5"/>
      <c r="L574" s="274"/>
      <c r="M574" s="275"/>
      <c r="N574" s="275"/>
      <c r="O574" s="275"/>
      <c r="P574" s="276"/>
      <c r="Q574" s="274"/>
      <c r="R574" s="275"/>
      <c r="S574" s="275"/>
      <c r="T574" s="275"/>
      <c r="U574" s="276"/>
      <c r="V574"/>
      <c r="W574"/>
      <c r="X574" s="2"/>
    </row>
    <row r="575" spans="1:25" s="14" customFormat="1" ht="15" thickBot="1">
      <c r="A575"/>
      <c r="B575" s="2"/>
      <c r="C575" s="2"/>
      <c r="D575" s="2"/>
      <c r="E575" s="2"/>
      <c r="F575" s="192"/>
      <c r="G575" s="2"/>
      <c r="H575" s="6"/>
      <c r="I575" s="4"/>
      <c r="J575" s="4"/>
      <c r="K575" s="5"/>
      <c r="L575" s="274"/>
      <c r="M575" s="275"/>
      <c r="N575" s="275"/>
      <c r="O575" s="275"/>
      <c r="P575" s="276"/>
      <c r="Q575" s="274"/>
      <c r="R575" s="275"/>
      <c r="S575" s="275"/>
      <c r="T575" s="275"/>
      <c r="U575" s="276"/>
      <c r="V575"/>
      <c r="W575"/>
      <c r="X575" s="2"/>
    </row>
    <row r="576" spans="1:25" s="14" customFormat="1" ht="15" thickBot="1">
      <c r="A576" s="202"/>
      <c r="B576" s="203" t="s">
        <v>77</v>
      </c>
      <c r="C576" s="204" t="s">
        <v>151</v>
      </c>
      <c r="D576" s="203" t="s">
        <v>77</v>
      </c>
      <c r="E576" s="204" t="s">
        <v>152</v>
      </c>
      <c r="F576" s="205"/>
      <c r="G576" s="205"/>
      <c r="H576" s="206"/>
      <c r="I576" s="202"/>
      <c r="J576" s="202"/>
      <c r="K576" s="202"/>
      <c r="L576" s="206"/>
      <c r="M576" s="202"/>
      <c r="N576" s="202"/>
      <c r="O576" s="202"/>
      <c r="P576" s="207"/>
      <c r="Q576" s="206"/>
      <c r="R576" s="202"/>
      <c r="S576" s="202"/>
      <c r="T576" s="202"/>
      <c r="U576" s="207"/>
      <c r="V576" s="202"/>
      <c r="W576" s="202"/>
      <c r="X576" s="208"/>
    </row>
    <row r="577" spans="1:24" s="14" customFormat="1">
      <c r="A577" s="209"/>
      <c r="B577" s="210"/>
      <c r="C577" s="210"/>
      <c r="D577" s="210" t="s">
        <v>153</v>
      </c>
      <c r="E577" s="210"/>
      <c r="F577" s="211"/>
      <c r="G577" s="211"/>
      <c r="H577" s="212"/>
      <c r="I577" s="213"/>
      <c r="J577" s="213"/>
      <c r="K577" s="213"/>
      <c r="L577" s="212"/>
      <c r="M577" s="213"/>
      <c r="N577" s="213"/>
      <c r="O577" s="213"/>
      <c r="P577" s="214"/>
      <c r="Q577" s="212"/>
      <c r="R577" s="213"/>
      <c r="S577" s="213"/>
      <c r="T577" s="213"/>
      <c r="U577" s="214"/>
      <c r="V577" s="209"/>
      <c r="W577" s="209"/>
      <c r="X577" s="215"/>
    </row>
    <row r="578" spans="1:24" s="62" customFormat="1">
      <c r="A578"/>
      <c r="B578" s="2">
        <v>3236</v>
      </c>
      <c r="C578" s="2" t="str">
        <f>VLOOKUP($B578,'Node Plan'!B:M,2,FALSE)</f>
        <v>Microfluidic Layer Node 3236</v>
      </c>
      <c r="D578" s="2">
        <f>B578+6</f>
        <v>3242</v>
      </c>
      <c r="E578" s="2" t="str">
        <f>VLOOKUP($D578,'Node Plan'!B:M,2,FALSE)</f>
        <v>Microfluidic Layer Node 3242</v>
      </c>
      <c r="F578" s="192">
        <f>IF(G578="Y",1/(1/K578+1/P578+1/U578),1/(1/P578+1/U578))</f>
        <v>6.1320000000000003E-3</v>
      </c>
      <c r="G578" s="2" t="s">
        <v>24</v>
      </c>
      <c r="H578" s="6"/>
      <c r="I578" s="4"/>
      <c r="J578" s="4"/>
      <c r="K578" s="5">
        <f>I578*J578*H578</f>
        <v>0</v>
      </c>
      <c r="L578" s="274">
        <f>VLOOKUP($B578,'Node Plan'!$B:$M,8,FALSE)</f>
        <v>0.4</v>
      </c>
      <c r="M578" s="275">
        <f>VLOOKUP($B578,'Node Plan'!$B:$M,10,FALSE)</f>
        <v>1.5166000000000001E-2</v>
      </c>
      <c r="N578" s="275">
        <f>VLOOKUP($B578,'Node Plan'!$B:$M,11,FALSE)</f>
        <v>1.533E-2</v>
      </c>
      <c r="O578" s="275">
        <f>VLOOKUP($B578,'Node Plan'!$B:$M,10,FALSE)/2</f>
        <v>7.5830000000000003E-3</v>
      </c>
      <c r="P578" s="276">
        <f>(L578*M578*N578)/O578</f>
        <v>1.2264000000000001E-2</v>
      </c>
      <c r="Q578" s="274">
        <f>VLOOKUP($B578,'Node Plan'!$B:$M,8,FALSE)</f>
        <v>0.4</v>
      </c>
      <c r="R578" s="275">
        <f>VLOOKUP($B578,'Node Plan'!$B:$M,10,FALSE)</f>
        <v>1.5166000000000001E-2</v>
      </c>
      <c r="S578" s="275">
        <f>VLOOKUP($B578,'Node Plan'!$B:$M,11,FALSE)</f>
        <v>1.533E-2</v>
      </c>
      <c r="T578" s="275">
        <f>VLOOKUP($B578,'Node Plan'!$B:$M,10,FALSE)/2</f>
        <v>7.5830000000000003E-3</v>
      </c>
      <c r="U578" s="276">
        <f>(Q578*R578*S578)/T578</f>
        <v>1.2264000000000001E-2</v>
      </c>
      <c r="V578"/>
      <c r="W578"/>
      <c r="X578" s="2" t="str">
        <f>"     GL("&amp;B578&amp;","&amp;D578&amp;") = "&amp;F578&amp;";"</f>
        <v xml:space="preserve">     GL(3236,3242) = 0.006132;</v>
      </c>
    </row>
    <row r="579" spans="1:24" s="62" customFormat="1">
      <c r="A579"/>
      <c r="B579" s="2">
        <f>B578+6</f>
        <v>3242</v>
      </c>
      <c r="C579" s="2" t="str">
        <f>VLOOKUP($B579,'Node Plan'!B:M,2,FALSE)</f>
        <v>Microfluidic Layer Node 3242</v>
      </c>
      <c r="D579" s="2">
        <f t="shared" ref="D579" si="388">B579+6</f>
        <v>3248</v>
      </c>
      <c r="E579" s="2" t="str">
        <f>VLOOKUP($D579,'Node Plan'!B:M,2,FALSE)</f>
        <v>Microfluidic Layer Node 3248</v>
      </c>
      <c r="F579" s="192">
        <f t="shared" ref="F579" si="389">IF(G579="Y",1/(1/K579+1/P579+1/U579),1/(1/P579+1/U579))</f>
        <v>6.1320000000000003E-3</v>
      </c>
      <c r="G579" s="2" t="s">
        <v>24</v>
      </c>
      <c r="H579" s="6"/>
      <c r="I579" s="4"/>
      <c r="J579" s="4"/>
      <c r="K579" s="5">
        <f t="shared" ref="K579" si="390">I579*J579*H579</f>
        <v>0</v>
      </c>
      <c r="L579" s="274">
        <f>VLOOKUP($B579,'Node Plan'!$B:$M,8,FALSE)</f>
        <v>0.4</v>
      </c>
      <c r="M579" s="275">
        <f>VLOOKUP($B579,'Node Plan'!$B:$M,10,FALSE)</f>
        <v>1.5166000000000001E-2</v>
      </c>
      <c r="N579" s="275">
        <f>VLOOKUP($B579,'Node Plan'!$B:$M,11,FALSE)</f>
        <v>1.533E-2</v>
      </c>
      <c r="O579" s="275">
        <f>VLOOKUP($B579,'Node Plan'!$B:$M,10,FALSE)/2</f>
        <v>7.5830000000000003E-3</v>
      </c>
      <c r="P579" s="276">
        <f t="shared" ref="P579:P582" si="391">(L579*M579*N579)/O579</f>
        <v>1.2264000000000001E-2</v>
      </c>
      <c r="Q579" s="274">
        <f>VLOOKUP($B579,'Node Plan'!$B:$M,8,FALSE)</f>
        <v>0.4</v>
      </c>
      <c r="R579" s="275">
        <f>VLOOKUP($B579,'Node Plan'!$B:$M,10,FALSE)</f>
        <v>1.5166000000000001E-2</v>
      </c>
      <c r="S579" s="275">
        <f>VLOOKUP($B579,'Node Plan'!$B:$M,11,FALSE)</f>
        <v>1.533E-2</v>
      </c>
      <c r="T579" s="275">
        <f>VLOOKUP($B579,'Node Plan'!$B:$M,10,FALSE)/2</f>
        <v>7.5830000000000003E-3</v>
      </c>
      <c r="U579" s="276">
        <f t="shared" ref="U579:U582" si="392">(Q579*R579*S579)/T579</f>
        <v>1.2264000000000001E-2</v>
      </c>
      <c r="V579"/>
      <c r="W579"/>
      <c r="X579" s="2" t="str">
        <f t="shared" ref="X579" si="393">"     GL("&amp;B579&amp;","&amp;D579&amp;") = "&amp;F579&amp;";"</f>
        <v xml:space="preserve">     GL(3242,3248) = 0.006132;</v>
      </c>
    </row>
    <row r="580" spans="1:24" s="62" customFormat="1">
      <c r="A580"/>
      <c r="B580" s="2">
        <f t="shared" ref="B580:B582" si="394">B579+6</f>
        <v>3248</v>
      </c>
      <c r="C580" s="2" t="str">
        <f>VLOOKUP($B580,'Node Plan'!B:M,2,FALSE)</f>
        <v>Microfluidic Layer Node 3248</v>
      </c>
      <c r="D580" s="2">
        <f t="shared" ref="D580:D582" si="395">B580+6</f>
        <v>3254</v>
      </c>
      <c r="E580" s="2" t="str">
        <f>VLOOKUP($D580,'Node Plan'!B:M,2,FALSE)</f>
        <v>Microfluidic Layer Node 3254</v>
      </c>
      <c r="F580" s="192">
        <f t="shared" ref="F580:F582" si="396">IF(G580="Y",1/(1/K580+1/P580+1/U580),1/(1/P580+1/U580))</f>
        <v>6.1320000000000003E-3</v>
      </c>
      <c r="G580" s="2" t="s">
        <v>24</v>
      </c>
      <c r="H580" s="6"/>
      <c r="I580" s="4"/>
      <c r="J580" s="4"/>
      <c r="K580" s="5">
        <f t="shared" ref="K580:K582" si="397">I580*J580*H580</f>
        <v>0</v>
      </c>
      <c r="L580" s="274">
        <f>VLOOKUP($B580,'Node Plan'!$B:$M,8,FALSE)</f>
        <v>0.4</v>
      </c>
      <c r="M580" s="275">
        <f>VLOOKUP($B580,'Node Plan'!$B:$M,10,FALSE)</f>
        <v>1.5166000000000001E-2</v>
      </c>
      <c r="N580" s="275">
        <f>VLOOKUP($B580,'Node Plan'!$B:$M,11,FALSE)</f>
        <v>1.533E-2</v>
      </c>
      <c r="O580" s="275">
        <f>VLOOKUP($B580,'Node Plan'!$B:$M,10,FALSE)/2</f>
        <v>7.5830000000000003E-3</v>
      </c>
      <c r="P580" s="276">
        <f t="shared" si="391"/>
        <v>1.2264000000000001E-2</v>
      </c>
      <c r="Q580" s="274">
        <f>VLOOKUP($B580,'Node Plan'!$B:$M,8,FALSE)</f>
        <v>0.4</v>
      </c>
      <c r="R580" s="275">
        <f>VLOOKUP($B580,'Node Plan'!$B:$M,10,FALSE)</f>
        <v>1.5166000000000001E-2</v>
      </c>
      <c r="S580" s="275">
        <f>VLOOKUP($B580,'Node Plan'!$B:$M,11,FALSE)</f>
        <v>1.533E-2</v>
      </c>
      <c r="T580" s="275">
        <f>VLOOKUP($B580,'Node Plan'!$B:$M,10,FALSE)/2</f>
        <v>7.5830000000000003E-3</v>
      </c>
      <c r="U580" s="276">
        <f t="shared" si="392"/>
        <v>1.2264000000000001E-2</v>
      </c>
      <c r="V580"/>
      <c r="W580"/>
      <c r="X580" s="2" t="str">
        <f t="shared" ref="X580:X582" si="398">"     GL("&amp;B580&amp;","&amp;D580&amp;") = "&amp;F580&amp;";"</f>
        <v xml:space="preserve">     GL(3248,3254) = 0.006132;</v>
      </c>
    </row>
    <row r="581" spans="1:24" s="62" customFormat="1">
      <c r="A581"/>
      <c r="B581" s="2">
        <f t="shared" si="394"/>
        <v>3254</v>
      </c>
      <c r="C581" s="2" t="str">
        <f>VLOOKUP($B581,'Node Plan'!B:M,2,FALSE)</f>
        <v>Microfluidic Layer Node 3254</v>
      </c>
      <c r="D581" s="2">
        <f t="shared" si="395"/>
        <v>3260</v>
      </c>
      <c r="E581" s="2" t="str">
        <f>VLOOKUP($D581,'Node Plan'!B:M,2,FALSE)</f>
        <v>Microfluidic Layer Node 3260</v>
      </c>
      <c r="F581" s="192">
        <f t="shared" si="396"/>
        <v>6.1320000000000003E-3</v>
      </c>
      <c r="G581" s="2" t="s">
        <v>24</v>
      </c>
      <c r="H581" s="6"/>
      <c r="I581" s="4"/>
      <c r="J581" s="4"/>
      <c r="K581" s="5">
        <f t="shared" si="397"/>
        <v>0</v>
      </c>
      <c r="L581" s="274">
        <f>VLOOKUP($B581,'Node Plan'!$B:$M,8,FALSE)</f>
        <v>0.4</v>
      </c>
      <c r="M581" s="275">
        <f>VLOOKUP($B581,'Node Plan'!$B:$M,10,FALSE)</f>
        <v>1.5166000000000001E-2</v>
      </c>
      <c r="N581" s="275">
        <f>VLOOKUP($B581,'Node Plan'!$B:$M,11,FALSE)</f>
        <v>1.533E-2</v>
      </c>
      <c r="O581" s="275">
        <f>VLOOKUP($B581,'Node Plan'!$B:$M,10,FALSE)/2</f>
        <v>7.5830000000000003E-3</v>
      </c>
      <c r="P581" s="276">
        <f t="shared" si="391"/>
        <v>1.2264000000000001E-2</v>
      </c>
      <c r="Q581" s="274">
        <f>VLOOKUP($B581,'Node Plan'!$B:$M,8,FALSE)</f>
        <v>0.4</v>
      </c>
      <c r="R581" s="275">
        <f>VLOOKUP($B581,'Node Plan'!$B:$M,10,FALSE)</f>
        <v>1.5166000000000001E-2</v>
      </c>
      <c r="S581" s="275">
        <f>VLOOKUP($B581,'Node Plan'!$B:$M,11,FALSE)</f>
        <v>1.533E-2</v>
      </c>
      <c r="T581" s="275">
        <f>VLOOKUP($B581,'Node Plan'!$B:$M,10,FALSE)/2</f>
        <v>7.5830000000000003E-3</v>
      </c>
      <c r="U581" s="276">
        <f t="shared" si="392"/>
        <v>1.2264000000000001E-2</v>
      </c>
      <c r="V581"/>
      <c r="W581"/>
      <c r="X581" s="2" t="str">
        <f t="shared" si="398"/>
        <v xml:space="preserve">     GL(3254,3260) = 0.006132;</v>
      </c>
    </row>
    <row r="582" spans="1:24" s="62" customFormat="1">
      <c r="A582"/>
      <c r="B582" s="2">
        <f t="shared" si="394"/>
        <v>3260</v>
      </c>
      <c r="C582" s="2" t="str">
        <f>VLOOKUP($B582,'Node Plan'!B:M,2,FALSE)</f>
        <v>Microfluidic Layer Node 3260</v>
      </c>
      <c r="D582" s="2">
        <f t="shared" si="395"/>
        <v>3266</v>
      </c>
      <c r="E582" s="2" t="str">
        <f>VLOOKUP($D582,'Node Plan'!B:M,2,FALSE)</f>
        <v>Microfluidic Layer Node 3266</v>
      </c>
      <c r="F582" s="192">
        <f t="shared" si="396"/>
        <v>6.1320000000000003E-3</v>
      </c>
      <c r="G582" s="2" t="s">
        <v>24</v>
      </c>
      <c r="H582" s="6"/>
      <c r="I582" s="4"/>
      <c r="J582" s="4"/>
      <c r="K582" s="5">
        <f t="shared" si="397"/>
        <v>0</v>
      </c>
      <c r="L582" s="274">
        <f>VLOOKUP($B582,'Node Plan'!$B:$M,8,FALSE)</f>
        <v>0.4</v>
      </c>
      <c r="M582" s="275">
        <f>VLOOKUP($B582,'Node Plan'!$B:$M,10,FALSE)</f>
        <v>1.5166000000000001E-2</v>
      </c>
      <c r="N582" s="275">
        <f>VLOOKUP($B582,'Node Plan'!$B:$M,11,FALSE)</f>
        <v>1.533E-2</v>
      </c>
      <c r="O582" s="275">
        <f>VLOOKUP($B582,'Node Plan'!$B:$M,10,FALSE)/2</f>
        <v>7.5830000000000003E-3</v>
      </c>
      <c r="P582" s="276">
        <f t="shared" si="391"/>
        <v>1.2264000000000001E-2</v>
      </c>
      <c r="Q582" s="274">
        <f>VLOOKUP($B582,'Node Plan'!$B:$M,8,FALSE)</f>
        <v>0.4</v>
      </c>
      <c r="R582" s="275">
        <f>VLOOKUP($B582,'Node Plan'!$B:$M,10,FALSE)</f>
        <v>1.5166000000000001E-2</v>
      </c>
      <c r="S582" s="275">
        <f>VLOOKUP($B582,'Node Plan'!$B:$M,11,FALSE)</f>
        <v>1.533E-2</v>
      </c>
      <c r="T582" s="275">
        <f>VLOOKUP($B582,'Node Plan'!$B:$M,10,FALSE)/2</f>
        <v>7.5830000000000003E-3</v>
      </c>
      <c r="U582" s="276">
        <f t="shared" si="392"/>
        <v>1.2264000000000001E-2</v>
      </c>
      <c r="V582"/>
      <c r="W582"/>
      <c r="X582" s="2" t="str">
        <f t="shared" si="398"/>
        <v xml:space="preserve">     GL(3260,3266) = 0.006132;</v>
      </c>
    </row>
    <row r="583" spans="1:24" s="62" customFormat="1">
      <c r="A583"/>
      <c r="B583" s="2"/>
      <c r="C583" s="2"/>
      <c r="D583" s="2"/>
      <c r="E583" s="2"/>
      <c r="F583" s="192"/>
      <c r="G583" s="2"/>
      <c r="H583" s="6"/>
      <c r="I583" s="4"/>
      <c r="J583" s="4"/>
      <c r="K583" s="5"/>
      <c r="L583" s="274"/>
      <c r="M583" s="275"/>
      <c r="N583" s="275"/>
      <c r="O583" s="275"/>
      <c r="P583" s="276"/>
      <c r="Q583" s="274"/>
      <c r="R583" s="275"/>
      <c r="S583" s="275"/>
      <c r="T583" s="275"/>
      <c r="U583" s="276"/>
      <c r="V583"/>
      <c r="W583"/>
      <c r="X583" s="2"/>
    </row>
    <row r="584" spans="1:24" s="62" customFormat="1">
      <c r="A584"/>
      <c r="B584" s="2">
        <v>3237</v>
      </c>
      <c r="C584" s="2" t="str">
        <f>VLOOKUP($B584,'Node Plan'!B:M,2,FALSE)</f>
        <v>Microfluidic Layer Node 3237</v>
      </c>
      <c r="D584" s="2">
        <f>B584+6</f>
        <v>3243</v>
      </c>
      <c r="E584" s="2" t="str">
        <f>VLOOKUP($D584,'Node Plan'!B:M,2,FALSE)</f>
        <v>Microfluidic Layer Node 3243</v>
      </c>
      <c r="F584" s="192">
        <f>IF(G584="Y",1/(1/K584+1/P584+1/U584),1/(1/P584+1/U584))</f>
        <v>6.1320000000000003E-3</v>
      </c>
      <c r="G584" s="2" t="s">
        <v>24</v>
      </c>
      <c r="H584" s="6"/>
      <c r="I584" s="4"/>
      <c r="J584" s="4"/>
      <c r="K584" s="5">
        <f>I584*J584*H584</f>
        <v>0</v>
      </c>
      <c r="L584" s="274">
        <f>VLOOKUP($B584,'Node Plan'!$B:$M,8,FALSE)</f>
        <v>0.4</v>
      </c>
      <c r="M584" s="275">
        <f>VLOOKUP($B584,'Node Plan'!$B:$M,10,FALSE)</f>
        <v>1.5166000000000001E-2</v>
      </c>
      <c r="N584" s="275">
        <f>VLOOKUP($B584,'Node Plan'!$B:$M,11,FALSE)</f>
        <v>1.533E-2</v>
      </c>
      <c r="O584" s="275">
        <f>VLOOKUP($B584,'Node Plan'!$B:$M,10,FALSE)/2</f>
        <v>7.5830000000000003E-3</v>
      </c>
      <c r="P584" s="276">
        <f>(L584*M584*N584)/O584</f>
        <v>1.2264000000000001E-2</v>
      </c>
      <c r="Q584" s="274">
        <f>VLOOKUP($B584,'Node Plan'!$B:$M,8,FALSE)</f>
        <v>0.4</v>
      </c>
      <c r="R584" s="275">
        <f>VLOOKUP($B584,'Node Plan'!$B:$M,10,FALSE)</f>
        <v>1.5166000000000001E-2</v>
      </c>
      <c r="S584" s="275">
        <f>VLOOKUP($B584,'Node Plan'!$B:$M,11,FALSE)</f>
        <v>1.533E-2</v>
      </c>
      <c r="T584" s="275">
        <f>VLOOKUP($B584,'Node Plan'!$B:$M,10,FALSE)/2</f>
        <v>7.5830000000000003E-3</v>
      </c>
      <c r="U584" s="276">
        <f>(Q584*R584*S584)/T584</f>
        <v>1.2264000000000001E-2</v>
      </c>
      <c r="V584"/>
      <c r="W584"/>
      <c r="X584" s="2" t="str">
        <f>"     GL("&amp;B584&amp;","&amp;D584&amp;") = "&amp;F584&amp;";"</f>
        <v xml:space="preserve">     GL(3237,3243) = 0.006132;</v>
      </c>
    </row>
    <row r="585" spans="1:24" s="62" customFormat="1">
      <c r="A585"/>
      <c r="B585" s="2">
        <f>B584+6</f>
        <v>3243</v>
      </c>
      <c r="C585" s="2" t="str">
        <f>VLOOKUP($B585,'Node Plan'!B:M,2,FALSE)</f>
        <v>Microfluidic Layer Node 3243</v>
      </c>
      <c r="D585" s="2">
        <f t="shared" ref="D585:D588" si="399">B585+6</f>
        <v>3249</v>
      </c>
      <c r="E585" s="2" t="str">
        <f>VLOOKUP($D585,'Node Plan'!B:M,2,FALSE)</f>
        <v>Microfluidic Layer Node 3249</v>
      </c>
      <c r="F585" s="192">
        <f t="shared" ref="F585:F588" si="400">IF(G585="Y",1/(1/K585+1/P585+1/U585),1/(1/P585+1/U585))</f>
        <v>6.1320000000000003E-3</v>
      </c>
      <c r="G585" s="2" t="s">
        <v>24</v>
      </c>
      <c r="H585" s="6"/>
      <c r="I585" s="4"/>
      <c r="J585" s="4"/>
      <c r="K585" s="5">
        <f t="shared" ref="K585:K588" si="401">I585*J585*H585</f>
        <v>0</v>
      </c>
      <c r="L585" s="274">
        <f>VLOOKUP($B585,'Node Plan'!$B:$M,8,FALSE)</f>
        <v>0.4</v>
      </c>
      <c r="M585" s="275">
        <f>VLOOKUP($B585,'Node Plan'!$B:$M,10,FALSE)</f>
        <v>1.5166000000000001E-2</v>
      </c>
      <c r="N585" s="275">
        <f>VLOOKUP($B585,'Node Plan'!$B:$M,11,FALSE)</f>
        <v>1.533E-2</v>
      </c>
      <c r="O585" s="275">
        <f>VLOOKUP($B585,'Node Plan'!$B:$M,10,FALSE)/2</f>
        <v>7.5830000000000003E-3</v>
      </c>
      <c r="P585" s="276">
        <f t="shared" ref="P585:P588" si="402">(L585*M585*N585)/O585</f>
        <v>1.2264000000000001E-2</v>
      </c>
      <c r="Q585" s="274">
        <f>VLOOKUP($B585,'Node Plan'!$B:$M,8,FALSE)</f>
        <v>0.4</v>
      </c>
      <c r="R585" s="275">
        <f>VLOOKUP($B585,'Node Plan'!$B:$M,10,FALSE)</f>
        <v>1.5166000000000001E-2</v>
      </c>
      <c r="S585" s="275">
        <f>VLOOKUP($B585,'Node Plan'!$B:$M,11,FALSE)</f>
        <v>1.533E-2</v>
      </c>
      <c r="T585" s="275">
        <f>VLOOKUP($B585,'Node Plan'!$B:$M,10,FALSE)/2</f>
        <v>7.5830000000000003E-3</v>
      </c>
      <c r="U585" s="276">
        <f t="shared" ref="U585:U588" si="403">(Q585*R585*S585)/T585</f>
        <v>1.2264000000000001E-2</v>
      </c>
      <c r="V585"/>
      <c r="W585"/>
      <c r="X585" s="2" t="str">
        <f t="shared" ref="X585:X588" si="404">"     GL("&amp;B585&amp;","&amp;D585&amp;") = "&amp;F585&amp;";"</f>
        <v xml:space="preserve">     GL(3243,3249) = 0.006132;</v>
      </c>
    </row>
    <row r="586" spans="1:24" s="62" customFormat="1">
      <c r="A586"/>
      <c r="B586" s="2">
        <f t="shared" ref="B586:B588" si="405">B585+6</f>
        <v>3249</v>
      </c>
      <c r="C586" s="2" t="str">
        <f>VLOOKUP($B586,'Node Plan'!B:M,2,FALSE)</f>
        <v>Microfluidic Layer Node 3249</v>
      </c>
      <c r="D586" s="2">
        <f t="shared" si="399"/>
        <v>3255</v>
      </c>
      <c r="E586" s="2" t="str">
        <f>VLOOKUP($D586,'Node Plan'!B:M,2,FALSE)</f>
        <v>Microfluidic Layer Node 3255</v>
      </c>
      <c r="F586" s="192">
        <f t="shared" si="400"/>
        <v>6.1320000000000003E-3</v>
      </c>
      <c r="G586" s="2" t="s">
        <v>24</v>
      </c>
      <c r="H586" s="6"/>
      <c r="I586" s="4"/>
      <c r="J586" s="4"/>
      <c r="K586" s="5">
        <f t="shared" si="401"/>
        <v>0</v>
      </c>
      <c r="L586" s="274">
        <f>VLOOKUP($B586,'Node Plan'!$B:$M,8,FALSE)</f>
        <v>0.4</v>
      </c>
      <c r="M586" s="275">
        <f>VLOOKUP($B586,'Node Plan'!$B:$M,10,FALSE)</f>
        <v>1.5166000000000001E-2</v>
      </c>
      <c r="N586" s="275">
        <f>VLOOKUP($B586,'Node Plan'!$B:$M,11,FALSE)</f>
        <v>1.533E-2</v>
      </c>
      <c r="O586" s="275">
        <f>VLOOKUP($B586,'Node Plan'!$B:$M,10,FALSE)/2</f>
        <v>7.5830000000000003E-3</v>
      </c>
      <c r="P586" s="276">
        <f t="shared" si="402"/>
        <v>1.2264000000000001E-2</v>
      </c>
      <c r="Q586" s="274">
        <f>VLOOKUP($B586,'Node Plan'!$B:$M,8,FALSE)</f>
        <v>0.4</v>
      </c>
      <c r="R586" s="275">
        <f>VLOOKUP($B586,'Node Plan'!$B:$M,10,FALSE)</f>
        <v>1.5166000000000001E-2</v>
      </c>
      <c r="S586" s="275">
        <f>VLOOKUP($B586,'Node Plan'!$B:$M,11,FALSE)</f>
        <v>1.533E-2</v>
      </c>
      <c r="T586" s="275">
        <f>VLOOKUP($B586,'Node Plan'!$B:$M,10,FALSE)/2</f>
        <v>7.5830000000000003E-3</v>
      </c>
      <c r="U586" s="276">
        <f t="shared" si="403"/>
        <v>1.2264000000000001E-2</v>
      </c>
      <c r="V586"/>
      <c r="W586"/>
      <c r="X586" s="2" t="str">
        <f t="shared" si="404"/>
        <v xml:space="preserve">     GL(3249,3255) = 0.006132;</v>
      </c>
    </row>
    <row r="587" spans="1:24" s="62" customFormat="1">
      <c r="A587"/>
      <c r="B587" s="2">
        <f t="shared" si="405"/>
        <v>3255</v>
      </c>
      <c r="C587" s="2" t="str">
        <f>VLOOKUP($B587,'Node Plan'!B:M,2,FALSE)</f>
        <v>Microfluidic Layer Node 3255</v>
      </c>
      <c r="D587" s="2">
        <f t="shared" si="399"/>
        <v>3261</v>
      </c>
      <c r="E587" s="2" t="str">
        <f>VLOOKUP($D587,'Node Plan'!B:M,2,FALSE)</f>
        <v>Microfluidic Layer Node 3261</v>
      </c>
      <c r="F587" s="192">
        <f t="shared" si="400"/>
        <v>6.1320000000000003E-3</v>
      </c>
      <c r="G587" s="2" t="s">
        <v>24</v>
      </c>
      <c r="H587" s="6"/>
      <c r="I587" s="4"/>
      <c r="J587" s="4"/>
      <c r="K587" s="5">
        <f t="shared" si="401"/>
        <v>0</v>
      </c>
      <c r="L587" s="274">
        <f>VLOOKUP($B587,'Node Plan'!$B:$M,8,FALSE)</f>
        <v>0.4</v>
      </c>
      <c r="M587" s="275">
        <f>VLOOKUP($B587,'Node Plan'!$B:$M,10,FALSE)</f>
        <v>1.5166000000000001E-2</v>
      </c>
      <c r="N587" s="275">
        <f>VLOOKUP($B587,'Node Plan'!$B:$M,11,FALSE)</f>
        <v>1.533E-2</v>
      </c>
      <c r="O587" s="275">
        <f>VLOOKUP($B587,'Node Plan'!$B:$M,10,FALSE)/2</f>
        <v>7.5830000000000003E-3</v>
      </c>
      <c r="P587" s="276">
        <f t="shared" si="402"/>
        <v>1.2264000000000001E-2</v>
      </c>
      <c r="Q587" s="274">
        <f>VLOOKUP($B587,'Node Plan'!$B:$M,8,FALSE)</f>
        <v>0.4</v>
      </c>
      <c r="R587" s="275">
        <f>VLOOKUP($B587,'Node Plan'!$B:$M,10,FALSE)</f>
        <v>1.5166000000000001E-2</v>
      </c>
      <c r="S587" s="275">
        <f>VLOOKUP($B587,'Node Plan'!$B:$M,11,FALSE)</f>
        <v>1.533E-2</v>
      </c>
      <c r="T587" s="275">
        <f>VLOOKUP($B587,'Node Plan'!$B:$M,10,FALSE)/2</f>
        <v>7.5830000000000003E-3</v>
      </c>
      <c r="U587" s="276">
        <f t="shared" si="403"/>
        <v>1.2264000000000001E-2</v>
      </c>
      <c r="V587"/>
      <c r="W587"/>
      <c r="X587" s="2" t="str">
        <f t="shared" si="404"/>
        <v xml:space="preserve">     GL(3255,3261) = 0.006132;</v>
      </c>
    </row>
    <row r="588" spans="1:24" s="62" customFormat="1">
      <c r="A588"/>
      <c r="B588" s="2">
        <f t="shared" si="405"/>
        <v>3261</v>
      </c>
      <c r="C588" s="2" t="str">
        <f>VLOOKUP($B588,'Node Plan'!B:M,2,FALSE)</f>
        <v>Microfluidic Layer Node 3261</v>
      </c>
      <c r="D588" s="2">
        <f t="shared" si="399"/>
        <v>3267</v>
      </c>
      <c r="E588" s="2" t="str">
        <f>VLOOKUP($D588,'Node Plan'!B:M,2,FALSE)</f>
        <v>Microfluidic Layer Node 3267</v>
      </c>
      <c r="F588" s="192">
        <f t="shared" si="400"/>
        <v>6.1320000000000003E-3</v>
      </c>
      <c r="G588" s="2" t="s">
        <v>24</v>
      </c>
      <c r="H588" s="6"/>
      <c r="I588" s="4"/>
      <c r="J588" s="4"/>
      <c r="K588" s="5">
        <f t="shared" si="401"/>
        <v>0</v>
      </c>
      <c r="L588" s="274">
        <f>VLOOKUP($B588,'Node Plan'!$B:$M,8,FALSE)</f>
        <v>0.4</v>
      </c>
      <c r="M588" s="275">
        <f>VLOOKUP($B588,'Node Plan'!$B:$M,10,FALSE)</f>
        <v>1.5166000000000001E-2</v>
      </c>
      <c r="N588" s="275">
        <f>VLOOKUP($B588,'Node Plan'!$B:$M,11,FALSE)</f>
        <v>1.533E-2</v>
      </c>
      <c r="O588" s="275">
        <f>VLOOKUP($B588,'Node Plan'!$B:$M,10,FALSE)/2</f>
        <v>7.5830000000000003E-3</v>
      </c>
      <c r="P588" s="276">
        <f t="shared" si="402"/>
        <v>1.2264000000000001E-2</v>
      </c>
      <c r="Q588" s="274">
        <f>VLOOKUP($B588,'Node Plan'!$B:$M,8,FALSE)</f>
        <v>0.4</v>
      </c>
      <c r="R588" s="275">
        <f>VLOOKUP($B588,'Node Plan'!$B:$M,10,FALSE)</f>
        <v>1.5166000000000001E-2</v>
      </c>
      <c r="S588" s="275">
        <f>VLOOKUP($B588,'Node Plan'!$B:$M,11,FALSE)</f>
        <v>1.533E-2</v>
      </c>
      <c r="T588" s="275">
        <f>VLOOKUP($B588,'Node Plan'!$B:$M,10,FALSE)/2</f>
        <v>7.5830000000000003E-3</v>
      </c>
      <c r="U588" s="276">
        <f t="shared" si="403"/>
        <v>1.2264000000000001E-2</v>
      </c>
      <c r="V588"/>
      <c r="W588"/>
      <c r="X588" s="2" t="str">
        <f t="shared" si="404"/>
        <v xml:space="preserve">     GL(3261,3267) = 0.006132;</v>
      </c>
    </row>
    <row r="589" spans="1:24" s="14" customFormat="1">
      <c r="A589"/>
      <c r="B589" s="2"/>
      <c r="C589" s="2"/>
      <c r="D589" s="2"/>
      <c r="E589" s="2"/>
      <c r="F589" s="192"/>
      <c r="G589" s="2"/>
      <c r="H589" s="6"/>
      <c r="I589" s="4"/>
      <c r="J589" s="4"/>
      <c r="K589" s="5"/>
      <c r="L589" s="274"/>
      <c r="M589" s="275"/>
      <c r="N589" s="275"/>
      <c r="O589" s="275"/>
      <c r="P589" s="276"/>
      <c r="Q589" s="274"/>
      <c r="R589" s="275"/>
      <c r="S589" s="275"/>
      <c r="T589" s="275"/>
      <c r="U589" s="276"/>
      <c r="V589"/>
      <c r="W589"/>
      <c r="X589" s="2"/>
    </row>
    <row r="590" spans="1:24" s="62" customFormat="1">
      <c r="A590"/>
      <c r="B590" s="2">
        <v>3238</v>
      </c>
      <c r="C590" s="2" t="str">
        <f>VLOOKUP($B590,'Node Plan'!B:M,2,FALSE)</f>
        <v>Microfluidic Layer Node 3238</v>
      </c>
      <c r="D590" s="2">
        <f>B590+6</f>
        <v>3244</v>
      </c>
      <c r="E590" s="2" t="str">
        <f>VLOOKUP($D590,'Node Plan'!B:M,2,FALSE)</f>
        <v>Microfluidic Layer Node 3244</v>
      </c>
      <c r="F590" s="192">
        <f>IF(G590="Y",1/(1/K590+1/P590+1/U590),1/(1/P590+1/U590))</f>
        <v>6.1320000000000003E-3</v>
      </c>
      <c r="G590" s="2" t="s">
        <v>24</v>
      </c>
      <c r="H590" s="6"/>
      <c r="I590" s="4"/>
      <c r="J590" s="4"/>
      <c r="K590" s="5">
        <f>I590*J590*H590</f>
        <v>0</v>
      </c>
      <c r="L590" s="274">
        <f>VLOOKUP($B590,'Node Plan'!$B:$M,8,FALSE)</f>
        <v>0.4</v>
      </c>
      <c r="M590" s="275">
        <f>VLOOKUP($B590,'Node Plan'!$B:$M,10,FALSE)</f>
        <v>1.5166000000000001E-2</v>
      </c>
      <c r="N590" s="275">
        <f>VLOOKUP($B590,'Node Plan'!$B:$M,11,FALSE)</f>
        <v>1.533E-2</v>
      </c>
      <c r="O590" s="275">
        <f>VLOOKUP($B590,'Node Plan'!$B:$M,10,FALSE)/2</f>
        <v>7.5830000000000003E-3</v>
      </c>
      <c r="P590" s="276">
        <f>(L590*M590*N590)/O590</f>
        <v>1.2264000000000001E-2</v>
      </c>
      <c r="Q590" s="274">
        <f>VLOOKUP($B590,'Node Plan'!$B:$M,8,FALSE)</f>
        <v>0.4</v>
      </c>
      <c r="R590" s="275">
        <f>VLOOKUP($B590,'Node Plan'!$B:$M,10,FALSE)</f>
        <v>1.5166000000000001E-2</v>
      </c>
      <c r="S590" s="275">
        <f>VLOOKUP($B590,'Node Plan'!$B:$M,11,FALSE)</f>
        <v>1.533E-2</v>
      </c>
      <c r="T590" s="275">
        <f>VLOOKUP($B590,'Node Plan'!$B:$M,10,FALSE)/2</f>
        <v>7.5830000000000003E-3</v>
      </c>
      <c r="U590" s="276">
        <f>(Q590*R590*S590)/T590</f>
        <v>1.2264000000000001E-2</v>
      </c>
      <c r="V590"/>
      <c r="W590"/>
      <c r="X590" s="2" t="str">
        <f>"     GL("&amp;B590&amp;","&amp;D590&amp;") = "&amp;F590&amp;";"</f>
        <v xml:space="preserve">     GL(3238,3244) = 0.006132;</v>
      </c>
    </row>
    <row r="591" spans="1:24" s="62" customFormat="1">
      <c r="A591"/>
      <c r="B591" s="2">
        <f>B590+6</f>
        <v>3244</v>
      </c>
      <c r="C591" s="2" t="str">
        <f>VLOOKUP($B591,'Node Plan'!B:M,2,FALSE)</f>
        <v>Microfluidic Layer Node 3244</v>
      </c>
      <c r="D591" s="2">
        <f t="shared" ref="D591:D594" si="406">B591+6</f>
        <v>3250</v>
      </c>
      <c r="E591" s="2" t="str">
        <f>VLOOKUP($D591,'Node Plan'!B:M,2,FALSE)</f>
        <v>Microfluidic Layer Node 3250</v>
      </c>
      <c r="F591" s="192">
        <f t="shared" ref="F591:F594" si="407">IF(G591="Y",1/(1/K591+1/P591+1/U591),1/(1/P591+1/U591))</f>
        <v>6.1320000000000003E-3</v>
      </c>
      <c r="G591" s="2" t="s">
        <v>24</v>
      </c>
      <c r="H591" s="6"/>
      <c r="I591" s="4"/>
      <c r="J591" s="4"/>
      <c r="K591" s="5">
        <f t="shared" ref="K591:K594" si="408">I591*J591*H591</f>
        <v>0</v>
      </c>
      <c r="L591" s="274">
        <f>VLOOKUP($B591,'Node Plan'!$B:$M,8,FALSE)</f>
        <v>0.4</v>
      </c>
      <c r="M591" s="275">
        <f>VLOOKUP($B591,'Node Plan'!$B:$M,10,FALSE)</f>
        <v>1.5166000000000001E-2</v>
      </c>
      <c r="N591" s="275">
        <f>VLOOKUP($B591,'Node Plan'!$B:$M,11,FALSE)</f>
        <v>1.533E-2</v>
      </c>
      <c r="O591" s="275">
        <f>VLOOKUP($B591,'Node Plan'!$B:$M,10,FALSE)/2</f>
        <v>7.5830000000000003E-3</v>
      </c>
      <c r="P591" s="276">
        <f t="shared" ref="P591:P594" si="409">(L591*M591*N591)/O591</f>
        <v>1.2264000000000001E-2</v>
      </c>
      <c r="Q591" s="274">
        <f>VLOOKUP($B591,'Node Plan'!$B:$M,8,FALSE)</f>
        <v>0.4</v>
      </c>
      <c r="R591" s="275">
        <f>VLOOKUP($B591,'Node Plan'!$B:$M,10,FALSE)</f>
        <v>1.5166000000000001E-2</v>
      </c>
      <c r="S591" s="275">
        <f>VLOOKUP($B591,'Node Plan'!$B:$M,11,FALSE)</f>
        <v>1.533E-2</v>
      </c>
      <c r="T591" s="275">
        <f>VLOOKUP($B591,'Node Plan'!$B:$M,10,FALSE)/2</f>
        <v>7.5830000000000003E-3</v>
      </c>
      <c r="U591" s="276">
        <f t="shared" ref="U591:U594" si="410">(Q591*R591*S591)/T591</f>
        <v>1.2264000000000001E-2</v>
      </c>
      <c r="V591"/>
      <c r="W591"/>
      <c r="X591" s="2" t="str">
        <f t="shared" ref="X591:X594" si="411">"     GL("&amp;B591&amp;","&amp;D591&amp;") = "&amp;F591&amp;";"</f>
        <v xml:space="preserve">     GL(3244,3250) = 0.006132;</v>
      </c>
    </row>
    <row r="592" spans="1:24" s="62" customFormat="1">
      <c r="A592"/>
      <c r="B592" s="2">
        <f t="shared" ref="B592:B594" si="412">B591+6</f>
        <v>3250</v>
      </c>
      <c r="C592" s="2" t="str">
        <f>VLOOKUP($B592,'Node Plan'!B:M,2,FALSE)</f>
        <v>Microfluidic Layer Node 3250</v>
      </c>
      <c r="D592" s="2">
        <f t="shared" si="406"/>
        <v>3256</v>
      </c>
      <c r="E592" s="2" t="str">
        <f>VLOOKUP($D592,'Node Plan'!B:M,2,FALSE)</f>
        <v>Microfluidic Layer Node 3256</v>
      </c>
      <c r="F592" s="192">
        <f t="shared" si="407"/>
        <v>6.1320000000000003E-3</v>
      </c>
      <c r="G592" s="2" t="s">
        <v>24</v>
      </c>
      <c r="H592" s="6"/>
      <c r="I592" s="4"/>
      <c r="J592" s="4"/>
      <c r="K592" s="5">
        <f t="shared" si="408"/>
        <v>0</v>
      </c>
      <c r="L592" s="274">
        <f>VLOOKUP($B592,'Node Plan'!$B:$M,8,FALSE)</f>
        <v>0.4</v>
      </c>
      <c r="M592" s="275">
        <f>VLOOKUP($B592,'Node Plan'!$B:$M,10,FALSE)</f>
        <v>1.5166000000000001E-2</v>
      </c>
      <c r="N592" s="275">
        <f>VLOOKUP($B592,'Node Plan'!$B:$M,11,FALSE)</f>
        <v>1.533E-2</v>
      </c>
      <c r="O592" s="275">
        <f>VLOOKUP($B592,'Node Plan'!$B:$M,10,FALSE)/2</f>
        <v>7.5830000000000003E-3</v>
      </c>
      <c r="P592" s="276">
        <f t="shared" si="409"/>
        <v>1.2264000000000001E-2</v>
      </c>
      <c r="Q592" s="274">
        <f>VLOOKUP($B592,'Node Plan'!$B:$M,8,FALSE)</f>
        <v>0.4</v>
      </c>
      <c r="R592" s="275">
        <f>VLOOKUP($B592,'Node Plan'!$B:$M,10,FALSE)</f>
        <v>1.5166000000000001E-2</v>
      </c>
      <c r="S592" s="275">
        <f>VLOOKUP($B592,'Node Plan'!$B:$M,11,FALSE)</f>
        <v>1.533E-2</v>
      </c>
      <c r="T592" s="275">
        <f>VLOOKUP($B592,'Node Plan'!$B:$M,10,FALSE)/2</f>
        <v>7.5830000000000003E-3</v>
      </c>
      <c r="U592" s="276">
        <f t="shared" si="410"/>
        <v>1.2264000000000001E-2</v>
      </c>
      <c r="V592"/>
      <c r="W592"/>
      <c r="X592" s="2" t="str">
        <f t="shared" si="411"/>
        <v xml:space="preserve">     GL(3250,3256) = 0.006132;</v>
      </c>
    </row>
    <row r="593" spans="1:24" s="62" customFormat="1">
      <c r="A593"/>
      <c r="B593" s="2">
        <f t="shared" si="412"/>
        <v>3256</v>
      </c>
      <c r="C593" s="2" t="str">
        <f>VLOOKUP($B593,'Node Plan'!B:M,2,FALSE)</f>
        <v>Microfluidic Layer Node 3256</v>
      </c>
      <c r="D593" s="2">
        <f t="shared" si="406"/>
        <v>3262</v>
      </c>
      <c r="E593" s="2" t="str">
        <f>VLOOKUP($D593,'Node Plan'!B:M,2,FALSE)</f>
        <v>Microfluidic Layer Node 3262</v>
      </c>
      <c r="F593" s="192">
        <f t="shared" si="407"/>
        <v>6.1320000000000003E-3</v>
      </c>
      <c r="G593" s="2" t="s">
        <v>24</v>
      </c>
      <c r="H593" s="6"/>
      <c r="I593" s="4"/>
      <c r="J593" s="4"/>
      <c r="K593" s="5">
        <f t="shared" si="408"/>
        <v>0</v>
      </c>
      <c r="L593" s="274">
        <f>VLOOKUP($B593,'Node Plan'!$B:$M,8,FALSE)</f>
        <v>0.4</v>
      </c>
      <c r="M593" s="275">
        <f>VLOOKUP($B593,'Node Plan'!$B:$M,10,FALSE)</f>
        <v>1.5166000000000001E-2</v>
      </c>
      <c r="N593" s="275">
        <f>VLOOKUP($B593,'Node Plan'!$B:$M,11,FALSE)</f>
        <v>1.533E-2</v>
      </c>
      <c r="O593" s="275">
        <f>VLOOKUP($B593,'Node Plan'!$B:$M,10,FALSE)/2</f>
        <v>7.5830000000000003E-3</v>
      </c>
      <c r="P593" s="276">
        <f t="shared" si="409"/>
        <v>1.2264000000000001E-2</v>
      </c>
      <c r="Q593" s="274">
        <f>VLOOKUP($B593,'Node Plan'!$B:$M,8,FALSE)</f>
        <v>0.4</v>
      </c>
      <c r="R593" s="275">
        <f>VLOOKUP($B593,'Node Plan'!$B:$M,10,FALSE)</f>
        <v>1.5166000000000001E-2</v>
      </c>
      <c r="S593" s="275">
        <f>VLOOKUP($B593,'Node Plan'!$B:$M,11,FALSE)</f>
        <v>1.533E-2</v>
      </c>
      <c r="T593" s="275">
        <f>VLOOKUP($B593,'Node Plan'!$B:$M,10,FALSE)/2</f>
        <v>7.5830000000000003E-3</v>
      </c>
      <c r="U593" s="276">
        <f t="shared" si="410"/>
        <v>1.2264000000000001E-2</v>
      </c>
      <c r="V593"/>
      <c r="W593"/>
      <c r="X593" s="2" t="str">
        <f t="shared" si="411"/>
        <v xml:space="preserve">     GL(3256,3262) = 0.006132;</v>
      </c>
    </row>
    <row r="594" spans="1:24" s="62" customFormat="1">
      <c r="A594"/>
      <c r="B594" s="2">
        <f t="shared" si="412"/>
        <v>3262</v>
      </c>
      <c r="C594" s="2" t="str">
        <f>VLOOKUP($B594,'Node Plan'!B:M,2,FALSE)</f>
        <v>Microfluidic Layer Node 3262</v>
      </c>
      <c r="D594" s="2">
        <f t="shared" si="406"/>
        <v>3268</v>
      </c>
      <c r="E594" s="2" t="str">
        <f>VLOOKUP($D594,'Node Plan'!B:M,2,FALSE)</f>
        <v>Microfluidic Layer Node 3268</v>
      </c>
      <c r="F594" s="192">
        <f t="shared" si="407"/>
        <v>6.1320000000000003E-3</v>
      </c>
      <c r="G594" s="2" t="s">
        <v>24</v>
      </c>
      <c r="H594" s="6"/>
      <c r="I594" s="4"/>
      <c r="J594" s="4"/>
      <c r="K594" s="5">
        <f t="shared" si="408"/>
        <v>0</v>
      </c>
      <c r="L594" s="274">
        <f>VLOOKUP($B594,'Node Plan'!$B:$M,8,FALSE)</f>
        <v>0.4</v>
      </c>
      <c r="M594" s="275">
        <f>VLOOKUP($B594,'Node Plan'!$B:$M,10,FALSE)</f>
        <v>1.5166000000000001E-2</v>
      </c>
      <c r="N594" s="275">
        <f>VLOOKUP($B594,'Node Plan'!$B:$M,11,FALSE)</f>
        <v>1.533E-2</v>
      </c>
      <c r="O594" s="275">
        <f>VLOOKUP($B594,'Node Plan'!$B:$M,10,FALSE)/2</f>
        <v>7.5830000000000003E-3</v>
      </c>
      <c r="P594" s="276">
        <f t="shared" si="409"/>
        <v>1.2264000000000001E-2</v>
      </c>
      <c r="Q594" s="274">
        <f>VLOOKUP($B594,'Node Plan'!$B:$M,8,FALSE)</f>
        <v>0.4</v>
      </c>
      <c r="R594" s="275">
        <f>VLOOKUP($B594,'Node Plan'!$B:$M,10,FALSE)</f>
        <v>1.5166000000000001E-2</v>
      </c>
      <c r="S594" s="275">
        <f>VLOOKUP($B594,'Node Plan'!$B:$M,11,FALSE)</f>
        <v>1.533E-2</v>
      </c>
      <c r="T594" s="275">
        <f>VLOOKUP($B594,'Node Plan'!$B:$M,10,FALSE)/2</f>
        <v>7.5830000000000003E-3</v>
      </c>
      <c r="U594" s="276">
        <f t="shared" si="410"/>
        <v>1.2264000000000001E-2</v>
      </c>
      <c r="V594"/>
      <c r="W594"/>
      <c r="X594" s="2" t="str">
        <f t="shared" si="411"/>
        <v xml:space="preserve">     GL(3262,3268) = 0.006132;</v>
      </c>
    </row>
    <row r="595" spans="1:24" s="14" customFormat="1">
      <c r="A595"/>
      <c r="B595" s="2"/>
      <c r="C595" s="2"/>
      <c r="D595" s="2"/>
      <c r="E595" s="2"/>
      <c r="F595" s="192"/>
      <c r="G595" s="2"/>
      <c r="H595" s="6"/>
      <c r="I595" s="4"/>
      <c r="J595" s="4"/>
      <c r="K595" s="5"/>
      <c r="L595" s="274"/>
      <c r="M595" s="275"/>
      <c r="N595" s="275"/>
      <c r="O595" s="275"/>
      <c r="P595" s="276"/>
      <c r="Q595" s="274"/>
      <c r="R595" s="275"/>
      <c r="S595" s="275"/>
      <c r="T595" s="275"/>
      <c r="U595" s="276"/>
      <c r="V595"/>
      <c r="W595"/>
      <c r="X595" s="2"/>
    </row>
    <row r="596" spans="1:24" s="62" customFormat="1">
      <c r="A596"/>
      <c r="B596" s="2">
        <v>3239</v>
      </c>
      <c r="C596" s="2" t="str">
        <f>VLOOKUP($B596,'Node Plan'!B:M,2,FALSE)</f>
        <v>Microfluidic Layer Node 3239</v>
      </c>
      <c r="D596" s="2">
        <f>B596+6</f>
        <v>3245</v>
      </c>
      <c r="E596" s="2" t="str">
        <f>VLOOKUP($D596,'Node Plan'!B:M,2,FALSE)</f>
        <v>Microfluidic Layer Node 3245</v>
      </c>
      <c r="F596" s="192">
        <f>IF(G596="Y",1/(1/K596+1/P596+1/U596),1/(1/P596+1/U596))</f>
        <v>6.1320000000000003E-3</v>
      </c>
      <c r="G596" s="2" t="s">
        <v>24</v>
      </c>
      <c r="H596" s="6"/>
      <c r="I596" s="4"/>
      <c r="J596" s="4"/>
      <c r="K596" s="5">
        <f>I596*J596*H596</f>
        <v>0</v>
      </c>
      <c r="L596" s="274">
        <f>VLOOKUP($B596,'Node Plan'!$B:$M,8,FALSE)</f>
        <v>0.4</v>
      </c>
      <c r="M596" s="275">
        <f>VLOOKUP($B596,'Node Plan'!$B:$M,10,FALSE)</f>
        <v>1.5166000000000001E-2</v>
      </c>
      <c r="N596" s="275">
        <f>VLOOKUP($B596,'Node Plan'!$B:$M,11,FALSE)</f>
        <v>1.533E-2</v>
      </c>
      <c r="O596" s="275">
        <f>VLOOKUP($B596,'Node Plan'!$B:$M,10,FALSE)/2</f>
        <v>7.5830000000000003E-3</v>
      </c>
      <c r="P596" s="276">
        <f>(L596*M596*N596)/O596</f>
        <v>1.2264000000000001E-2</v>
      </c>
      <c r="Q596" s="274">
        <f>VLOOKUP($B596,'Node Plan'!$B:$M,8,FALSE)</f>
        <v>0.4</v>
      </c>
      <c r="R596" s="275">
        <f>VLOOKUP($B596,'Node Plan'!$B:$M,10,FALSE)</f>
        <v>1.5166000000000001E-2</v>
      </c>
      <c r="S596" s="275">
        <f>VLOOKUP($B596,'Node Plan'!$B:$M,11,FALSE)</f>
        <v>1.533E-2</v>
      </c>
      <c r="T596" s="275">
        <f>VLOOKUP($B596,'Node Plan'!$B:$M,10,FALSE)/2</f>
        <v>7.5830000000000003E-3</v>
      </c>
      <c r="U596" s="276">
        <f>(Q596*R596*S596)/T596</f>
        <v>1.2264000000000001E-2</v>
      </c>
      <c r="V596"/>
      <c r="W596"/>
      <c r="X596" s="2" t="str">
        <f>"     GL("&amp;B596&amp;","&amp;D596&amp;") = "&amp;F596&amp;";"</f>
        <v xml:space="preserve">     GL(3239,3245) = 0.006132;</v>
      </c>
    </row>
    <row r="597" spans="1:24" s="62" customFormat="1">
      <c r="A597"/>
      <c r="B597" s="2">
        <f>B596+6</f>
        <v>3245</v>
      </c>
      <c r="C597" s="2" t="str">
        <f>VLOOKUP($B597,'Node Plan'!B:M,2,FALSE)</f>
        <v>Microfluidic Layer Node 3245</v>
      </c>
      <c r="D597" s="2">
        <f t="shared" ref="D597:D600" si="413">B597+6</f>
        <v>3251</v>
      </c>
      <c r="E597" s="2" t="str">
        <f>VLOOKUP($D597,'Node Plan'!B:M,2,FALSE)</f>
        <v>Microfluidic Layer Node 3251</v>
      </c>
      <c r="F597" s="192">
        <f t="shared" ref="F597:F600" si="414">IF(G597="Y",1/(1/K597+1/P597+1/U597),1/(1/P597+1/U597))</f>
        <v>6.1320000000000003E-3</v>
      </c>
      <c r="G597" s="2" t="s">
        <v>24</v>
      </c>
      <c r="H597" s="6"/>
      <c r="I597" s="4"/>
      <c r="J597" s="4"/>
      <c r="K597" s="5">
        <f t="shared" ref="K597:K600" si="415">I597*J597*H597</f>
        <v>0</v>
      </c>
      <c r="L597" s="274">
        <f>VLOOKUP($B597,'Node Plan'!$B:$M,8,FALSE)</f>
        <v>0.4</v>
      </c>
      <c r="M597" s="275">
        <f>VLOOKUP($B597,'Node Plan'!$B:$M,10,FALSE)</f>
        <v>1.5166000000000001E-2</v>
      </c>
      <c r="N597" s="275">
        <f>VLOOKUP($B597,'Node Plan'!$B:$M,11,FALSE)</f>
        <v>1.533E-2</v>
      </c>
      <c r="O597" s="275">
        <f>VLOOKUP($B597,'Node Plan'!$B:$M,10,FALSE)/2</f>
        <v>7.5830000000000003E-3</v>
      </c>
      <c r="P597" s="276">
        <f t="shared" ref="P597:P600" si="416">(L597*M597*N597)/O597</f>
        <v>1.2264000000000001E-2</v>
      </c>
      <c r="Q597" s="274">
        <f>VLOOKUP($B597,'Node Plan'!$B:$M,8,FALSE)</f>
        <v>0.4</v>
      </c>
      <c r="R597" s="275">
        <f>VLOOKUP($B597,'Node Plan'!$B:$M,10,FALSE)</f>
        <v>1.5166000000000001E-2</v>
      </c>
      <c r="S597" s="275">
        <f>VLOOKUP($B597,'Node Plan'!$B:$M,11,FALSE)</f>
        <v>1.533E-2</v>
      </c>
      <c r="T597" s="275">
        <f>VLOOKUP($B597,'Node Plan'!$B:$M,10,FALSE)/2</f>
        <v>7.5830000000000003E-3</v>
      </c>
      <c r="U597" s="276">
        <f t="shared" ref="U597:U600" si="417">(Q597*R597*S597)/T597</f>
        <v>1.2264000000000001E-2</v>
      </c>
      <c r="V597"/>
      <c r="W597"/>
      <c r="X597" s="2" t="str">
        <f t="shared" ref="X597:X600" si="418">"     GL("&amp;B597&amp;","&amp;D597&amp;") = "&amp;F597&amp;";"</f>
        <v xml:space="preserve">     GL(3245,3251) = 0.006132;</v>
      </c>
    </row>
    <row r="598" spans="1:24" s="62" customFormat="1">
      <c r="A598"/>
      <c r="B598" s="2">
        <f t="shared" ref="B598:B600" si="419">B597+6</f>
        <v>3251</v>
      </c>
      <c r="C598" s="2" t="str">
        <f>VLOOKUP($B598,'Node Plan'!B:M,2,FALSE)</f>
        <v>Microfluidic Layer Node 3251</v>
      </c>
      <c r="D598" s="2">
        <f t="shared" si="413"/>
        <v>3257</v>
      </c>
      <c r="E598" s="2" t="str">
        <f>VLOOKUP($D598,'Node Plan'!B:M,2,FALSE)</f>
        <v>Microfluidic Layer Node 3257</v>
      </c>
      <c r="F598" s="192">
        <f t="shared" si="414"/>
        <v>6.1320000000000003E-3</v>
      </c>
      <c r="G598" s="2" t="s">
        <v>24</v>
      </c>
      <c r="H598" s="6"/>
      <c r="I598" s="4"/>
      <c r="J598" s="4"/>
      <c r="K598" s="5">
        <f t="shared" si="415"/>
        <v>0</v>
      </c>
      <c r="L598" s="274">
        <f>VLOOKUP($B598,'Node Plan'!$B:$M,8,FALSE)</f>
        <v>0.4</v>
      </c>
      <c r="M598" s="275">
        <f>VLOOKUP($B598,'Node Plan'!$B:$M,10,FALSE)</f>
        <v>1.5166000000000001E-2</v>
      </c>
      <c r="N598" s="275">
        <f>VLOOKUP($B598,'Node Plan'!$B:$M,11,FALSE)</f>
        <v>1.533E-2</v>
      </c>
      <c r="O598" s="275">
        <f>VLOOKUP($B598,'Node Plan'!$B:$M,10,FALSE)/2</f>
        <v>7.5830000000000003E-3</v>
      </c>
      <c r="P598" s="276">
        <f t="shared" si="416"/>
        <v>1.2264000000000001E-2</v>
      </c>
      <c r="Q598" s="274">
        <f>VLOOKUP($B598,'Node Plan'!$B:$M,8,FALSE)</f>
        <v>0.4</v>
      </c>
      <c r="R598" s="275">
        <f>VLOOKUP($B598,'Node Plan'!$B:$M,10,FALSE)</f>
        <v>1.5166000000000001E-2</v>
      </c>
      <c r="S598" s="275">
        <f>VLOOKUP($B598,'Node Plan'!$B:$M,11,FALSE)</f>
        <v>1.533E-2</v>
      </c>
      <c r="T598" s="275">
        <f>VLOOKUP($B598,'Node Plan'!$B:$M,10,FALSE)/2</f>
        <v>7.5830000000000003E-3</v>
      </c>
      <c r="U598" s="276">
        <f t="shared" si="417"/>
        <v>1.2264000000000001E-2</v>
      </c>
      <c r="V598"/>
      <c r="W598"/>
      <c r="X598" s="2" t="str">
        <f t="shared" si="418"/>
        <v xml:space="preserve">     GL(3251,3257) = 0.006132;</v>
      </c>
    </row>
    <row r="599" spans="1:24" s="62" customFormat="1">
      <c r="A599"/>
      <c r="B599" s="2">
        <f t="shared" si="419"/>
        <v>3257</v>
      </c>
      <c r="C599" s="2" t="str">
        <f>VLOOKUP($B599,'Node Plan'!B:M,2,FALSE)</f>
        <v>Microfluidic Layer Node 3257</v>
      </c>
      <c r="D599" s="2">
        <f t="shared" si="413"/>
        <v>3263</v>
      </c>
      <c r="E599" s="2" t="str">
        <f>VLOOKUP($D599,'Node Plan'!B:M,2,FALSE)</f>
        <v>Microfluidic Layer Node 3263</v>
      </c>
      <c r="F599" s="192">
        <f t="shared" si="414"/>
        <v>6.1320000000000003E-3</v>
      </c>
      <c r="G599" s="2" t="s">
        <v>24</v>
      </c>
      <c r="H599" s="6"/>
      <c r="I599" s="4"/>
      <c r="J599" s="4"/>
      <c r="K599" s="5">
        <f t="shared" si="415"/>
        <v>0</v>
      </c>
      <c r="L599" s="274">
        <f>VLOOKUP($B599,'Node Plan'!$B:$M,8,FALSE)</f>
        <v>0.4</v>
      </c>
      <c r="M599" s="275">
        <f>VLOOKUP($B599,'Node Plan'!$B:$M,10,FALSE)</f>
        <v>1.5166000000000001E-2</v>
      </c>
      <c r="N599" s="275">
        <f>VLOOKUP($B599,'Node Plan'!$B:$M,11,FALSE)</f>
        <v>1.533E-2</v>
      </c>
      <c r="O599" s="275">
        <f>VLOOKUP($B599,'Node Plan'!$B:$M,10,FALSE)/2</f>
        <v>7.5830000000000003E-3</v>
      </c>
      <c r="P599" s="276">
        <f t="shared" si="416"/>
        <v>1.2264000000000001E-2</v>
      </c>
      <c r="Q599" s="274">
        <f>VLOOKUP($B599,'Node Plan'!$B:$M,8,FALSE)</f>
        <v>0.4</v>
      </c>
      <c r="R599" s="275">
        <f>VLOOKUP($B599,'Node Plan'!$B:$M,10,FALSE)</f>
        <v>1.5166000000000001E-2</v>
      </c>
      <c r="S599" s="275">
        <f>VLOOKUP($B599,'Node Plan'!$B:$M,11,FALSE)</f>
        <v>1.533E-2</v>
      </c>
      <c r="T599" s="275">
        <f>VLOOKUP($B599,'Node Plan'!$B:$M,10,FALSE)/2</f>
        <v>7.5830000000000003E-3</v>
      </c>
      <c r="U599" s="276">
        <f t="shared" si="417"/>
        <v>1.2264000000000001E-2</v>
      </c>
      <c r="V599"/>
      <c r="W599"/>
      <c r="X599" s="2" t="str">
        <f t="shared" si="418"/>
        <v xml:space="preserve">     GL(3257,3263) = 0.006132;</v>
      </c>
    </row>
    <row r="600" spans="1:24" s="62" customFormat="1">
      <c r="A600"/>
      <c r="B600" s="2">
        <f t="shared" si="419"/>
        <v>3263</v>
      </c>
      <c r="C600" s="2" t="str">
        <f>VLOOKUP($B600,'Node Plan'!B:M,2,FALSE)</f>
        <v>Microfluidic Layer Node 3263</v>
      </c>
      <c r="D600" s="2">
        <f t="shared" si="413"/>
        <v>3269</v>
      </c>
      <c r="E600" s="2" t="str">
        <f>VLOOKUP($D600,'Node Plan'!B:M,2,FALSE)</f>
        <v>Microfluidic Layer Node 3269</v>
      </c>
      <c r="F600" s="192">
        <f t="shared" si="414"/>
        <v>6.1320000000000003E-3</v>
      </c>
      <c r="G600" s="2" t="s">
        <v>24</v>
      </c>
      <c r="H600" s="6"/>
      <c r="I600" s="4"/>
      <c r="J600" s="4"/>
      <c r="K600" s="5">
        <f t="shared" si="415"/>
        <v>0</v>
      </c>
      <c r="L600" s="274">
        <f>VLOOKUP($B600,'Node Plan'!$B:$M,8,FALSE)</f>
        <v>0.4</v>
      </c>
      <c r="M600" s="275">
        <f>VLOOKUP($B600,'Node Plan'!$B:$M,10,FALSE)</f>
        <v>1.5166000000000001E-2</v>
      </c>
      <c r="N600" s="275">
        <f>VLOOKUP($B600,'Node Plan'!$B:$M,11,FALSE)</f>
        <v>1.533E-2</v>
      </c>
      <c r="O600" s="275">
        <f>VLOOKUP($B600,'Node Plan'!$B:$M,10,FALSE)/2</f>
        <v>7.5830000000000003E-3</v>
      </c>
      <c r="P600" s="276">
        <f t="shared" si="416"/>
        <v>1.2264000000000001E-2</v>
      </c>
      <c r="Q600" s="274">
        <f>VLOOKUP($B600,'Node Plan'!$B:$M,8,FALSE)</f>
        <v>0.4</v>
      </c>
      <c r="R600" s="275">
        <f>VLOOKUP($B600,'Node Plan'!$B:$M,10,FALSE)</f>
        <v>1.5166000000000001E-2</v>
      </c>
      <c r="S600" s="275">
        <f>VLOOKUP($B600,'Node Plan'!$B:$M,11,FALSE)</f>
        <v>1.533E-2</v>
      </c>
      <c r="T600" s="275">
        <f>VLOOKUP($B600,'Node Plan'!$B:$M,10,FALSE)/2</f>
        <v>7.5830000000000003E-3</v>
      </c>
      <c r="U600" s="276">
        <f t="shared" si="417"/>
        <v>1.2264000000000001E-2</v>
      </c>
      <c r="V600"/>
      <c r="W600"/>
      <c r="X600" s="2" t="str">
        <f t="shared" si="418"/>
        <v xml:space="preserve">     GL(3263,3269) = 0.006132;</v>
      </c>
    </row>
    <row r="601" spans="1:24" s="62" customFormat="1">
      <c r="A601"/>
      <c r="B601" s="2"/>
      <c r="C601" s="2"/>
      <c r="D601" s="2"/>
      <c r="E601" s="2"/>
      <c r="F601" s="192"/>
      <c r="G601" s="2"/>
      <c r="H601" s="6"/>
      <c r="I601" s="4"/>
      <c r="J601" s="4"/>
      <c r="K601" s="5"/>
      <c r="L601" s="274"/>
      <c r="M601" s="275"/>
      <c r="N601" s="275"/>
      <c r="O601" s="275"/>
      <c r="P601" s="276"/>
      <c r="Q601" s="274"/>
      <c r="R601" s="275"/>
      <c r="S601" s="275"/>
      <c r="T601" s="275"/>
      <c r="U601" s="276"/>
      <c r="V601"/>
      <c r="W601"/>
      <c r="X601" s="2"/>
    </row>
    <row r="602" spans="1:24" s="62" customFormat="1">
      <c r="A602"/>
      <c r="B602" s="2">
        <v>3240</v>
      </c>
      <c r="C602" s="2" t="str">
        <f>VLOOKUP($B602,'Node Plan'!B:M,2,FALSE)</f>
        <v>Microfluidic Layer Node 3240</v>
      </c>
      <c r="D602" s="2">
        <f>B602+6</f>
        <v>3246</v>
      </c>
      <c r="E602" s="2" t="str">
        <f>VLOOKUP($D602,'Node Plan'!B:M,2,FALSE)</f>
        <v>Microfluidic Layer Node 3246</v>
      </c>
      <c r="F602" s="192">
        <f>IF(G602="Y",1/(1/K602+1/P602+1/U602),1/(1/P602+1/U602))</f>
        <v>6.1320000000000003E-3</v>
      </c>
      <c r="G602" s="2" t="s">
        <v>24</v>
      </c>
      <c r="H602" s="6"/>
      <c r="I602" s="4"/>
      <c r="J602" s="4"/>
      <c r="K602" s="5">
        <f>I602*J602*H602</f>
        <v>0</v>
      </c>
      <c r="L602" s="274">
        <f>VLOOKUP($B602,'Node Plan'!$B:$M,8,FALSE)</f>
        <v>0.4</v>
      </c>
      <c r="M602" s="275">
        <f>VLOOKUP($B602,'Node Plan'!$B:$M,10,FALSE)</f>
        <v>1.5166000000000001E-2</v>
      </c>
      <c r="N602" s="275">
        <f>VLOOKUP($B602,'Node Plan'!$B:$M,11,FALSE)</f>
        <v>1.533E-2</v>
      </c>
      <c r="O602" s="275">
        <f>VLOOKUP($B602,'Node Plan'!$B:$M,10,FALSE)/2</f>
        <v>7.5830000000000003E-3</v>
      </c>
      <c r="P602" s="276">
        <f>(L602*M602*N602)/O602</f>
        <v>1.2264000000000001E-2</v>
      </c>
      <c r="Q602" s="274">
        <f>VLOOKUP($B602,'Node Plan'!$B:$M,8,FALSE)</f>
        <v>0.4</v>
      </c>
      <c r="R602" s="275">
        <f>VLOOKUP($B602,'Node Plan'!$B:$M,10,FALSE)</f>
        <v>1.5166000000000001E-2</v>
      </c>
      <c r="S602" s="275">
        <f>VLOOKUP($B602,'Node Plan'!$B:$M,11,FALSE)</f>
        <v>1.533E-2</v>
      </c>
      <c r="T602" s="275">
        <f>VLOOKUP($B602,'Node Plan'!$B:$M,10,FALSE)/2</f>
        <v>7.5830000000000003E-3</v>
      </c>
      <c r="U602" s="276">
        <f>(Q602*R602*S602)/T602</f>
        <v>1.2264000000000001E-2</v>
      </c>
      <c r="V602"/>
      <c r="W602"/>
      <c r="X602" s="2" t="str">
        <f>"     GL("&amp;B602&amp;","&amp;D602&amp;") = "&amp;F602&amp;";"</f>
        <v xml:space="preserve">     GL(3240,3246) = 0.006132;</v>
      </c>
    </row>
    <row r="603" spans="1:24" s="62" customFormat="1">
      <c r="A603"/>
      <c r="B603" s="2">
        <f>B602+6</f>
        <v>3246</v>
      </c>
      <c r="C603" s="2" t="str">
        <f>VLOOKUP($B603,'Node Plan'!B:M,2,FALSE)</f>
        <v>Microfluidic Layer Node 3246</v>
      </c>
      <c r="D603" s="2">
        <f t="shared" ref="D603:D606" si="420">B603+6</f>
        <v>3252</v>
      </c>
      <c r="E603" s="2" t="str">
        <f>VLOOKUP($D603,'Node Plan'!B:M,2,FALSE)</f>
        <v>Microfluidic Layer Node 3252</v>
      </c>
      <c r="F603" s="192">
        <f t="shared" ref="F603:F606" si="421">IF(G603="Y",1/(1/K603+1/P603+1/U603),1/(1/P603+1/U603))</f>
        <v>6.1320000000000003E-3</v>
      </c>
      <c r="G603" s="2" t="s">
        <v>24</v>
      </c>
      <c r="H603" s="6"/>
      <c r="I603" s="4"/>
      <c r="J603" s="4"/>
      <c r="K603" s="5">
        <f t="shared" ref="K603:K606" si="422">I603*J603*H603</f>
        <v>0</v>
      </c>
      <c r="L603" s="274">
        <f>VLOOKUP($B603,'Node Plan'!$B:$M,8,FALSE)</f>
        <v>0.4</v>
      </c>
      <c r="M603" s="275">
        <f>VLOOKUP($B603,'Node Plan'!$B:$M,10,FALSE)</f>
        <v>1.5166000000000001E-2</v>
      </c>
      <c r="N603" s="275">
        <f>VLOOKUP($B603,'Node Plan'!$B:$M,11,FALSE)</f>
        <v>1.533E-2</v>
      </c>
      <c r="O603" s="275">
        <f>VLOOKUP($B603,'Node Plan'!$B:$M,10,FALSE)/2</f>
        <v>7.5830000000000003E-3</v>
      </c>
      <c r="P603" s="276">
        <f t="shared" ref="P603:P606" si="423">(L603*M603*N603)/O603</f>
        <v>1.2264000000000001E-2</v>
      </c>
      <c r="Q603" s="274">
        <f>VLOOKUP($B603,'Node Plan'!$B:$M,8,FALSE)</f>
        <v>0.4</v>
      </c>
      <c r="R603" s="275">
        <f>VLOOKUP($B603,'Node Plan'!$B:$M,10,FALSE)</f>
        <v>1.5166000000000001E-2</v>
      </c>
      <c r="S603" s="275">
        <f>VLOOKUP($B603,'Node Plan'!$B:$M,11,FALSE)</f>
        <v>1.533E-2</v>
      </c>
      <c r="T603" s="275">
        <f>VLOOKUP($B603,'Node Plan'!$B:$M,10,FALSE)/2</f>
        <v>7.5830000000000003E-3</v>
      </c>
      <c r="U603" s="276">
        <f t="shared" ref="U603:U606" si="424">(Q603*R603*S603)/T603</f>
        <v>1.2264000000000001E-2</v>
      </c>
      <c r="V603"/>
      <c r="W603"/>
      <c r="X603" s="2" t="str">
        <f t="shared" ref="X603:X606" si="425">"     GL("&amp;B603&amp;","&amp;D603&amp;") = "&amp;F603&amp;";"</f>
        <v xml:space="preserve">     GL(3246,3252) = 0.006132;</v>
      </c>
    </row>
    <row r="604" spans="1:24" s="62" customFormat="1">
      <c r="A604"/>
      <c r="B604" s="2">
        <f t="shared" ref="B604:B606" si="426">B603+6</f>
        <v>3252</v>
      </c>
      <c r="C604" s="2" t="str">
        <f>VLOOKUP($B604,'Node Plan'!B:M,2,FALSE)</f>
        <v>Microfluidic Layer Node 3252</v>
      </c>
      <c r="D604" s="2">
        <f t="shared" si="420"/>
        <v>3258</v>
      </c>
      <c r="E604" s="2" t="str">
        <f>VLOOKUP($D604,'Node Plan'!B:M,2,FALSE)</f>
        <v>Microfluidic Layer Node 3258</v>
      </c>
      <c r="F604" s="192">
        <f t="shared" si="421"/>
        <v>6.1320000000000003E-3</v>
      </c>
      <c r="G604" s="2" t="s">
        <v>24</v>
      </c>
      <c r="H604" s="6"/>
      <c r="I604" s="4"/>
      <c r="J604" s="4"/>
      <c r="K604" s="5">
        <f t="shared" si="422"/>
        <v>0</v>
      </c>
      <c r="L604" s="274">
        <f>VLOOKUP($B604,'Node Plan'!$B:$M,8,FALSE)</f>
        <v>0.4</v>
      </c>
      <c r="M604" s="275">
        <f>VLOOKUP($B604,'Node Plan'!$B:$M,10,FALSE)</f>
        <v>1.5166000000000001E-2</v>
      </c>
      <c r="N604" s="275">
        <f>VLOOKUP($B604,'Node Plan'!$B:$M,11,FALSE)</f>
        <v>1.533E-2</v>
      </c>
      <c r="O604" s="275">
        <f>VLOOKUP($B604,'Node Plan'!$B:$M,10,FALSE)/2</f>
        <v>7.5830000000000003E-3</v>
      </c>
      <c r="P604" s="276">
        <f t="shared" si="423"/>
        <v>1.2264000000000001E-2</v>
      </c>
      <c r="Q604" s="274">
        <f>VLOOKUP($B604,'Node Plan'!$B:$M,8,FALSE)</f>
        <v>0.4</v>
      </c>
      <c r="R604" s="275">
        <f>VLOOKUP($B604,'Node Plan'!$B:$M,10,FALSE)</f>
        <v>1.5166000000000001E-2</v>
      </c>
      <c r="S604" s="275">
        <f>VLOOKUP($B604,'Node Plan'!$B:$M,11,FALSE)</f>
        <v>1.533E-2</v>
      </c>
      <c r="T604" s="275">
        <f>VLOOKUP($B604,'Node Plan'!$B:$M,10,FALSE)/2</f>
        <v>7.5830000000000003E-3</v>
      </c>
      <c r="U604" s="276">
        <f t="shared" si="424"/>
        <v>1.2264000000000001E-2</v>
      </c>
      <c r="V604"/>
      <c r="W604"/>
      <c r="X604" s="2" t="str">
        <f t="shared" si="425"/>
        <v xml:space="preserve">     GL(3252,3258) = 0.006132;</v>
      </c>
    </row>
    <row r="605" spans="1:24" s="62" customFormat="1">
      <c r="A605"/>
      <c r="B605" s="2">
        <f t="shared" si="426"/>
        <v>3258</v>
      </c>
      <c r="C605" s="2" t="str">
        <f>VLOOKUP($B605,'Node Plan'!B:M,2,FALSE)</f>
        <v>Microfluidic Layer Node 3258</v>
      </c>
      <c r="D605" s="2">
        <f t="shared" si="420"/>
        <v>3264</v>
      </c>
      <c r="E605" s="2" t="str">
        <f>VLOOKUP($D605,'Node Plan'!B:M,2,FALSE)</f>
        <v>Microfluidic Layer Node 3264</v>
      </c>
      <c r="F605" s="192">
        <f t="shared" si="421"/>
        <v>6.1320000000000003E-3</v>
      </c>
      <c r="G605" s="2" t="s">
        <v>24</v>
      </c>
      <c r="H605" s="6"/>
      <c r="I605" s="4"/>
      <c r="J605" s="4"/>
      <c r="K605" s="5">
        <f t="shared" si="422"/>
        <v>0</v>
      </c>
      <c r="L605" s="274">
        <f>VLOOKUP($B605,'Node Plan'!$B:$M,8,FALSE)</f>
        <v>0.4</v>
      </c>
      <c r="M605" s="275">
        <f>VLOOKUP($B605,'Node Plan'!$B:$M,10,FALSE)</f>
        <v>1.5166000000000001E-2</v>
      </c>
      <c r="N605" s="275">
        <f>VLOOKUP($B605,'Node Plan'!$B:$M,11,FALSE)</f>
        <v>1.533E-2</v>
      </c>
      <c r="O605" s="275">
        <f>VLOOKUP($B605,'Node Plan'!$B:$M,10,FALSE)/2</f>
        <v>7.5830000000000003E-3</v>
      </c>
      <c r="P605" s="276">
        <f t="shared" si="423"/>
        <v>1.2264000000000001E-2</v>
      </c>
      <c r="Q605" s="274">
        <f>VLOOKUP($B605,'Node Plan'!$B:$M,8,FALSE)</f>
        <v>0.4</v>
      </c>
      <c r="R605" s="275">
        <f>VLOOKUP($B605,'Node Plan'!$B:$M,10,FALSE)</f>
        <v>1.5166000000000001E-2</v>
      </c>
      <c r="S605" s="275">
        <f>VLOOKUP($B605,'Node Plan'!$B:$M,11,FALSE)</f>
        <v>1.533E-2</v>
      </c>
      <c r="T605" s="275">
        <f>VLOOKUP($B605,'Node Plan'!$B:$M,10,FALSE)/2</f>
        <v>7.5830000000000003E-3</v>
      </c>
      <c r="U605" s="276">
        <f t="shared" si="424"/>
        <v>1.2264000000000001E-2</v>
      </c>
      <c r="V605"/>
      <c r="W605"/>
      <c r="X605" s="2" t="str">
        <f t="shared" si="425"/>
        <v xml:space="preserve">     GL(3258,3264) = 0.006132;</v>
      </c>
    </row>
    <row r="606" spans="1:24" s="62" customFormat="1">
      <c r="A606"/>
      <c r="B606" s="2">
        <f t="shared" si="426"/>
        <v>3264</v>
      </c>
      <c r="C606" s="2" t="str">
        <f>VLOOKUP($B606,'Node Plan'!B:M,2,FALSE)</f>
        <v>Microfluidic Layer Node 3264</v>
      </c>
      <c r="D606" s="2">
        <f t="shared" si="420"/>
        <v>3270</v>
      </c>
      <c r="E606" s="2" t="str">
        <f>VLOOKUP($D606,'Node Plan'!B:M,2,FALSE)</f>
        <v>Microfluidic Layer Node 3270</v>
      </c>
      <c r="F606" s="192">
        <f t="shared" si="421"/>
        <v>6.1320000000000003E-3</v>
      </c>
      <c r="G606" s="2" t="s">
        <v>24</v>
      </c>
      <c r="H606" s="6"/>
      <c r="I606" s="4"/>
      <c r="J606" s="4"/>
      <c r="K606" s="5">
        <f t="shared" si="422"/>
        <v>0</v>
      </c>
      <c r="L606" s="274">
        <f>VLOOKUP($B606,'Node Plan'!$B:$M,8,FALSE)</f>
        <v>0.4</v>
      </c>
      <c r="M606" s="275">
        <f>VLOOKUP($B606,'Node Plan'!$B:$M,10,FALSE)</f>
        <v>1.5166000000000001E-2</v>
      </c>
      <c r="N606" s="275">
        <f>VLOOKUP($B606,'Node Plan'!$B:$M,11,FALSE)</f>
        <v>1.533E-2</v>
      </c>
      <c r="O606" s="275">
        <f>VLOOKUP($B606,'Node Plan'!$B:$M,10,FALSE)/2</f>
        <v>7.5830000000000003E-3</v>
      </c>
      <c r="P606" s="276">
        <f t="shared" si="423"/>
        <v>1.2264000000000001E-2</v>
      </c>
      <c r="Q606" s="274">
        <f>VLOOKUP($B606,'Node Plan'!$B:$M,8,FALSE)</f>
        <v>0.4</v>
      </c>
      <c r="R606" s="275">
        <f>VLOOKUP($B606,'Node Plan'!$B:$M,10,FALSE)</f>
        <v>1.5166000000000001E-2</v>
      </c>
      <c r="S606" s="275">
        <f>VLOOKUP($B606,'Node Plan'!$B:$M,11,FALSE)</f>
        <v>1.533E-2</v>
      </c>
      <c r="T606" s="275">
        <f>VLOOKUP($B606,'Node Plan'!$B:$M,10,FALSE)/2</f>
        <v>7.5830000000000003E-3</v>
      </c>
      <c r="U606" s="276">
        <f t="shared" si="424"/>
        <v>1.2264000000000001E-2</v>
      </c>
      <c r="V606"/>
      <c r="W606"/>
      <c r="X606" s="2" t="str">
        <f t="shared" si="425"/>
        <v xml:space="preserve">     GL(3264,3270) = 0.006132;</v>
      </c>
    </row>
    <row r="607" spans="1:24" s="14" customFormat="1">
      <c r="A607"/>
      <c r="B607" s="2"/>
      <c r="C607" s="2"/>
      <c r="D607" s="2"/>
      <c r="E607" s="2"/>
      <c r="F607" s="192"/>
      <c r="G607" s="2"/>
      <c r="H607" s="6"/>
      <c r="I607" s="4"/>
      <c r="J607" s="4"/>
      <c r="K607" s="5"/>
      <c r="L607" s="274"/>
      <c r="M607" s="275"/>
      <c r="N607" s="275"/>
      <c r="O607" s="275"/>
      <c r="P607" s="276"/>
      <c r="Q607" s="274"/>
      <c r="R607" s="275"/>
      <c r="S607" s="275"/>
      <c r="T607" s="275"/>
      <c r="U607" s="276"/>
      <c r="V607"/>
      <c r="W607"/>
      <c r="X607" s="2"/>
    </row>
    <row r="608" spans="1:24" s="62" customFormat="1">
      <c r="A608"/>
      <c r="B608" s="2">
        <v>3241</v>
      </c>
      <c r="C608" s="2" t="str">
        <f>VLOOKUP($B608,'Node Plan'!B:M,2,FALSE)</f>
        <v>Microfluidic Layer Node 3241</v>
      </c>
      <c r="D608" s="2">
        <f>B608+6</f>
        <v>3247</v>
      </c>
      <c r="E608" s="2" t="str">
        <f>VLOOKUP($D608,'Node Plan'!B:M,2,FALSE)</f>
        <v>Microfluidic Layer Node 3247</v>
      </c>
      <c r="F608" s="192">
        <f>IF(G608="Y",1/(1/K608+1/P608+1/U608),1/(1/P608+1/U608))</f>
        <v>6.1320000000000003E-3</v>
      </c>
      <c r="G608" s="2" t="s">
        <v>24</v>
      </c>
      <c r="H608" s="6"/>
      <c r="I608" s="4"/>
      <c r="J608" s="4"/>
      <c r="K608" s="5">
        <f>I608*J608*H608</f>
        <v>0</v>
      </c>
      <c r="L608" s="274">
        <f>VLOOKUP($B608,'Node Plan'!$B:$M,8,FALSE)</f>
        <v>0.4</v>
      </c>
      <c r="M608" s="275">
        <f>VLOOKUP($B608,'Node Plan'!$B:$M,10,FALSE)</f>
        <v>1.5166000000000001E-2</v>
      </c>
      <c r="N608" s="275">
        <f>VLOOKUP($B608,'Node Plan'!$B:$M,11,FALSE)</f>
        <v>1.533E-2</v>
      </c>
      <c r="O608" s="275">
        <f>VLOOKUP($B608,'Node Plan'!$B:$M,10,FALSE)/2</f>
        <v>7.5830000000000003E-3</v>
      </c>
      <c r="P608" s="276">
        <f>(L608*M608*N608)/O608</f>
        <v>1.2264000000000001E-2</v>
      </c>
      <c r="Q608" s="274">
        <f>VLOOKUP($B608,'Node Plan'!$B:$M,8,FALSE)</f>
        <v>0.4</v>
      </c>
      <c r="R608" s="275">
        <f>VLOOKUP($B608,'Node Plan'!$B:$M,10,FALSE)</f>
        <v>1.5166000000000001E-2</v>
      </c>
      <c r="S608" s="275">
        <f>VLOOKUP($B608,'Node Plan'!$B:$M,11,FALSE)</f>
        <v>1.533E-2</v>
      </c>
      <c r="T608" s="275">
        <f>VLOOKUP($B608,'Node Plan'!$B:$M,10,FALSE)/2</f>
        <v>7.5830000000000003E-3</v>
      </c>
      <c r="U608" s="276">
        <f>(Q608*R608*S608)/T608</f>
        <v>1.2264000000000001E-2</v>
      </c>
      <c r="V608"/>
      <c r="W608"/>
      <c r="X608" s="2" t="str">
        <f>"     GL("&amp;B608&amp;","&amp;D608&amp;") = "&amp;F608&amp;";"</f>
        <v xml:space="preserve">     GL(3241,3247) = 0.006132;</v>
      </c>
    </row>
    <row r="609" spans="1:24" s="62" customFormat="1">
      <c r="A609"/>
      <c r="B609" s="2">
        <f>B608+6</f>
        <v>3247</v>
      </c>
      <c r="C609" s="2" t="str">
        <f>VLOOKUP($B609,'Node Plan'!B:M,2,FALSE)</f>
        <v>Microfluidic Layer Node 3247</v>
      </c>
      <c r="D609" s="2">
        <f t="shared" ref="D609:D612" si="427">B609+6</f>
        <v>3253</v>
      </c>
      <c r="E609" s="2" t="str">
        <f>VLOOKUP($D609,'Node Plan'!B:M,2,FALSE)</f>
        <v>Microfluidic Layer Node 3253</v>
      </c>
      <c r="F609" s="192">
        <f t="shared" ref="F609:F612" si="428">IF(G609="Y",1/(1/K609+1/P609+1/U609),1/(1/P609+1/U609))</f>
        <v>6.1320000000000003E-3</v>
      </c>
      <c r="G609" s="2" t="s">
        <v>24</v>
      </c>
      <c r="H609" s="6"/>
      <c r="I609" s="4"/>
      <c r="J609" s="4"/>
      <c r="K609" s="5">
        <f t="shared" ref="K609:K612" si="429">I609*J609*H609</f>
        <v>0</v>
      </c>
      <c r="L609" s="274">
        <f>VLOOKUP($B609,'Node Plan'!$B:$M,8,FALSE)</f>
        <v>0.4</v>
      </c>
      <c r="M609" s="275">
        <f>VLOOKUP($B609,'Node Plan'!$B:$M,10,FALSE)</f>
        <v>1.5166000000000001E-2</v>
      </c>
      <c r="N609" s="275">
        <f>VLOOKUP($B609,'Node Plan'!$B:$M,11,FALSE)</f>
        <v>1.533E-2</v>
      </c>
      <c r="O609" s="275">
        <f>VLOOKUP($B609,'Node Plan'!$B:$M,10,FALSE)/2</f>
        <v>7.5830000000000003E-3</v>
      </c>
      <c r="P609" s="276">
        <f t="shared" ref="P609:P612" si="430">(L609*M609*N609)/O609</f>
        <v>1.2264000000000001E-2</v>
      </c>
      <c r="Q609" s="274">
        <f>VLOOKUP($B609,'Node Plan'!$B:$M,8,FALSE)</f>
        <v>0.4</v>
      </c>
      <c r="R609" s="275">
        <f>VLOOKUP($B609,'Node Plan'!$B:$M,10,FALSE)</f>
        <v>1.5166000000000001E-2</v>
      </c>
      <c r="S609" s="275">
        <f>VLOOKUP($B609,'Node Plan'!$B:$M,11,FALSE)</f>
        <v>1.533E-2</v>
      </c>
      <c r="T609" s="275">
        <f>VLOOKUP($B609,'Node Plan'!$B:$M,10,FALSE)/2</f>
        <v>7.5830000000000003E-3</v>
      </c>
      <c r="U609" s="276">
        <f t="shared" ref="U609:U612" si="431">(Q609*R609*S609)/T609</f>
        <v>1.2264000000000001E-2</v>
      </c>
      <c r="V609"/>
      <c r="W609"/>
      <c r="X609" s="2" t="str">
        <f t="shared" ref="X609:X612" si="432">"     GL("&amp;B609&amp;","&amp;D609&amp;") = "&amp;F609&amp;";"</f>
        <v xml:space="preserve">     GL(3247,3253) = 0.006132;</v>
      </c>
    </row>
    <row r="610" spans="1:24" s="62" customFormat="1">
      <c r="A610"/>
      <c r="B610" s="2">
        <f t="shared" ref="B610:B612" si="433">B609+6</f>
        <v>3253</v>
      </c>
      <c r="C610" s="2" t="str">
        <f>VLOOKUP($B610,'Node Plan'!B:M,2,FALSE)</f>
        <v>Microfluidic Layer Node 3253</v>
      </c>
      <c r="D610" s="2">
        <f t="shared" si="427"/>
        <v>3259</v>
      </c>
      <c r="E610" s="2" t="str">
        <f>VLOOKUP($D610,'Node Plan'!B:M,2,FALSE)</f>
        <v>Microfluidic Layer Node 3259</v>
      </c>
      <c r="F610" s="192">
        <f t="shared" si="428"/>
        <v>6.1320000000000003E-3</v>
      </c>
      <c r="G610" s="2" t="s">
        <v>24</v>
      </c>
      <c r="H610" s="6"/>
      <c r="I610" s="4"/>
      <c r="J610" s="4"/>
      <c r="K610" s="5">
        <f t="shared" si="429"/>
        <v>0</v>
      </c>
      <c r="L610" s="274">
        <f>VLOOKUP($B610,'Node Plan'!$B:$M,8,FALSE)</f>
        <v>0.4</v>
      </c>
      <c r="M610" s="275">
        <f>VLOOKUP($B610,'Node Plan'!$B:$M,10,FALSE)</f>
        <v>1.5166000000000001E-2</v>
      </c>
      <c r="N610" s="275">
        <f>VLOOKUP($B610,'Node Plan'!$B:$M,11,FALSE)</f>
        <v>1.533E-2</v>
      </c>
      <c r="O610" s="275">
        <f>VLOOKUP($B610,'Node Plan'!$B:$M,10,FALSE)/2</f>
        <v>7.5830000000000003E-3</v>
      </c>
      <c r="P610" s="276">
        <f t="shared" si="430"/>
        <v>1.2264000000000001E-2</v>
      </c>
      <c r="Q610" s="274">
        <f>VLOOKUP($B610,'Node Plan'!$B:$M,8,FALSE)</f>
        <v>0.4</v>
      </c>
      <c r="R610" s="275">
        <f>VLOOKUP($B610,'Node Plan'!$B:$M,10,FALSE)</f>
        <v>1.5166000000000001E-2</v>
      </c>
      <c r="S610" s="275">
        <f>VLOOKUP($B610,'Node Plan'!$B:$M,11,FALSE)</f>
        <v>1.533E-2</v>
      </c>
      <c r="T610" s="275">
        <f>VLOOKUP($B610,'Node Plan'!$B:$M,10,FALSE)/2</f>
        <v>7.5830000000000003E-3</v>
      </c>
      <c r="U610" s="276">
        <f t="shared" si="431"/>
        <v>1.2264000000000001E-2</v>
      </c>
      <c r="V610"/>
      <c r="W610"/>
      <c r="X610" s="2" t="str">
        <f t="shared" si="432"/>
        <v xml:space="preserve">     GL(3253,3259) = 0.006132;</v>
      </c>
    </row>
    <row r="611" spans="1:24" s="62" customFormat="1">
      <c r="A611"/>
      <c r="B611" s="2">
        <f t="shared" si="433"/>
        <v>3259</v>
      </c>
      <c r="C611" s="2" t="str">
        <f>VLOOKUP($B611,'Node Plan'!B:M,2,FALSE)</f>
        <v>Microfluidic Layer Node 3259</v>
      </c>
      <c r="D611" s="2">
        <f t="shared" si="427"/>
        <v>3265</v>
      </c>
      <c r="E611" s="2" t="str">
        <f>VLOOKUP($D611,'Node Plan'!B:M,2,FALSE)</f>
        <v>Microfluidic Layer Node 3265</v>
      </c>
      <c r="F611" s="192">
        <f t="shared" si="428"/>
        <v>6.1320000000000003E-3</v>
      </c>
      <c r="G611" s="2" t="s">
        <v>24</v>
      </c>
      <c r="H611" s="6"/>
      <c r="I611" s="4"/>
      <c r="J611" s="4"/>
      <c r="K611" s="5">
        <f t="shared" si="429"/>
        <v>0</v>
      </c>
      <c r="L611" s="274">
        <f>VLOOKUP($B611,'Node Plan'!$B:$M,8,FALSE)</f>
        <v>0.4</v>
      </c>
      <c r="M611" s="275">
        <f>VLOOKUP($B611,'Node Plan'!$B:$M,10,FALSE)</f>
        <v>1.5166000000000001E-2</v>
      </c>
      <c r="N611" s="275">
        <f>VLOOKUP($B611,'Node Plan'!$B:$M,11,FALSE)</f>
        <v>1.533E-2</v>
      </c>
      <c r="O611" s="275">
        <f>VLOOKUP($B611,'Node Plan'!$B:$M,10,FALSE)/2</f>
        <v>7.5830000000000003E-3</v>
      </c>
      <c r="P611" s="276">
        <f t="shared" si="430"/>
        <v>1.2264000000000001E-2</v>
      </c>
      <c r="Q611" s="274">
        <f>VLOOKUP($B611,'Node Plan'!$B:$M,8,FALSE)</f>
        <v>0.4</v>
      </c>
      <c r="R611" s="275">
        <f>VLOOKUP($B611,'Node Plan'!$B:$M,10,FALSE)</f>
        <v>1.5166000000000001E-2</v>
      </c>
      <c r="S611" s="275">
        <f>VLOOKUP($B611,'Node Plan'!$B:$M,11,FALSE)</f>
        <v>1.533E-2</v>
      </c>
      <c r="T611" s="275">
        <f>VLOOKUP($B611,'Node Plan'!$B:$M,10,FALSE)/2</f>
        <v>7.5830000000000003E-3</v>
      </c>
      <c r="U611" s="276">
        <f t="shared" si="431"/>
        <v>1.2264000000000001E-2</v>
      </c>
      <c r="V611"/>
      <c r="W611"/>
      <c r="X611" s="2" t="str">
        <f t="shared" si="432"/>
        <v xml:space="preserve">     GL(3259,3265) = 0.006132;</v>
      </c>
    </row>
    <row r="612" spans="1:24" s="62" customFormat="1">
      <c r="A612"/>
      <c r="B612" s="2">
        <f t="shared" si="433"/>
        <v>3265</v>
      </c>
      <c r="C612" s="2" t="str">
        <f>VLOOKUP($B612,'Node Plan'!B:M,2,FALSE)</f>
        <v>Microfluidic Layer Node 3265</v>
      </c>
      <c r="D612" s="2">
        <f t="shared" si="427"/>
        <v>3271</v>
      </c>
      <c r="E612" s="2" t="str">
        <f>VLOOKUP($D612,'Node Plan'!B:M,2,FALSE)</f>
        <v>Microfluidic Layer Node 3271</v>
      </c>
      <c r="F612" s="192">
        <f t="shared" si="428"/>
        <v>6.1320000000000003E-3</v>
      </c>
      <c r="G612" s="2" t="s">
        <v>24</v>
      </c>
      <c r="H612" s="6"/>
      <c r="I612" s="4"/>
      <c r="J612" s="4"/>
      <c r="K612" s="5">
        <f t="shared" si="429"/>
        <v>0</v>
      </c>
      <c r="L612" s="274">
        <f>VLOOKUP($B612,'Node Plan'!$B:$M,8,FALSE)</f>
        <v>0.4</v>
      </c>
      <c r="M612" s="275">
        <f>VLOOKUP($B612,'Node Plan'!$B:$M,10,FALSE)</f>
        <v>1.5166000000000001E-2</v>
      </c>
      <c r="N612" s="275">
        <f>VLOOKUP($B612,'Node Plan'!$B:$M,11,FALSE)</f>
        <v>1.533E-2</v>
      </c>
      <c r="O612" s="275">
        <f>VLOOKUP($B612,'Node Plan'!$B:$M,10,FALSE)/2</f>
        <v>7.5830000000000003E-3</v>
      </c>
      <c r="P612" s="276">
        <f t="shared" si="430"/>
        <v>1.2264000000000001E-2</v>
      </c>
      <c r="Q612" s="274">
        <f>VLOOKUP($B612,'Node Plan'!$B:$M,8,FALSE)</f>
        <v>0.4</v>
      </c>
      <c r="R612" s="275">
        <f>VLOOKUP($B612,'Node Plan'!$B:$M,10,FALSE)</f>
        <v>1.5166000000000001E-2</v>
      </c>
      <c r="S612" s="275">
        <f>VLOOKUP($B612,'Node Plan'!$B:$M,11,FALSE)</f>
        <v>1.533E-2</v>
      </c>
      <c r="T612" s="275">
        <f>VLOOKUP($B612,'Node Plan'!$B:$M,10,FALSE)/2</f>
        <v>7.5830000000000003E-3</v>
      </c>
      <c r="U612" s="276">
        <f t="shared" si="431"/>
        <v>1.2264000000000001E-2</v>
      </c>
      <c r="V612"/>
      <c r="W612"/>
      <c r="X612" s="2" t="str">
        <f t="shared" si="432"/>
        <v xml:space="preserve">     GL(3265,3271) = 0.006132;</v>
      </c>
    </row>
    <row r="613" spans="1:24" s="62" customFormat="1">
      <c r="A613"/>
      <c r="B613" s="2"/>
      <c r="C613" s="2"/>
      <c r="D613" s="2"/>
      <c r="E613" s="2"/>
      <c r="F613" s="192"/>
      <c r="G613" s="2"/>
      <c r="H613" s="6"/>
      <c r="I613" s="4"/>
      <c r="J613" s="4"/>
      <c r="K613" s="5"/>
      <c r="L613" s="274"/>
      <c r="M613" s="275"/>
      <c r="N613" s="275"/>
      <c r="O613" s="275"/>
      <c r="P613" s="276"/>
      <c r="Q613" s="274"/>
      <c r="R613" s="275"/>
      <c r="S613" s="275"/>
      <c r="T613" s="275"/>
      <c r="U613" s="276"/>
      <c r="V613"/>
      <c r="W613"/>
      <c r="X613" s="2"/>
    </row>
    <row r="614" spans="1:24" s="62" customFormat="1">
      <c r="A614"/>
      <c r="B614" s="2"/>
      <c r="C614" s="2"/>
      <c r="D614" s="2"/>
      <c r="E614" s="2"/>
      <c r="F614" s="192"/>
      <c r="G614" s="2"/>
      <c r="H614" s="6"/>
      <c r="I614" s="4"/>
      <c r="J614" s="4"/>
      <c r="K614" s="5"/>
      <c r="L614" s="274"/>
      <c r="M614" s="275"/>
      <c r="N614" s="275"/>
      <c r="O614" s="275"/>
      <c r="P614" s="276"/>
      <c r="Q614" s="274"/>
      <c r="R614" s="275"/>
      <c r="S614" s="275"/>
      <c r="T614" s="275"/>
      <c r="U614" s="276"/>
      <c r="V614"/>
      <c r="W614"/>
      <c r="X614" s="2"/>
    </row>
    <row r="615" spans="1:24" s="62" customFormat="1">
      <c r="A615"/>
      <c r="B615" s="2"/>
      <c r="C615" s="2"/>
      <c r="D615" s="2"/>
      <c r="E615" s="2"/>
      <c r="F615" s="192"/>
      <c r="G615" s="2"/>
      <c r="H615" s="6"/>
      <c r="I615" s="4"/>
      <c r="J615" s="4"/>
      <c r="K615" s="5"/>
      <c r="L615" s="274"/>
      <c r="M615" s="275"/>
      <c r="N615" s="275"/>
      <c r="O615" s="275"/>
      <c r="P615" s="276"/>
      <c r="Q615" s="274"/>
      <c r="R615" s="275"/>
      <c r="S615" s="275"/>
      <c r="T615" s="275"/>
      <c r="U615" s="276"/>
      <c r="V615"/>
      <c r="W615"/>
      <c r="X615" s="2"/>
    </row>
    <row r="616" spans="1:24" s="62" customFormat="1">
      <c r="A616"/>
      <c r="B616" s="2"/>
      <c r="C616" s="2"/>
      <c r="D616" s="2"/>
      <c r="E616" s="2"/>
      <c r="F616" s="192"/>
      <c r="G616" s="2"/>
      <c r="H616" s="6"/>
      <c r="I616" s="4"/>
      <c r="J616" s="4"/>
      <c r="K616" s="5"/>
      <c r="L616" s="274"/>
      <c r="M616" s="275"/>
      <c r="N616" s="275"/>
      <c r="O616" s="275"/>
      <c r="P616" s="276"/>
      <c r="Q616" s="274"/>
      <c r="R616" s="275"/>
      <c r="S616" s="275"/>
      <c r="T616" s="275"/>
      <c r="U616" s="276"/>
      <c r="V616"/>
      <c r="W616"/>
      <c r="X616" s="2"/>
    </row>
    <row r="617" spans="1:24" s="62" customFormat="1">
      <c r="A617"/>
      <c r="B617" s="2"/>
      <c r="C617" s="2"/>
      <c r="D617" s="2"/>
      <c r="E617" s="2"/>
      <c r="F617" s="192"/>
      <c r="G617" s="2"/>
      <c r="H617" s="6"/>
      <c r="I617" s="4"/>
      <c r="J617" s="4"/>
      <c r="K617" s="5"/>
      <c r="L617" s="274"/>
      <c r="M617" s="275"/>
      <c r="N617" s="275"/>
      <c r="O617" s="275"/>
      <c r="P617" s="276"/>
      <c r="Q617" s="274"/>
      <c r="R617" s="275"/>
      <c r="S617" s="275"/>
      <c r="T617" s="275"/>
      <c r="U617" s="276"/>
      <c r="V617"/>
      <c r="W617"/>
      <c r="X617" s="2"/>
    </row>
    <row r="618" spans="1:24" s="62" customFormat="1">
      <c r="A618"/>
      <c r="B618" s="2"/>
      <c r="C618" s="2"/>
      <c r="D618" s="2"/>
      <c r="E618" s="2"/>
      <c r="F618" s="192"/>
      <c r="G618" s="2"/>
      <c r="H618" s="6"/>
      <c r="I618" s="4"/>
      <c r="J618" s="4"/>
      <c r="K618" s="5"/>
      <c r="L618" s="274"/>
      <c r="M618" s="275"/>
      <c r="N618" s="275"/>
      <c r="O618" s="275"/>
      <c r="P618" s="276"/>
      <c r="Q618" s="274"/>
      <c r="R618" s="275"/>
      <c r="S618" s="275"/>
      <c r="T618" s="275"/>
      <c r="U618" s="276"/>
      <c r="V618"/>
      <c r="W618"/>
      <c r="X618" s="2"/>
    </row>
    <row r="619" spans="1:24" s="62" customFormat="1">
      <c r="A619"/>
      <c r="B619" s="2"/>
      <c r="C619" s="2"/>
      <c r="D619" s="2"/>
      <c r="E619" s="2"/>
      <c r="F619" s="192"/>
      <c r="G619" s="2"/>
      <c r="H619" s="6"/>
      <c r="I619" s="4"/>
      <c r="J619" s="4"/>
      <c r="K619" s="5"/>
      <c r="L619" s="274"/>
      <c r="M619" s="275"/>
      <c r="N619" s="275"/>
      <c r="O619" s="275"/>
      <c r="P619" s="276"/>
      <c r="Q619" s="274"/>
      <c r="R619" s="275"/>
      <c r="S619" s="275"/>
      <c r="T619" s="275"/>
      <c r="U619" s="276"/>
      <c r="V619"/>
      <c r="W619"/>
      <c r="X619" s="2"/>
    </row>
    <row r="620" spans="1:24" s="14" customFormat="1" ht="15" thickBot="1">
      <c r="A620"/>
      <c r="B620" s="2"/>
      <c r="C620" s="2"/>
      <c r="D620" s="2"/>
      <c r="E620" s="2"/>
      <c r="F620" s="192"/>
      <c r="G620" s="2"/>
      <c r="H620" s="6"/>
      <c r="I620" s="4"/>
      <c r="J620" s="4"/>
      <c r="K620" s="5"/>
      <c r="L620" s="274"/>
      <c r="M620" s="275"/>
      <c r="N620" s="275"/>
      <c r="O620" s="275"/>
      <c r="P620" s="276"/>
      <c r="Q620" s="274"/>
      <c r="R620" s="275"/>
      <c r="S620" s="275"/>
      <c r="T620" s="275"/>
      <c r="U620" s="276"/>
      <c r="V620"/>
      <c r="W620"/>
      <c r="X620" s="2"/>
    </row>
    <row r="621" spans="1:24" s="14" customFormat="1" ht="15" thickBot="1">
      <c r="A621" s="202"/>
      <c r="B621" s="203" t="s">
        <v>77</v>
      </c>
      <c r="C621" s="204" t="s">
        <v>78</v>
      </c>
      <c r="D621" s="203" t="s">
        <v>77</v>
      </c>
      <c r="E621" s="204" t="s">
        <v>78</v>
      </c>
      <c r="F621" s="205"/>
      <c r="G621" s="205"/>
      <c r="H621" s="206"/>
      <c r="I621" s="202"/>
      <c r="J621" s="202"/>
      <c r="K621" s="202"/>
      <c r="L621" s="206"/>
      <c r="M621" s="202"/>
      <c r="N621" s="202"/>
      <c r="O621" s="202"/>
      <c r="P621" s="207"/>
      <c r="Q621" s="206"/>
      <c r="R621" s="202"/>
      <c r="S621" s="202"/>
      <c r="T621" s="202"/>
      <c r="U621" s="207"/>
      <c r="V621" s="202"/>
      <c r="W621" s="202"/>
      <c r="X621" s="208"/>
    </row>
    <row r="622" spans="1:24" s="14" customFormat="1">
      <c r="A622" s="209"/>
      <c r="B622" s="210"/>
      <c r="C622" s="210"/>
      <c r="D622" s="210" t="s">
        <v>154</v>
      </c>
      <c r="E622" s="210"/>
      <c r="F622" s="211"/>
      <c r="G622" s="211"/>
      <c r="H622" s="212"/>
      <c r="I622" s="213"/>
      <c r="J622" s="213"/>
      <c r="K622" s="213"/>
      <c r="L622" s="212"/>
      <c r="M622" s="213"/>
      <c r="N622" s="213"/>
      <c r="O622" s="213"/>
      <c r="P622" s="214"/>
      <c r="Q622" s="212"/>
      <c r="R622" s="213"/>
      <c r="S622" s="213"/>
      <c r="T622" s="213"/>
      <c r="U622" s="214"/>
      <c r="V622" s="209"/>
      <c r="W622" s="209"/>
      <c r="X622" s="215"/>
    </row>
    <row r="623" spans="1:24" s="62" customFormat="1">
      <c r="A623"/>
      <c r="B623" s="2">
        <v>3236</v>
      </c>
      <c r="C623" s="2" t="str">
        <f>VLOOKUP($B623,'Node Plan'!B:M,2,FALSE)</f>
        <v>Microfluidic Layer Node 3236</v>
      </c>
      <c r="D623" s="2">
        <f>B623+1</f>
        <v>3237</v>
      </c>
      <c r="E623" s="2" t="str">
        <f>VLOOKUP($D623,'Node Plan'!B:M,2,FALSE)</f>
        <v>Microfluidic Layer Node 3237</v>
      </c>
      <c r="F623" s="192">
        <f>IF(G623="Y",1/(1/K623+1/P623+1/U623),1/(1/P623+1/U623))</f>
        <v>6.0664000000000004E-3</v>
      </c>
      <c r="G623" s="2" t="s">
        <v>24</v>
      </c>
      <c r="H623" s="6"/>
      <c r="I623" s="4"/>
      <c r="J623" s="4"/>
      <c r="K623" s="5">
        <f>I623*J623*H623</f>
        <v>0</v>
      </c>
      <c r="L623" s="274">
        <f>VLOOKUP($B623,'Node Plan'!$B:$M,8,FALSE)</f>
        <v>0.4</v>
      </c>
      <c r="M623" s="275">
        <f>VLOOKUP($B623,'Node Plan'!$B:$M,11,FALSE)</f>
        <v>1.533E-2</v>
      </c>
      <c r="N623" s="275">
        <f>VLOOKUP($B623,'Node Plan'!$B:$M,10,FALSE)</f>
        <v>1.5166000000000001E-2</v>
      </c>
      <c r="O623" s="275">
        <f>VLOOKUP($B623,'Node Plan'!$B:$M,11,FALSE)/2</f>
        <v>7.6649999999999999E-3</v>
      </c>
      <c r="P623" s="276">
        <f>(L623*M623*N623)/O623</f>
        <v>1.2132800000000001E-2</v>
      </c>
      <c r="Q623" s="274">
        <f>VLOOKUP($B623,'Node Plan'!$B:$M,8,FALSE)</f>
        <v>0.4</v>
      </c>
      <c r="R623" s="275">
        <f>VLOOKUP($B623,'Node Plan'!$B:$M,11,FALSE)</f>
        <v>1.533E-2</v>
      </c>
      <c r="S623" s="275">
        <f>VLOOKUP($B623,'Node Plan'!$B:$M,10,FALSE)</f>
        <v>1.5166000000000001E-2</v>
      </c>
      <c r="T623" s="275">
        <f>VLOOKUP($B623,'Node Plan'!$B:$M,11,FALSE)/2</f>
        <v>7.6649999999999999E-3</v>
      </c>
      <c r="U623" s="276">
        <f>(Q623*R623*S623)/T623</f>
        <v>1.2132800000000001E-2</v>
      </c>
      <c r="V623"/>
      <c r="W623"/>
      <c r="X623" s="2" t="str">
        <f>"     GL("&amp;B623&amp;","&amp;D623&amp;") = "&amp;F623&amp;";"</f>
        <v xml:space="preserve">     GL(3236,3237) = 0.0060664;</v>
      </c>
    </row>
    <row r="624" spans="1:24" s="14" customFormat="1">
      <c r="A624"/>
      <c r="B624" s="2">
        <f>B623+1</f>
        <v>3237</v>
      </c>
      <c r="C624" s="2" t="str">
        <f>VLOOKUP($B624,'Node Plan'!B:M,2,FALSE)</f>
        <v>Microfluidic Layer Node 3237</v>
      </c>
      <c r="D624" s="2">
        <f>B624+1</f>
        <v>3238</v>
      </c>
      <c r="E624" s="2" t="str">
        <f>VLOOKUP($D624,'Node Plan'!B:M,2,FALSE)</f>
        <v>Microfluidic Layer Node 3238</v>
      </c>
      <c r="F624" s="192">
        <f>IF(G624="Y",1/(1/K624+1/P624+1/U624),1/(1/P624+1/U624))</f>
        <v>6.0664000000000004E-3</v>
      </c>
      <c r="G624" s="2" t="s">
        <v>24</v>
      </c>
      <c r="H624" s="6"/>
      <c r="I624" s="4"/>
      <c r="J624" s="4"/>
      <c r="K624" s="5">
        <f>I624*J624*H624</f>
        <v>0</v>
      </c>
      <c r="L624" s="274">
        <f>VLOOKUP($B624,'Node Plan'!$B:$M,8,FALSE)</f>
        <v>0.4</v>
      </c>
      <c r="M624" s="275">
        <f>VLOOKUP($B624,'Node Plan'!$B:$M,11,FALSE)</f>
        <v>1.533E-2</v>
      </c>
      <c r="N624" s="275">
        <f>VLOOKUP($B624,'Node Plan'!$B:$M,10,FALSE)</f>
        <v>1.5166000000000001E-2</v>
      </c>
      <c r="O624" s="275">
        <f>VLOOKUP($B624,'Node Plan'!$B:$M,11,FALSE)/2</f>
        <v>7.6649999999999999E-3</v>
      </c>
      <c r="P624" s="276">
        <f t="shared" ref="P624:P627" si="434">(L624*M624*N624)/O624</f>
        <v>1.2132800000000001E-2</v>
      </c>
      <c r="Q624" s="274">
        <f>VLOOKUP($B624,'Node Plan'!$B:$M,8,FALSE)</f>
        <v>0.4</v>
      </c>
      <c r="R624" s="275">
        <f>VLOOKUP($B624,'Node Plan'!$B:$M,11,FALSE)</f>
        <v>1.533E-2</v>
      </c>
      <c r="S624" s="275">
        <f>VLOOKUP($B624,'Node Plan'!$B:$M,10,FALSE)</f>
        <v>1.5166000000000001E-2</v>
      </c>
      <c r="T624" s="275">
        <f>VLOOKUP($B624,'Node Plan'!$B:$M,11,FALSE)/2</f>
        <v>7.6649999999999999E-3</v>
      </c>
      <c r="U624" s="276">
        <f t="shared" ref="U624:U627" si="435">(Q624*R624*S624)/T624</f>
        <v>1.2132800000000001E-2</v>
      </c>
      <c r="V624"/>
      <c r="W624"/>
      <c r="X624" s="2" t="str">
        <f>"     GL("&amp;B624&amp;","&amp;D624&amp;") = "&amp;F624&amp;";"</f>
        <v xml:space="preserve">     GL(3237,3238) = 0.0060664;</v>
      </c>
    </row>
    <row r="625" spans="1:25" s="14" customFormat="1">
      <c r="A625"/>
      <c r="B625" s="2">
        <f t="shared" ref="B625:B651" si="436">B624+1</f>
        <v>3238</v>
      </c>
      <c r="C625" s="2" t="str">
        <f>VLOOKUP($B625,'Node Plan'!B:M,2,FALSE)</f>
        <v>Microfluidic Layer Node 3238</v>
      </c>
      <c r="D625" s="2">
        <f>B625+1</f>
        <v>3239</v>
      </c>
      <c r="E625" s="2" t="str">
        <f>VLOOKUP($D625,'Node Plan'!B:M,2,FALSE)</f>
        <v>Microfluidic Layer Node 3239</v>
      </c>
      <c r="F625" s="192">
        <f>IF(G625="Y",1/(1/K625+1/P625+1/U625),1/(1/P625+1/U625))</f>
        <v>6.0664000000000004E-3</v>
      </c>
      <c r="G625" s="2" t="s">
        <v>24</v>
      </c>
      <c r="H625" s="6"/>
      <c r="I625" s="4"/>
      <c r="J625" s="4"/>
      <c r="K625" s="5">
        <f>I625*J625*H625</f>
        <v>0</v>
      </c>
      <c r="L625" s="274">
        <f>VLOOKUP($B625,'Node Plan'!$B:$M,8,FALSE)</f>
        <v>0.4</v>
      </c>
      <c r="M625" s="275">
        <f>VLOOKUP($B625,'Node Plan'!$B:$M,11,FALSE)</f>
        <v>1.533E-2</v>
      </c>
      <c r="N625" s="275">
        <f>VLOOKUP($B625,'Node Plan'!$B:$M,10,FALSE)</f>
        <v>1.5166000000000001E-2</v>
      </c>
      <c r="O625" s="275">
        <f>VLOOKUP($B625,'Node Plan'!$B:$M,11,FALSE)/2</f>
        <v>7.6649999999999999E-3</v>
      </c>
      <c r="P625" s="276">
        <f t="shared" si="434"/>
        <v>1.2132800000000001E-2</v>
      </c>
      <c r="Q625" s="274">
        <f>VLOOKUP($B625,'Node Plan'!$B:$M,8,FALSE)</f>
        <v>0.4</v>
      </c>
      <c r="R625" s="275">
        <f>VLOOKUP($B625,'Node Plan'!$B:$M,11,FALSE)</f>
        <v>1.533E-2</v>
      </c>
      <c r="S625" s="275">
        <f>VLOOKUP($B625,'Node Plan'!$B:$M,10,FALSE)</f>
        <v>1.5166000000000001E-2</v>
      </c>
      <c r="T625" s="275">
        <f>VLOOKUP($B625,'Node Plan'!$B:$M,11,FALSE)/2</f>
        <v>7.6649999999999999E-3</v>
      </c>
      <c r="U625" s="276">
        <f t="shared" si="435"/>
        <v>1.2132800000000001E-2</v>
      </c>
      <c r="V625"/>
      <c r="W625"/>
      <c r="X625" s="2" t="str">
        <f>"     GL("&amp;B625&amp;","&amp;D625&amp;") = "&amp;F625&amp;";"</f>
        <v xml:space="preserve">     GL(3238,3239) = 0.0060664;</v>
      </c>
    </row>
    <row r="626" spans="1:25" s="77" customFormat="1">
      <c r="A626"/>
      <c r="B626" s="2">
        <f t="shared" si="436"/>
        <v>3239</v>
      </c>
      <c r="C626" s="2" t="str">
        <f>VLOOKUP($B626,'Node Plan'!B:M,2,FALSE)</f>
        <v>Microfluidic Layer Node 3239</v>
      </c>
      <c r="D626" s="2">
        <f>B626+1</f>
        <v>3240</v>
      </c>
      <c r="E626" s="2" t="str">
        <f>VLOOKUP($D626,'Node Plan'!B:M,2,FALSE)</f>
        <v>Microfluidic Layer Node 3240</v>
      </c>
      <c r="F626" s="192">
        <f>IF(G626="Y",1/(1/K626+1/P626+1/U626),1/(1/P626+1/U626))</f>
        <v>6.0664000000000004E-3</v>
      </c>
      <c r="G626" s="2" t="s">
        <v>24</v>
      </c>
      <c r="H626" s="6"/>
      <c r="I626" s="4"/>
      <c r="J626" s="4"/>
      <c r="K626" s="5">
        <f>I626*J626*H626</f>
        <v>0</v>
      </c>
      <c r="L626" s="274">
        <f>VLOOKUP($B626,'Node Plan'!$B:$M,8,FALSE)</f>
        <v>0.4</v>
      </c>
      <c r="M626" s="275">
        <f>VLOOKUP($B626,'Node Plan'!$B:$M,11,FALSE)</f>
        <v>1.533E-2</v>
      </c>
      <c r="N626" s="275">
        <f>VLOOKUP($B626,'Node Plan'!$B:$M,10,FALSE)</f>
        <v>1.5166000000000001E-2</v>
      </c>
      <c r="O626" s="275">
        <f>VLOOKUP($B626,'Node Plan'!$B:$M,11,FALSE)/2</f>
        <v>7.6649999999999999E-3</v>
      </c>
      <c r="P626" s="276">
        <f t="shared" si="434"/>
        <v>1.2132800000000001E-2</v>
      </c>
      <c r="Q626" s="274">
        <f>VLOOKUP($B626,'Node Plan'!$B:$M,8,FALSE)</f>
        <v>0.4</v>
      </c>
      <c r="R626" s="275">
        <f>VLOOKUP($B626,'Node Plan'!$B:$M,11,FALSE)</f>
        <v>1.533E-2</v>
      </c>
      <c r="S626" s="275">
        <f>VLOOKUP($B626,'Node Plan'!$B:$M,10,FALSE)</f>
        <v>1.5166000000000001E-2</v>
      </c>
      <c r="T626" s="275">
        <f>VLOOKUP($B626,'Node Plan'!$B:$M,11,FALSE)/2</f>
        <v>7.6649999999999999E-3</v>
      </c>
      <c r="U626" s="276">
        <f t="shared" si="435"/>
        <v>1.2132800000000001E-2</v>
      </c>
      <c r="V626"/>
      <c r="W626"/>
      <c r="X626" s="2" t="str">
        <f>"     GL("&amp;B626&amp;","&amp;D626&amp;") = "&amp;F626&amp;";"</f>
        <v xml:space="preserve">     GL(3239,3240) = 0.0060664;</v>
      </c>
      <c r="Y626" s="81"/>
    </row>
    <row r="627" spans="1:25" s="77" customFormat="1">
      <c r="A627"/>
      <c r="B627" s="2">
        <f t="shared" si="436"/>
        <v>3240</v>
      </c>
      <c r="C627" s="2" t="str">
        <f>VLOOKUP($B627,'Node Plan'!B:M,2,FALSE)</f>
        <v>Microfluidic Layer Node 3240</v>
      </c>
      <c r="D627" s="2">
        <f>B627+1</f>
        <v>3241</v>
      </c>
      <c r="E627" s="2" t="str">
        <f>VLOOKUP($D627,'Node Plan'!B:M,2,FALSE)</f>
        <v>Microfluidic Layer Node 3241</v>
      </c>
      <c r="F627" s="192">
        <f>IF(G627="Y",1/(1/K627+1/P627+1/U627),1/(1/P627+1/U627))</f>
        <v>6.0664000000000004E-3</v>
      </c>
      <c r="G627" s="2" t="s">
        <v>24</v>
      </c>
      <c r="H627" s="6"/>
      <c r="I627" s="4"/>
      <c r="J627" s="4"/>
      <c r="K627" s="5">
        <f>I627*J627*H627</f>
        <v>0</v>
      </c>
      <c r="L627" s="274">
        <f>VLOOKUP($B627,'Node Plan'!$B:$M,8,FALSE)</f>
        <v>0.4</v>
      </c>
      <c r="M627" s="275">
        <f>VLOOKUP($B627,'Node Plan'!$B:$M,11,FALSE)</f>
        <v>1.533E-2</v>
      </c>
      <c r="N627" s="275">
        <f>VLOOKUP($B627,'Node Plan'!$B:$M,10,FALSE)</f>
        <v>1.5166000000000001E-2</v>
      </c>
      <c r="O627" s="275">
        <f>VLOOKUP($B627,'Node Plan'!$B:$M,11,FALSE)/2</f>
        <v>7.6649999999999999E-3</v>
      </c>
      <c r="P627" s="276">
        <f t="shared" si="434"/>
        <v>1.2132800000000001E-2</v>
      </c>
      <c r="Q627" s="274">
        <f>VLOOKUP($B627,'Node Plan'!$B:$M,8,FALSE)</f>
        <v>0.4</v>
      </c>
      <c r="R627" s="275">
        <f>VLOOKUP($B627,'Node Plan'!$B:$M,11,FALSE)</f>
        <v>1.533E-2</v>
      </c>
      <c r="S627" s="275">
        <f>VLOOKUP($B627,'Node Plan'!$B:$M,10,FALSE)</f>
        <v>1.5166000000000001E-2</v>
      </c>
      <c r="T627" s="275">
        <f>VLOOKUP($B627,'Node Plan'!$B:$M,11,FALSE)/2</f>
        <v>7.6649999999999999E-3</v>
      </c>
      <c r="U627" s="276">
        <f t="shared" si="435"/>
        <v>1.2132800000000001E-2</v>
      </c>
      <c r="V627"/>
      <c r="W627"/>
      <c r="X627" s="2" t="str">
        <f>"     GL("&amp;B627&amp;","&amp;D627&amp;") = "&amp;F627&amp;";"</f>
        <v xml:space="preserve">     GL(3240,3241) = 0.0060664;</v>
      </c>
      <c r="Y627" s="81"/>
    </row>
    <row r="628" spans="1:25" s="62" customFormat="1">
      <c r="A628"/>
      <c r="B628" s="2"/>
      <c r="C628" s="2"/>
      <c r="D628" s="2"/>
      <c r="E628" s="2"/>
      <c r="F628" s="192"/>
      <c r="G628" s="2"/>
      <c r="H628" s="6"/>
      <c r="I628" s="4"/>
      <c r="J628" s="4"/>
      <c r="K628" s="5"/>
      <c r="L628" s="274"/>
      <c r="M628" s="275"/>
      <c r="N628" s="275"/>
      <c r="O628" s="275"/>
      <c r="P628" s="276"/>
      <c r="Q628" s="274"/>
      <c r="R628" s="275"/>
      <c r="S628" s="275"/>
      <c r="T628" s="275"/>
      <c r="U628" s="276"/>
      <c r="V628"/>
      <c r="W628"/>
      <c r="X628" s="2"/>
    </row>
    <row r="629" spans="1:25" s="14" customFormat="1">
      <c r="A629"/>
      <c r="B629" s="2">
        <f>B627+2</f>
        <v>3242</v>
      </c>
      <c r="C629" s="2" t="str">
        <f>VLOOKUP($B629,'Node Plan'!B:M,2,FALSE)</f>
        <v>Microfluidic Layer Node 3242</v>
      </c>
      <c r="D629" s="2">
        <f>B629+1</f>
        <v>3243</v>
      </c>
      <c r="E629" s="2" t="str">
        <f>VLOOKUP($D629,'Node Plan'!B:M,2,FALSE)</f>
        <v>Microfluidic Layer Node 3243</v>
      </c>
      <c r="F629" s="192">
        <f>IF(G629="Y",1/(1/K629+1/P629+1/U629),1/(1/P629+1/U629))</f>
        <v>6.0664000000000004E-3</v>
      </c>
      <c r="G629" s="2" t="s">
        <v>24</v>
      </c>
      <c r="H629" s="6"/>
      <c r="I629" s="4"/>
      <c r="J629" s="4"/>
      <c r="K629" s="5">
        <f>I629*J629*H629</f>
        <v>0</v>
      </c>
      <c r="L629" s="274">
        <f>VLOOKUP($B629,'Node Plan'!$B:$M,8,FALSE)</f>
        <v>0.4</v>
      </c>
      <c r="M629" s="275">
        <f>VLOOKUP($B629,'Node Plan'!$B:$M,11,FALSE)</f>
        <v>1.533E-2</v>
      </c>
      <c r="N629" s="275">
        <f>VLOOKUP($B629,'Node Plan'!$B:$M,10,FALSE)</f>
        <v>1.5166000000000001E-2</v>
      </c>
      <c r="O629" s="275">
        <f>VLOOKUP($B629,'Node Plan'!$B:$M,11,FALSE)/2</f>
        <v>7.6649999999999999E-3</v>
      </c>
      <c r="P629" s="276">
        <f>(L629*M629*N629)/O629</f>
        <v>1.2132800000000001E-2</v>
      </c>
      <c r="Q629" s="274">
        <f>VLOOKUP($B629,'Node Plan'!$B:$M,8,FALSE)</f>
        <v>0.4</v>
      </c>
      <c r="R629" s="275">
        <f>VLOOKUP($B629,'Node Plan'!$B:$M,11,FALSE)</f>
        <v>1.533E-2</v>
      </c>
      <c r="S629" s="275">
        <f>VLOOKUP($B629,'Node Plan'!$B:$M,10,FALSE)</f>
        <v>1.5166000000000001E-2</v>
      </c>
      <c r="T629" s="275">
        <f>VLOOKUP($B629,'Node Plan'!$B:$M,11,FALSE)/2</f>
        <v>7.6649999999999999E-3</v>
      </c>
      <c r="U629" s="276">
        <f>(Q629*R629*S629)/T629</f>
        <v>1.2132800000000001E-2</v>
      </c>
      <c r="V629"/>
      <c r="W629"/>
      <c r="X629" s="2" t="str">
        <f>"     GL("&amp;B629&amp;","&amp;D629&amp;") = "&amp;F629&amp;";"</f>
        <v xml:space="preserve">     GL(3242,3243) = 0.0060664;</v>
      </c>
    </row>
    <row r="630" spans="1:25" s="14" customFormat="1">
      <c r="A630"/>
      <c r="B630" s="2">
        <f t="shared" si="436"/>
        <v>3243</v>
      </c>
      <c r="C630" s="2" t="str">
        <f>VLOOKUP($B630,'Node Plan'!B:M,2,FALSE)</f>
        <v>Microfluidic Layer Node 3243</v>
      </c>
      <c r="D630" s="2">
        <f>B630+1</f>
        <v>3244</v>
      </c>
      <c r="E630" s="2" t="str">
        <f>VLOOKUP($D630,'Node Plan'!B:M,2,FALSE)</f>
        <v>Microfluidic Layer Node 3244</v>
      </c>
      <c r="F630" s="192">
        <f>IF(G630="Y",1/(1/K630+1/P630+1/U630),1/(1/P630+1/U630))</f>
        <v>6.0664000000000004E-3</v>
      </c>
      <c r="G630" s="2" t="s">
        <v>24</v>
      </c>
      <c r="H630" s="6"/>
      <c r="I630" s="4"/>
      <c r="J630" s="4"/>
      <c r="K630" s="5">
        <f>I630*J630*H630</f>
        <v>0</v>
      </c>
      <c r="L630" s="274">
        <f>VLOOKUP($B630,'Node Plan'!$B:$M,8,FALSE)</f>
        <v>0.4</v>
      </c>
      <c r="M630" s="275">
        <f>VLOOKUP($B630,'Node Plan'!$B:$M,11,FALSE)</f>
        <v>1.533E-2</v>
      </c>
      <c r="N630" s="275">
        <f>VLOOKUP($B630,'Node Plan'!$B:$M,10,FALSE)</f>
        <v>1.5166000000000001E-2</v>
      </c>
      <c r="O630" s="275">
        <f>VLOOKUP($B630,'Node Plan'!$B:$M,11,FALSE)/2</f>
        <v>7.6649999999999999E-3</v>
      </c>
      <c r="P630" s="276">
        <f t="shared" ref="P630:P633" si="437">(L630*M630*N630)/O630</f>
        <v>1.2132800000000001E-2</v>
      </c>
      <c r="Q630" s="274">
        <f>VLOOKUP($B630,'Node Plan'!$B:$M,8,FALSE)</f>
        <v>0.4</v>
      </c>
      <c r="R630" s="275">
        <f>VLOOKUP($B630,'Node Plan'!$B:$M,11,FALSE)</f>
        <v>1.533E-2</v>
      </c>
      <c r="S630" s="275">
        <f>VLOOKUP($B630,'Node Plan'!$B:$M,10,FALSE)</f>
        <v>1.5166000000000001E-2</v>
      </c>
      <c r="T630" s="275">
        <f>VLOOKUP($B630,'Node Plan'!$B:$M,11,FALSE)/2</f>
        <v>7.6649999999999999E-3</v>
      </c>
      <c r="U630" s="276">
        <f t="shared" ref="U630:U633" si="438">(Q630*R630*S630)/T630</f>
        <v>1.2132800000000001E-2</v>
      </c>
      <c r="V630"/>
      <c r="W630"/>
      <c r="X630" s="2" t="str">
        <f>"     GL("&amp;B630&amp;","&amp;D630&amp;") = "&amp;F630&amp;";"</f>
        <v xml:space="preserve">     GL(3243,3244) = 0.0060664;</v>
      </c>
    </row>
    <row r="631" spans="1:25" s="14" customFormat="1">
      <c r="A631"/>
      <c r="B631" s="2">
        <f t="shared" si="436"/>
        <v>3244</v>
      </c>
      <c r="C631" s="2" t="str">
        <f>VLOOKUP($B631,'Node Plan'!B:M,2,FALSE)</f>
        <v>Microfluidic Layer Node 3244</v>
      </c>
      <c r="D631" s="2">
        <f>B631+1</f>
        <v>3245</v>
      </c>
      <c r="E631" s="2" t="str">
        <f>VLOOKUP($D631,'Node Plan'!B:M,2,FALSE)</f>
        <v>Microfluidic Layer Node 3245</v>
      </c>
      <c r="F631" s="192">
        <f>IF(G631="Y",1/(1/K631+1/P631+1/U631),1/(1/P631+1/U631))</f>
        <v>6.0664000000000004E-3</v>
      </c>
      <c r="G631" s="2" t="s">
        <v>24</v>
      </c>
      <c r="H631" s="6"/>
      <c r="I631" s="4"/>
      <c r="J631" s="4"/>
      <c r="K631" s="5">
        <f>I631*J631*H631</f>
        <v>0</v>
      </c>
      <c r="L631" s="274">
        <f>VLOOKUP($B631,'Node Plan'!$B:$M,8,FALSE)</f>
        <v>0.4</v>
      </c>
      <c r="M631" s="275">
        <f>VLOOKUP($B631,'Node Plan'!$B:$M,11,FALSE)</f>
        <v>1.533E-2</v>
      </c>
      <c r="N631" s="275">
        <f>VLOOKUP($B631,'Node Plan'!$B:$M,10,FALSE)</f>
        <v>1.5166000000000001E-2</v>
      </c>
      <c r="O631" s="275">
        <f>VLOOKUP($B631,'Node Plan'!$B:$M,11,FALSE)/2</f>
        <v>7.6649999999999999E-3</v>
      </c>
      <c r="P631" s="276">
        <f t="shared" si="437"/>
        <v>1.2132800000000001E-2</v>
      </c>
      <c r="Q631" s="274">
        <f>VLOOKUP($B631,'Node Plan'!$B:$M,8,FALSE)</f>
        <v>0.4</v>
      </c>
      <c r="R631" s="275">
        <f>VLOOKUP($B631,'Node Plan'!$B:$M,11,FALSE)</f>
        <v>1.533E-2</v>
      </c>
      <c r="S631" s="275">
        <f>VLOOKUP($B631,'Node Plan'!$B:$M,10,FALSE)</f>
        <v>1.5166000000000001E-2</v>
      </c>
      <c r="T631" s="275">
        <f>VLOOKUP($B631,'Node Plan'!$B:$M,11,FALSE)/2</f>
        <v>7.6649999999999999E-3</v>
      </c>
      <c r="U631" s="276">
        <f t="shared" si="438"/>
        <v>1.2132800000000001E-2</v>
      </c>
      <c r="V631"/>
      <c r="W631"/>
      <c r="X631" s="2" t="str">
        <f>"     GL("&amp;B631&amp;","&amp;D631&amp;") = "&amp;F631&amp;";"</f>
        <v xml:space="preserve">     GL(3244,3245) = 0.0060664;</v>
      </c>
    </row>
    <row r="632" spans="1:25" s="62" customFormat="1">
      <c r="A632"/>
      <c r="B632" s="2">
        <f t="shared" si="436"/>
        <v>3245</v>
      </c>
      <c r="C632" s="2" t="str">
        <f>VLOOKUP($B632,'Node Plan'!B:M,2,FALSE)</f>
        <v>Microfluidic Layer Node 3245</v>
      </c>
      <c r="D632" s="2">
        <f>B632+1</f>
        <v>3246</v>
      </c>
      <c r="E632" s="2" t="str">
        <f>VLOOKUP($D632,'Node Plan'!B:M,2,FALSE)</f>
        <v>Microfluidic Layer Node 3246</v>
      </c>
      <c r="F632" s="192">
        <f>IF(G632="Y",1/(1/K632+1/P632+1/U632),1/(1/P632+1/U632))</f>
        <v>6.0664000000000004E-3</v>
      </c>
      <c r="G632" s="2" t="s">
        <v>24</v>
      </c>
      <c r="H632" s="6"/>
      <c r="I632" s="4"/>
      <c r="J632" s="4"/>
      <c r="K632" s="5">
        <f>I632*J632*H632</f>
        <v>0</v>
      </c>
      <c r="L632" s="274">
        <f>VLOOKUP($B632,'Node Plan'!$B:$M,8,FALSE)</f>
        <v>0.4</v>
      </c>
      <c r="M632" s="275">
        <f>VLOOKUP($B632,'Node Plan'!$B:$M,11,FALSE)</f>
        <v>1.533E-2</v>
      </c>
      <c r="N632" s="275">
        <f>VLOOKUP($B632,'Node Plan'!$B:$M,10,FALSE)</f>
        <v>1.5166000000000001E-2</v>
      </c>
      <c r="O632" s="275">
        <f>VLOOKUP($B632,'Node Plan'!$B:$M,11,FALSE)/2</f>
        <v>7.6649999999999999E-3</v>
      </c>
      <c r="P632" s="276">
        <f t="shared" si="437"/>
        <v>1.2132800000000001E-2</v>
      </c>
      <c r="Q632" s="274">
        <f>VLOOKUP($B632,'Node Plan'!$B:$M,8,FALSE)</f>
        <v>0.4</v>
      </c>
      <c r="R632" s="275">
        <f>VLOOKUP($B632,'Node Plan'!$B:$M,11,FALSE)</f>
        <v>1.533E-2</v>
      </c>
      <c r="S632" s="275">
        <f>VLOOKUP($B632,'Node Plan'!$B:$M,10,FALSE)</f>
        <v>1.5166000000000001E-2</v>
      </c>
      <c r="T632" s="275">
        <f>VLOOKUP($B632,'Node Plan'!$B:$M,11,FALSE)/2</f>
        <v>7.6649999999999999E-3</v>
      </c>
      <c r="U632" s="276">
        <f t="shared" si="438"/>
        <v>1.2132800000000001E-2</v>
      </c>
      <c r="V632"/>
      <c r="W632"/>
      <c r="X632" s="2" t="str">
        <f>"     GL("&amp;B632&amp;","&amp;D632&amp;") = "&amp;F632&amp;";"</f>
        <v xml:space="preserve">     GL(3245,3246) = 0.0060664;</v>
      </c>
    </row>
    <row r="633" spans="1:25" s="62" customFormat="1">
      <c r="A633"/>
      <c r="B633" s="2">
        <f t="shared" si="436"/>
        <v>3246</v>
      </c>
      <c r="C633" s="2" t="str">
        <f>VLOOKUP($B633,'Node Plan'!B:M,2,FALSE)</f>
        <v>Microfluidic Layer Node 3246</v>
      </c>
      <c r="D633" s="2">
        <f>B633+1</f>
        <v>3247</v>
      </c>
      <c r="E633" s="2" t="str">
        <f>VLOOKUP($D633,'Node Plan'!B:M,2,FALSE)</f>
        <v>Microfluidic Layer Node 3247</v>
      </c>
      <c r="F633" s="192">
        <f>IF(G633="Y",1/(1/K633+1/P633+1/U633),1/(1/P633+1/U633))</f>
        <v>6.0664000000000004E-3</v>
      </c>
      <c r="G633" s="2" t="s">
        <v>24</v>
      </c>
      <c r="H633" s="6"/>
      <c r="I633" s="4"/>
      <c r="J633" s="4"/>
      <c r="K633" s="5">
        <f>I633*J633*H633</f>
        <v>0</v>
      </c>
      <c r="L633" s="274">
        <f>VLOOKUP($B633,'Node Plan'!$B:$M,8,FALSE)</f>
        <v>0.4</v>
      </c>
      <c r="M633" s="275">
        <f>VLOOKUP($B633,'Node Plan'!$B:$M,11,FALSE)</f>
        <v>1.533E-2</v>
      </c>
      <c r="N633" s="275">
        <f>VLOOKUP($B633,'Node Plan'!$B:$M,10,FALSE)</f>
        <v>1.5166000000000001E-2</v>
      </c>
      <c r="O633" s="275">
        <f>VLOOKUP($B633,'Node Plan'!$B:$M,11,FALSE)/2</f>
        <v>7.6649999999999999E-3</v>
      </c>
      <c r="P633" s="276">
        <f t="shared" si="437"/>
        <v>1.2132800000000001E-2</v>
      </c>
      <c r="Q633" s="274">
        <f>VLOOKUP($B633,'Node Plan'!$B:$M,8,FALSE)</f>
        <v>0.4</v>
      </c>
      <c r="R633" s="275">
        <f>VLOOKUP($B633,'Node Plan'!$B:$M,11,FALSE)</f>
        <v>1.533E-2</v>
      </c>
      <c r="S633" s="275">
        <f>VLOOKUP($B633,'Node Plan'!$B:$M,10,FALSE)</f>
        <v>1.5166000000000001E-2</v>
      </c>
      <c r="T633" s="275">
        <f>VLOOKUP($B633,'Node Plan'!$B:$M,11,FALSE)/2</f>
        <v>7.6649999999999999E-3</v>
      </c>
      <c r="U633" s="276">
        <f t="shared" si="438"/>
        <v>1.2132800000000001E-2</v>
      </c>
      <c r="V633"/>
      <c r="W633"/>
      <c r="X633" s="2" t="str">
        <f>"     GL("&amp;B633&amp;","&amp;D633&amp;") = "&amp;F633&amp;";"</f>
        <v xml:space="preserve">     GL(3246,3247) = 0.0060664;</v>
      </c>
    </row>
    <row r="634" spans="1:25" s="14" customFormat="1">
      <c r="A634"/>
      <c r="B634" s="2"/>
      <c r="C634" s="2"/>
      <c r="D634" s="2"/>
      <c r="E634" s="2"/>
      <c r="F634" s="192"/>
      <c r="G634" s="2"/>
      <c r="H634" s="6"/>
      <c r="I634" s="4"/>
      <c r="J634" s="4"/>
      <c r="K634" s="5"/>
      <c r="L634" s="274"/>
      <c r="M634" s="275"/>
      <c r="N634" s="275"/>
      <c r="O634" s="275"/>
      <c r="P634" s="276"/>
      <c r="Q634" s="274"/>
      <c r="R634" s="275"/>
      <c r="S634" s="275"/>
      <c r="T634" s="275"/>
      <c r="U634" s="276"/>
      <c r="V634"/>
      <c r="W634"/>
      <c r="X634" s="2"/>
    </row>
    <row r="635" spans="1:25" s="14" customFormat="1">
      <c r="A635"/>
      <c r="B635" s="2">
        <f>B633+2</f>
        <v>3248</v>
      </c>
      <c r="C635" s="2" t="str">
        <f>VLOOKUP($B635,'Node Plan'!B:M,2,FALSE)</f>
        <v>Microfluidic Layer Node 3248</v>
      </c>
      <c r="D635" s="2">
        <f>B635+1</f>
        <v>3249</v>
      </c>
      <c r="E635" s="2" t="str">
        <f>VLOOKUP($D635,'Node Plan'!B:M,2,FALSE)</f>
        <v>Microfluidic Layer Node 3249</v>
      </c>
      <c r="F635" s="192">
        <f>IF(G635="Y",1/(1/K635+1/P635+1/U635),1/(1/P635+1/U635))</f>
        <v>6.0664000000000004E-3</v>
      </c>
      <c r="G635" s="2" t="s">
        <v>24</v>
      </c>
      <c r="H635" s="6"/>
      <c r="I635" s="4"/>
      <c r="J635" s="4"/>
      <c r="K635" s="5">
        <f>I635*J635*H635</f>
        <v>0</v>
      </c>
      <c r="L635" s="274">
        <f>VLOOKUP($B635,'Node Plan'!$B:$M,8,FALSE)</f>
        <v>0.4</v>
      </c>
      <c r="M635" s="275">
        <f>VLOOKUP($B635,'Node Plan'!$B:$M,11,FALSE)</f>
        <v>1.533E-2</v>
      </c>
      <c r="N635" s="275">
        <f>VLOOKUP($B635,'Node Plan'!$B:$M,10,FALSE)</f>
        <v>1.5166000000000001E-2</v>
      </c>
      <c r="O635" s="275">
        <f>VLOOKUP($B635,'Node Plan'!$B:$M,11,FALSE)/2</f>
        <v>7.6649999999999999E-3</v>
      </c>
      <c r="P635" s="276">
        <f>(L635*M635*N635)/O635</f>
        <v>1.2132800000000001E-2</v>
      </c>
      <c r="Q635" s="274">
        <f>VLOOKUP($B635,'Node Plan'!$B:$M,8,FALSE)</f>
        <v>0.4</v>
      </c>
      <c r="R635" s="275">
        <f>VLOOKUP($B635,'Node Plan'!$B:$M,11,FALSE)</f>
        <v>1.533E-2</v>
      </c>
      <c r="S635" s="275">
        <f>VLOOKUP($B635,'Node Plan'!$B:$M,10,FALSE)</f>
        <v>1.5166000000000001E-2</v>
      </c>
      <c r="T635" s="275">
        <f>VLOOKUP($B635,'Node Plan'!$B:$M,11,FALSE)/2</f>
        <v>7.6649999999999999E-3</v>
      </c>
      <c r="U635" s="276">
        <f>(Q635*R635*S635)/T635</f>
        <v>1.2132800000000001E-2</v>
      </c>
      <c r="V635"/>
      <c r="W635"/>
      <c r="X635" s="2" t="str">
        <f>"     GL("&amp;B635&amp;","&amp;D635&amp;") = "&amp;F635&amp;";"</f>
        <v xml:space="preserve">     GL(3248,3249) = 0.0060664;</v>
      </c>
    </row>
    <row r="636" spans="1:25" s="14" customFormat="1">
      <c r="A636"/>
      <c r="B636" s="2">
        <f t="shared" si="436"/>
        <v>3249</v>
      </c>
      <c r="C636" s="2" t="str">
        <f>VLOOKUP($B636,'Node Plan'!B:M,2,FALSE)</f>
        <v>Microfluidic Layer Node 3249</v>
      </c>
      <c r="D636" s="2">
        <f>B636+1</f>
        <v>3250</v>
      </c>
      <c r="E636" s="2" t="str">
        <f>VLOOKUP($D636,'Node Plan'!B:M,2,FALSE)</f>
        <v>Microfluidic Layer Node 3250</v>
      </c>
      <c r="F636" s="192">
        <f>IF(G636="Y",1/(1/K636+1/P636+1/U636),1/(1/P636+1/U636))</f>
        <v>6.0664000000000004E-3</v>
      </c>
      <c r="G636" s="2" t="s">
        <v>24</v>
      </c>
      <c r="H636" s="6"/>
      <c r="I636" s="4"/>
      <c r="J636" s="4"/>
      <c r="K636" s="5">
        <f>I636*J636*H636</f>
        <v>0</v>
      </c>
      <c r="L636" s="274">
        <f>VLOOKUP($B636,'Node Plan'!$B:$M,8,FALSE)</f>
        <v>0.4</v>
      </c>
      <c r="M636" s="275">
        <f>VLOOKUP($B636,'Node Plan'!$B:$M,11,FALSE)</f>
        <v>1.533E-2</v>
      </c>
      <c r="N636" s="275">
        <f>VLOOKUP($B636,'Node Plan'!$B:$M,10,FALSE)</f>
        <v>1.5166000000000001E-2</v>
      </c>
      <c r="O636" s="275">
        <f>VLOOKUP($B636,'Node Plan'!$B:$M,11,FALSE)/2</f>
        <v>7.6649999999999999E-3</v>
      </c>
      <c r="P636" s="276">
        <f t="shared" ref="P636:P639" si="439">(L636*M636*N636)/O636</f>
        <v>1.2132800000000001E-2</v>
      </c>
      <c r="Q636" s="274">
        <f>VLOOKUP($B636,'Node Plan'!$B:$M,8,FALSE)</f>
        <v>0.4</v>
      </c>
      <c r="R636" s="275">
        <f>VLOOKUP($B636,'Node Plan'!$B:$M,11,FALSE)</f>
        <v>1.533E-2</v>
      </c>
      <c r="S636" s="275">
        <f>VLOOKUP($B636,'Node Plan'!$B:$M,10,FALSE)</f>
        <v>1.5166000000000001E-2</v>
      </c>
      <c r="T636" s="275">
        <f>VLOOKUP($B636,'Node Plan'!$B:$M,11,FALSE)/2</f>
        <v>7.6649999999999999E-3</v>
      </c>
      <c r="U636" s="276">
        <f t="shared" ref="U636:U639" si="440">(Q636*R636*S636)/T636</f>
        <v>1.2132800000000001E-2</v>
      </c>
      <c r="V636"/>
      <c r="W636"/>
      <c r="X636" s="2" t="str">
        <f>"     GL("&amp;B636&amp;","&amp;D636&amp;") = "&amp;F636&amp;";"</f>
        <v xml:space="preserve">     GL(3249,3250) = 0.0060664;</v>
      </c>
    </row>
    <row r="637" spans="1:25" s="14" customFormat="1">
      <c r="A637"/>
      <c r="B637" s="2">
        <f t="shared" si="436"/>
        <v>3250</v>
      </c>
      <c r="C637" s="2" t="str">
        <f>VLOOKUP($B637,'Node Plan'!B:M,2,FALSE)</f>
        <v>Microfluidic Layer Node 3250</v>
      </c>
      <c r="D637" s="2">
        <f>B637+1</f>
        <v>3251</v>
      </c>
      <c r="E637" s="2" t="str">
        <f>VLOOKUP($D637,'Node Plan'!B:M,2,FALSE)</f>
        <v>Microfluidic Layer Node 3251</v>
      </c>
      <c r="F637" s="192">
        <f>IF(G637="Y",1/(1/K637+1/P637+1/U637),1/(1/P637+1/U637))</f>
        <v>6.0664000000000004E-3</v>
      </c>
      <c r="G637" s="2" t="s">
        <v>24</v>
      </c>
      <c r="H637" s="6"/>
      <c r="I637" s="4"/>
      <c r="J637" s="4"/>
      <c r="K637" s="5">
        <f>I637*J637*H637</f>
        <v>0</v>
      </c>
      <c r="L637" s="274">
        <f>VLOOKUP($B637,'Node Plan'!$B:$M,8,FALSE)</f>
        <v>0.4</v>
      </c>
      <c r="M637" s="275">
        <f>VLOOKUP($B637,'Node Plan'!$B:$M,11,FALSE)</f>
        <v>1.533E-2</v>
      </c>
      <c r="N637" s="275">
        <f>VLOOKUP($B637,'Node Plan'!$B:$M,10,FALSE)</f>
        <v>1.5166000000000001E-2</v>
      </c>
      <c r="O637" s="275">
        <f>VLOOKUP($B637,'Node Plan'!$B:$M,11,FALSE)/2</f>
        <v>7.6649999999999999E-3</v>
      </c>
      <c r="P637" s="276">
        <f t="shared" si="439"/>
        <v>1.2132800000000001E-2</v>
      </c>
      <c r="Q637" s="274">
        <f>VLOOKUP($B637,'Node Plan'!$B:$M,8,FALSE)</f>
        <v>0.4</v>
      </c>
      <c r="R637" s="275">
        <f>VLOOKUP($B637,'Node Plan'!$B:$M,11,FALSE)</f>
        <v>1.533E-2</v>
      </c>
      <c r="S637" s="275">
        <f>VLOOKUP($B637,'Node Plan'!$B:$M,10,FALSE)</f>
        <v>1.5166000000000001E-2</v>
      </c>
      <c r="T637" s="275">
        <f>VLOOKUP($B637,'Node Plan'!$B:$M,11,FALSE)/2</f>
        <v>7.6649999999999999E-3</v>
      </c>
      <c r="U637" s="276">
        <f t="shared" si="440"/>
        <v>1.2132800000000001E-2</v>
      </c>
      <c r="V637"/>
      <c r="W637"/>
      <c r="X637" s="2" t="str">
        <f>"     GL("&amp;B637&amp;","&amp;D637&amp;") = "&amp;F637&amp;";"</f>
        <v xml:space="preserve">     GL(3250,3251) = 0.0060664;</v>
      </c>
    </row>
    <row r="638" spans="1:25" s="14" customFormat="1">
      <c r="A638"/>
      <c r="B638" s="2">
        <f t="shared" si="436"/>
        <v>3251</v>
      </c>
      <c r="C638" s="2" t="str">
        <f>VLOOKUP($B638,'Node Plan'!B:M,2,FALSE)</f>
        <v>Microfluidic Layer Node 3251</v>
      </c>
      <c r="D638" s="2">
        <f>B638+1</f>
        <v>3252</v>
      </c>
      <c r="E638" s="2" t="str">
        <f>VLOOKUP($D638,'Node Plan'!B:M,2,FALSE)</f>
        <v>Microfluidic Layer Node 3252</v>
      </c>
      <c r="F638" s="192">
        <f>IF(G638="Y",1/(1/K638+1/P638+1/U638),1/(1/P638+1/U638))</f>
        <v>6.0664000000000004E-3</v>
      </c>
      <c r="G638" s="2" t="s">
        <v>24</v>
      </c>
      <c r="H638" s="6"/>
      <c r="I638" s="4"/>
      <c r="J638" s="4"/>
      <c r="K638" s="5">
        <f>I638*J638*H638</f>
        <v>0</v>
      </c>
      <c r="L638" s="274">
        <f>VLOOKUP($B638,'Node Plan'!$B:$M,8,FALSE)</f>
        <v>0.4</v>
      </c>
      <c r="M638" s="275">
        <f>VLOOKUP($B638,'Node Plan'!$B:$M,11,FALSE)</f>
        <v>1.533E-2</v>
      </c>
      <c r="N638" s="275">
        <f>VLOOKUP($B638,'Node Plan'!$B:$M,10,FALSE)</f>
        <v>1.5166000000000001E-2</v>
      </c>
      <c r="O638" s="275">
        <f>VLOOKUP($B638,'Node Plan'!$B:$M,11,FALSE)/2</f>
        <v>7.6649999999999999E-3</v>
      </c>
      <c r="P638" s="276">
        <f t="shared" si="439"/>
        <v>1.2132800000000001E-2</v>
      </c>
      <c r="Q638" s="274">
        <f>VLOOKUP($B638,'Node Plan'!$B:$M,8,FALSE)</f>
        <v>0.4</v>
      </c>
      <c r="R638" s="275">
        <f>VLOOKUP($B638,'Node Plan'!$B:$M,11,FALSE)</f>
        <v>1.533E-2</v>
      </c>
      <c r="S638" s="275">
        <f>VLOOKUP($B638,'Node Plan'!$B:$M,10,FALSE)</f>
        <v>1.5166000000000001E-2</v>
      </c>
      <c r="T638" s="275">
        <f>VLOOKUP($B638,'Node Plan'!$B:$M,11,FALSE)/2</f>
        <v>7.6649999999999999E-3</v>
      </c>
      <c r="U638" s="276">
        <f t="shared" si="440"/>
        <v>1.2132800000000001E-2</v>
      </c>
      <c r="V638"/>
      <c r="W638"/>
      <c r="X638" s="2" t="str">
        <f>"     GL("&amp;B638&amp;","&amp;D638&amp;") = "&amp;F638&amp;";"</f>
        <v xml:space="preserve">     GL(3251,3252) = 0.0060664;</v>
      </c>
    </row>
    <row r="639" spans="1:25" s="14" customFormat="1">
      <c r="A639"/>
      <c r="B639" s="2">
        <f t="shared" si="436"/>
        <v>3252</v>
      </c>
      <c r="C639" s="2" t="str">
        <f>VLOOKUP($B639,'Node Plan'!B:M,2,FALSE)</f>
        <v>Microfluidic Layer Node 3252</v>
      </c>
      <c r="D639" s="2">
        <f>B639+1</f>
        <v>3253</v>
      </c>
      <c r="E639" s="2" t="str">
        <f>VLOOKUP($D639,'Node Plan'!B:M,2,FALSE)</f>
        <v>Microfluidic Layer Node 3253</v>
      </c>
      <c r="F639" s="192">
        <f>IF(G639="Y",1/(1/K639+1/P639+1/U639),1/(1/P639+1/U639))</f>
        <v>6.0664000000000004E-3</v>
      </c>
      <c r="G639" s="2" t="s">
        <v>24</v>
      </c>
      <c r="H639" s="6"/>
      <c r="I639" s="4"/>
      <c r="J639" s="4"/>
      <c r="K639" s="5">
        <f>I639*J639*H639</f>
        <v>0</v>
      </c>
      <c r="L639" s="274">
        <f>VLOOKUP($B639,'Node Plan'!$B:$M,8,FALSE)</f>
        <v>0.4</v>
      </c>
      <c r="M639" s="275">
        <f>VLOOKUP($B639,'Node Plan'!$B:$M,11,FALSE)</f>
        <v>1.533E-2</v>
      </c>
      <c r="N639" s="275">
        <f>VLOOKUP($B639,'Node Plan'!$B:$M,10,FALSE)</f>
        <v>1.5166000000000001E-2</v>
      </c>
      <c r="O639" s="275">
        <f>VLOOKUP($B639,'Node Plan'!$B:$M,11,FALSE)/2</f>
        <v>7.6649999999999999E-3</v>
      </c>
      <c r="P639" s="276">
        <f t="shared" si="439"/>
        <v>1.2132800000000001E-2</v>
      </c>
      <c r="Q639" s="274">
        <f>VLOOKUP($B639,'Node Plan'!$B:$M,8,FALSE)</f>
        <v>0.4</v>
      </c>
      <c r="R639" s="275">
        <f>VLOOKUP($B639,'Node Plan'!$B:$M,11,FALSE)</f>
        <v>1.533E-2</v>
      </c>
      <c r="S639" s="275">
        <f>VLOOKUP($B639,'Node Plan'!$B:$M,10,FALSE)</f>
        <v>1.5166000000000001E-2</v>
      </c>
      <c r="T639" s="275">
        <f>VLOOKUP($B639,'Node Plan'!$B:$M,11,FALSE)/2</f>
        <v>7.6649999999999999E-3</v>
      </c>
      <c r="U639" s="276">
        <f t="shared" si="440"/>
        <v>1.2132800000000001E-2</v>
      </c>
      <c r="V639"/>
      <c r="W639"/>
      <c r="X639" s="2" t="str">
        <f>"     GL("&amp;B639&amp;","&amp;D639&amp;") = "&amp;F639&amp;";"</f>
        <v xml:space="preserve">     GL(3252,3253) = 0.0060664;</v>
      </c>
    </row>
    <row r="640" spans="1:25" s="34" customFormat="1">
      <c r="A640"/>
      <c r="B640" s="2"/>
      <c r="C640" s="2"/>
      <c r="D640" s="2"/>
      <c r="E640" s="2"/>
      <c r="F640" s="192"/>
      <c r="G640" s="2"/>
      <c r="H640" s="6"/>
      <c r="I640" s="4"/>
      <c r="J640" s="4"/>
      <c r="K640" s="5"/>
      <c r="L640" s="274"/>
      <c r="M640" s="275"/>
      <c r="N640" s="275"/>
      <c r="O640" s="275"/>
      <c r="P640" s="276"/>
      <c r="Q640" s="274"/>
      <c r="R640" s="275"/>
      <c r="S640" s="275"/>
      <c r="T640" s="275"/>
      <c r="U640" s="276"/>
      <c r="V640"/>
      <c r="W640"/>
      <c r="X640" s="2"/>
    </row>
    <row r="641" spans="1:25" s="62" customFormat="1">
      <c r="A641"/>
      <c r="B641" s="2">
        <f>B639+2</f>
        <v>3254</v>
      </c>
      <c r="C641" s="2" t="str">
        <f>VLOOKUP($B641,'Node Plan'!B:M,2,FALSE)</f>
        <v>Microfluidic Layer Node 3254</v>
      </c>
      <c r="D641" s="2">
        <f>B641+1</f>
        <v>3255</v>
      </c>
      <c r="E641" s="2" t="str">
        <f>VLOOKUP($D641,'Node Plan'!B:M,2,FALSE)</f>
        <v>Microfluidic Layer Node 3255</v>
      </c>
      <c r="F641" s="192">
        <f>IF(G641="Y",1/(1/K641+1/P641+1/U641),1/(1/P641+1/U641))</f>
        <v>6.0664000000000004E-3</v>
      </c>
      <c r="G641" s="2" t="s">
        <v>24</v>
      </c>
      <c r="H641" s="6"/>
      <c r="I641" s="4"/>
      <c r="J641" s="4"/>
      <c r="K641" s="5">
        <f>I641*J641*H641</f>
        <v>0</v>
      </c>
      <c r="L641" s="274">
        <f>VLOOKUP($B641,'Node Plan'!$B:$M,8,FALSE)</f>
        <v>0.4</v>
      </c>
      <c r="M641" s="275">
        <f>VLOOKUP($B641,'Node Plan'!$B:$M,11,FALSE)</f>
        <v>1.533E-2</v>
      </c>
      <c r="N641" s="275">
        <f>VLOOKUP($B641,'Node Plan'!$B:$M,10,FALSE)</f>
        <v>1.5166000000000001E-2</v>
      </c>
      <c r="O641" s="275">
        <f>VLOOKUP($B641,'Node Plan'!$B:$M,11,FALSE)/2</f>
        <v>7.6649999999999999E-3</v>
      </c>
      <c r="P641" s="276">
        <f>(L641*M641*N641)/O641</f>
        <v>1.2132800000000001E-2</v>
      </c>
      <c r="Q641" s="274">
        <f>VLOOKUP($B641,'Node Plan'!$B:$M,8,FALSE)</f>
        <v>0.4</v>
      </c>
      <c r="R641" s="275">
        <f>VLOOKUP($B641,'Node Plan'!$B:$M,11,FALSE)</f>
        <v>1.533E-2</v>
      </c>
      <c r="S641" s="275">
        <f>VLOOKUP($B641,'Node Plan'!$B:$M,10,FALSE)</f>
        <v>1.5166000000000001E-2</v>
      </c>
      <c r="T641" s="275">
        <f>VLOOKUP($B641,'Node Plan'!$B:$M,11,FALSE)/2</f>
        <v>7.6649999999999999E-3</v>
      </c>
      <c r="U641" s="276">
        <f>(Q641*R641*S641)/T641</f>
        <v>1.2132800000000001E-2</v>
      </c>
      <c r="V641"/>
      <c r="W641"/>
      <c r="X641" s="2" t="str">
        <f>"     GL("&amp;B641&amp;","&amp;D641&amp;") = "&amp;F641&amp;";"</f>
        <v xml:space="preserve">     GL(3254,3255) = 0.0060664;</v>
      </c>
    </row>
    <row r="642" spans="1:25">
      <c r="B642" s="2">
        <f t="shared" si="436"/>
        <v>3255</v>
      </c>
      <c r="C642" s="2" t="str">
        <f>VLOOKUP($B642,'Node Plan'!B:M,2,FALSE)</f>
        <v>Microfluidic Layer Node 3255</v>
      </c>
      <c r="D642" s="2">
        <f>B642+1</f>
        <v>3256</v>
      </c>
      <c r="E642" s="2" t="str">
        <f>VLOOKUP($D642,'Node Plan'!B:M,2,FALSE)</f>
        <v>Microfluidic Layer Node 3256</v>
      </c>
      <c r="F642" s="192">
        <f>IF(G642="Y",1/(1/K642+1/P642+1/U642),1/(1/P642+1/U642))</f>
        <v>6.0664000000000004E-3</v>
      </c>
      <c r="G642" s="2" t="s">
        <v>24</v>
      </c>
      <c r="K642" s="5">
        <f>I642*J642*H642</f>
        <v>0</v>
      </c>
      <c r="L642" s="274">
        <f>VLOOKUP($B642,'Node Plan'!$B:$M,8,FALSE)</f>
        <v>0.4</v>
      </c>
      <c r="M642" s="275">
        <f>VLOOKUP($B642,'Node Plan'!$B:$M,11,FALSE)</f>
        <v>1.533E-2</v>
      </c>
      <c r="N642" s="275">
        <f>VLOOKUP($B642,'Node Plan'!$B:$M,10,FALSE)</f>
        <v>1.5166000000000001E-2</v>
      </c>
      <c r="O642" s="275">
        <f>VLOOKUP($B642,'Node Plan'!$B:$M,11,FALSE)/2</f>
        <v>7.6649999999999999E-3</v>
      </c>
      <c r="P642" s="276">
        <f t="shared" ref="P642:P645" si="441">(L642*M642*N642)/O642</f>
        <v>1.2132800000000001E-2</v>
      </c>
      <c r="Q642" s="274">
        <f>VLOOKUP($B642,'Node Plan'!$B:$M,8,FALSE)</f>
        <v>0.4</v>
      </c>
      <c r="R642" s="275">
        <f>VLOOKUP($B642,'Node Plan'!$B:$M,11,FALSE)</f>
        <v>1.533E-2</v>
      </c>
      <c r="S642" s="275">
        <f>VLOOKUP($B642,'Node Plan'!$B:$M,10,FALSE)</f>
        <v>1.5166000000000001E-2</v>
      </c>
      <c r="T642" s="275">
        <f>VLOOKUP($B642,'Node Plan'!$B:$M,11,FALSE)/2</f>
        <v>7.6649999999999999E-3</v>
      </c>
      <c r="U642" s="276">
        <f t="shared" ref="U642:U645" si="442">(Q642*R642*S642)/T642</f>
        <v>1.2132800000000001E-2</v>
      </c>
      <c r="X642" s="2" t="str">
        <f>"     GL("&amp;B642&amp;","&amp;D642&amp;") = "&amp;F642&amp;";"</f>
        <v xml:space="preserve">     GL(3255,3256) = 0.0060664;</v>
      </c>
    </row>
    <row r="643" spans="1:25" s="77" customFormat="1">
      <c r="A643"/>
      <c r="B643" s="2">
        <f t="shared" si="436"/>
        <v>3256</v>
      </c>
      <c r="C643" s="2" t="str">
        <f>VLOOKUP($B643,'Node Plan'!B:M,2,FALSE)</f>
        <v>Microfluidic Layer Node 3256</v>
      </c>
      <c r="D643" s="2">
        <f>B643+1</f>
        <v>3257</v>
      </c>
      <c r="E643" s="2" t="str">
        <f>VLOOKUP($D643,'Node Plan'!B:M,2,FALSE)</f>
        <v>Microfluidic Layer Node 3257</v>
      </c>
      <c r="F643" s="192">
        <f>IF(G643="Y",1/(1/K643+1/P643+1/U643),1/(1/P643+1/U643))</f>
        <v>6.0664000000000004E-3</v>
      </c>
      <c r="G643" s="2" t="s">
        <v>24</v>
      </c>
      <c r="H643" s="6"/>
      <c r="I643" s="4"/>
      <c r="J643" s="4"/>
      <c r="K643" s="5">
        <f>I643*J643*H643</f>
        <v>0</v>
      </c>
      <c r="L643" s="274">
        <f>VLOOKUP($B643,'Node Plan'!$B:$M,8,FALSE)</f>
        <v>0.4</v>
      </c>
      <c r="M643" s="275">
        <f>VLOOKUP($B643,'Node Plan'!$B:$M,11,FALSE)</f>
        <v>1.533E-2</v>
      </c>
      <c r="N643" s="275">
        <f>VLOOKUP($B643,'Node Plan'!$B:$M,10,FALSE)</f>
        <v>1.5166000000000001E-2</v>
      </c>
      <c r="O643" s="275">
        <f>VLOOKUP($B643,'Node Plan'!$B:$M,11,FALSE)/2</f>
        <v>7.6649999999999999E-3</v>
      </c>
      <c r="P643" s="276">
        <f t="shared" si="441"/>
        <v>1.2132800000000001E-2</v>
      </c>
      <c r="Q643" s="274">
        <f>VLOOKUP($B643,'Node Plan'!$B:$M,8,FALSE)</f>
        <v>0.4</v>
      </c>
      <c r="R643" s="275">
        <f>VLOOKUP($B643,'Node Plan'!$B:$M,11,FALSE)</f>
        <v>1.533E-2</v>
      </c>
      <c r="S643" s="275">
        <f>VLOOKUP($B643,'Node Plan'!$B:$M,10,FALSE)</f>
        <v>1.5166000000000001E-2</v>
      </c>
      <c r="T643" s="275">
        <f>VLOOKUP($B643,'Node Plan'!$B:$M,11,FALSE)/2</f>
        <v>7.6649999999999999E-3</v>
      </c>
      <c r="U643" s="276">
        <f t="shared" si="442"/>
        <v>1.2132800000000001E-2</v>
      </c>
      <c r="V643"/>
      <c r="W643"/>
      <c r="X643" s="2" t="str">
        <f>"     GL("&amp;B643&amp;","&amp;D643&amp;") = "&amp;F643&amp;";"</f>
        <v xml:space="preserve">     GL(3256,3257) = 0.0060664;</v>
      </c>
      <c r="Y643" s="81"/>
    </row>
    <row r="644" spans="1:25" s="77" customFormat="1">
      <c r="A644"/>
      <c r="B644" s="2">
        <f t="shared" si="436"/>
        <v>3257</v>
      </c>
      <c r="C644" s="2" t="str">
        <f>VLOOKUP($B644,'Node Plan'!B:M,2,FALSE)</f>
        <v>Microfluidic Layer Node 3257</v>
      </c>
      <c r="D644" s="2">
        <f>B644+1</f>
        <v>3258</v>
      </c>
      <c r="E644" s="2" t="str">
        <f>VLOOKUP($D644,'Node Plan'!B:M,2,FALSE)</f>
        <v>Microfluidic Layer Node 3258</v>
      </c>
      <c r="F644" s="192">
        <f>IF(G644="Y",1/(1/K644+1/P644+1/U644),1/(1/P644+1/U644))</f>
        <v>6.0664000000000004E-3</v>
      </c>
      <c r="G644" s="2" t="s">
        <v>24</v>
      </c>
      <c r="H644" s="6"/>
      <c r="I644" s="4"/>
      <c r="J644" s="4"/>
      <c r="K644" s="5">
        <f>I644*J644*H644</f>
        <v>0</v>
      </c>
      <c r="L644" s="274">
        <f>VLOOKUP($B644,'Node Plan'!$B:$M,8,FALSE)</f>
        <v>0.4</v>
      </c>
      <c r="M644" s="275">
        <f>VLOOKUP($B644,'Node Plan'!$B:$M,11,FALSE)</f>
        <v>1.533E-2</v>
      </c>
      <c r="N644" s="275">
        <f>VLOOKUP($B644,'Node Plan'!$B:$M,10,FALSE)</f>
        <v>1.5166000000000001E-2</v>
      </c>
      <c r="O644" s="275">
        <f>VLOOKUP($B644,'Node Plan'!$B:$M,11,FALSE)/2</f>
        <v>7.6649999999999999E-3</v>
      </c>
      <c r="P644" s="276">
        <f t="shared" si="441"/>
        <v>1.2132800000000001E-2</v>
      </c>
      <c r="Q644" s="274">
        <f>VLOOKUP($B644,'Node Plan'!$B:$M,8,FALSE)</f>
        <v>0.4</v>
      </c>
      <c r="R644" s="275">
        <f>VLOOKUP($B644,'Node Plan'!$B:$M,11,FALSE)</f>
        <v>1.533E-2</v>
      </c>
      <c r="S644" s="275">
        <f>VLOOKUP($B644,'Node Plan'!$B:$M,10,FALSE)</f>
        <v>1.5166000000000001E-2</v>
      </c>
      <c r="T644" s="275">
        <f>VLOOKUP($B644,'Node Plan'!$B:$M,11,FALSE)/2</f>
        <v>7.6649999999999999E-3</v>
      </c>
      <c r="U644" s="276">
        <f t="shared" si="442"/>
        <v>1.2132800000000001E-2</v>
      </c>
      <c r="V644"/>
      <c r="W644"/>
      <c r="X644" s="2" t="str">
        <f>"     GL("&amp;B644&amp;","&amp;D644&amp;") = "&amp;F644&amp;";"</f>
        <v xml:space="preserve">     GL(3257,3258) = 0.0060664;</v>
      </c>
      <c r="Y644" s="81"/>
    </row>
    <row r="645" spans="1:25" s="77" customFormat="1">
      <c r="A645"/>
      <c r="B645" s="2">
        <f t="shared" si="436"/>
        <v>3258</v>
      </c>
      <c r="C645" s="2" t="str">
        <f>VLOOKUP($B645,'Node Plan'!B:M,2,FALSE)</f>
        <v>Microfluidic Layer Node 3258</v>
      </c>
      <c r="D645" s="2">
        <f>B645+1</f>
        <v>3259</v>
      </c>
      <c r="E645" s="2" t="str">
        <f>VLOOKUP($D645,'Node Plan'!B:M,2,FALSE)</f>
        <v>Microfluidic Layer Node 3259</v>
      </c>
      <c r="F645" s="192">
        <f>IF(G645="Y",1/(1/K645+1/P645+1/U645),1/(1/P645+1/U645))</f>
        <v>6.0664000000000004E-3</v>
      </c>
      <c r="G645" s="2" t="s">
        <v>24</v>
      </c>
      <c r="H645" s="6"/>
      <c r="I645" s="4"/>
      <c r="J645" s="4"/>
      <c r="K645" s="5">
        <f>I645*J645*H645</f>
        <v>0</v>
      </c>
      <c r="L645" s="274">
        <f>VLOOKUP($B645,'Node Plan'!$B:$M,8,FALSE)</f>
        <v>0.4</v>
      </c>
      <c r="M645" s="275">
        <f>VLOOKUP($B645,'Node Plan'!$B:$M,11,FALSE)</f>
        <v>1.533E-2</v>
      </c>
      <c r="N645" s="275">
        <f>VLOOKUP($B645,'Node Plan'!$B:$M,10,FALSE)</f>
        <v>1.5166000000000001E-2</v>
      </c>
      <c r="O645" s="275">
        <f>VLOOKUP($B645,'Node Plan'!$B:$M,11,FALSE)/2</f>
        <v>7.6649999999999999E-3</v>
      </c>
      <c r="P645" s="276">
        <f t="shared" si="441"/>
        <v>1.2132800000000001E-2</v>
      </c>
      <c r="Q645" s="274">
        <f>VLOOKUP($B645,'Node Plan'!$B:$M,8,FALSE)</f>
        <v>0.4</v>
      </c>
      <c r="R645" s="275">
        <f>VLOOKUP($B645,'Node Plan'!$B:$M,11,FALSE)</f>
        <v>1.533E-2</v>
      </c>
      <c r="S645" s="275">
        <f>VLOOKUP($B645,'Node Plan'!$B:$M,10,FALSE)</f>
        <v>1.5166000000000001E-2</v>
      </c>
      <c r="T645" s="275">
        <f>VLOOKUP($B645,'Node Plan'!$B:$M,11,FALSE)/2</f>
        <v>7.6649999999999999E-3</v>
      </c>
      <c r="U645" s="276">
        <f t="shared" si="442"/>
        <v>1.2132800000000001E-2</v>
      </c>
      <c r="V645"/>
      <c r="W645"/>
      <c r="X645" s="2" t="str">
        <f>"     GL("&amp;B645&amp;","&amp;D645&amp;") = "&amp;F645&amp;";"</f>
        <v xml:space="preserve">     GL(3258,3259) = 0.0060664;</v>
      </c>
      <c r="Y645" s="81"/>
    </row>
    <row r="646" spans="1:25" s="62" customFormat="1">
      <c r="A646"/>
      <c r="B646" s="2"/>
      <c r="C646" s="2"/>
      <c r="D646" s="2"/>
      <c r="E646" s="2"/>
      <c r="F646" s="192"/>
      <c r="G646" s="2"/>
      <c r="H646" s="6"/>
      <c r="I646" s="4"/>
      <c r="J646" s="4"/>
      <c r="K646" s="5"/>
      <c r="L646" s="274"/>
      <c r="M646" s="275"/>
      <c r="N646" s="275"/>
      <c r="O646" s="275"/>
      <c r="P646" s="276"/>
      <c r="Q646" s="274"/>
      <c r="R646" s="275"/>
      <c r="S646" s="275"/>
      <c r="T646" s="275"/>
      <c r="U646" s="276"/>
      <c r="V646"/>
      <c r="W646"/>
      <c r="X646" s="2"/>
    </row>
    <row r="647" spans="1:25">
      <c r="B647" s="2">
        <f>B645+2</f>
        <v>3260</v>
      </c>
      <c r="C647" s="2" t="str">
        <f>VLOOKUP($B647,'Node Plan'!B:M,2,FALSE)</f>
        <v>Microfluidic Layer Node 3260</v>
      </c>
      <c r="D647" s="2">
        <f>B647+1</f>
        <v>3261</v>
      </c>
      <c r="E647" s="2" t="str">
        <f>VLOOKUP($D647,'Node Plan'!B:M,2,FALSE)</f>
        <v>Microfluidic Layer Node 3261</v>
      </c>
      <c r="F647" s="192">
        <f>IF(G647="Y",1/(1/K647+1/P647+1/U647),1/(1/P647+1/U647))</f>
        <v>6.0664000000000004E-3</v>
      </c>
      <c r="G647" s="2" t="s">
        <v>24</v>
      </c>
      <c r="K647" s="5">
        <f>I647*J647*H647</f>
        <v>0</v>
      </c>
      <c r="L647" s="274">
        <f>VLOOKUP($B647,'Node Plan'!$B:$M,8,FALSE)</f>
        <v>0.4</v>
      </c>
      <c r="M647" s="275">
        <f>VLOOKUP($B647,'Node Plan'!$B:$M,11,FALSE)</f>
        <v>1.533E-2</v>
      </c>
      <c r="N647" s="275">
        <f>VLOOKUP($B647,'Node Plan'!$B:$M,10,FALSE)</f>
        <v>1.5166000000000001E-2</v>
      </c>
      <c r="O647" s="275">
        <f>VLOOKUP($B647,'Node Plan'!$B:$M,11,FALSE)/2</f>
        <v>7.6649999999999999E-3</v>
      </c>
      <c r="P647" s="276">
        <f>(L647*M647*N647)/O647</f>
        <v>1.2132800000000001E-2</v>
      </c>
      <c r="Q647" s="274">
        <f>VLOOKUP($B647,'Node Plan'!$B:$M,8,FALSE)</f>
        <v>0.4</v>
      </c>
      <c r="R647" s="275">
        <f>VLOOKUP($B647,'Node Plan'!$B:$M,11,FALSE)</f>
        <v>1.533E-2</v>
      </c>
      <c r="S647" s="275">
        <f>VLOOKUP($B647,'Node Plan'!$B:$M,10,FALSE)</f>
        <v>1.5166000000000001E-2</v>
      </c>
      <c r="T647" s="275">
        <f>VLOOKUP($B647,'Node Plan'!$B:$M,11,FALSE)/2</f>
        <v>7.6649999999999999E-3</v>
      </c>
      <c r="U647" s="276">
        <f>(Q647*R647*S647)/T647</f>
        <v>1.2132800000000001E-2</v>
      </c>
      <c r="X647" s="2" t="str">
        <f>"     GL("&amp;B647&amp;","&amp;D647&amp;") = "&amp;F647&amp;";"</f>
        <v xml:space="preserve">     GL(3260,3261) = 0.0060664;</v>
      </c>
    </row>
    <row r="648" spans="1:25" s="77" customFormat="1">
      <c r="A648"/>
      <c r="B648" s="2">
        <f t="shared" si="436"/>
        <v>3261</v>
      </c>
      <c r="C648" s="2" t="str">
        <f>VLOOKUP($B648,'Node Plan'!B:M,2,FALSE)</f>
        <v>Microfluidic Layer Node 3261</v>
      </c>
      <c r="D648" s="2">
        <f>B648+1</f>
        <v>3262</v>
      </c>
      <c r="E648" s="2" t="str">
        <f>VLOOKUP($D648,'Node Plan'!B:M,2,FALSE)</f>
        <v>Microfluidic Layer Node 3262</v>
      </c>
      <c r="F648" s="192">
        <f>IF(G648="Y",1/(1/K648+1/P648+1/U648),1/(1/P648+1/U648))</f>
        <v>6.0664000000000004E-3</v>
      </c>
      <c r="G648" s="2" t="s">
        <v>24</v>
      </c>
      <c r="H648" s="6"/>
      <c r="I648" s="4"/>
      <c r="J648" s="4"/>
      <c r="K648" s="5">
        <f>I648*J648*H648</f>
        <v>0</v>
      </c>
      <c r="L648" s="274">
        <f>VLOOKUP($B648,'Node Plan'!$B:$M,8,FALSE)</f>
        <v>0.4</v>
      </c>
      <c r="M648" s="275">
        <f>VLOOKUP($B648,'Node Plan'!$B:$M,11,FALSE)</f>
        <v>1.533E-2</v>
      </c>
      <c r="N648" s="275">
        <f>VLOOKUP($B648,'Node Plan'!$B:$M,10,FALSE)</f>
        <v>1.5166000000000001E-2</v>
      </c>
      <c r="O648" s="275">
        <f>VLOOKUP($B648,'Node Plan'!$B:$M,11,FALSE)/2</f>
        <v>7.6649999999999999E-3</v>
      </c>
      <c r="P648" s="276">
        <f t="shared" ref="P648:P651" si="443">(L648*M648*N648)/O648</f>
        <v>1.2132800000000001E-2</v>
      </c>
      <c r="Q648" s="274">
        <f>VLOOKUP($B648,'Node Plan'!$B:$M,8,FALSE)</f>
        <v>0.4</v>
      </c>
      <c r="R648" s="275">
        <f>VLOOKUP($B648,'Node Plan'!$B:$M,11,FALSE)</f>
        <v>1.533E-2</v>
      </c>
      <c r="S648" s="275">
        <f>VLOOKUP($B648,'Node Plan'!$B:$M,10,FALSE)</f>
        <v>1.5166000000000001E-2</v>
      </c>
      <c r="T648" s="275">
        <f>VLOOKUP($B648,'Node Plan'!$B:$M,11,FALSE)/2</f>
        <v>7.6649999999999999E-3</v>
      </c>
      <c r="U648" s="276">
        <f t="shared" ref="U648:U651" si="444">(Q648*R648*S648)/T648</f>
        <v>1.2132800000000001E-2</v>
      </c>
      <c r="V648"/>
      <c r="W648"/>
      <c r="X648" s="2" t="str">
        <f>"     GL("&amp;B648&amp;","&amp;D648&amp;") = "&amp;F648&amp;";"</f>
        <v xml:space="preserve">     GL(3261,3262) = 0.0060664;</v>
      </c>
      <c r="Y648" s="81"/>
    </row>
    <row r="649" spans="1:25" s="77" customFormat="1">
      <c r="A649"/>
      <c r="B649" s="2">
        <f t="shared" si="436"/>
        <v>3262</v>
      </c>
      <c r="C649" s="2" t="str">
        <f>VLOOKUP($B649,'Node Plan'!B:M,2,FALSE)</f>
        <v>Microfluidic Layer Node 3262</v>
      </c>
      <c r="D649" s="2">
        <f>B649+1</f>
        <v>3263</v>
      </c>
      <c r="E649" s="2" t="str">
        <f>VLOOKUP($D649,'Node Plan'!B:M,2,FALSE)</f>
        <v>Microfluidic Layer Node 3263</v>
      </c>
      <c r="F649" s="192">
        <f>IF(G649="Y",1/(1/K649+1/P649+1/U649),1/(1/P649+1/U649))</f>
        <v>6.0664000000000004E-3</v>
      </c>
      <c r="G649" s="2" t="s">
        <v>24</v>
      </c>
      <c r="H649" s="6"/>
      <c r="I649" s="4"/>
      <c r="J649" s="4"/>
      <c r="K649" s="5">
        <f>I649*J649*H649</f>
        <v>0</v>
      </c>
      <c r="L649" s="274">
        <f>VLOOKUP($B649,'Node Plan'!$B:$M,8,FALSE)</f>
        <v>0.4</v>
      </c>
      <c r="M649" s="275">
        <f>VLOOKUP($B649,'Node Plan'!$B:$M,11,FALSE)</f>
        <v>1.533E-2</v>
      </c>
      <c r="N649" s="275">
        <f>VLOOKUP($B649,'Node Plan'!$B:$M,10,FALSE)</f>
        <v>1.5166000000000001E-2</v>
      </c>
      <c r="O649" s="275">
        <f>VLOOKUP($B649,'Node Plan'!$B:$M,11,FALSE)/2</f>
        <v>7.6649999999999999E-3</v>
      </c>
      <c r="P649" s="276">
        <f t="shared" si="443"/>
        <v>1.2132800000000001E-2</v>
      </c>
      <c r="Q649" s="274">
        <f>VLOOKUP($B649,'Node Plan'!$B:$M,8,FALSE)</f>
        <v>0.4</v>
      </c>
      <c r="R649" s="275">
        <f>VLOOKUP($B649,'Node Plan'!$B:$M,11,FALSE)</f>
        <v>1.533E-2</v>
      </c>
      <c r="S649" s="275">
        <f>VLOOKUP($B649,'Node Plan'!$B:$M,10,FALSE)</f>
        <v>1.5166000000000001E-2</v>
      </c>
      <c r="T649" s="275">
        <f>VLOOKUP($B649,'Node Plan'!$B:$M,11,FALSE)/2</f>
        <v>7.6649999999999999E-3</v>
      </c>
      <c r="U649" s="276">
        <f t="shared" si="444"/>
        <v>1.2132800000000001E-2</v>
      </c>
      <c r="V649"/>
      <c r="W649"/>
      <c r="X649" s="2" t="str">
        <f>"     GL("&amp;B649&amp;","&amp;D649&amp;") = "&amp;F649&amp;";"</f>
        <v xml:space="preserve">     GL(3262,3263) = 0.0060664;</v>
      </c>
      <c r="Y649" s="81"/>
    </row>
    <row r="650" spans="1:25" s="34" customFormat="1">
      <c r="A650"/>
      <c r="B650" s="2">
        <f t="shared" si="436"/>
        <v>3263</v>
      </c>
      <c r="C650" s="2" t="str">
        <f>VLOOKUP($B650,'Node Plan'!B:M,2,FALSE)</f>
        <v>Microfluidic Layer Node 3263</v>
      </c>
      <c r="D650" s="2">
        <f>B650+1</f>
        <v>3264</v>
      </c>
      <c r="E650" s="2" t="str">
        <f>VLOOKUP($D650,'Node Plan'!B:M,2,FALSE)</f>
        <v>Microfluidic Layer Node 3264</v>
      </c>
      <c r="F650" s="192">
        <f>IF(G650="Y",1/(1/K650+1/P650+1/U650),1/(1/P650+1/U650))</f>
        <v>6.0664000000000004E-3</v>
      </c>
      <c r="G650" s="2" t="s">
        <v>24</v>
      </c>
      <c r="H650" s="6"/>
      <c r="I650" s="4"/>
      <c r="J650" s="4"/>
      <c r="K650" s="5">
        <f>I650*J650*H650</f>
        <v>0</v>
      </c>
      <c r="L650" s="274">
        <f>VLOOKUP($B650,'Node Plan'!$B:$M,8,FALSE)</f>
        <v>0.4</v>
      </c>
      <c r="M650" s="275">
        <f>VLOOKUP($B650,'Node Plan'!$B:$M,11,FALSE)</f>
        <v>1.533E-2</v>
      </c>
      <c r="N650" s="275">
        <f>VLOOKUP($B650,'Node Plan'!$B:$M,10,FALSE)</f>
        <v>1.5166000000000001E-2</v>
      </c>
      <c r="O650" s="275">
        <f>VLOOKUP($B650,'Node Plan'!$B:$M,11,FALSE)/2</f>
        <v>7.6649999999999999E-3</v>
      </c>
      <c r="P650" s="276">
        <f t="shared" si="443"/>
        <v>1.2132800000000001E-2</v>
      </c>
      <c r="Q650" s="274">
        <f>VLOOKUP($B650,'Node Plan'!$B:$M,8,FALSE)</f>
        <v>0.4</v>
      </c>
      <c r="R650" s="275">
        <f>VLOOKUP($B650,'Node Plan'!$B:$M,11,FALSE)</f>
        <v>1.533E-2</v>
      </c>
      <c r="S650" s="275">
        <f>VLOOKUP($B650,'Node Plan'!$B:$M,10,FALSE)</f>
        <v>1.5166000000000001E-2</v>
      </c>
      <c r="T650" s="275">
        <f>VLOOKUP($B650,'Node Plan'!$B:$M,11,FALSE)/2</f>
        <v>7.6649999999999999E-3</v>
      </c>
      <c r="U650" s="276">
        <f t="shared" si="444"/>
        <v>1.2132800000000001E-2</v>
      </c>
      <c r="V650"/>
      <c r="W650"/>
      <c r="X650" s="2" t="str">
        <f>"     GL("&amp;B650&amp;","&amp;D650&amp;") = "&amp;F650&amp;";"</f>
        <v xml:space="preserve">     GL(3263,3264) = 0.0060664;</v>
      </c>
    </row>
    <row r="651" spans="1:25" s="34" customFormat="1">
      <c r="A651"/>
      <c r="B651" s="2">
        <f t="shared" si="436"/>
        <v>3264</v>
      </c>
      <c r="C651" s="2" t="str">
        <f>VLOOKUP($B651,'Node Plan'!B:M,2,FALSE)</f>
        <v>Microfluidic Layer Node 3264</v>
      </c>
      <c r="D651" s="2">
        <f>B651+1</f>
        <v>3265</v>
      </c>
      <c r="E651" s="2" t="str">
        <f>VLOOKUP($D651,'Node Plan'!B:M,2,FALSE)</f>
        <v>Microfluidic Layer Node 3265</v>
      </c>
      <c r="F651" s="192">
        <f>IF(G651="Y",1/(1/K651+1/P651+1/U651),1/(1/P651+1/U651))</f>
        <v>6.0664000000000004E-3</v>
      </c>
      <c r="G651" s="2" t="s">
        <v>24</v>
      </c>
      <c r="H651" s="6"/>
      <c r="I651" s="4"/>
      <c r="J651" s="4"/>
      <c r="K651" s="5">
        <f>I651*J651*H651</f>
        <v>0</v>
      </c>
      <c r="L651" s="274">
        <f>VLOOKUP($B651,'Node Plan'!$B:$M,8,FALSE)</f>
        <v>0.4</v>
      </c>
      <c r="M651" s="275">
        <f>VLOOKUP($B651,'Node Plan'!$B:$M,11,FALSE)</f>
        <v>1.533E-2</v>
      </c>
      <c r="N651" s="275">
        <f>VLOOKUP($B651,'Node Plan'!$B:$M,10,FALSE)</f>
        <v>1.5166000000000001E-2</v>
      </c>
      <c r="O651" s="275">
        <f>VLOOKUP($B651,'Node Plan'!$B:$M,11,FALSE)/2</f>
        <v>7.6649999999999999E-3</v>
      </c>
      <c r="P651" s="276">
        <f t="shared" si="443"/>
        <v>1.2132800000000001E-2</v>
      </c>
      <c r="Q651" s="274">
        <f>VLOOKUP($B651,'Node Plan'!$B:$M,8,FALSE)</f>
        <v>0.4</v>
      </c>
      <c r="R651" s="275">
        <f>VLOOKUP($B651,'Node Plan'!$B:$M,11,FALSE)</f>
        <v>1.533E-2</v>
      </c>
      <c r="S651" s="275">
        <f>VLOOKUP($B651,'Node Plan'!$B:$M,10,FALSE)</f>
        <v>1.5166000000000001E-2</v>
      </c>
      <c r="T651" s="275">
        <f>VLOOKUP($B651,'Node Plan'!$B:$M,11,FALSE)/2</f>
        <v>7.6649999999999999E-3</v>
      </c>
      <c r="U651" s="276">
        <f t="shared" si="444"/>
        <v>1.2132800000000001E-2</v>
      </c>
      <c r="V651"/>
      <c r="W651"/>
      <c r="X651" s="2" t="str">
        <f>"     GL("&amp;B651&amp;","&amp;D651&amp;") = "&amp;F651&amp;";"</f>
        <v xml:space="preserve">     GL(3264,3265) = 0.0060664;</v>
      </c>
    </row>
    <row r="652" spans="1:25" s="62" customFormat="1">
      <c r="A652"/>
      <c r="B652" s="2"/>
      <c r="C652" s="2"/>
      <c r="D652" s="2"/>
      <c r="E652" s="2"/>
      <c r="F652" s="192"/>
      <c r="G652" s="2"/>
      <c r="H652" s="6"/>
      <c r="I652" s="4"/>
      <c r="J652" s="4"/>
      <c r="K652" s="4"/>
      <c r="L652" s="274"/>
      <c r="M652" s="275"/>
      <c r="N652" s="275"/>
      <c r="O652" s="275"/>
      <c r="P652" s="276"/>
      <c r="Q652" s="274"/>
      <c r="R652" s="275"/>
      <c r="S652" s="275"/>
      <c r="T652" s="275"/>
      <c r="U652" s="276"/>
      <c r="V652"/>
      <c r="W652"/>
      <c r="X652" s="2"/>
    </row>
    <row r="653" spans="1:25">
      <c r="B653" s="2">
        <f>B651+2</f>
        <v>3266</v>
      </c>
      <c r="C653" s="2" t="str">
        <f>VLOOKUP($B653,'Node Plan'!B:M,2,FALSE)</f>
        <v>Microfluidic Layer Node 3266</v>
      </c>
      <c r="D653" s="2">
        <f>B653+1</f>
        <v>3267</v>
      </c>
      <c r="E653" s="2" t="str">
        <f>VLOOKUP($D653,'Node Plan'!B:M,2,FALSE)</f>
        <v>Microfluidic Layer Node 3267</v>
      </c>
      <c r="F653" s="192">
        <f>IF(G653="Y",1/(1/K653+1/P653+1/U653),1/(1/P653+1/U653))</f>
        <v>6.0664000000000004E-3</v>
      </c>
      <c r="G653" s="2" t="s">
        <v>24</v>
      </c>
      <c r="K653" s="5">
        <f>I653*J653*H653</f>
        <v>0</v>
      </c>
      <c r="L653" s="274">
        <f>VLOOKUP($B653,'Node Plan'!$B:$M,8,FALSE)</f>
        <v>0.4</v>
      </c>
      <c r="M653" s="275">
        <f>VLOOKUP($B653,'Node Plan'!$B:$M,11,FALSE)</f>
        <v>1.533E-2</v>
      </c>
      <c r="N653" s="275">
        <f>VLOOKUP($B653,'Node Plan'!$B:$M,10,FALSE)</f>
        <v>1.5166000000000001E-2</v>
      </c>
      <c r="O653" s="275">
        <f>VLOOKUP($B653,'Node Plan'!$B:$M,11,FALSE)/2</f>
        <v>7.6649999999999999E-3</v>
      </c>
      <c r="P653" s="276">
        <f>(L653*M653*N653)/O653</f>
        <v>1.2132800000000001E-2</v>
      </c>
      <c r="Q653" s="274">
        <f>VLOOKUP($B653,'Node Plan'!$B:$M,8,FALSE)</f>
        <v>0.4</v>
      </c>
      <c r="R653" s="275">
        <f>VLOOKUP($B653,'Node Plan'!$B:$M,11,FALSE)</f>
        <v>1.533E-2</v>
      </c>
      <c r="S653" s="275">
        <f>VLOOKUP($B653,'Node Plan'!$B:$M,10,FALSE)</f>
        <v>1.5166000000000001E-2</v>
      </c>
      <c r="T653" s="275">
        <f>VLOOKUP($B653,'Node Plan'!$B:$M,11,FALSE)/2</f>
        <v>7.6649999999999999E-3</v>
      </c>
      <c r="U653" s="276">
        <f>(Q653*R653*S653)/T653</f>
        <v>1.2132800000000001E-2</v>
      </c>
      <c r="X653" s="2" t="str">
        <f>"     GL("&amp;B653&amp;","&amp;D653&amp;") = "&amp;F653&amp;";"</f>
        <v xml:space="preserve">     GL(3266,3267) = 0.0060664;</v>
      </c>
    </row>
    <row r="654" spans="1:25" s="77" customFormat="1">
      <c r="A654"/>
      <c r="B654" s="2">
        <f t="shared" ref="B654:B657" si="445">B653+1</f>
        <v>3267</v>
      </c>
      <c r="C654" s="2" t="str">
        <f>VLOOKUP($B654,'Node Plan'!B:M,2,FALSE)</f>
        <v>Microfluidic Layer Node 3267</v>
      </c>
      <c r="D654" s="2">
        <f>B654+1</f>
        <v>3268</v>
      </c>
      <c r="E654" s="2" t="str">
        <f>VLOOKUP($D654,'Node Plan'!B:M,2,FALSE)</f>
        <v>Microfluidic Layer Node 3268</v>
      </c>
      <c r="F654" s="192">
        <f>IF(G654="Y",1/(1/K654+1/P654+1/U654),1/(1/P654+1/U654))</f>
        <v>6.0664000000000004E-3</v>
      </c>
      <c r="G654" s="2" t="s">
        <v>24</v>
      </c>
      <c r="H654" s="6"/>
      <c r="I654" s="4"/>
      <c r="J654" s="4"/>
      <c r="K654" s="5">
        <f>I654*J654*H654</f>
        <v>0</v>
      </c>
      <c r="L654" s="274">
        <f>VLOOKUP($B654,'Node Plan'!$B:$M,8,FALSE)</f>
        <v>0.4</v>
      </c>
      <c r="M654" s="275">
        <f>VLOOKUP($B654,'Node Plan'!$B:$M,11,FALSE)</f>
        <v>1.533E-2</v>
      </c>
      <c r="N654" s="275">
        <f>VLOOKUP($B654,'Node Plan'!$B:$M,10,FALSE)</f>
        <v>1.5166000000000001E-2</v>
      </c>
      <c r="O654" s="275">
        <f>VLOOKUP($B654,'Node Plan'!$B:$M,11,FALSE)/2</f>
        <v>7.6649999999999999E-3</v>
      </c>
      <c r="P654" s="276">
        <f t="shared" ref="P654:P657" si="446">(L654*M654*N654)/O654</f>
        <v>1.2132800000000001E-2</v>
      </c>
      <c r="Q654" s="274">
        <f>VLOOKUP($B654,'Node Plan'!$B:$M,8,FALSE)</f>
        <v>0.4</v>
      </c>
      <c r="R654" s="275">
        <f>VLOOKUP($B654,'Node Plan'!$B:$M,11,FALSE)</f>
        <v>1.533E-2</v>
      </c>
      <c r="S654" s="275">
        <f>VLOOKUP($B654,'Node Plan'!$B:$M,10,FALSE)</f>
        <v>1.5166000000000001E-2</v>
      </c>
      <c r="T654" s="275">
        <f>VLOOKUP($B654,'Node Plan'!$B:$M,11,FALSE)/2</f>
        <v>7.6649999999999999E-3</v>
      </c>
      <c r="U654" s="276">
        <f t="shared" ref="U654:U657" si="447">(Q654*R654*S654)/T654</f>
        <v>1.2132800000000001E-2</v>
      </c>
      <c r="V654"/>
      <c r="W654"/>
      <c r="X654" s="2" t="str">
        <f>"     GL("&amp;B654&amp;","&amp;D654&amp;") = "&amp;F654&amp;";"</f>
        <v xml:space="preserve">     GL(3267,3268) = 0.0060664;</v>
      </c>
      <c r="Y654" s="81"/>
    </row>
    <row r="655" spans="1:25" s="77" customFormat="1">
      <c r="A655"/>
      <c r="B655" s="2">
        <f t="shared" si="445"/>
        <v>3268</v>
      </c>
      <c r="C655" s="2" t="str">
        <f>VLOOKUP($B655,'Node Plan'!B:M,2,FALSE)</f>
        <v>Microfluidic Layer Node 3268</v>
      </c>
      <c r="D655" s="2">
        <f>B655+1</f>
        <v>3269</v>
      </c>
      <c r="E655" s="2" t="str">
        <f>VLOOKUP($D655,'Node Plan'!B:M,2,FALSE)</f>
        <v>Microfluidic Layer Node 3269</v>
      </c>
      <c r="F655" s="192">
        <f>IF(G655="Y",1/(1/K655+1/P655+1/U655),1/(1/P655+1/U655))</f>
        <v>6.0664000000000004E-3</v>
      </c>
      <c r="G655" s="2" t="s">
        <v>24</v>
      </c>
      <c r="H655" s="6"/>
      <c r="I655" s="4"/>
      <c r="J655" s="4"/>
      <c r="K655" s="5">
        <f>I655*J655*H655</f>
        <v>0</v>
      </c>
      <c r="L655" s="274">
        <f>VLOOKUP($B655,'Node Plan'!$B:$M,8,FALSE)</f>
        <v>0.4</v>
      </c>
      <c r="M655" s="275">
        <f>VLOOKUP($B655,'Node Plan'!$B:$M,11,FALSE)</f>
        <v>1.533E-2</v>
      </c>
      <c r="N655" s="275">
        <f>VLOOKUP($B655,'Node Plan'!$B:$M,10,FALSE)</f>
        <v>1.5166000000000001E-2</v>
      </c>
      <c r="O655" s="275">
        <f>VLOOKUP($B655,'Node Plan'!$B:$M,11,FALSE)/2</f>
        <v>7.6649999999999999E-3</v>
      </c>
      <c r="P655" s="276">
        <f t="shared" si="446"/>
        <v>1.2132800000000001E-2</v>
      </c>
      <c r="Q655" s="274">
        <f>VLOOKUP($B655,'Node Plan'!$B:$M,8,FALSE)</f>
        <v>0.4</v>
      </c>
      <c r="R655" s="275">
        <f>VLOOKUP($B655,'Node Plan'!$B:$M,11,FALSE)</f>
        <v>1.533E-2</v>
      </c>
      <c r="S655" s="275">
        <f>VLOOKUP($B655,'Node Plan'!$B:$M,10,FALSE)</f>
        <v>1.5166000000000001E-2</v>
      </c>
      <c r="T655" s="275">
        <f>VLOOKUP($B655,'Node Plan'!$B:$M,11,FALSE)/2</f>
        <v>7.6649999999999999E-3</v>
      </c>
      <c r="U655" s="276">
        <f t="shared" si="447"/>
        <v>1.2132800000000001E-2</v>
      </c>
      <c r="V655"/>
      <c r="W655"/>
      <c r="X655" s="2" t="str">
        <f>"     GL("&amp;B655&amp;","&amp;D655&amp;") = "&amp;F655&amp;";"</f>
        <v xml:space="preserve">     GL(3268,3269) = 0.0060664;</v>
      </c>
      <c r="Y655" s="81"/>
    </row>
    <row r="656" spans="1:25" s="34" customFormat="1">
      <c r="A656"/>
      <c r="B656" s="2">
        <f t="shared" si="445"/>
        <v>3269</v>
      </c>
      <c r="C656" s="2" t="str">
        <f>VLOOKUP($B656,'Node Plan'!B:M,2,FALSE)</f>
        <v>Microfluidic Layer Node 3269</v>
      </c>
      <c r="D656" s="2">
        <f>B656+1</f>
        <v>3270</v>
      </c>
      <c r="E656" s="2" t="str">
        <f>VLOOKUP($D656,'Node Plan'!B:M,2,FALSE)</f>
        <v>Microfluidic Layer Node 3270</v>
      </c>
      <c r="F656" s="192">
        <f>IF(G656="Y",1/(1/K656+1/P656+1/U656),1/(1/P656+1/U656))</f>
        <v>6.0664000000000004E-3</v>
      </c>
      <c r="G656" s="2" t="s">
        <v>24</v>
      </c>
      <c r="H656" s="6"/>
      <c r="I656" s="4"/>
      <c r="J656" s="4"/>
      <c r="K656" s="5">
        <f>I656*J656*H656</f>
        <v>0</v>
      </c>
      <c r="L656" s="274">
        <f>VLOOKUP($B656,'Node Plan'!$B:$M,8,FALSE)</f>
        <v>0.4</v>
      </c>
      <c r="M656" s="275">
        <f>VLOOKUP($B656,'Node Plan'!$B:$M,11,FALSE)</f>
        <v>1.533E-2</v>
      </c>
      <c r="N656" s="275">
        <f>VLOOKUP($B656,'Node Plan'!$B:$M,10,FALSE)</f>
        <v>1.5166000000000001E-2</v>
      </c>
      <c r="O656" s="275">
        <f>VLOOKUP($B656,'Node Plan'!$B:$M,11,FALSE)/2</f>
        <v>7.6649999999999999E-3</v>
      </c>
      <c r="P656" s="276">
        <f t="shared" si="446"/>
        <v>1.2132800000000001E-2</v>
      </c>
      <c r="Q656" s="274">
        <f>VLOOKUP($B656,'Node Plan'!$B:$M,8,FALSE)</f>
        <v>0.4</v>
      </c>
      <c r="R656" s="275">
        <f>VLOOKUP($B656,'Node Plan'!$B:$M,11,FALSE)</f>
        <v>1.533E-2</v>
      </c>
      <c r="S656" s="275">
        <f>VLOOKUP($B656,'Node Plan'!$B:$M,10,FALSE)</f>
        <v>1.5166000000000001E-2</v>
      </c>
      <c r="T656" s="275">
        <f>VLOOKUP($B656,'Node Plan'!$B:$M,11,FALSE)/2</f>
        <v>7.6649999999999999E-3</v>
      </c>
      <c r="U656" s="276">
        <f t="shared" si="447"/>
        <v>1.2132800000000001E-2</v>
      </c>
      <c r="V656"/>
      <c r="W656"/>
      <c r="X656" s="2" t="str">
        <f>"     GL("&amp;B656&amp;","&amp;D656&amp;") = "&amp;F656&amp;";"</f>
        <v xml:space="preserve">     GL(3269,3270) = 0.0060664;</v>
      </c>
    </row>
    <row r="657" spans="1:24" s="34" customFormat="1">
      <c r="A657"/>
      <c r="B657" s="2">
        <f t="shared" si="445"/>
        <v>3270</v>
      </c>
      <c r="C657" s="2" t="str">
        <f>VLOOKUP($B657,'Node Plan'!B:M,2,FALSE)</f>
        <v>Microfluidic Layer Node 3270</v>
      </c>
      <c r="D657" s="2">
        <f>B657+1</f>
        <v>3271</v>
      </c>
      <c r="E657" s="2" t="str">
        <f>VLOOKUP($D657,'Node Plan'!B:M,2,FALSE)</f>
        <v>Microfluidic Layer Node 3271</v>
      </c>
      <c r="F657" s="192">
        <f>IF(G657="Y",1/(1/K657+1/P657+1/U657),1/(1/P657+1/U657))</f>
        <v>6.0664000000000004E-3</v>
      </c>
      <c r="G657" s="2" t="s">
        <v>24</v>
      </c>
      <c r="H657" s="6"/>
      <c r="I657" s="4"/>
      <c r="J657" s="4"/>
      <c r="K657" s="5">
        <f>I657*J657*H657</f>
        <v>0</v>
      </c>
      <c r="L657" s="274">
        <f>VLOOKUP($B657,'Node Plan'!$B:$M,8,FALSE)</f>
        <v>0.4</v>
      </c>
      <c r="M657" s="275">
        <f>VLOOKUP($B657,'Node Plan'!$B:$M,11,FALSE)</f>
        <v>1.533E-2</v>
      </c>
      <c r="N657" s="275">
        <f>VLOOKUP($B657,'Node Plan'!$B:$M,10,FALSE)</f>
        <v>1.5166000000000001E-2</v>
      </c>
      <c r="O657" s="275">
        <f>VLOOKUP($B657,'Node Plan'!$B:$M,11,FALSE)/2</f>
        <v>7.6649999999999999E-3</v>
      </c>
      <c r="P657" s="276">
        <f t="shared" si="446"/>
        <v>1.2132800000000001E-2</v>
      </c>
      <c r="Q657" s="274">
        <f>VLOOKUP($B657,'Node Plan'!$B:$M,8,FALSE)</f>
        <v>0.4</v>
      </c>
      <c r="R657" s="275">
        <f>VLOOKUP($B657,'Node Plan'!$B:$M,11,FALSE)</f>
        <v>1.533E-2</v>
      </c>
      <c r="S657" s="275">
        <f>VLOOKUP($B657,'Node Plan'!$B:$M,10,FALSE)</f>
        <v>1.5166000000000001E-2</v>
      </c>
      <c r="T657" s="275">
        <f>VLOOKUP($B657,'Node Plan'!$B:$M,11,FALSE)/2</f>
        <v>7.6649999999999999E-3</v>
      </c>
      <c r="U657" s="276">
        <f t="shared" si="447"/>
        <v>1.2132800000000001E-2</v>
      </c>
      <c r="V657"/>
      <c r="W657"/>
      <c r="X657" s="2" t="str">
        <f>"     GL("&amp;B657&amp;","&amp;D657&amp;") = "&amp;F657&amp;";"</f>
        <v xml:space="preserve">     GL(3270,3271) = 0.0060664;</v>
      </c>
    </row>
    <row r="658" spans="1:24" s="62" customFormat="1" ht="15" thickBot="1">
      <c r="A658"/>
      <c r="B658" s="2"/>
      <c r="C658" s="2"/>
      <c r="D658" s="2"/>
      <c r="E658" s="2"/>
      <c r="F658" s="192"/>
      <c r="G658" s="2"/>
      <c r="H658" s="6"/>
      <c r="I658" s="4"/>
      <c r="J658" s="4"/>
      <c r="K658" s="4"/>
      <c r="L658" s="274"/>
      <c r="M658" s="275"/>
      <c r="N658" s="275"/>
      <c r="O658" s="275"/>
      <c r="P658" s="276"/>
      <c r="Q658" s="274"/>
      <c r="R658" s="275"/>
      <c r="S658" s="275"/>
      <c r="T658" s="275"/>
      <c r="U658" s="276"/>
      <c r="V658"/>
      <c r="W658"/>
      <c r="X658" s="2"/>
    </row>
    <row r="659" spans="1:24" s="14" customFormat="1" ht="15" thickBot="1">
      <c r="A659" s="202"/>
      <c r="B659" s="203" t="s">
        <v>77</v>
      </c>
      <c r="C659" s="204" t="s">
        <v>155</v>
      </c>
      <c r="D659" s="203" t="s">
        <v>77</v>
      </c>
      <c r="E659" s="204" t="s">
        <v>156</v>
      </c>
      <c r="F659" s="205"/>
      <c r="G659" s="205"/>
      <c r="H659" s="206"/>
      <c r="I659" s="202"/>
      <c r="J659" s="202"/>
      <c r="K659" s="202"/>
      <c r="L659" s="206"/>
      <c r="M659" s="202"/>
      <c r="N659" s="202"/>
      <c r="O659" s="202"/>
      <c r="P659" s="207"/>
      <c r="Q659" s="206"/>
      <c r="R659" s="202"/>
      <c r="S659" s="202"/>
      <c r="T659" s="202"/>
      <c r="U659" s="207"/>
      <c r="V659" s="202"/>
      <c r="W659" s="202"/>
      <c r="X659" s="208"/>
    </row>
    <row r="660" spans="1:24" s="14" customFormat="1">
      <c r="A660" s="209"/>
      <c r="B660" s="210"/>
      <c r="C660" s="210"/>
      <c r="D660" s="210" t="s">
        <v>157</v>
      </c>
      <c r="E660" s="210"/>
      <c r="F660" s="211"/>
      <c r="G660" s="211"/>
      <c r="H660" s="212"/>
      <c r="I660" s="213"/>
      <c r="J660" s="213"/>
      <c r="K660" s="213"/>
      <c r="L660" s="212"/>
      <c r="M660" s="213"/>
      <c r="N660" s="213"/>
      <c r="O660" s="213"/>
      <c r="P660" s="214"/>
      <c r="Q660" s="212"/>
      <c r="R660" s="213"/>
      <c r="S660" s="213"/>
      <c r="T660" s="213"/>
      <c r="U660" s="214"/>
      <c r="V660" s="209"/>
      <c r="W660" s="209"/>
      <c r="X660" s="215"/>
    </row>
    <row r="661" spans="1:24">
      <c r="B661" s="2">
        <v>3200</v>
      </c>
      <c r="C661" s="2" t="str">
        <f>VLOOKUP($B661,'Node Plan'!B:M,2,FALSE)</f>
        <v>Microfluidic Layer Node 3200</v>
      </c>
      <c r="D661" s="2">
        <v>3241</v>
      </c>
      <c r="E661" s="2" t="str">
        <f>VLOOKUP($D661,'Node Plan'!B:M,2,FALSE)</f>
        <v>Microfluidic Layer Node 3241</v>
      </c>
      <c r="F661" s="192">
        <f>IF(G661="Y",1/(1/K661+1/P661+1/U661),1/(1/P661+1/U661))</f>
        <v>6.0664000000000004E-3</v>
      </c>
      <c r="G661" s="2" t="s">
        <v>24</v>
      </c>
      <c r="K661" s="5">
        <f>I661*J661*H661</f>
        <v>0</v>
      </c>
      <c r="L661" s="274">
        <f>VLOOKUP($B661,'Node Plan'!$B:$M,8,FALSE)</f>
        <v>0.4</v>
      </c>
      <c r="M661" s="275">
        <f>VLOOKUP($B661,'Node Plan'!$B:$M,10,FALSE)</f>
        <v>1.5166000000000001E-2</v>
      </c>
      <c r="N661" s="275">
        <f>VLOOKUP($B661,'Node Plan'!$B:$M,12,FALSE)</f>
        <v>3.5000000000000001E-3</v>
      </c>
      <c r="O661" s="275">
        <f>VLOOKUP($B661,'Node Plan'!$B:$M,12,FALSE)/2</f>
        <v>1.75E-3</v>
      </c>
      <c r="P661" s="276">
        <f>(L661*M661*N661)/O661</f>
        <v>1.2132800000000003E-2</v>
      </c>
      <c r="Q661" s="274">
        <f>VLOOKUP($B661,'Node Plan'!$B:$M,8,FALSE)</f>
        <v>0.4</v>
      </c>
      <c r="R661" s="275">
        <f>VLOOKUP($B661,'Node Plan'!$B:$M,10,FALSE)</f>
        <v>1.5166000000000001E-2</v>
      </c>
      <c r="S661" s="275">
        <f>VLOOKUP($B661,'Node Plan'!$B:$M,12,FALSE)</f>
        <v>3.5000000000000001E-3</v>
      </c>
      <c r="T661" s="275">
        <f>VLOOKUP($B661,'Node Plan'!$B:$M,12,FALSE)/2</f>
        <v>1.75E-3</v>
      </c>
      <c r="U661" s="276">
        <f>(Q661*R661*S661)/T661</f>
        <v>1.2132800000000003E-2</v>
      </c>
      <c r="X661" s="2" t="str">
        <f>"     GL("&amp;B661&amp;","&amp;D661&amp;") = "&amp;F661&amp;";"</f>
        <v xml:space="preserve">     GL(3200,3241) = 0.0060664;</v>
      </c>
    </row>
    <row r="662" spans="1:24">
      <c r="B662" s="2">
        <f>B661+1</f>
        <v>3201</v>
      </c>
      <c r="C662" s="2" t="str">
        <f>VLOOKUP($B662,'Node Plan'!B:M,2,FALSE)</f>
        <v>Microfluidic Layer Node 3201</v>
      </c>
      <c r="D662" s="2">
        <f>D661+6</f>
        <v>3247</v>
      </c>
      <c r="E662" s="2" t="str">
        <f>VLOOKUP($D662,'Node Plan'!B:M,2,FALSE)</f>
        <v>Microfluidic Layer Node 3247</v>
      </c>
      <c r="F662" s="192">
        <f>IF(G662="Y",1/(1/K662+1/P662+1/U662),1/(1/P662+1/U662))</f>
        <v>6.0664000000000004E-3</v>
      </c>
      <c r="G662" s="2" t="s">
        <v>24</v>
      </c>
      <c r="K662" s="5">
        <f>I662*J662*H662</f>
        <v>0</v>
      </c>
      <c r="L662" s="274">
        <f>VLOOKUP($B662,'Node Plan'!$B:$M,8,FALSE)</f>
        <v>0.4</v>
      </c>
      <c r="M662" s="275">
        <f>VLOOKUP($B662,'Node Plan'!$B:$M,10,FALSE)</f>
        <v>1.5166000000000001E-2</v>
      </c>
      <c r="N662" s="275">
        <f>VLOOKUP($B662,'Node Plan'!$B:$M,12,FALSE)</f>
        <v>3.5000000000000001E-3</v>
      </c>
      <c r="O662" s="275">
        <f>VLOOKUP($B662,'Node Plan'!$B:$M,12,FALSE)/2</f>
        <v>1.75E-3</v>
      </c>
      <c r="P662" s="276">
        <f t="shared" ref="P662:P666" si="448">(L662*M662*N662)/O662</f>
        <v>1.2132800000000003E-2</v>
      </c>
      <c r="Q662" s="274">
        <f>VLOOKUP($B662,'Node Plan'!$B:$M,8,FALSE)</f>
        <v>0.4</v>
      </c>
      <c r="R662" s="275">
        <f>VLOOKUP($B662,'Node Plan'!$B:$M,10,FALSE)</f>
        <v>1.5166000000000001E-2</v>
      </c>
      <c r="S662" s="275">
        <f>VLOOKUP($B662,'Node Plan'!$B:$M,12,FALSE)</f>
        <v>3.5000000000000001E-3</v>
      </c>
      <c r="T662" s="275">
        <f>VLOOKUP($B662,'Node Plan'!$B:$M,12,FALSE)/2</f>
        <v>1.75E-3</v>
      </c>
      <c r="U662" s="276">
        <f t="shared" ref="U662:U666" si="449">(Q662*R662*S662)/T662</f>
        <v>1.2132800000000003E-2</v>
      </c>
      <c r="X662" s="2" t="str">
        <f>"     GL("&amp;B662&amp;","&amp;D662&amp;") = "&amp;F662&amp;";"</f>
        <v xml:space="preserve">     GL(3201,3247) = 0.0060664;</v>
      </c>
    </row>
    <row r="663" spans="1:24">
      <c r="B663" s="2">
        <f t="shared" ref="B663:B665" si="450">B662+1</f>
        <v>3202</v>
      </c>
      <c r="C663" s="2" t="str">
        <f>VLOOKUP($B663,'Node Plan'!B:M,2,FALSE)</f>
        <v>Microfluidic Layer Node 3202</v>
      </c>
      <c r="D663" s="2">
        <f t="shared" ref="D663:D665" si="451">D662+6</f>
        <v>3253</v>
      </c>
      <c r="E663" s="2" t="str">
        <f>VLOOKUP($D663,'Node Plan'!B:M,2,FALSE)</f>
        <v>Microfluidic Layer Node 3253</v>
      </c>
      <c r="F663" s="192">
        <f t="shared" ref="F663:F665" si="452">IF(G663="Y",1/(1/K663+1/P663+1/U663),1/(1/P663+1/U663))</f>
        <v>6.0664000000000004E-3</v>
      </c>
      <c r="G663" s="2" t="s">
        <v>24</v>
      </c>
      <c r="K663" s="5">
        <f t="shared" ref="K663:K665" si="453">I663*J663*H663</f>
        <v>0</v>
      </c>
      <c r="L663" s="274">
        <f>VLOOKUP($B663,'Node Plan'!$B:$M,8,FALSE)</f>
        <v>0.4</v>
      </c>
      <c r="M663" s="275">
        <f>VLOOKUP($B663,'Node Plan'!$B:$M,10,FALSE)</f>
        <v>1.5166000000000001E-2</v>
      </c>
      <c r="N663" s="275">
        <f>VLOOKUP($B663,'Node Plan'!$B:$M,12,FALSE)</f>
        <v>3.5000000000000001E-3</v>
      </c>
      <c r="O663" s="275">
        <f>VLOOKUP($B663,'Node Plan'!$B:$M,12,FALSE)/2</f>
        <v>1.75E-3</v>
      </c>
      <c r="P663" s="276">
        <f t="shared" si="448"/>
        <v>1.2132800000000003E-2</v>
      </c>
      <c r="Q663" s="274">
        <f>VLOOKUP($B663,'Node Plan'!$B:$M,8,FALSE)</f>
        <v>0.4</v>
      </c>
      <c r="R663" s="275">
        <f>VLOOKUP($B663,'Node Plan'!$B:$M,10,FALSE)</f>
        <v>1.5166000000000001E-2</v>
      </c>
      <c r="S663" s="275">
        <f>VLOOKUP($B663,'Node Plan'!$B:$M,12,FALSE)</f>
        <v>3.5000000000000001E-3</v>
      </c>
      <c r="T663" s="275">
        <f>VLOOKUP($B663,'Node Plan'!$B:$M,12,FALSE)/2</f>
        <v>1.75E-3</v>
      </c>
      <c r="U663" s="276">
        <f t="shared" si="449"/>
        <v>1.2132800000000003E-2</v>
      </c>
      <c r="X663" s="2" t="str">
        <f t="shared" ref="X663:X665" si="454">"     GL("&amp;B663&amp;","&amp;D663&amp;") = "&amp;F663&amp;";"</f>
        <v xml:space="preserve">     GL(3202,3253) = 0.0060664;</v>
      </c>
    </row>
    <row r="664" spans="1:24">
      <c r="B664" s="2">
        <f t="shared" si="450"/>
        <v>3203</v>
      </c>
      <c r="C664" s="2" t="str">
        <f>VLOOKUP($B664,'Node Plan'!B:M,2,FALSE)</f>
        <v>Microfluidic Layer Node 3203</v>
      </c>
      <c r="D664" s="2">
        <f t="shared" si="451"/>
        <v>3259</v>
      </c>
      <c r="E664" s="2" t="str">
        <f>VLOOKUP($D664,'Node Plan'!B:M,2,FALSE)</f>
        <v>Microfluidic Layer Node 3259</v>
      </c>
      <c r="F664" s="192">
        <f t="shared" si="452"/>
        <v>6.0664000000000004E-3</v>
      </c>
      <c r="G664" s="2" t="s">
        <v>24</v>
      </c>
      <c r="K664" s="5">
        <f t="shared" si="453"/>
        <v>0</v>
      </c>
      <c r="L664" s="274">
        <f>VLOOKUP($B664,'Node Plan'!$B:$M,8,FALSE)</f>
        <v>0.4</v>
      </c>
      <c r="M664" s="275">
        <f>VLOOKUP($B664,'Node Plan'!$B:$M,10,FALSE)</f>
        <v>1.5166000000000001E-2</v>
      </c>
      <c r="N664" s="275">
        <f>VLOOKUP($B664,'Node Plan'!$B:$M,12,FALSE)</f>
        <v>3.5000000000000001E-3</v>
      </c>
      <c r="O664" s="275">
        <f>VLOOKUP($B664,'Node Plan'!$B:$M,12,FALSE)/2</f>
        <v>1.75E-3</v>
      </c>
      <c r="P664" s="276">
        <f t="shared" si="448"/>
        <v>1.2132800000000003E-2</v>
      </c>
      <c r="Q664" s="274">
        <f>VLOOKUP($B664,'Node Plan'!$B:$M,8,FALSE)</f>
        <v>0.4</v>
      </c>
      <c r="R664" s="275">
        <f>VLOOKUP($B664,'Node Plan'!$B:$M,10,FALSE)</f>
        <v>1.5166000000000001E-2</v>
      </c>
      <c r="S664" s="275">
        <f>VLOOKUP($B664,'Node Plan'!$B:$M,12,FALSE)</f>
        <v>3.5000000000000001E-3</v>
      </c>
      <c r="T664" s="275">
        <f>VLOOKUP($B664,'Node Plan'!$B:$M,12,FALSE)/2</f>
        <v>1.75E-3</v>
      </c>
      <c r="U664" s="276">
        <f t="shared" si="449"/>
        <v>1.2132800000000003E-2</v>
      </c>
      <c r="X664" s="2" t="str">
        <f t="shared" si="454"/>
        <v xml:space="preserve">     GL(3203,3259) = 0.0060664;</v>
      </c>
    </row>
    <row r="665" spans="1:24">
      <c r="B665" s="2">
        <f t="shared" si="450"/>
        <v>3204</v>
      </c>
      <c r="C665" s="2" t="str">
        <f>VLOOKUP($B665,'Node Plan'!B:M,2,FALSE)</f>
        <v>Microfluidic Layer Node 3204</v>
      </c>
      <c r="D665" s="2">
        <f t="shared" si="451"/>
        <v>3265</v>
      </c>
      <c r="E665" s="2" t="str">
        <f>VLOOKUP($D665,'Node Plan'!B:M,2,FALSE)</f>
        <v>Microfluidic Layer Node 3265</v>
      </c>
      <c r="F665" s="192">
        <f t="shared" si="452"/>
        <v>6.0664000000000004E-3</v>
      </c>
      <c r="G665" s="2" t="s">
        <v>24</v>
      </c>
      <c r="K665" s="5">
        <f t="shared" si="453"/>
        <v>0</v>
      </c>
      <c r="L665" s="274">
        <f>VLOOKUP($B665,'Node Plan'!$B:$M,8,FALSE)</f>
        <v>0.4</v>
      </c>
      <c r="M665" s="275">
        <f>VLOOKUP($B665,'Node Plan'!$B:$M,10,FALSE)</f>
        <v>1.5166000000000001E-2</v>
      </c>
      <c r="N665" s="275">
        <f>VLOOKUP($B665,'Node Plan'!$B:$M,12,FALSE)</f>
        <v>3.5000000000000001E-3</v>
      </c>
      <c r="O665" s="275">
        <f>VLOOKUP($B665,'Node Plan'!$B:$M,12,FALSE)/2</f>
        <v>1.75E-3</v>
      </c>
      <c r="P665" s="276">
        <f t="shared" si="448"/>
        <v>1.2132800000000003E-2</v>
      </c>
      <c r="Q665" s="274">
        <f>VLOOKUP($B665,'Node Plan'!$B:$M,8,FALSE)</f>
        <v>0.4</v>
      </c>
      <c r="R665" s="275">
        <f>VLOOKUP($B665,'Node Plan'!$B:$M,10,FALSE)</f>
        <v>1.5166000000000001E-2</v>
      </c>
      <c r="S665" s="275">
        <f>VLOOKUP($B665,'Node Plan'!$B:$M,12,FALSE)</f>
        <v>3.5000000000000001E-3</v>
      </c>
      <c r="T665" s="275">
        <f>VLOOKUP($B665,'Node Plan'!$B:$M,12,FALSE)/2</f>
        <v>1.75E-3</v>
      </c>
      <c r="U665" s="276">
        <f t="shared" si="449"/>
        <v>1.2132800000000003E-2</v>
      </c>
      <c r="X665" s="2" t="str">
        <f t="shared" si="454"/>
        <v xml:space="preserve">     GL(3204,3265) = 0.0060664;</v>
      </c>
    </row>
    <row r="666" spans="1:24">
      <c r="B666" s="2">
        <f t="shared" ref="B666" si="455">B665+1</f>
        <v>3205</v>
      </c>
      <c r="C666" s="2" t="str">
        <f>VLOOKUP($B666,'Node Plan'!B:M,2,FALSE)</f>
        <v>Microfluidic Layer Node 3205</v>
      </c>
      <c r="D666" s="2">
        <f t="shared" ref="D666" si="456">D665+6</f>
        <v>3271</v>
      </c>
      <c r="E666" s="2" t="str">
        <f>VLOOKUP($D666,'Node Plan'!B:M,2,FALSE)</f>
        <v>Microfluidic Layer Node 3271</v>
      </c>
      <c r="F666" s="192">
        <f t="shared" ref="F666" si="457">IF(G666="Y",1/(1/K666+1/P666+1/U666),1/(1/P666+1/U666))</f>
        <v>6.0664000000000004E-3</v>
      </c>
      <c r="G666" s="2" t="s">
        <v>24</v>
      </c>
      <c r="K666" s="5">
        <f t="shared" ref="K666" si="458">I666*J666*H666</f>
        <v>0</v>
      </c>
      <c r="L666" s="274">
        <f>VLOOKUP($B666,'Node Plan'!$B:$M,8,FALSE)</f>
        <v>0.4</v>
      </c>
      <c r="M666" s="275">
        <f>VLOOKUP($B666,'Node Plan'!$B:$M,10,FALSE)</f>
        <v>1.5166000000000001E-2</v>
      </c>
      <c r="N666" s="275">
        <f>VLOOKUP($B666,'Node Plan'!$B:$M,12,FALSE)</f>
        <v>3.5000000000000001E-3</v>
      </c>
      <c r="O666" s="275">
        <f>VLOOKUP($B666,'Node Plan'!$B:$M,12,FALSE)/2</f>
        <v>1.75E-3</v>
      </c>
      <c r="P666" s="276">
        <f t="shared" si="448"/>
        <v>1.2132800000000003E-2</v>
      </c>
      <c r="Q666" s="274">
        <f>VLOOKUP($B666,'Node Plan'!$B:$M,8,FALSE)</f>
        <v>0.4</v>
      </c>
      <c r="R666" s="275">
        <f>VLOOKUP($B666,'Node Plan'!$B:$M,10,FALSE)</f>
        <v>1.5166000000000001E-2</v>
      </c>
      <c r="S666" s="275">
        <f>VLOOKUP($B666,'Node Plan'!$B:$M,12,FALSE)</f>
        <v>3.5000000000000001E-3</v>
      </c>
      <c r="T666" s="275">
        <f>VLOOKUP($B666,'Node Plan'!$B:$M,12,FALSE)/2</f>
        <v>1.75E-3</v>
      </c>
      <c r="U666" s="276">
        <f t="shared" si="449"/>
        <v>1.2132800000000003E-2</v>
      </c>
      <c r="X666" s="2" t="str">
        <f t="shared" ref="X666" si="459">"     GL("&amp;B666&amp;","&amp;D666&amp;") = "&amp;F666&amp;";"</f>
        <v xml:space="preserve">     GL(3205,3271) = 0.0060664;</v>
      </c>
    </row>
    <row r="667" spans="1:24" s="62" customFormat="1">
      <c r="A667"/>
      <c r="B667" s="2"/>
      <c r="C667" s="2"/>
      <c r="D667" s="2"/>
      <c r="E667" s="2"/>
      <c r="F667" s="192"/>
      <c r="G667" s="2"/>
      <c r="H667" s="6"/>
      <c r="I667" s="4"/>
      <c r="J667" s="4"/>
      <c r="K667" s="4"/>
      <c r="L667" s="274"/>
      <c r="M667" s="275"/>
      <c r="N667" s="275"/>
      <c r="O667" s="275"/>
      <c r="P667" s="276"/>
      <c r="Q667" s="274"/>
      <c r="R667" s="275"/>
      <c r="S667" s="275"/>
      <c r="T667" s="275"/>
      <c r="U667" s="276"/>
      <c r="V667"/>
      <c r="W667"/>
      <c r="X667" s="2"/>
    </row>
    <row r="668" spans="1:24">
      <c r="B668" s="2">
        <f>B666+1</f>
        <v>3206</v>
      </c>
      <c r="C668" s="2" t="str">
        <f>VLOOKUP($B668,'Node Plan'!B:M,2,FALSE)</f>
        <v>Microfluidic Layer Node 3206</v>
      </c>
      <c r="D668" s="2">
        <f>D661-1</f>
        <v>3240</v>
      </c>
      <c r="E668" s="2" t="str">
        <f>VLOOKUP($D668,'Node Plan'!B:M,2,FALSE)</f>
        <v>Microfluidic Layer Node 3240</v>
      </c>
      <c r="F668" s="192">
        <f>IF(G668="Y",1/(1/K668+1/P668+1/U668),1/(1/P668+1/U668))</f>
        <v>6.0664000000000004E-3</v>
      </c>
      <c r="G668" s="2" t="s">
        <v>24</v>
      </c>
      <c r="K668" s="5">
        <f>I668*J668*H668</f>
        <v>0</v>
      </c>
      <c r="L668" s="274">
        <f>VLOOKUP($B668,'Node Plan'!$B:$M,8,FALSE)</f>
        <v>0.4</v>
      </c>
      <c r="M668" s="275">
        <f>VLOOKUP($B668,'Node Plan'!$B:$M,10,FALSE)</f>
        <v>1.5166000000000001E-2</v>
      </c>
      <c r="N668" s="275">
        <f>VLOOKUP($B668,'Node Plan'!$B:$M,12,FALSE)</f>
        <v>3.5000000000000001E-3</v>
      </c>
      <c r="O668" s="275">
        <f>VLOOKUP($B668,'Node Plan'!$B:$M,12,FALSE)/2</f>
        <v>1.75E-3</v>
      </c>
      <c r="P668" s="276">
        <f>(L668*M668*N668)/O668</f>
        <v>1.2132800000000003E-2</v>
      </c>
      <c r="Q668" s="274">
        <f>VLOOKUP($B668,'Node Plan'!$B:$M,8,FALSE)</f>
        <v>0.4</v>
      </c>
      <c r="R668" s="275">
        <f>VLOOKUP($B668,'Node Plan'!$B:$M,10,FALSE)</f>
        <v>1.5166000000000001E-2</v>
      </c>
      <c r="S668" s="275">
        <f>VLOOKUP($B668,'Node Plan'!$B:$M,12,FALSE)</f>
        <v>3.5000000000000001E-3</v>
      </c>
      <c r="T668" s="275">
        <f>VLOOKUP($B668,'Node Plan'!$B:$M,12,FALSE)/2</f>
        <v>1.75E-3</v>
      </c>
      <c r="U668" s="276">
        <f>(Q668*R668*S668)/T668</f>
        <v>1.2132800000000003E-2</v>
      </c>
      <c r="X668" s="2" t="str">
        <f>"     GL("&amp;B668&amp;","&amp;D668&amp;") = "&amp;F668&amp;";"</f>
        <v xml:space="preserve">     GL(3206,3240) = 0.0060664;</v>
      </c>
    </row>
    <row r="669" spans="1:24">
      <c r="B669" s="2">
        <f>B668+1</f>
        <v>3207</v>
      </c>
      <c r="C669" s="2" t="str">
        <f>VLOOKUP($B669,'Node Plan'!B:M,2,FALSE)</f>
        <v>Microfluidic Layer Node 3207</v>
      </c>
      <c r="D669" s="2">
        <f>D668+6</f>
        <v>3246</v>
      </c>
      <c r="E669" s="2" t="str">
        <f>VLOOKUP($D669,'Node Plan'!B:M,2,FALSE)</f>
        <v>Microfluidic Layer Node 3246</v>
      </c>
      <c r="F669" s="192">
        <f>IF(G669="Y",1/(1/K669+1/P669+1/U669),1/(1/P669+1/U669))</f>
        <v>6.0664000000000004E-3</v>
      </c>
      <c r="G669" s="2" t="s">
        <v>24</v>
      </c>
      <c r="K669" s="5">
        <f>I669*J669*H669</f>
        <v>0</v>
      </c>
      <c r="L669" s="274">
        <f>VLOOKUP($B669,'Node Plan'!$B:$M,8,FALSE)</f>
        <v>0.4</v>
      </c>
      <c r="M669" s="275">
        <f>VLOOKUP($B669,'Node Plan'!$B:$M,10,FALSE)</f>
        <v>1.5166000000000001E-2</v>
      </c>
      <c r="N669" s="275">
        <f>VLOOKUP($B669,'Node Plan'!$B:$M,12,FALSE)</f>
        <v>3.5000000000000001E-3</v>
      </c>
      <c r="O669" s="275">
        <f>VLOOKUP($B669,'Node Plan'!$B:$M,12,FALSE)/2</f>
        <v>1.75E-3</v>
      </c>
      <c r="P669" s="276">
        <f t="shared" ref="P669:P673" si="460">(L669*M669*N669)/O669</f>
        <v>1.2132800000000003E-2</v>
      </c>
      <c r="Q669" s="274">
        <f>VLOOKUP($B669,'Node Plan'!$B:$M,8,FALSE)</f>
        <v>0.4</v>
      </c>
      <c r="R669" s="275">
        <f>VLOOKUP($B669,'Node Plan'!$B:$M,10,FALSE)</f>
        <v>1.5166000000000001E-2</v>
      </c>
      <c r="S669" s="275">
        <f>VLOOKUP($B669,'Node Plan'!$B:$M,12,FALSE)</f>
        <v>3.5000000000000001E-3</v>
      </c>
      <c r="T669" s="275">
        <f>VLOOKUP($B669,'Node Plan'!$B:$M,12,FALSE)/2</f>
        <v>1.75E-3</v>
      </c>
      <c r="U669" s="276">
        <f t="shared" ref="U669:U673" si="461">(Q669*R669*S669)/T669</f>
        <v>1.2132800000000003E-2</v>
      </c>
      <c r="X669" s="2" t="str">
        <f>"     GL("&amp;B669&amp;","&amp;D669&amp;") = "&amp;F669&amp;";"</f>
        <v xml:space="preserve">     GL(3207,3246) = 0.0060664;</v>
      </c>
    </row>
    <row r="670" spans="1:24">
      <c r="B670" s="2">
        <f t="shared" ref="B670:B673" si="462">B669+1</f>
        <v>3208</v>
      </c>
      <c r="C670" s="2" t="str">
        <f>VLOOKUP($B670,'Node Plan'!B:M,2,FALSE)</f>
        <v>Microfluidic Layer Node 3208</v>
      </c>
      <c r="D670" s="2">
        <f t="shared" ref="D670:D673" si="463">D669+6</f>
        <v>3252</v>
      </c>
      <c r="E670" s="2" t="str">
        <f>VLOOKUP($D670,'Node Plan'!B:M,2,FALSE)</f>
        <v>Microfluidic Layer Node 3252</v>
      </c>
      <c r="F670" s="192">
        <f t="shared" ref="F670:F673" si="464">IF(G670="Y",1/(1/K670+1/P670+1/U670),1/(1/P670+1/U670))</f>
        <v>6.0664000000000004E-3</v>
      </c>
      <c r="G670" s="2" t="s">
        <v>24</v>
      </c>
      <c r="K670" s="5">
        <f t="shared" ref="K670:K673" si="465">I670*J670*H670</f>
        <v>0</v>
      </c>
      <c r="L670" s="274">
        <f>VLOOKUP($B670,'Node Plan'!$B:$M,8,FALSE)</f>
        <v>0.4</v>
      </c>
      <c r="M670" s="275">
        <f>VLOOKUP($B670,'Node Plan'!$B:$M,10,FALSE)</f>
        <v>1.5166000000000001E-2</v>
      </c>
      <c r="N670" s="275">
        <f>VLOOKUP($B670,'Node Plan'!$B:$M,12,FALSE)</f>
        <v>3.5000000000000001E-3</v>
      </c>
      <c r="O670" s="275">
        <f>VLOOKUP($B670,'Node Plan'!$B:$M,12,FALSE)/2</f>
        <v>1.75E-3</v>
      </c>
      <c r="P670" s="276">
        <f t="shared" si="460"/>
        <v>1.2132800000000003E-2</v>
      </c>
      <c r="Q670" s="274">
        <f>VLOOKUP($B670,'Node Plan'!$B:$M,8,FALSE)</f>
        <v>0.4</v>
      </c>
      <c r="R670" s="275">
        <f>VLOOKUP($B670,'Node Plan'!$B:$M,10,FALSE)</f>
        <v>1.5166000000000001E-2</v>
      </c>
      <c r="S670" s="275">
        <f>VLOOKUP($B670,'Node Plan'!$B:$M,12,FALSE)</f>
        <v>3.5000000000000001E-3</v>
      </c>
      <c r="T670" s="275">
        <f>VLOOKUP($B670,'Node Plan'!$B:$M,12,FALSE)/2</f>
        <v>1.75E-3</v>
      </c>
      <c r="U670" s="276">
        <f t="shared" si="461"/>
        <v>1.2132800000000003E-2</v>
      </c>
      <c r="X670" s="2" t="str">
        <f t="shared" ref="X670:X673" si="466">"     GL("&amp;B670&amp;","&amp;D670&amp;") = "&amp;F670&amp;";"</f>
        <v xml:space="preserve">     GL(3208,3252) = 0.0060664;</v>
      </c>
    </row>
    <row r="671" spans="1:24">
      <c r="B671" s="2">
        <f t="shared" si="462"/>
        <v>3209</v>
      </c>
      <c r="C671" s="2" t="str">
        <f>VLOOKUP($B671,'Node Plan'!B:M,2,FALSE)</f>
        <v>Microfluidic Layer Node 3209</v>
      </c>
      <c r="D671" s="2">
        <f t="shared" si="463"/>
        <v>3258</v>
      </c>
      <c r="E671" s="2" t="str">
        <f>VLOOKUP($D671,'Node Plan'!B:M,2,FALSE)</f>
        <v>Microfluidic Layer Node 3258</v>
      </c>
      <c r="F671" s="192">
        <f t="shared" si="464"/>
        <v>6.0664000000000004E-3</v>
      </c>
      <c r="G671" s="2" t="s">
        <v>24</v>
      </c>
      <c r="K671" s="5">
        <f t="shared" si="465"/>
        <v>0</v>
      </c>
      <c r="L671" s="274">
        <f>VLOOKUP($B671,'Node Plan'!$B:$M,8,FALSE)</f>
        <v>0.4</v>
      </c>
      <c r="M671" s="275">
        <f>VLOOKUP($B671,'Node Plan'!$B:$M,10,FALSE)</f>
        <v>1.5166000000000001E-2</v>
      </c>
      <c r="N671" s="275">
        <f>VLOOKUP($B671,'Node Plan'!$B:$M,12,FALSE)</f>
        <v>3.5000000000000001E-3</v>
      </c>
      <c r="O671" s="275">
        <f>VLOOKUP($B671,'Node Plan'!$B:$M,12,FALSE)/2</f>
        <v>1.75E-3</v>
      </c>
      <c r="P671" s="276">
        <f t="shared" si="460"/>
        <v>1.2132800000000003E-2</v>
      </c>
      <c r="Q671" s="274">
        <f>VLOOKUP($B671,'Node Plan'!$B:$M,8,FALSE)</f>
        <v>0.4</v>
      </c>
      <c r="R671" s="275">
        <f>VLOOKUP($B671,'Node Plan'!$B:$M,10,FALSE)</f>
        <v>1.5166000000000001E-2</v>
      </c>
      <c r="S671" s="275">
        <f>VLOOKUP($B671,'Node Plan'!$B:$M,12,FALSE)</f>
        <v>3.5000000000000001E-3</v>
      </c>
      <c r="T671" s="275">
        <f>VLOOKUP($B671,'Node Plan'!$B:$M,12,FALSE)/2</f>
        <v>1.75E-3</v>
      </c>
      <c r="U671" s="276">
        <f t="shared" si="461"/>
        <v>1.2132800000000003E-2</v>
      </c>
      <c r="X671" s="2" t="str">
        <f t="shared" si="466"/>
        <v xml:space="preserve">     GL(3209,3258) = 0.0060664;</v>
      </c>
    </row>
    <row r="672" spans="1:24">
      <c r="B672" s="2">
        <f t="shared" si="462"/>
        <v>3210</v>
      </c>
      <c r="C672" s="2" t="str">
        <f>VLOOKUP($B672,'Node Plan'!B:M,2,FALSE)</f>
        <v>Microfluidic Layer Node 3210</v>
      </c>
      <c r="D672" s="2">
        <f t="shared" si="463"/>
        <v>3264</v>
      </c>
      <c r="E672" s="2" t="str">
        <f>VLOOKUP($D672,'Node Plan'!B:M,2,FALSE)</f>
        <v>Microfluidic Layer Node 3264</v>
      </c>
      <c r="F672" s="192">
        <f t="shared" si="464"/>
        <v>6.0664000000000004E-3</v>
      </c>
      <c r="G672" s="2" t="s">
        <v>24</v>
      </c>
      <c r="K672" s="5">
        <f t="shared" si="465"/>
        <v>0</v>
      </c>
      <c r="L672" s="274">
        <f>VLOOKUP($B672,'Node Plan'!$B:$M,8,FALSE)</f>
        <v>0.4</v>
      </c>
      <c r="M672" s="275">
        <f>VLOOKUP($B672,'Node Plan'!$B:$M,10,FALSE)</f>
        <v>1.5166000000000001E-2</v>
      </c>
      <c r="N672" s="275">
        <f>VLOOKUP($B672,'Node Plan'!$B:$M,12,FALSE)</f>
        <v>3.5000000000000001E-3</v>
      </c>
      <c r="O672" s="275">
        <f>VLOOKUP($B672,'Node Plan'!$B:$M,12,FALSE)/2</f>
        <v>1.75E-3</v>
      </c>
      <c r="P672" s="276">
        <f t="shared" si="460"/>
        <v>1.2132800000000003E-2</v>
      </c>
      <c r="Q672" s="274">
        <f>VLOOKUP($B672,'Node Plan'!$B:$M,8,FALSE)</f>
        <v>0.4</v>
      </c>
      <c r="R672" s="275">
        <f>VLOOKUP($B672,'Node Plan'!$B:$M,10,FALSE)</f>
        <v>1.5166000000000001E-2</v>
      </c>
      <c r="S672" s="275">
        <f>VLOOKUP($B672,'Node Plan'!$B:$M,12,FALSE)</f>
        <v>3.5000000000000001E-3</v>
      </c>
      <c r="T672" s="275">
        <f>VLOOKUP($B672,'Node Plan'!$B:$M,12,FALSE)/2</f>
        <v>1.75E-3</v>
      </c>
      <c r="U672" s="276">
        <f t="shared" si="461"/>
        <v>1.2132800000000003E-2</v>
      </c>
      <c r="X672" s="2" t="str">
        <f t="shared" si="466"/>
        <v xml:space="preserve">     GL(3210,3264) = 0.0060664;</v>
      </c>
    </row>
    <row r="673" spans="1:24">
      <c r="B673" s="2">
        <f t="shared" si="462"/>
        <v>3211</v>
      </c>
      <c r="C673" s="2" t="str">
        <f>VLOOKUP($B673,'Node Plan'!B:M,2,FALSE)</f>
        <v>Microfluidic Layer Node 3211</v>
      </c>
      <c r="D673" s="2">
        <f t="shared" si="463"/>
        <v>3270</v>
      </c>
      <c r="E673" s="2" t="str">
        <f>VLOOKUP($D673,'Node Plan'!B:M,2,FALSE)</f>
        <v>Microfluidic Layer Node 3270</v>
      </c>
      <c r="F673" s="192">
        <f t="shared" si="464"/>
        <v>6.0664000000000004E-3</v>
      </c>
      <c r="G673" s="2" t="s">
        <v>24</v>
      </c>
      <c r="K673" s="5">
        <f t="shared" si="465"/>
        <v>0</v>
      </c>
      <c r="L673" s="274">
        <f>VLOOKUP($B673,'Node Plan'!$B:$M,8,FALSE)</f>
        <v>0.4</v>
      </c>
      <c r="M673" s="275">
        <f>VLOOKUP($B673,'Node Plan'!$B:$M,10,FALSE)</f>
        <v>1.5166000000000001E-2</v>
      </c>
      <c r="N673" s="275">
        <f>VLOOKUP($B673,'Node Plan'!$B:$M,12,FALSE)</f>
        <v>3.5000000000000001E-3</v>
      </c>
      <c r="O673" s="275">
        <f>VLOOKUP($B673,'Node Plan'!$B:$M,12,FALSE)/2</f>
        <v>1.75E-3</v>
      </c>
      <c r="P673" s="276">
        <f t="shared" si="460"/>
        <v>1.2132800000000003E-2</v>
      </c>
      <c r="Q673" s="274">
        <f>VLOOKUP($B673,'Node Plan'!$B:$M,8,FALSE)</f>
        <v>0.4</v>
      </c>
      <c r="R673" s="275">
        <f>VLOOKUP($B673,'Node Plan'!$B:$M,10,FALSE)</f>
        <v>1.5166000000000001E-2</v>
      </c>
      <c r="S673" s="275">
        <f>VLOOKUP($B673,'Node Plan'!$B:$M,12,FALSE)</f>
        <v>3.5000000000000001E-3</v>
      </c>
      <c r="T673" s="275">
        <f>VLOOKUP($B673,'Node Plan'!$B:$M,12,FALSE)/2</f>
        <v>1.75E-3</v>
      </c>
      <c r="U673" s="276">
        <f t="shared" si="461"/>
        <v>1.2132800000000003E-2</v>
      </c>
      <c r="X673" s="2" t="str">
        <f t="shared" si="466"/>
        <v xml:space="preserve">     GL(3211,3270) = 0.0060664;</v>
      </c>
    </row>
    <row r="674" spans="1:24" s="62" customFormat="1">
      <c r="A674"/>
      <c r="B674" s="2"/>
      <c r="C674" s="2"/>
      <c r="D674" s="2"/>
      <c r="E674" s="2"/>
      <c r="F674" s="192"/>
      <c r="G674" s="2"/>
      <c r="H674" s="6"/>
      <c r="I674" s="4"/>
      <c r="J674" s="4"/>
      <c r="K674" s="4"/>
      <c r="L674" s="274"/>
      <c r="M674" s="275"/>
      <c r="N674" s="275"/>
      <c r="O674" s="275"/>
      <c r="P674" s="276"/>
      <c r="Q674" s="274"/>
      <c r="R674" s="275"/>
      <c r="S674" s="275"/>
      <c r="T674" s="275"/>
      <c r="U674" s="276"/>
      <c r="V674"/>
      <c r="W674"/>
      <c r="X674" s="2"/>
    </row>
    <row r="675" spans="1:24">
      <c r="B675" s="2">
        <f>B673+1</f>
        <v>3212</v>
      </c>
      <c r="C675" s="2" t="str">
        <f>VLOOKUP($B675,'Node Plan'!B:M,2,FALSE)</f>
        <v>Microfluidic Layer Node 3212</v>
      </c>
      <c r="D675" s="2">
        <f>D668-1</f>
        <v>3239</v>
      </c>
      <c r="E675" s="2" t="str">
        <f>VLOOKUP($D675,'Node Plan'!B:M,2,FALSE)</f>
        <v>Microfluidic Layer Node 3239</v>
      </c>
      <c r="F675" s="192">
        <f>IF(G675="Y",1/(1/K675+1/P675+1/U675),1/(1/P675+1/U675))</f>
        <v>6.0664000000000004E-3</v>
      </c>
      <c r="G675" s="2" t="s">
        <v>24</v>
      </c>
      <c r="K675" s="5">
        <f>I675*J675*H675</f>
        <v>0</v>
      </c>
      <c r="L675" s="274">
        <f>VLOOKUP($B675,'Node Plan'!$B:$M,8,FALSE)</f>
        <v>0.4</v>
      </c>
      <c r="M675" s="275">
        <f>VLOOKUP($B675,'Node Plan'!$B:$M,10,FALSE)</f>
        <v>1.5166000000000001E-2</v>
      </c>
      <c r="N675" s="275">
        <f>VLOOKUP($B675,'Node Plan'!$B:$M,12,FALSE)</f>
        <v>3.5000000000000001E-3</v>
      </c>
      <c r="O675" s="275">
        <f>VLOOKUP($B675,'Node Plan'!$B:$M,12,FALSE)/2</f>
        <v>1.75E-3</v>
      </c>
      <c r="P675" s="276">
        <f>(L675*M675*N675)/O675</f>
        <v>1.2132800000000003E-2</v>
      </c>
      <c r="Q675" s="274">
        <f>VLOOKUP($B675,'Node Plan'!$B:$M,8,FALSE)</f>
        <v>0.4</v>
      </c>
      <c r="R675" s="275">
        <f>VLOOKUP($B675,'Node Plan'!$B:$M,10,FALSE)</f>
        <v>1.5166000000000001E-2</v>
      </c>
      <c r="S675" s="275">
        <f>VLOOKUP($B675,'Node Plan'!$B:$M,12,FALSE)</f>
        <v>3.5000000000000001E-3</v>
      </c>
      <c r="T675" s="275">
        <f>VLOOKUP($B675,'Node Plan'!$B:$M,12,FALSE)/2</f>
        <v>1.75E-3</v>
      </c>
      <c r="U675" s="276">
        <f>(Q675*R675*S675)/T675</f>
        <v>1.2132800000000003E-2</v>
      </c>
      <c r="X675" s="2" t="str">
        <f>"     GL("&amp;B675&amp;","&amp;D675&amp;") = "&amp;F675&amp;";"</f>
        <v xml:space="preserve">     GL(3212,3239) = 0.0060664;</v>
      </c>
    </row>
    <row r="676" spans="1:24">
      <c r="B676" s="2">
        <f>B675+1</f>
        <v>3213</v>
      </c>
      <c r="C676" s="2" t="str">
        <f>VLOOKUP($B676,'Node Plan'!B:M,2,FALSE)</f>
        <v>Microfluidic Layer Node 3213</v>
      </c>
      <c r="D676" s="2">
        <f>D675+6</f>
        <v>3245</v>
      </c>
      <c r="E676" s="2" t="str">
        <f>VLOOKUP($D676,'Node Plan'!B:M,2,FALSE)</f>
        <v>Microfluidic Layer Node 3245</v>
      </c>
      <c r="F676" s="192">
        <f>IF(G676="Y",1/(1/K676+1/P676+1/U676),1/(1/P676+1/U676))</f>
        <v>6.0664000000000004E-3</v>
      </c>
      <c r="G676" s="2" t="s">
        <v>24</v>
      </c>
      <c r="K676" s="5">
        <f>I676*J676*H676</f>
        <v>0</v>
      </c>
      <c r="L676" s="274">
        <f>VLOOKUP($B676,'Node Plan'!$B:$M,8,FALSE)</f>
        <v>0.4</v>
      </c>
      <c r="M676" s="275">
        <f>VLOOKUP($B676,'Node Plan'!$B:$M,10,FALSE)</f>
        <v>1.5166000000000001E-2</v>
      </c>
      <c r="N676" s="275">
        <f>VLOOKUP($B676,'Node Plan'!$B:$M,12,FALSE)</f>
        <v>3.5000000000000001E-3</v>
      </c>
      <c r="O676" s="275">
        <f>VLOOKUP($B676,'Node Plan'!$B:$M,12,FALSE)/2</f>
        <v>1.75E-3</v>
      </c>
      <c r="P676" s="276">
        <f t="shared" ref="P676:P680" si="467">(L676*M676*N676)/O676</f>
        <v>1.2132800000000003E-2</v>
      </c>
      <c r="Q676" s="274">
        <f>VLOOKUP($B676,'Node Plan'!$B:$M,8,FALSE)</f>
        <v>0.4</v>
      </c>
      <c r="R676" s="275">
        <f>VLOOKUP($B676,'Node Plan'!$B:$M,10,FALSE)</f>
        <v>1.5166000000000001E-2</v>
      </c>
      <c r="S676" s="275">
        <f>VLOOKUP($B676,'Node Plan'!$B:$M,12,FALSE)</f>
        <v>3.5000000000000001E-3</v>
      </c>
      <c r="T676" s="275">
        <f>VLOOKUP($B676,'Node Plan'!$B:$M,12,FALSE)/2</f>
        <v>1.75E-3</v>
      </c>
      <c r="U676" s="276">
        <f t="shared" ref="U676:U680" si="468">(Q676*R676*S676)/T676</f>
        <v>1.2132800000000003E-2</v>
      </c>
      <c r="X676" s="2" t="str">
        <f>"     GL("&amp;B676&amp;","&amp;D676&amp;") = "&amp;F676&amp;";"</f>
        <v xml:space="preserve">     GL(3213,3245) = 0.0060664;</v>
      </c>
    </row>
    <row r="677" spans="1:24">
      <c r="B677" s="2">
        <f t="shared" ref="B677:B680" si="469">B676+1</f>
        <v>3214</v>
      </c>
      <c r="C677" s="2" t="str">
        <f>VLOOKUP($B677,'Node Plan'!B:M,2,FALSE)</f>
        <v>Microfluidic Layer Node 3214</v>
      </c>
      <c r="D677" s="2">
        <f t="shared" ref="D677:D680" si="470">D676+6</f>
        <v>3251</v>
      </c>
      <c r="E677" s="2" t="str">
        <f>VLOOKUP($D677,'Node Plan'!B:M,2,FALSE)</f>
        <v>Microfluidic Layer Node 3251</v>
      </c>
      <c r="F677" s="192">
        <f t="shared" ref="F677:F680" si="471">IF(G677="Y",1/(1/K677+1/P677+1/U677),1/(1/P677+1/U677))</f>
        <v>6.0664000000000004E-3</v>
      </c>
      <c r="G677" s="2" t="s">
        <v>24</v>
      </c>
      <c r="K677" s="5">
        <f t="shared" ref="K677:K680" si="472">I677*J677*H677</f>
        <v>0</v>
      </c>
      <c r="L677" s="274">
        <f>VLOOKUP($B677,'Node Plan'!$B:$M,8,FALSE)</f>
        <v>0.4</v>
      </c>
      <c r="M677" s="275">
        <f>VLOOKUP($B677,'Node Plan'!$B:$M,10,FALSE)</f>
        <v>1.5166000000000001E-2</v>
      </c>
      <c r="N677" s="275">
        <f>VLOOKUP($B677,'Node Plan'!$B:$M,12,FALSE)</f>
        <v>3.5000000000000001E-3</v>
      </c>
      <c r="O677" s="275">
        <f>VLOOKUP($B677,'Node Plan'!$B:$M,12,FALSE)/2</f>
        <v>1.75E-3</v>
      </c>
      <c r="P677" s="276">
        <f t="shared" si="467"/>
        <v>1.2132800000000003E-2</v>
      </c>
      <c r="Q677" s="274">
        <f>VLOOKUP($B677,'Node Plan'!$B:$M,8,FALSE)</f>
        <v>0.4</v>
      </c>
      <c r="R677" s="275">
        <f>VLOOKUP($B677,'Node Plan'!$B:$M,10,FALSE)</f>
        <v>1.5166000000000001E-2</v>
      </c>
      <c r="S677" s="275">
        <f>VLOOKUP($B677,'Node Plan'!$B:$M,12,FALSE)</f>
        <v>3.5000000000000001E-3</v>
      </c>
      <c r="T677" s="275">
        <f>VLOOKUP($B677,'Node Plan'!$B:$M,12,FALSE)/2</f>
        <v>1.75E-3</v>
      </c>
      <c r="U677" s="276">
        <f t="shared" si="468"/>
        <v>1.2132800000000003E-2</v>
      </c>
      <c r="X677" s="2" t="str">
        <f t="shared" ref="X677:X680" si="473">"     GL("&amp;B677&amp;","&amp;D677&amp;") = "&amp;F677&amp;";"</f>
        <v xml:space="preserve">     GL(3214,3251) = 0.0060664;</v>
      </c>
    </row>
    <row r="678" spans="1:24">
      <c r="B678" s="2">
        <f t="shared" si="469"/>
        <v>3215</v>
      </c>
      <c r="C678" s="2" t="str">
        <f>VLOOKUP($B678,'Node Plan'!B:M,2,FALSE)</f>
        <v>Microfluidic Layer Node 3215</v>
      </c>
      <c r="D678" s="2">
        <f t="shared" si="470"/>
        <v>3257</v>
      </c>
      <c r="E678" s="2" t="str">
        <f>VLOOKUP($D678,'Node Plan'!B:M,2,FALSE)</f>
        <v>Microfluidic Layer Node 3257</v>
      </c>
      <c r="F678" s="192">
        <f t="shared" si="471"/>
        <v>6.0664000000000004E-3</v>
      </c>
      <c r="G678" s="2" t="s">
        <v>24</v>
      </c>
      <c r="K678" s="5">
        <f t="shared" si="472"/>
        <v>0</v>
      </c>
      <c r="L678" s="274">
        <f>VLOOKUP($B678,'Node Plan'!$B:$M,8,FALSE)</f>
        <v>0.4</v>
      </c>
      <c r="M678" s="275">
        <f>VLOOKUP($B678,'Node Plan'!$B:$M,10,FALSE)</f>
        <v>1.5166000000000001E-2</v>
      </c>
      <c r="N678" s="275">
        <f>VLOOKUP($B678,'Node Plan'!$B:$M,12,FALSE)</f>
        <v>3.5000000000000001E-3</v>
      </c>
      <c r="O678" s="275">
        <f>VLOOKUP($B678,'Node Plan'!$B:$M,12,FALSE)/2</f>
        <v>1.75E-3</v>
      </c>
      <c r="P678" s="276">
        <f t="shared" si="467"/>
        <v>1.2132800000000003E-2</v>
      </c>
      <c r="Q678" s="274">
        <f>VLOOKUP($B678,'Node Plan'!$B:$M,8,FALSE)</f>
        <v>0.4</v>
      </c>
      <c r="R678" s="275">
        <f>VLOOKUP($B678,'Node Plan'!$B:$M,10,FALSE)</f>
        <v>1.5166000000000001E-2</v>
      </c>
      <c r="S678" s="275">
        <f>VLOOKUP($B678,'Node Plan'!$B:$M,12,FALSE)</f>
        <v>3.5000000000000001E-3</v>
      </c>
      <c r="T678" s="275">
        <f>VLOOKUP($B678,'Node Plan'!$B:$M,12,FALSE)/2</f>
        <v>1.75E-3</v>
      </c>
      <c r="U678" s="276">
        <f t="shared" si="468"/>
        <v>1.2132800000000003E-2</v>
      </c>
      <c r="X678" s="2" t="str">
        <f t="shared" si="473"/>
        <v xml:space="preserve">     GL(3215,3257) = 0.0060664;</v>
      </c>
    </row>
    <row r="679" spans="1:24">
      <c r="B679" s="2">
        <f t="shared" si="469"/>
        <v>3216</v>
      </c>
      <c r="C679" s="2" t="str">
        <f>VLOOKUP($B679,'Node Plan'!B:M,2,FALSE)</f>
        <v>Microfluidic Layer Node 3216</v>
      </c>
      <c r="D679" s="2">
        <f t="shared" si="470"/>
        <v>3263</v>
      </c>
      <c r="E679" s="2" t="str">
        <f>VLOOKUP($D679,'Node Plan'!B:M,2,FALSE)</f>
        <v>Microfluidic Layer Node 3263</v>
      </c>
      <c r="F679" s="192">
        <f t="shared" si="471"/>
        <v>6.0664000000000004E-3</v>
      </c>
      <c r="G679" s="2" t="s">
        <v>24</v>
      </c>
      <c r="K679" s="5">
        <f t="shared" si="472"/>
        <v>0</v>
      </c>
      <c r="L679" s="274">
        <f>VLOOKUP($B679,'Node Plan'!$B:$M,8,FALSE)</f>
        <v>0.4</v>
      </c>
      <c r="M679" s="275">
        <f>VLOOKUP($B679,'Node Plan'!$B:$M,10,FALSE)</f>
        <v>1.5166000000000001E-2</v>
      </c>
      <c r="N679" s="275">
        <f>VLOOKUP($B679,'Node Plan'!$B:$M,12,FALSE)</f>
        <v>3.5000000000000001E-3</v>
      </c>
      <c r="O679" s="275">
        <f>VLOOKUP($B679,'Node Plan'!$B:$M,12,FALSE)/2</f>
        <v>1.75E-3</v>
      </c>
      <c r="P679" s="276">
        <f t="shared" si="467"/>
        <v>1.2132800000000003E-2</v>
      </c>
      <c r="Q679" s="274">
        <f>VLOOKUP($B679,'Node Plan'!$B:$M,8,FALSE)</f>
        <v>0.4</v>
      </c>
      <c r="R679" s="275">
        <f>VLOOKUP($B679,'Node Plan'!$B:$M,10,FALSE)</f>
        <v>1.5166000000000001E-2</v>
      </c>
      <c r="S679" s="275">
        <f>VLOOKUP($B679,'Node Plan'!$B:$M,12,FALSE)</f>
        <v>3.5000000000000001E-3</v>
      </c>
      <c r="T679" s="275">
        <f>VLOOKUP($B679,'Node Plan'!$B:$M,12,FALSE)/2</f>
        <v>1.75E-3</v>
      </c>
      <c r="U679" s="276">
        <f t="shared" si="468"/>
        <v>1.2132800000000003E-2</v>
      </c>
      <c r="X679" s="2" t="str">
        <f t="shared" si="473"/>
        <v xml:space="preserve">     GL(3216,3263) = 0.0060664;</v>
      </c>
    </row>
    <row r="680" spans="1:24">
      <c r="B680" s="2">
        <f t="shared" si="469"/>
        <v>3217</v>
      </c>
      <c r="C680" s="2" t="str">
        <f>VLOOKUP($B680,'Node Plan'!B:M,2,FALSE)</f>
        <v>Microfluidic Layer Node 3217</v>
      </c>
      <c r="D680" s="2">
        <f t="shared" si="470"/>
        <v>3269</v>
      </c>
      <c r="E680" s="2" t="str">
        <f>VLOOKUP($D680,'Node Plan'!B:M,2,FALSE)</f>
        <v>Microfluidic Layer Node 3269</v>
      </c>
      <c r="F680" s="192">
        <f t="shared" si="471"/>
        <v>6.0664000000000004E-3</v>
      </c>
      <c r="G680" s="2" t="s">
        <v>24</v>
      </c>
      <c r="K680" s="5">
        <f t="shared" si="472"/>
        <v>0</v>
      </c>
      <c r="L680" s="274">
        <f>VLOOKUP($B680,'Node Plan'!$B:$M,8,FALSE)</f>
        <v>0.4</v>
      </c>
      <c r="M680" s="275">
        <f>VLOOKUP($B680,'Node Plan'!$B:$M,10,FALSE)</f>
        <v>1.5166000000000001E-2</v>
      </c>
      <c r="N680" s="275">
        <f>VLOOKUP($B680,'Node Plan'!$B:$M,12,FALSE)</f>
        <v>3.5000000000000001E-3</v>
      </c>
      <c r="O680" s="275">
        <f>VLOOKUP($B680,'Node Plan'!$B:$M,12,FALSE)/2</f>
        <v>1.75E-3</v>
      </c>
      <c r="P680" s="276">
        <f t="shared" si="467"/>
        <v>1.2132800000000003E-2</v>
      </c>
      <c r="Q680" s="274">
        <f>VLOOKUP($B680,'Node Plan'!$B:$M,8,FALSE)</f>
        <v>0.4</v>
      </c>
      <c r="R680" s="275">
        <f>VLOOKUP($B680,'Node Plan'!$B:$M,10,FALSE)</f>
        <v>1.5166000000000001E-2</v>
      </c>
      <c r="S680" s="275">
        <f>VLOOKUP($B680,'Node Plan'!$B:$M,12,FALSE)</f>
        <v>3.5000000000000001E-3</v>
      </c>
      <c r="T680" s="275">
        <f>VLOOKUP($B680,'Node Plan'!$B:$M,12,FALSE)/2</f>
        <v>1.75E-3</v>
      </c>
      <c r="U680" s="276">
        <f t="shared" si="468"/>
        <v>1.2132800000000003E-2</v>
      </c>
      <c r="X680" s="2" t="str">
        <f t="shared" si="473"/>
        <v xml:space="preserve">     GL(3217,3269) = 0.0060664;</v>
      </c>
    </row>
    <row r="681" spans="1:24" s="62" customFormat="1">
      <c r="A681"/>
      <c r="B681" s="2"/>
      <c r="C681" s="2"/>
      <c r="D681" s="2"/>
      <c r="E681" s="2"/>
      <c r="F681" s="192"/>
      <c r="G681" s="2"/>
      <c r="H681" s="6"/>
      <c r="I681" s="4"/>
      <c r="J681" s="4"/>
      <c r="K681" s="4"/>
      <c r="L681" s="274"/>
      <c r="M681" s="275"/>
      <c r="N681" s="275"/>
      <c r="O681" s="275"/>
      <c r="P681" s="276"/>
      <c r="Q681" s="274"/>
      <c r="R681" s="275"/>
      <c r="S681" s="275"/>
      <c r="T681" s="275"/>
      <c r="U681" s="276"/>
      <c r="V681"/>
      <c r="W681"/>
      <c r="X681" s="2"/>
    </row>
    <row r="682" spans="1:24">
      <c r="B682" s="2">
        <f>B680+1</f>
        <v>3218</v>
      </c>
      <c r="C682" s="2" t="str">
        <f>VLOOKUP($B682,'Node Plan'!B:M,2,FALSE)</f>
        <v>Microfluidic Layer Node 3218</v>
      </c>
      <c r="D682" s="2">
        <f>D675-1</f>
        <v>3238</v>
      </c>
      <c r="E682" s="2" t="str">
        <f>VLOOKUP($D682,'Node Plan'!B:M,2,FALSE)</f>
        <v>Microfluidic Layer Node 3238</v>
      </c>
      <c r="F682" s="192">
        <f>IF(G682="Y",1/(1/K682+1/P682+1/U682),1/(1/P682+1/U682))</f>
        <v>6.0664000000000004E-3</v>
      </c>
      <c r="G682" s="2" t="s">
        <v>24</v>
      </c>
      <c r="K682" s="5">
        <f>I682*J682*H682</f>
        <v>0</v>
      </c>
      <c r="L682" s="274">
        <f>VLOOKUP($B682,'Node Plan'!$B:$M,8,FALSE)</f>
        <v>0.4</v>
      </c>
      <c r="M682" s="275">
        <f>VLOOKUP($B682,'Node Plan'!$B:$M,10,FALSE)</f>
        <v>1.5166000000000001E-2</v>
      </c>
      <c r="N682" s="275">
        <f>VLOOKUP($B682,'Node Plan'!$B:$M,12,FALSE)</f>
        <v>3.5000000000000001E-3</v>
      </c>
      <c r="O682" s="275">
        <f>VLOOKUP($B682,'Node Plan'!$B:$M,12,FALSE)/2</f>
        <v>1.75E-3</v>
      </c>
      <c r="P682" s="276">
        <f>(L682*M682*N682)/O682</f>
        <v>1.2132800000000003E-2</v>
      </c>
      <c r="Q682" s="274">
        <f>VLOOKUP($B682,'Node Plan'!$B:$M,8,FALSE)</f>
        <v>0.4</v>
      </c>
      <c r="R682" s="275">
        <f>VLOOKUP($B682,'Node Plan'!$B:$M,10,FALSE)</f>
        <v>1.5166000000000001E-2</v>
      </c>
      <c r="S682" s="275">
        <f>VLOOKUP($B682,'Node Plan'!$B:$M,12,FALSE)</f>
        <v>3.5000000000000001E-3</v>
      </c>
      <c r="T682" s="275">
        <f>VLOOKUP($B682,'Node Plan'!$B:$M,12,FALSE)/2</f>
        <v>1.75E-3</v>
      </c>
      <c r="U682" s="276">
        <f>(Q682*R682*S682)/T682</f>
        <v>1.2132800000000003E-2</v>
      </c>
      <c r="X682" s="2" t="str">
        <f>"     GL("&amp;B682&amp;","&amp;D682&amp;") = "&amp;F682&amp;";"</f>
        <v xml:space="preserve">     GL(3218,3238) = 0.0060664;</v>
      </c>
    </row>
    <row r="683" spans="1:24">
      <c r="B683" s="2">
        <f>B682+1</f>
        <v>3219</v>
      </c>
      <c r="C683" s="2" t="str">
        <f>VLOOKUP($B683,'Node Plan'!B:M,2,FALSE)</f>
        <v>Microfluidic Layer Node 3219</v>
      </c>
      <c r="D683" s="2">
        <f>D682+6</f>
        <v>3244</v>
      </c>
      <c r="E683" s="2" t="str">
        <f>VLOOKUP($D683,'Node Plan'!B:M,2,FALSE)</f>
        <v>Microfluidic Layer Node 3244</v>
      </c>
      <c r="F683" s="192">
        <f>IF(G683="Y",1/(1/K683+1/P683+1/U683),1/(1/P683+1/U683))</f>
        <v>6.0664000000000004E-3</v>
      </c>
      <c r="G683" s="2" t="s">
        <v>24</v>
      </c>
      <c r="K683" s="5">
        <f>I683*J683*H683</f>
        <v>0</v>
      </c>
      <c r="L683" s="274">
        <f>VLOOKUP($B683,'Node Plan'!$B:$M,8,FALSE)</f>
        <v>0.4</v>
      </c>
      <c r="M683" s="275">
        <f>VLOOKUP($B683,'Node Plan'!$B:$M,10,FALSE)</f>
        <v>1.5166000000000001E-2</v>
      </c>
      <c r="N683" s="275">
        <f>VLOOKUP($B683,'Node Plan'!$B:$M,12,FALSE)</f>
        <v>3.5000000000000001E-3</v>
      </c>
      <c r="O683" s="275">
        <f>VLOOKUP($B683,'Node Plan'!$B:$M,12,FALSE)/2</f>
        <v>1.75E-3</v>
      </c>
      <c r="P683" s="276">
        <f t="shared" ref="P683:P687" si="474">(L683*M683*N683)/O683</f>
        <v>1.2132800000000003E-2</v>
      </c>
      <c r="Q683" s="274">
        <f>VLOOKUP($B683,'Node Plan'!$B:$M,8,FALSE)</f>
        <v>0.4</v>
      </c>
      <c r="R683" s="275">
        <f>VLOOKUP($B683,'Node Plan'!$B:$M,10,FALSE)</f>
        <v>1.5166000000000001E-2</v>
      </c>
      <c r="S683" s="275">
        <f>VLOOKUP($B683,'Node Plan'!$B:$M,12,FALSE)</f>
        <v>3.5000000000000001E-3</v>
      </c>
      <c r="T683" s="275">
        <f>VLOOKUP($B683,'Node Plan'!$B:$M,12,FALSE)/2</f>
        <v>1.75E-3</v>
      </c>
      <c r="U683" s="276">
        <f t="shared" ref="U683:U687" si="475">(Q683*R683*S683)/T683</f>
        <v>1.2132800000000003E-2</v>
      </c>
      <c r="X683" s="2" t="str">
        <f>"     GL("&amp;B683&amp;","&amp;D683&amp;") = "&amp;F683&amp;";"</f>
        <v xml:space="preserve">     GL(3219,3244) = 0.0060664;</v>
      </c>
    </row>
    <row r="684" spans="1:24">
      <c r="B684" s="2">
        <f t="shared" ref="B684:B687" si="476">B683+1</f>
        <v>3220</v>
      </c>
      <c r="C684" s="2" t="str">
        <f>VLOOKUP($B684,'Node Plan'!B:M,2,FALSE)</f>
        <v>Microfluidic Layer Node 3220</v>
      </c>
      <c r="D684" s="2">
        <f t="shared" ref="D684:D687" si="477">D683+6</f>
        <v>3250</v>
      </c>
      <c r="E684" s="2" t="str">
        <f>VLOOKUP($D684,'Node Plan'!B:M,2,FALSE)</f>
        <v>Microfluidic Layer Node 3250</v>
      </c>
      <c r="F684" s="192">
        <f t="shared" ref="F684:F687" si="478">IF(G684="Y",1/(1/K684+1/P684+1/U684),1/(1/P684+1/U684))</f>
        <v>6.0664000000000004E-3</v>
      </c>
      <c r="G684" s="2" t="s">
        <v>24</v>
      </c>
      <c r="K684" s="5">
        <f t="shared" ref="K684:K687" si="479">I684*J684*H684</f>
        <v>0</v>
      </c>
      <c r="L684" s="274">
        <f>VLOOKUP($B684,'Node Plan'!$B:$M,8,FALSE)</f>
        <v>0.4</v>
      </c>
      <c r="M684" s="275">
        <f>VLOOKUP($B684,'Node Plan'!$B:$M,10,FALSE)</f>
        <v>1.5166000000000001E-2</v>
      </c>
      <c r="N684" s="275">
        <f>VLOOKUP($B684,'Node Plan'!$B:$M,12,FALSE)</f>
        <v>3.5000000000000001E-3</v>
      </c>
      <c r="O684" s="275">
        <f>VLOOKUP($B684,'Node Plan'!$B:$M,12,FALSE)/2</f>
        <v>1.75E-3</v>
      </c>
      <c r="P684" s="276">
        <f t="shared" si="474"/>
        <v>1.2132800000000003E-2</v>
      </c>
      <c r="Q684" s="274">
        <f>VLOOKUP($B684,'Node Plan'!$B:$M,8,FALSE)</f>
        <v>0.4</v>
      </c>
      <c r="R684" s="275">
        <f>VLOOKUP($B684,'Node Plan'!$B:$M,10,FALSE)</f>
        <v>1.5166000000000001E-2</v>
      </c>
      <c r="S684" s="275">
        <f>VLOOKUP($B684,'Node Plan'!$B:$M,12,FALSE)</f>
        <v>3.5000000000000001E-3</v>
      </c>
      <c r="T684" s="275">
        <f>VLOOKUP($B684,'Node Plan'!$B:$M,12,FALSE)/2</f>
        <v>1.75E-3</v>
      </c>
      <c r="U684" s="276">
        <f t="shared" si="475"/>
        <v>1.2132800000000003E-2</v>
      </c>
      <c r="X684" s="2" t="str">
        <f t="shared" ref="X684:X687" si="480">"     GL("&amp;B684&amp;","&amp;D684&amp;") = "&amp;F684&amp;";"</f>
        <v xml:space="preserve">     GL(3220,3250) = 0.0060664;</v>
      </c>
    </row>
    <row r="685" spans="1:24">
      <c r="B685" s="2">
        <f t="shared" si="476"/>
        <v>3221</v>
      </c>
      <c r="C685" s="2" t="str">
        <f>VLOOKUP($B685,'Node Plan'!B:M,2,FALSE)</f>
        <v>Microfluidic Layer Node 3221</v>
      </c>
      <c r="D685" s="2">
        <f t="shared" si="477"/>
        <v>3256</v>
      </c>
      <c r="E685" s="2" t="str">
        <f>VLOOKUP($D685,'Node Plan'!B:M,2,FALSE)</f>
        <v>Microfluidic Layer Node 3256</v>
      </c>
      <c r="F685" s="192">
        <f t="shared" si="478"/>
        <v>6.0664000000000004E-3</v>
      </c>
      <c r="G685" s="2" t="s">
        <v>24</v>
      </c>
      <c r="K685" s="5">
        <f t="shared" si="479"/>
        <v>0</v>
      </c>
      <c r="L685" s="274">
        <f>VLOOKUP($B685,'Node Plan'!$B:$M,8,FALSE)</f>
        <v>0.4</v>
      </c>
      <c r="M685" s="275">
        <f>VLOOKUP($B685,'Node Plan'!$B:$M,10,FALSE)</f>
        <v>1.5166000000000001E-2</v>
      </c>
      <c r="N685" s="275">
        <f>VLOOKUP($B685,'Node Plan'!$B:$M,12,FALSE)</f>
        <v>3.5000000000000001E-3</v>
      </c>
      <c r="O685" s="275">
        <f>VLOOKUP($B685,'Node Plan'!$B:$M,12,FALSE)/2</f>
        <v>1.75E-3</v>
      </c>
      <c r="P685" s="276">
        <f t="shared" si="474"/>
        <v>1.2132800000000003E-2</v>
      </c>
      <c r="Q685" s="274">
        <f>VLOOKUP($B685,'Node Plan'!$B:$M,8,FALSE)</f>
        <v>0.4</v>
      </c>
      <c r="R685" s="275">
        <f>VLOOKUP($B685,'Node Plan'!$B:$M,10,FALSE)</f>
        <v>1.5166000000000001E-2</v>
      </c>
      <c r="S685" s="275">
        <f>VLOOKUP($B685,'Node Plan'!$B:$M,12,FALSE)</f>
        <v>3.5000000000000001E-3</v>
      </c>
      <c r="T685" s="275">
        <f>VLOOKUP($B685,'Node Plan'!$B:$M,12,FALSE)/2</f>
        <v>1.75E-3</v>
      </c>
      <c r="U685" s="276">
        <f t="shared" si="475"/>
        <v>1.2132800000000003E-2</v>
      </c>
      <c r="X685" s="2" t="str">
        <f t="shared" si="480"/>
        <v xml:space="preserve">     GL(3221,3256) = 0.0060664;</v>
      </c>
    </row>
    <row r="686" spans="1:24">
      <c r="B686" s="2">
        <f t="shared" si="476"/>
        <v>3222</v>
      </c>
      <c r="C686" s="2" t="str">
        <f>VLOOKUP($B686,'Node Plan'!B:M,2,FALSE)</f>
        <v>Microfluidic Layer Node 3222</v>
      </c>
      <c r="D686" s="2">
        <f t="shared" si="477"/>
        <v>3262</v>
      </c>
      <c r="E686" s="2" t="str">
        <f>VLOOKUP($D686,'Node Plan'!B:M,2,FALSE)</f>
        <v>Microfluidic Layer Node 3262</v>
      </c>
      <c r="F686" s="192">
        <f t="shared" si="478"/>
        <v>6.0664000000000004E-3</v>
      </c>
      <c r="G686" s="2" t="s">
        <v>24</v>
      </c>
      <c r="K686" s="5">
        <f t="shared" si="479"/>
        <v>0</v>
      </c>
      <c r="L686" s="274">
        <f>VLOOKUP($B686,'Node Plan'!$B:$M,8,FALSE)</f>
        <v>0.4</v>
      </c>
      <c r="M686" s="275">
        <f>VLOOKUP($B686,'Node Plan'!$B:$M,10,FALSE)</f>
        <v>1.5166000000000001E-2</v>
      </c>
      <c r="N686" s="275">
        <f>VLOOKUP($B686,'Node Plan'!$B:$M,12,FALSE)</f>
        <v>3.5000000000000001E-3</v>
      </c>
      <c r="O686" s="275">
        <f>VLOOKUP($B686,'Node Plan'!$B:$M,12,FALSE)/2</f>
        <v>1.75E-3</v>
      </c>
      <c r="P686" s="276">
        <f t="shared" si="474"/>
        <v>1.2132800000000003E-2</v>
      </c>
      <c r="Q686" s="274">
        <f>VLOOKUP($B686,'Node Plan'!$B:$M,8,FALSE)</f>
        <v>0.4</v>
      </c>
      <c r="R686" s="275">
        <f>VLOOKUP($B686,'Node Plan'!$B:$M,10,FALSE)</f>
        <v>1.5166000000000001E-2</v>
      </c>
      <c r="S686" s="275">
        <f>VLOOKUP($B686,'Node Plan'!$B:$M,12,FALSE)</f>
        <v>3.5000000000000001E-3</v>
      </c>
      <c r="T686" s="275">
        <f>VLOOKUP($B686,'Node Plan'!$B:$M,12,FALSE)/2</f>
        <v>1.75E-3</v>
      </c>
      <c r="U686" s="276">
        <f t="shared" si="475"/>
        <v>1.2132800000000003E-2</v>
      </c>
      <c r="X686" s="2" t="str">
        <f t="shared" si="480"/>
        <v xml:space="preserve">     GL(3222,3262) = 0.0060664;</v>
      </c>
    </row>
    <row r="687" spans="1:24">
      <c r="B687" s="2">
        <f t="shared" si="476"/>
        <v>3223</v>
      </c>
      <c r="C687" s="2" t="str">
        <f>VLOOKUP($B687,'Node Plan'!B:M,2,FALSE)</f>
        <v>Microfluidic Layer Node 3223</v>
      </c>
      <c r="D687" s="2">
        <f t="shared" si="477"/>
        <v>3268</v>
      </c>
      <c r="E687" s="2" t="str">
        <f>VLOOKUP($D687,'Node Plan'!B:M,2,FALSE)</f>
        <v>Microfluidic Layer Node 3268</v>
      </c>
      <c r="F687" s="192">
        <f t="shared" si="478"/>
        <v>6.0664000000000004E-3</v>
      </c>
      <c r="G687" s="2" t="s">
        <v>24</v>
      </c>
      <c r="K687" s="5">
        <f t="shared" si="479"/>
        <v>0</v>
      </c>
      <c r="L687" s="274">
        <f>VLOOKUP($B687,'Node Plan'!$B:$M,8,FALSE)</f>
        <v>0.4</v>
      </c>
      <c r="M687" s="275">
        <f>VLOOKUP($B687,'Node Plan'!$B:$M,10,FALSE)</f>
        <v>1.5166000000000001E-2</v>
      </c>
      <c r="N687" s="275">
        <f>VLOOKUP($B687,'Node Plan'!$B:$M,12,FALSE)</f>
        <v>3.5000000000000001E-3</v>
      </c>
      <c r="O687" s="275">
        <f>VLOOKUP($B687,'Node Plan'!$B:$M,12,FALSE)/2</f>
        <v>1.75E-3</v>
      </c>
      <c r="P687" s="276">
        <f t="shared" si="474"/>
        <v>1.2132800000000003E-2</v>
      </c>
      <c r="Q687" s="274">
        <f>VLOOKUP($B687,'Node Plan'!$B:$M,8,FALSE)</f>
        <v>0.4</v>
      </c>
      <c r="R687" s="275">
        <f>VLOOKUP($B687,'Node Plan'!$B:$M,10,FALSE)</f>
        <v>1.5166000000000001E-2</v>
      </c>
      <c r="S687" s="275">
        <f>VLOOKUP($B687,'Node Plan'!$B:$M,12,FALSE)</f>
        <v>3.5000000000000001E-3</v>
      </c>
      <c r="T687" s="275">
        <f>VLOOKUP($B687,'Node Plan'!$B:$M,12,FALSE)/2</f>
        <v>1.75E-3</v>
      </c>
      <c r="U687" s="276">
        <f t="shared" si="475"/>
        <v>1.2132800000000003E-2</v>
      </c>
      <c r="X687" s="2" t="str">
        <f t="shared" si="480"/>
        <v xml:space="preserve">     GL(3223,3268) = 0.0060664;</v>
      </c>
    </row>
    <row r="688" spans="1:24" s="62" customFormat="1">
      <c r="A688"/>
      <c r="B688" s="2"/>
      <c r="C688" s="2"/>
      <c r="D688" s="2"/>
      <c r="E688" s="2"/>
      <c r="F688" s="192"/>
      <c r="G688" s="2"/>
      <c r="H688" s="6"/>
      <c r="I688" s="4"/>
      <c r="J688" s="4"/>
      <c r="K688" s="4"/>
      <c r="L688" s="274"/>
      <c r="M688" s="275"/>
      <c r="N688" s="275"/>
      <c r="O688" s="275"/>
      <c r="P688" s="276"/>
      <c r="Q688" s="274"/>
      <c r="R688" s="275"/>
      <c r="S688" s="275"/>
      <c r="T688" s="275"/>
      <c r="U688" s="276"/>
      <c r="V688"/>
      <c r="W688"/>
      <c r="X688" s="2"/>
    </row>
    <row r="689" spans="1:24">
      <c r="B689" s="2">
        <f>B687+1</f>
        <v>3224</v>
      </c>
      <c r="C689" s="2" t="str">
        <f>VLOOKUP($B689,'Node Plan'!B:M,2,FALSE)</f>
        <v>Microfluidic Layer Node 3224</v>
      </c>
      <c r="D689" s="2">
        <f>D682-1</f>
        <v>3237</v>
      </c>
      <c r="E689" s="2" t="str">
        <f>VLOOKUP($D689,'Node Plan'!B:M,2,FALSE)</f>
        <v>Microfluidic Layer Node 3237</v>
      </c>
      <c r="F689" s="192">
        <f>IF(G689="Y",1/(1/K689+1/P689+1/U689),1/(1/P689+1/U689))</f>
        <v>6.0664000000000004E-3</v>
      </c>
      <c r="G689" s="2" t="s">
        <v>24</v>
      </c>
      <c r="K689" s="5">
        <f>I689*J689*H689</f>
        <v>0</v>
      </c>
      <c r="L689" s="274">
        <f>VLOOKUP($B689,'Node Plan'!$B:$M,8,FALSE)</f>
        <v>0.4</v>
      </c>
      <c r="M689" s="275">
        <f>VLOOKUP($B689,'Node Plan'!$B:$M,10,FALSE)</f>
        <v>1.5166000000000001E-2</v>
      </c>
      <c r="N689" s="275">
        <f>VLOOKUP($B689,'Node Plan'!$B:$M,12,FALSE)</f>
        <v>3.5000000000000001E-3</v>
      </c>
      <c r="O689" s="275">
        <f>VLOOKUP($B689,'Node Plan'!$B:$M,12,FALSE)/2</f>
        <v>1.75E-3</v>
      </c>
      <c r="P689" s="276">
        <f>(L689*M689*N689)/O689</f>
        <v>1.2132800000000003E-2</v>
      </c>
      <c r="Q689" s="274">
        <f>VLOOKUP($B689,'Node Plan'!$B:$M,8,FALSE)</f>
        <v>0.4</v>
      </c>
      <c r="R689" s="275">
        <f>VLOOKUP($B689,'Node Plan'!$B:$M,10,FALSE)</f>
        <v>1.5166000000000001E-2</v>
      </c>
      <c r="S689" s="275">
        <f>VLOOKUP($B689,'Node Plan'!$B:$M,12,FALSE)</f>
        <v>3.5000000000000001E-3</v>
      </c>
      <c r="T689" s="275">
        <f>VLOOKUP($B689,'Node Plan'!$B:$M,12,FALSE)/2</f>
        <v>1.75E-3</v>
      </c>
      <c r="U689" s="276">
        <f>(Q689*R689*S689)/T689</f>
        <v>1.2132800000000003E-2</v>
      </c>
      <c r="X689" s="2" t="str">
        <f>"     GL("&amp;B689&amp;","&amp;D689&amp;") = "&amp;F689&amp;";"</f>
        <v xml:space="preserve">     GL(3224,3237) = 0.0060664;</v>
      </c>
    </row>
    <row r="690" spans="1:24">
      <c r="B690" s="2">
        <f>B689+1</f>
        <v>3225</v>
      </c>
      <c r="C690" s="2" t="str">
        <f>VLOOKUP($B690,'Node Plan'!B:M,2,FALSE)</f>
        <v>Microfluidic Layer Node 3225</v>
      </c>
      <c r="D690" s="2">
        <f>D689+6</f>
        <v>3243</v>
      </c>
      <c r="E690" s="2" t="str">
        <f>VLOOKUP($D690,'Node Plan'!B:M,2,FALSE)</f>
        <v>Microfluidic Layer Node 3243</v>
      </c>
      <c r="F690" s="192">
        <f>IF(G690="Y",1/(1/K690+1/P690+1/U690),1/(1/P690+1/U690))</f>
        <v>6.0664000000000004E-3</v>
      </c>
      <c r="G690" s="2" t="s">
        <v>24</v>
      </c>
      <c r="K690" s="5">
        <f>I690*J690*H690</f>
        <v>0</v>
      </c>
      <c r="L690" s="274">
        <f>VLOOKUP($B690,'Node Plan'!$B:$M,8,FALSE)</f>
        <v>0.4</v>
      </c>
      <c r="M690" s="275">
        <f>VLOOKUP($B690,'Node Plan'!$B:$M,10,FALSE)</f>
        <v>1.5166000000000001E-2</v>
      </c>
      <c r="N690" s="275">
        <f>VLOOKUP($B690,'Node Plan'!$B:$M,12,FALSE)</f>
        <v>3.5000000000000001E-3</v>
      </c>
      <c r="O690" s="275">
        <f>VLOOKUP($B690,'Node Plan'!$B:$M,12,FALSE)/2</f>
        <v>1.75E-3</v>
      </c>
      <c r="P690" s="276">
        <f t="shared" ref="P690:P694" si="481">(L690*M690*N690)/O690</f>
        <v>1.2132800000000003E-2</v>
      </c>
      <c r="Q690" s="274">
        <f>VLOOKUP($B690,'Node Plan'!$B:$M,8,FALSE)</f>
        <v>0.4</v>
      </c>
      <c r="R690" s="275">
        <f>VLOOKUP($B690,'Node Plan'!$B:$M,10,FALSE)</f>
        <v>1.5166000000000001E-2</v>
      </c>
      <c r="S690" s="275">
        <f>VLOOKUP($B690,'Node Plan'!$B:$M,12,FALSE)</f>
        <v>3.5000000000000001E-3</v>
      </c>
      <c r="T690" s="275">
        <f>VLOOKUP($B690,'Node Plan'!$B:$M,12,FALSE)/2</f>
        <v>1.75E-3</v>
      </c>
      <c r="U690" s="276">
        <f t="shared" ref="U690:U694" si="482">(Q690*R690*S690)/T690</f>
        <v>1.2132800000000003E-2</v>
      </c>
      <c r="X690" s="2" t="str">
        <f>"     GL("&amp;B690&amp;","&amp;D690&amp;") = "&amp;F690&amp;";"</f>
        <v xml:space="preserve">     GL(3225,3243) = 0.0060664;</v>
      </c>
    </row>
    <row r="691" spans="1:24">
      <c r="B691" s="2">
        <f t="shared" ref="B691:B694" si="483">B690+1</f>
        <v>3226</v>
      </c>
      <c r="C691" s="2" t="str">
        <f>VLOOKUP($B691,'Node Plan'!B:M,2,FALSE)</f>
        <v>Microfluidic Layer Node 3226</v>
      </c>
      <c r="D691" s="2">
        <f t="shared" ref="D691:D694" si="484">D690+6</f>
        <v>3249</v>
      </c>
      <c r="E691" s="2" t="str">
        <f>VLOOKUP($D691,'Node Plan'!B:M,2,FALSE)</f>
        <v>Microfluidic Layer Node 3249</v>
      </c>
      <c r="F691" s="192">
        <f t="shared" ref="F691:F694" si="485">IF(G691="Y",1/(1/K691+1/P691+1/U691),1/(1/P691+1/U691))</f>
        <v>6.0664000000000004E-3</v>
      </c>
      <c r="G691" s="2" t="s">
        <v>24</v>
      </c>
      <c r="K691" s="5">
        <f t="shared" ref="K691:K694" si="486">I691*J691*H691</f>
        <v>0</v>
      </c>
      <c r="L691" s="274">
        <f>VLOOKUP($B691,'Node Plan'!$B:$M,8,FALSE)</f>
        <v>0.4</v>
      </c>
      <c r="M691" s="275">
        <f>VLOOKUP($B691,'Node Plan'!$B:$M,10,FALSE)</f>
        <v>1.5166000000000001E-2</v>
      </c>
      <c r="N691" s="275">
        <f>VLOOKUP($B691,'Node Plan'!$B:$M,12,FALSE)</f>
        <v>3.5000000000000001E-3</v>
      </c>
      <c r="O691" s="275">
        <f>VLOOKUP($B691,'Node Plan'!$B:$M,12,FALSE)/2</f>
        <v>1.75E-3</v>
      </c>
      <c r="P691" s="276">
        <f t="shared" si="481"/>
        <v>1.2132800000000003E-2</v>
      </c>
      <c r="Q691" s="274">
        <f>VLOOKUP($B691,'Node Plan'!$B:$M,8,FALSE)</f>
        <v>0.4</v>
      </c>
      <c r="R691" s="275">
        <f>VLOOKUP($B691,'Node Plan'!$B:$M,10,FALSE)</f>
        <v>1.5166000000000001E-2</v>
      </c>
      <c r="S691" s="275">
        <f>VLOOKUP($B691,'Node Plan'!$B:$M,12,FALSE)</f>
        <v>3.5000000000000001E-3</v>
      </c>
      <c r="T691" s="275">
        <f>VLOOKUP($B691,'Node Plan'!$B:$M,12,FALSE)/2</f>
        <v>1.75E-3</v>
      </c>
      <c r="U691" s="276">
        <f t="shared" si="482"/>
        <v>1.2132800000000003E-2</v>
      </c>
      <c r="X691" s="2" t="str">
        <f t="shared" ref="X691:X694" si="487">"     GL("&amp;B691&amp;","&amp;D691&amp;") = "&amp;F691&amp;";"</f>
        <v xml:space="preserve">     GL(3226,3249) = 0.0060664;</v>
      </c>
    </row>
    <row r="692" spans="1:24">
      <c r="B692" s="2">
        <f t="shared" si="483"/>
        <v>3227</v>
      </c>
      <c r="C692" s="2" t="str">
        <f>VLOOKUP($B692,'Node Plan'!B:M,2,FALSE)</f>
        <v>Microfluidic Layer Node 3227</v>
      </c>
      <c r="D692" s="2">
        <f t="shared" si="484"/>
        <v>3255</v>
      </c>
      <c r="E692" s="2" t="str">
        <f>VLOOKUP($D692,'Node Plan'!B:M,2,FALSE)</f>
        <v>Microfluidic Layer Node 3255</v>
      </c>
      <c r="F692" s="192">
        <f t="shared" si="485"/>
        <v>6.0664000000000004E-3</v>
      </c>
      <c r="G692" s="2" t="s">
        <v>24</v>
      </c>
      <c r="K692" s="5">
        <f t="shared" si="486"/>
        <v>0</v>
      </c>
      <c r="L692" s="274">
        <f>VLOOKUP($B692,'Node Plan'!$B:$M,8,FALSE)</f>
        <v>0.4</v>
      </c>
      <c r="M692" s="275">
        <f>VLOOKUP($B692,'Node Plan'!$B:$M,10,FALSE)</f>
        <v>1.5166000000000001E-2</v>
      </c>
      <c r="N692" s="275">
        <f>VLOOKUP($B692,'Node Plan'!$B:$M,12,FALSE)</f>
        <v>3.5000000000000001E-3</v>
      </c>
      <c r="O692" s="275">
        <f>VLOOKUP($B692,'Node Plan'!$B:$M,12,FALSE)/2</f>
        <v>1.75E-3</v>
      </c>
      <c r="P692" s="276">
        <f t="shared" si="481"/>
        <v>1.2132800000000003E-2</v>
      </c>
      <c r="Q692" s="274">
        <f>VLOOKUP($B692,'Node Plan'!$B:$M,8,FALSE)</f>
        <v>0.4</v>
      </c>
      <c r="R692" s="275">
        <f>VLOOKUP($B692,'Node Plan'!$B:$M,10,FALSE)</f>
        <v>1.5166000000000001E-2</v>
      </c>
      <c r="S692" s="275">
        <f>VLOOKUP($B692,'Node Plan'!$B:$M,12,FALSE)</f>
        <v>3.5000000000000001E-3</v>
      </c>
      <c r="T692" s="275">
        <f>VLOOKUP($B692,'Node Plan'!$B:$M,12,FALSE)/2</f>
        <v>1.75E-3</v>
      </c>
      <c r="U692" s="276">
        <f t="shared" si="482"/>
        <v>1.2132800000000003E-2</v>
      </c>
      <c r="X692" s="2" t="str">
        <f t="shared" si="487"/>
        <v xml:space="preserve">     GL(3227,3255) = 0.0060664;</v>
      </c>
    </row>
    <row r="693" spans="1:24">
      <c r="B693" s="2">
        <f t="shared" si="483"/>
        <v>3228</v>
      </c>
      <c r="C693" s="2" t="str">
        <f>VLOOKUP($B693,'Node Plan'!B:M,2,FALSE)</f>
        <v>Microfluidic Layer Node 3228</v>
      </c>
      <c r="D693" s="2">
        <f t="shared" si="484"/>
        <v>3261</v>
      </c>
      <c r="E693" s="2" t="str">
        <f>VLOOKUP($D693,'Node Plan'!B:M,2,FALSE)</f>
        <v>Microfluidic Layer Node 3261</v>
      </c>
      <c r="F693" s="192">
        <f t="shared" si="485"/>
        <v>6.0664000000000004E-3</v>
      </c>
      <c r="G693" s="2" t="s">
        <v>24</v>
      </c>
      <c r="K693" s="5">
        <f t="shared" si="486"/>
        <v>0</v>
      </c>
      <c r="L693" s="274">
        <f>VLOOKUP($B693,'Node Plan'!$B:$M,8,FALSE)</f>
        <v>0.4</v>
      </c>
      <c r="M693" s="275">
        <f>VLOOKUP($B693,'Node Plan'!$B:$M,10,FALSE)</f>
        <v>1.5166000000000001E-2</v>
      </c>
      <c r="N693" s="275">
        <f>VLOOKUP($B693,'Node Plan'!$B:$M,12,FALSE)</f>
        <v>3.5000000000000001E-3</v>
      </c>
      <c r="O693" s="275">
        <f>VLOOKUP($B693,'Node Plan'!$B:$M,12,FALSE)/2</f>
        <v>1.75E-3</v>
      </c>
      <c r="P693" s="276">
        <f t="shared" si="481"/>
        <v>1.2132800000000003E-2</v>
      </c>
      <c r="Q693" s="274">
        <f>VLOOKUP($B693,'Node Plan'!$B:$M,8,FALSE)</f>
        <v>0.4</v>
      </c>
      <c r="R693" s="275">
        <f>VLOOKUP($B693,'Node Plan'!$B:$M,10,FALSE)</f>
        <v>1.5166000000000001E-2</v>
      </c>
      <c r="S693" s="275">
        <f>VLOOKUP($B693,'Node Plan'!$B:$M,12,FALSE)</f>
        <v>3.5000000000000001E-3</v>
      </c>
      <c r="T693" s="275">
        <f>VLOOKUP($B693,'Node Plan'!$B:$M,12,FALSE)/2</f>
        <v>1.75E-3</v>
      </c>
      <c r="U693" s="276">
        <f t="shared" si="482"/>
        <v>1.2132800000000003E-2</v>
      </c>
      <c r="X693" s="2" t="str">
        <f t="shared" si="487"/>
        <v xml:space="preserve">     GL(3228,3261) = 0.0060664;</v>
      </c>
    </row>
    <row r="694" spans="1:24">
      <c r="B694" s="2">
        <f t="shared" si="483"/>
        <v>3229</v>
      </c>
      <c r="C694" s="2" t="str">
        <f>VLOOKUP($B694,'Node Plan'!B:M,2,FALSE)</f>
        <v>Microfluidic Layer Node 3229</v>
      </c>
      <c r="D694" s="2">
        <f t="shared" si="484"/>
        <v>3267</v>
      </c>
      <c r="E694" s="2" t="str">
        <f>VLOOKUP($D694,'Node Plan'!B:M,2,FALSE)</f>
        <v>Microfluidic Layer Node 3267</v>
      </c>
      <c r="F694" s="192">
        <f t="shared" si="485"/>
        <v>6.0664000000000004E-3</v>
      </c>
      <c r="G694" s="2" t="s">
        <v>24</v>
      </c>
      <c r="K694" s="5">
        <f t="shared" si="486"/>
        <v>0</v>
      </c>
      <c r="L694" s="274">
        <f>VLOOKUP($B694,'Node Plan'!$B:$M,8,FALSE)</f>
        <v>0.4</v>
      </c>
      <c r="M694" s="275">
        <f>VLOOKUP($B694,'Node Plan'!$B:$M,10,FALSE)</f>
        <v>1.5166000000000001E-2</v>
      </c>
      <c r="N694" s="275">
        <f>VLOOKUP($B694,'Node Plan'!$B:$M,12,FALSE)</f>
        <v>3.5000000000000001E-3</v>
      </c>
      <c r="O694" s="275">
        <f>VLOOKUP($B694,'Node Plan'!$B:$M,12,FALSE)/2</f>
        <v>1.75E-3</v>
      </c>
      <c r="P694" s="276">
        <f t="shared" si="481"/>
        <v>1.2132800000000003E-2</v>
      </c>
      <c r="Q694" s="274">
        <f>VLOOKUP($B694,'Node Plan'!$B:$M,8,FALSE)</f>
        <v>0.4</v>
      </c>
      <c r="R694" s="275">
        <f>VLOOKUP($B694,'Node Plan'!$B:$M,10,FALSE)</f>
        <v>1.5166000000000001E-2</v>
      </c>
      <c r="S694" s="275">
        <f>VLOOKUP($B694,'Node Plan'!$B:$M,12,FALSE)</f>
        <v>3.5000000000000001E-3</v>
      </c>
      <c r="T694" s="275">
        <f>VLOOKUP($B694,'Node Plan'!$B:$M,12,FALSE)/2</f>
        <v>1.75E-3</v>
      </c>
      <c r="U694" s="276">
        <f t="shared" si="482"/>
        <v>1.2132800000000003E-2</v>
      </c>
      <c r="X694" s="2" t="str">
        <f t="shared" si="487"/>
        <v xml:space="preserve">     GL(3229,3267) = 0.0060664;</v>
      </c>
    </row>
    <row r="695" spans="1:24" s="62" customFormat="1">
      <c r="A695"/>
      <c r="B695" s="2"/>
      <c r="C695" s="2"/>
      <c r="D695" s="2"/>
      <c r="E695" s="2"/>
      <c r="F695" s="192"/>
      <c r="G695" s="2"/>
      <c r="H695" s="6"/>
      <c r="I695" s="4"/>
      <c r="J695" s="4"/>
      <c r="K695" s="4"/>
      <c r="L695" s="274"/>
      <c r="M695" s="275"/>
      <c r="N695" s="275"/>
      <c r="O695" s="275"/>
      <c r="P695" s="276"/>
      <c r="Q695" s="274"/>
      <c r="R695" s="275"/>
      <c r="S695" s="275"/>
      <c r="T695" s="275"/>
      <c r="U695" s="276"/>
      <c r="V695"/>
      <c r="W695"/>
      <c r="X695" s="2"/>
    </row>
    <row r="696" spans="1:24">
      <c r="B696" s="2">
        <f>B694+1</f>
        <v>3230</v>
      </c>
      <c r="C696" s="2" t="str">
        <f>VLOOKUP($B696,'Node Plan'!B:M,2,FALSE)</f>
        <v>Microfluidic Layer Node 3230</v>
      </c>
      <c r="D696" s="2">
        <f>D689-1</f>
        <v>3236</v>
      </c>
      <c r="E696" s="2" t="str">
        <f>VLOOKUP($D696,'Node Plan'!B:M,2,FALSE)</f>
        <v>Microfluidic Layer Node 3236</v>
      </c>
      <c r="F696" s="192">
        <f>IF(G696="Y",1/(1/K696+1/P696+1/U696),1/(1/P696+1/U696))</f>
        <v>6.0664000000000004E-3</v>
      </c>
      <c r="G696" s="2" t="s">
        <v>24</v>
      </c>
      <c r="K696" s="5">
        <f>I696*J696*H696</f>
        <v>0</v>
      </c>
      <c r="L696" s="274">
        <f>VLOOKUP($B696,'Node Plan'!$B:$M,8,FALSE)</f>
        <v>0.4</v>
      </c>
      <c r="M696" s="275">
        <f>VLOOKUP($B696,'Node Plan'!$B:$M,10,FALSE)</f>
        <v>1.5166000000000001E-2</v>
      </c>
      <c r="N696" s="275">
        <f>VLOOKUP($B696,'Node Plan'!$B:$M,12,FALSE)</f>
        <v>3.5000000000000001E-3</v>
      </c>
      <c r="O696" s="275">
        <f>VLOOKUP($B696,'Node Plan'!$B:$M,12,FALSE)/2</f>
        <v>1.75E-3</v>
      </c>
      <c r="P696" s="276">
        <f>(L696*M696*N696)/O696</f>
        <v>1.2132800000000003E-2</v>
      </c>
      <c r="Q696" s="274">
        <f>VLOOKUP($B696,'Node Plan'!$B:$M,8,FALSE)</f>
        <v>0.4</v>
      </c>
      <c r="R696" s="275">
        <f>VLOOKUP($B696,'Node Plan'!$B:$M,10,FALSE)</f>
        <v>1.5166000000000001E-2</v>
      </c>
      <c r="S696" s="275">
        <f>VLOOKUP($B696,'Node Plan'!$B:$M,12,FALSE)</f>
        <v>3.5000000000000001E-3</v>
      </c>
      <c r="T696" s="275">
        <f>VLOOKUP($B696,'Node Plan'!$B:$M,12,FALSE)/2</f>
        <v>1.75E-3</v>
      </c>
      <c r="U696" s="276">
        <f>(Q696*R696*S696)/T696</f>
        <v>1.2132800000000003E-2</v>
      </c>
      <c r="X696" s="2" t="str">
        <f>"     GL("&amp;B696&amp;","&amp;D696&amp;") = "&amp;F696&amp;";"</f>
        <v xml:space="preserve">     GL(3230,3236) = 0.0060664;</v>
      </c>
    </row>
    <row r="697" spans="1:24">
      <c r="B697" s="2">
        <f>B696+1</f>
        <v>3231</v>
      </c>
      <c r="C697" s="2" t="str">
        <f>VLOOKUP($B697,'Node Plan'!B:M,2,FALSE)</f>
        <v>Microfluidic Layer Node 3231</v>
      </c>
      <c r="D697" s="2">
        <f>D696+6</f>
        <v>3242</v>
      </c>
      <c r="E697" s="2" t="str">
        <f>VLOOKUP($D697,'Node Plan'!B:M,2,FALSE)</f>
        <v>Microfluidic Layer Node 3242</v>
      </c>
      <c r="F697" s="192">
        <f>IF(G697="Y",1/(1/K697+1/P697+1/U697),1/(1/P697+1/U697))</f>
        <v>6.0664000000000004E-3</v>
      </c>
      <c r="G697" s="2" t="s">
        <v>24</v>
      </c>
      <c r="K697" s="5">
        <f>I697*J697*H697</f>
        <v>0</v>
      </c>
      <c r="L697" s="274">
        <f>VLOOKUP($B697,'Node Plan'!$B:$M,8,FALSE)</f>
        <v>0.4</v>
      </c>
      <c r="M697" s="275">
        <f>VLOOKUP($B697,'Node Plan'!$B:$M,10,FALSE)</f>
        <v>1.5166000000000001E-2</v>
      </c>
      <c r="N697" s="275">
        <f>VLOOKUP($B697,'Node Plan'!$B:$M,12,FALSE)</f>
        <v>3.5000000000000001E-3</v>
      </c>
      <c r="O697" s="275">
        <f>VLOOKUP($B697,'Node Plan'!$B:$M,12,FALSE)/2</f>
        <v>1.75E-3</v>
      </c>
      <c r="P697" s="276">
        <f t="shared" ref="P697:P701" si="488">(L697*M697*N697)/O697</f>
        <v>1.2132800000000003E-2</v>
      </c>
      <c r="Q697" s="274">
        <f>VLOOKUP($B697,'Node Plan'!$B:$M,8,FALSE)</f>
        <v>0.4</v>
      </c>
      <c r="R697" s="275">
        <f>VLOOKUP($B697,'Node Plan'!$B:$M,10,FALSE)</f>
        <v>1.5166000000000001E-2</v>
      </c>
      <c r="S697" s="275">
        <f>VLOOKUP($B697,'Node Plan'!$B:$M,12,FALSE)</f>
        <v>3.5000000000000001E-3</v>
      </c>
      <c r="T697" s="275">
        <f>VLOOKUP($B697,'Node Plan'!$B:$M,12,FALSE)/2</f>
        <v>1.75E-3</v>
      </c>
      <c r="U697" s="276">
        <f t="shared" ref="U697:U701" si="489">(Q697*R697*S697)/T697</f>
        <v>1.2132800000000003E-2</v>
      </c>
      <c r="X697" s="2" t="str">
        <f>"     GL("&amp;B697&amp;","&amp;D697&amp;") = "&amp;F697&amp;";"</f>
        <v xml:space="preserve">     GL(3231,3242) = 0.0060664;</v>
      </c>
    </row>
    <row r="698" spans="1:24">
      <c r="B698" s="2">
        <f t="shared" ref="B698:B701" si="490">B697+1</f>
        <v>3232</v>
      </c>
      <c r="C698" s="2" t="str">
        <f>VLOOKUP($B698,'Node Plan'!B:M,2,FALSE)</f>
        <v>Microfluidic Layer Node 3232</v>
      </c>
      <c r="D698" s="2">
        <f t="shared" ref="D698:D701" si="491">D697+6</f>
        <v>3248</v>
      </c>
      <c r="E698" s="2" t="str">
        <f>VLOOKUP($D698,'Node Plan'!B:M,2,FALSE)</f>
        <v>Microfluidic Layer Node 3248</v>
      </c>
      <c r="F698" s="192">
        <f t="shared" ref="F698:F701" si="492">IF(G698="Y",1/(1/K698+1/P698+1/U698),1/(1/P698+1/U698))</f>
        <v>6.0664000000000004E-3</v>
      </c>
      <c r="G698" s="2" t="s">
        <v>24</v>
      </c>
      <c r="K698" s="5">
        <f t="shared" ref="K698:K701" si="493">I698*J698*H698</f>
        <v>0</v>
      </c>
      <c r="L698" s="274">
        <f>VLOOKUP($B698,'Node Plan'!$B:$M,8,FALSE)</f>
        <v>0.4</v>
      </c>
      <c r="M698" s="275">
        <f>VLOOKUP($B698,'Node Plan'!$B:$M,10,FALSE)</f>
        <v>1.5166000000000001E-2</v>
      </c>
      <c r="N698" s="275">
        <f>VLOOKUP($B698,'Node Plan'!$B:$M,12,FALSE)</f>
        <v>3.5000000000000001E-3</v>
      </c>
      <c r="O698" s="275">
        <f>VLOOKUP($B698,'Node Plan'!$B:$M,12,FALSE)/2</f>
        <v>1.75E-3</v>
      </c>
      <c r="P698" s="276">
        <f t="shared" si="488"/>
        <v>1.2132800000000003E-2</v>
      </c>
      <c r="Q698" s="274">
        <f>VLOOKUP($B698,'Node Plan'!$B:$M,8,FALSE)</f>
        <v>0.4</v>
      </c>
      <c r="R698" s="275">
        <f>VLOOKUP($B698,'Node Plan'!$B:$M,10,FALSE)</f>
        <v>1.5166000000000001E-2</v>
      </c>
      <c r="S698" s="275">
        <f>VLOOKUP($B698,'Node Plan'!$B:$M,12,FALSE)</f>
        <v>3.5000000000000001E-3</v>
      </c>
      <c r="T698" s="275">
        <f>VLOOKUP($B698,'Node Plan'!$B:$M,12,FALSE)/2</f>
        <v>1.75E-3</v>
      </c>
      <c r="U698" s="276">
        <f t="shared" si="489"/>
        <v>1.2132800000000003E-2</v>
      </c>
      <c r="X698" s="2" t="str">
        <f t="shared" ref="X698:X701" si="494">"     GL("&amp;B698&amp;","&amp;D698&amp;") = "&amp;F698&amp;";"</f>
        <v xml:space="preserve">     GL(3232,3248) = 0.0060664;</v>
      </c>
    </row>
    <row r="699" spans="1:24">
      <c r="B699" s="2">
        <f t="shared" si="490"/>
        <v>3233</v>
      </c>
      <c r="C699" s="2" t="str">
        <f>VLOOKUP($B699,'Node Plan'!B:M,2,FALSE)</f>
        <v>Microfluidic Layer Node 3233</v>
      </c>
      <c r="D699" s="2">
        <f t="shared" si="491"/>
        <v>3254</v>
      </c>
      <c r="E699" s="2" t="str">
        <f>VLOOKUP($D699,'Node Plan'!B:M,2,FALSE)</f>
        <v>Microfluidic Layer Node 3254</v>
      </c>
      <c r="F699" s="192">
        <f t="shared" si="492"/>
        <v>6.0664000000000004E-3</v>
      </c>
      <c r="G699" s="2" t="s">
        <v>24</v>
      </c>
      <c r="K699" s="5">
        <f t="shared" si="493"/>
        <v>0</v>
      </c>
      <c r="L699" s="274">
        <f>VLOOKUP($B699,'Node Plan'!$B:$M,8,FALSE)</f>
        <v>0.4</v>
      </c>
      <c r="M699" s="275">
        <f>VLOOKUP($B699,'Node Plan'!$B:$M,10,FALSE)</f>
        <v>1.5166000000000001E-2</v>
      </c>
      <c r="N699" s="275">
        <f>VLOOKUP($B699,'Node Plan'!$B:$M,12,FALSE)</f>
        <v>3.5000000000000001E-3</v>
      </c>
      <c r="O699" s="275">
        <f>VLOOKUP($B699,'Node Plan'!$B:$M,12,FALSE)/2</f>
        <v>1.75E-3</v>
      </c>
      <c r="P699" s="276">
        <f t="shared" si="488"/>
        <v>1.2132800000000003E-2</v>
      </c>
      <c r="Q699" s="274">
        <f>VLOOKUP($B699,'Node Plan'!$B:$M,8,FALSE)</f>
        <v>0.4</v>
      </c>
      <c r="R699" s="275">
        <f>VLOOKUP($B699,'Node Plan'!$B:$M,10,FALSE)</f>
        <v>1.5166000000000001E-2</v>
      </c>
      <c r="S699" s="275">
        <f>VLOOKUP($B699,'Node Plan'!$B:$M,12,FALSE)</f>
        <v>3.5000000000000001E-3</v>
      </c>
      <c r="T699" s="275">
        <f>VLOOKUP($B699,'Node Plan'!$B:$M,12,FALSE)/2</f>
        <v>1.75E-3</v>
      </c>
      <c r="U699" s="276">
        <f t="shared" si="489"/>
        <v>1.2132800000000003E-2</v>
      </c>
      <c r="X699" s="2" t="str">
        <f t="shared" si="494"/>
        <v xml:space="preserve">     GL(3233,3254) = 0.0060664;</v>
      </c>
    </row>
    <row r="700" spans="1:24">
      <c r="B700" s="2">
        <f t="shared" si="490"/>
        <v>3234</v>
      </c>
      <c r="C700" s="2" t="str">
        <f>VLOOKUP($B700,'Node Plan'!B:M,2,FALSE)</f>
        <v>Microfluidic Layer Node 3234</v>
      </c>
      <c r="D700" s="2">
        <f t="shared" si="491"/>
        <v>3260</v>
      </c>
      <c r="E700" s="2" t="str">
        <f>VLOOKUP($D700,'Node Plan'!B:M,2,FALSE)</f>
        <v>Microfluidic Layer Node 3260</v>
      </c>
      <c r="F700" s="192">
        <f t="shared" si="492"/>
        <v>6.0664000000000004E-3</v>
      </c>
      <c r="G700" s="2" t="s">
        <v>24</v>
      </c>
      <c r="K700" s="5">
        <f t="shared" si="493"/>
        <v>0</v>
      </c>
      <c r="L700" s="274">
        <f>VLOOKUP($B700,'Node Plan'!$B:$M,8,FALSE)</f>
        <v>0.4</v>
      </c>
      <c r="M700" s="275">
        <f>VLOOKUP($B700,'Node Plan'!$B:$M,10,FALSE)</f>
        <v>1.5166000000000001E-2</v>
      </c>
      <c r="N700" s="275">
        <f>VLOOKUP($B700,'Node Plan'!$B:$M,12,FALSE)</f>
        <v>3.5000000000000001E-3</v>
      </c>
      <c r="O700" s="275">
        <f>VLOOKUP($B700,'Node Plan'!$B:$M,12,FALSE)/2</f>
        <v>1.75E-3</v>
      </c>
      <c r="P700" s="276">
        <f t="shared" si="488"/>
        <v>1.2132800000000003E-2</v>
      </c>
      <c r="Q700" s="274">
        <f>VLOOKUP($B700,'Node Plan'!$B:$M,8,FALSE)</f>
        <v>0.4</v>
      </c>
      <c r="R700" s="275">
        <f>VLOOKUP($B700,'Node Plan'!$B:$M,10,FALSE)</f>
        <v>1.5166000000000001E-2</v>
      </c>
      <c r="S700" s="275">
        <f>VLOOKUP($B700,'Node Plan'!$B:$M,12,FALSE)</f>
        <v>3.5000000000000001E-3</v>
      </c>
      <c r="T700" s="275">
        <f>VLOOKUP($B700,'Node Plan'!$B:$M,12,FALSE)/2</f>
        <v>1.75E-3</v>
      </c>
      <c r="U700" s="276">
        <f t="shared" si="489"/>
        <v>1.2132800000000003E-2</v>
      </c>
      <c r="X700" s="2" t="str">
        <f t="shared" si="494"/>
        <v xml:space="preserve">     GL(3234,3260) = 0.0060664;</v>
      </c>
    </row>
    <row r="701" spans="1:24">
      <c r="B701" s="2">
        <f t="shared" si="490"/>
        <v>3235</v>
      </c>
      <c r="C701" s="2" t="str">
        <f>VLOOKUP($B701,'Node Plan'!B:M,2,FALSE)</f>
        <v>Microfluidic Layer Node 3235</v>
      </c>
      <c r="D701" s="2">
        <f t="shared" si="491"/>
        <v>3266</v>
      </c>
      <c r="E701" s="2" t="str">
        <f>VLOOKUP($D701,'Node Plan'!B:M,2,FALSE)</f>
        <v>Microfluidic Layer Node 3266</v>
      </c>
      <c r="F701" s="192">
        <f t="shared" si="492"/>
        <v>6.0664000000000004E-3</v>
      </c>
      <c r="G701" s="2" t="s">
        <v>24</v>
      </c>
      <c r="K701" s="5">
        <f t="shared" si="493"/>
        <v>0</v>
      </c>
      <c r="L701" s="274">
        <f>VLOOKUP($B701,'Node Plan'!$B:$M,8,FALSE)</f>
        <v>0.4</v>
      </c>
      <c r="M701" s="275">
        <f>VLOOKUP($B701,'Node Plan'!$B:$M,10,FALSE)</f>
        <v>1.5166000000000001E-2</v>
      </c>
      <c r="N701" s="275">
        <f>VLOOKUP($B701,'Node Plan'!$B:$M,12,FALSE)</f>
        <v>3.5000000000000001E-3</v>
      </c>
      <c r="O701" s="275">
        <f>VLOOKUP($B701,'Node Plan'!$B:$M,12,FALSE)/2</f>
        <v>1.75E-3</v>
      </c>
      <c r="P701" s="276">
        <f t="shared" si="488"/>
        <v>1.2132800000000003E-2</v>
      </c>
      <c r="Q701" s="274">
        <f>VLOOKUP($B701,'Node Plan'!$B:$M,8,FALSE)</f>
        <v>0.4</v>
      </c>
      <c r="R701" s="275">
        <f>VLOOKUP($B701,'Node Plan'!$B:$M,10,FALSE)</f>
        <v>1.5166000000000001E-2</v>
      </c>
      <c r="S701" s="275">
        <f>VLOOKUP($B701,'Node Plan'!$B:$M,12,FALSE)</f>
        <v>3.5000000000000001E-3</v>
      </c>
      <c r="T701" s="275">
        <f>VLOOKUP($B701,'Node Plan'!$B:$M,12,FALSE)/2</f>
        <v>1.75E-3</v>
      </c>
      <c r="U701" s="276">
        <f t="shared" si="489"/>
        <v>1.2132800000000003E-2</v>
      </c>
      <c r="X701" s="2" t="str">
        <f t="shared" si="494"/>
        <v xml:space="preserve">     GL(3235,3266) = 0.0060664;</v>
      </c>
    </row>
    <row r="702" spans="1:24" s="62" customFormat="1">
      <c r="A702"/>
      <c r="B702" s="2"/>
      <c r="C702" s="2"/>
      <c r="D702" s="2"/>
      <c r="E702" s="2"/>
      <c r="F702" s="192"/>
      <c r="G702" s="2"/>
      <c r="H702" s="6"/>
      <c r="I702" s="4"/>
      <c r="J702" s="4"/>
      <c r="K702" s="4"/>
      <c r="L702" s="274"/>
      <c r="M702" s="275"/>
      <c r="N702" s="275"/>
      <c r="O702" s="275"/>
      <c r="P702" s="276"/>
      <c r="Q702" s="274"/>
      <c r="R702" s="275"/>
      <c r="S702" s="275"/>
      <c r="T702" s="275"/>
      <c r="U702" s="276"/>
      <c r="V702"/>
      <c r="W702"/>
      <c r="X702" s="2"/>
    </row>
    <row r="703" spans="1:24" s="62" customFormat="1">
      <c r="A703"/>
      <c r="B703" s="2"/>
      <c r="C703" s="2"/>
      <c r="D703" s="2"/>
      <c r="E703" s="2"/>
      <c r="F703" s="192"/>
      <c r="G703" s="2"/>
      <c r="H703" s="6"/>
      <c r="I703" s="4"/>
      <c r="J703" s="4"/>
      <c r="K703" s="4"/>
      <c r="L703" s="274"/>
      <c r="M703" s="275"/>
      <c r="N703" s="275"/>
      <c r="O703" s="275"/>
      <c r="P703" s="276"/>
      <c r="Q703" s="274"/>
      <c r="R703" s="275"/>
      <c r="S703" s="275"/>
      <c r="T703" s="275"/>
      <c r="U703" s="276"/>
      <c r="V703"/>
      <c r="W703"/>
      <c r="X703" s="2"/>
    </row>
    <row r="704" spans="1:24" s="62" customFormat="1">
      <c r="A704"/>
      <c r="B704" s="2"/>
      <c r="C704" s="2"/>
      <c r="D704" s="2"/>
      <c r="E704" s="2"/>
      <c r="F704" s="192"/>
      <c r="G704" s="2"/>
      <c r="H704" s="6"/>
      <c r="I704" s="4"/>
      <c r="J704" s="4"/>
      <c r="K704" s="4"/>
      <c r="L704" s="274"/>
      <c r="M704" s="275"/>
      <c r="N704" s="275"/>
      <c r="O704" s="275"/>
      <c r="P704" s="276"/>
      <c r="Q704" s="274"/>
      <c r="R704" s="275"/>
      <c r="S704" s="275"/>
      <c r="T704" s="275"/>
      <c r="U704" s="276"/>
      <c r="V704"/>
      <c r="W704"/>
      <c r="X704" s="2"/>
    </row>
    <row r="705" spans="1:25" s="62" customFormat="1">
      <c r="A705"/>
      <c r="B705" s="2"/>
      <c r="C705" s="2"/>
      <c r="D705" s="2"/>
      <c r="E705" s="2"/>
      <c r="F705" s="192"/>
      <c r="G705" s="2"/>
      <c r="H705" s="6"/>
      <c r="I705" s="4"/>
      <c r="J705" s="4"/>
      <c r="K705" s="4"/>
      <c r="L705" s="274"/>
      <c r="M705" s="275"/>
      <c r="N705" s="275"/>
      <c r="O705" s="275"/>
      <c r="P705" s="276"/>
      <c r="Q705" s="274"/>
      <c r="R705" s="275"/>
      <c r="S705" s="275"/>
      <c r="T705" s="275"/>
      <c r="U705" s="276"/>
      <c r="V705"/>
      <c r="W705"/>
      <c r="X705" s="2"/>
    </row>
    <row r="706" spans="1:25" s="62" customFormat="1">
      <c r="A706"/>
      <c r="B706" s="2"/>
      <c r="C706" s="2"/>
      <c r="D706" s="2"/>
      <c r="E706" s="2"/>
      <c r="F706" s="192"/>
      <c r="G706" s="2"/>
      <c r="H706" s="6"/>
      <c r="I706" s="4"/>
      <c r="J706" s="4"/>
      <c r="K706" s="4"/>
      <c r="L706" s="274"/>
      <c r="M706" s="275"/>
      <c r="N706" s="275"/>
      <c r="O706" s="275"/>
      <c r="P706" s="276"/>
      <c r="Q706" s="274"/>
      <c r="R706" s="275"/>
      <c r="S706" s="275"/>
      <c r="T706" s="275"/>
      <c r="U706" s="276"/>
      <c r="V706"/>
      <c r="W706"/>
      <c r="X706" s="2"/>
    </row>
    <row r="707" spans="1:25" s="62" customFormat="1">
      <c r="A707"/>
      <c r="B707" s="2"/>
      <c r="C707" s="2"/>
      <c r="D707" s="2"/>
      <c r="E707" s="2"/>
      <c r="F707" s="192"/>
      <c r="G707" s="2"/>
      <c r="H707" s="6"/>
      <c r="I707" s="4"/>
      <c r="J707" s="4"/>
      <c r="K707" s="4"/>
      <c r="L707" s="274"/>
      <c r="M707" s="275"/>
      <c r="N707" s="275"/>
      <c r="O707" s="275"/>
      <c r="P707" s="276"/>
      <c r="Q707" s="274"/>
      <c r="R707" s="275"/>
      <c r="S707" s="275"/>
      <c r="T707" s="275"/>
      <c r="U707" s="276"/>
      <c r="V707"/>
      <c r="W707"/>
      <c r="X707" s="2"/>
    </row>
    <row r="708" spans="1:25" s="62" customFormat="1">
      <c r="A708"/>
      <c r="B708" s="2"/>
      <c r="C708" s="2"/>
      <c r="D708" s="2"/>
      <c r="E708" s="2"/>
      <c r="F708" s="192"/>
      <c r="G708" s="2"/>
      <c r="H708" s="6"/>
      <c r="I708" s="4"/>
      <c r="J708" s="4"/>
      <c r="K708" s="4"/>
      <c r="L708" s="274"/>
      <c r="M708" s="275"/>
      <c r="N708" s="275"/>
      <c r="O708" s="275"/>
      <c r="P708" s="276"/>
      <c r="Q708" s="274"/>
      <c r="R708" s="275"/>
      <c r="S708" s="275"/>
      <c r="T708" s="275"/>
      <c r="U708" s="276"/>
      <c r="V708"/>
      <c r="W708"/>
      <c r="X708" s="2"/>
    </row>
    <row r="709" spans="1:25" s="62" customFormat="1">
      <c r="A709"/>
      <c r="B709" s="2"/>
      <c r="C709" s="2"/>
      <c r="D709" s="2"/>
      <c r="E709" s="2"/>
      <c r="F709" s="192"/>
      <c r="G709" s="2"/>
      <c r="H709" s="6"/>
      <c r="I709" s="4"/>
      <c r="J709" s="4"/>
      <c r="K709" s="4"/>
      <c r="L709" s="274"/>
      <c r="M709" s="275"/>
      <c r="N709" s="275"/>
      <c r="O709" s="275"/>
      <c r="P709" s="276"/>
      <c r="Q709" s="274"/>
      <c r="R709" s="275"/>
      <c r="S709" s="275"/>
      <c r="T709" s="275"/>
      <c r="U709" s="276"/>
      <c r="V709"/>
      <c r="W709"/>
      <c r="X709" s="2"/>
    </row>
    <row r="710" spans="1:25" s="62" customFormat="1" ht="15" thickBot="1">
      <c r="A710"/>
      <c r="B710" s="2"/>
      <c r="C710" s="2"/>
      <c r="D710" s="2"/>
      <c r="E710" s="2"/>
      <c r="F710" s="192"/>
      <c r="G710" s="2"/>
      <c r="H710" s="6"/>
      <c r="I710" s="4"/>
      <c r="J710" s="4"/>
      <c r="K710" s="4"/>
      <c r="L710" s="274"/>
      <c r="M710" s="275"/>
      <c r="N710" s="275"/>
      <c r="O710" s="275"/>
      <c r="P710" s="276"/>
      <c r="Q710" s="274"/>
      <c r="R710" s="275"/>
      <c r="S710" s="275"/>
      <c r="T710" s="275"/>
      <c r="U710" s="276"/>
      <c r="V710"/>
      <c r="W710"/>
      <c r="X710" s="2"/>
    </row>
    <row r="711" spans="1:25" ht="15" thickBot="1">
      <c r="A711" s="143"/>
      <c r="B711" s="144" t="s">
        <v>81</v>
      </c>
      <c r="C711" s="159" t="s">
        <v>83</v>
      </c>
      <c r="D711" s="144" t="s">
        <v>55</v>
      </c>
      <c r="E711" s="159" t="s">
        <v>84</v>
      </c>
      <c r="F711" s="145"/>
      <c r="G711" s="145"/>
      <c r="H711" s="146"/>
      <c r="I711" s="143"/>
      <c r="J711" s="143"/>
      <c r="K711" s="143"/>
      <c r="L711" s="146"/>
      <c r="M711" s="143"/>
      <c r="N711" s="143"/>
      <c r="O711" s="143"/>
      <c r="P711" s="147"/>
      <c r="Q711" s="146"/>
      <c r="R711" s="143"/>
      <c r="S711" s="143"/>
      <c r="T711" s="143"/>
      <c r="U711" s="147"/>
      <c r="V711" s="143"/>
      <c r="W711" s="143"/>
      <c r="X711" s="148"/>
    </row>
    <row r="712" spans="1:25" s="77" customFormat="1">
      <c r="A712" s="162"/>
      <c r="B712" s="163"/>
      <c r="C712" s="163"/>
      <c r="D712" s="163" t="s">
        <v>51</v>
      </c>
      <c r="E712" s="163"/>
      <c r="F712" s="164"/>
      <c r="G712" s="164"/>
      <c r="H712" s="165"/>
      <c r="I712" s="160"/>
      <c r="J712" s="160"/>
      <c r="K712" s="160"/>
      <c r="L712" s="165"/>
      <c r="M712" s="160"/>
      <c r="N712" s="160"/>
      <c r="O712" s="160"/>
      <c r="P712" s="166"/>
      <c r="Q712" s="165"/>
      <c r="R712" s="160"/>
      <c r="S712" s="160"/>
      <c r="T712" s="160"/>
      <c r="U712" s="166"/>
      <c r="V712" s="162"/>
      <c r="W712" s="162"/>
      <c r="X712" s="167"/>
      <c r="Y712" s="81"/>
    </row>
    <row r="713" spans="1:25" s="77" customFormat="1">
      <c r="A713"/>
      <c r="B713" s="2">
        <v>3300</v>
      </c>
      <c r="C713" s="2" t="str">
        <f>VLOOKUP($B713,'Node Plan'!B:M,2,FALSE)</f>
        <v>PCB Bottom Node 3300</v>
      </c>
      <c r="D713" s="2">
        <f>B713+6</f>
        <v>3306</v>
      </c>
      <c r="E713" s="2" t="str">
        <f>VLOOKUP($D713,'Node Plan'!B:M,2,FALSE)</f>
        <v>PCB Bottom Node 3306</v>
      </c>
      <c r="F713" s="192">
        <f>IF(G713="Y",1/(1/K713+1/P713+1/U713),1/(1/P713+1/U713))</f>
        <v>0.31090300000000004</v>
      </c>
      <c r="G713" s="2" t="s">
        <v>24</v>
      </c>
      <c r="H713" s="6"/>
      <c r="I713" s="4"/>
      <c r="J713" s="4"/>
      <c r="K713" s="5">
        <f>I713*J713*H713</f>
        <v>0</v>
      </c>
      <c r="L713" s="274">
        <f>VLOOKUP($B713,'Node Plan'!$B:$M,8,FALSE)</f>
        <v>20.5</v>
      </c>
      <c r="M713" s="275">
        <f>VLOOKUP($B713,'Node Plan'!$B:$M,11,FALSE)</f>
        <v>1.533E-2</v>
      </c>
      <c r="N713" s="275">
        <f>VLOOKUP($B713,'Node Plan'!$B:$M,10,FALSE)</f>
        <v>1.5166000000000001E-2</v>
      </c>
      <c r="O713" s="275">
        <f>VLOOKUP($B713,'Node Plan'!$B:$M,11,FALSE)/2</f>
        <v>7.6649999999999999E-3</v>
      </c>
      <c r="P713" s="276">
        <f>(L713*M713*N713)/O713</f>
        <v>0.62180600000000008</v>
      </c>
      <c r="Q713" s="274">
        <f>VLOOKUP($B713,'Node Plan'!$B:$M,8,FALSE)</f>
        <v>20.5</v>
      </c>
      <c r="R713" s="275">
        <f>VLOOKUP($B713,'Node Plan'!$B:$M,11,FALSE)</f>
        <v>1.533E-2</v>
      </c>
      <c r="S713" s="275">
        <f>VLOOKUP($B713,'Node Plan'!$B:$M,10,FALSE)</f>
        <v>1.5166000000000001E-2</v>
      </c>
      <c r="T713" s="275">
        <f>VLOOKUP($B713,'Node Plan'!$B:$M,11,FALSE)/2</f>
        <v>7.6649999999999999E-3</v>
      </c>
      <c r="U713" s="276">
        <f>(Q713*R713*S713)/T713</f>
        <v>0.62180600000000008</v>
      </c>
      <c r="V713"/>
      <c r="W713"/>
      <c r="X713" s="2" t="str">
        <f>"     GL("&amp;B713&amp;","&amp;D713&amp;") = "&amp;F713&amp;";"</f>
        <v xml:space="preserve">     GL(3300,3306) = 0.310903;</v>
      </c>
      <c r="Y713" s="81"/>
    </row>
    <row r="714" spans="1:25" s="34" customFormat="1">
      <c r="A714"/>
      <c r="B714" s="2">
        <f>B713+6</f>
        <v>3306</v>
      </c>
      <c r="C714" s="2" t="str">
        <f>VLOOKUP($B714,'Node Plan'!B:M,2,FALSE)</f>
        <v>PCB Bottom Node 3306</v>
      </c>
      <c r="D714" s="2">
        <f t="shared" ref="D714:D716" si="495">B714+6</f>
        <v>3312</v>
      </c>
      <c r="E714" s="2" t="str">
        <f>VLOOKUP($D714,'Node Plan'!B:M,2,FALSE)</f>
        <v>PCB Bottom Node 3312</v>
      </c>
      <c r="F714" s="192">
        <f>IF(G714="Y",1/(1/K714+1/P714+1/U714),1/(1/P714+1/U714))</f>
        <v>0.31090300000000004</v>
      </c>
      <c r="G714" s="2" t="s">
        <v>24</v>
      </c>
      <c r="H714" s="6"/>
      <c r="I714" s="4"/>
      <c r="J714" s="4"/>
      <c r="K714" s="5">
        <f>I714*J714*H714</f>
        <v>0</v>
      </c>
      <c r="L714" s="274">
        <f>VLOOKUP($B714,'Node Plan'!$B:$M,8,FALSE)</f>
        <v>20.5</v>
      </c>
      <c r="M714" s="275">
        <f>VLOOKUP($B714,'Node Plan'!$B:$M,11,FALSE)</f>
        <v>1.533E-2</v>
      </c>
      <c r="N714" s="275">
        <f>VLOOKUP($B714,'Node Plan'!$B:$M,10,FALSE)</f>
        <v>1.5166000000000001E-2</v>
      </c>
      <c r="O714" s="275">
        <f>VLOOKUP($B714,'Node Plan'!$B:$M,11,FALSE)/2</f>
        <v>7.6649999999999999E-3</v>
      </c>
      <c r="P714" s="276">
        <f t="shared" ref="P714:P717" si="496">(L714*M714*N714)/O714</f>
        <v>0.62180600000000008</v>
      </c>
      <c r="Q714" s="274">
        <f>VLOOKUP($B714,'Node Plan'!$B:$M,8,FALSE)</f>
        <v>20.5</v>
      </c>
      <c r="R714" s="275">
        <f>VLOOKUP($B714,'Node Plan'!$B:$M,11,FALSE)</f>
        <v>1.533E-2</v>
      </c>
      <c r="S714" s="275">
        <f>VLOOKUP($B714,'Node Plan'!$B:$M,10,FALSE)</f>
        <v>1.5166000000000001E-2</v>
      </c>
      <c r="T714" s="275">
        <f>VLOOKUP($B714,'Node Plan'!$B:$M,11,FALSE)/2</f>
        <v>7.6649999999999999E-3</v>
      </c>
      <c r="U714" s="276">
        <f t="shared" ref="U714:U717" si="497">(Q714*R714*S714)/T714</f>
        <v>0.62180600000000008</v>
      </c>
      <c r="V714"/>
      <c r="W714"/>
      <c r="X714" s="2" t="str">
        <f>"     GL("&amp;B714&amp;","&amp;D714&amp;") = "&amp;F714&amp;";"</f>
        <v xml:space="preserve">     GL(3306,3312) = 0.310903;</v>
      </c>
    </row>
    <row r="715" spans="1:25" s="62" customFormat="1">
      <c r="A715"/>
      <c r="B715" s="2">
        <f t="shared" ref="B715:B716" si="498">B714+6</f>
        <v>3312</v>
      </c>
      <c r="C715" s="2" t="str">
        <f>VLOOKUP($B715,'Node Plan'!B:M,2,FALSE)</f>
        <v>PCB Bottom Node 3312</v>
      </c>
      <c r="D715" s="2">
        <f t="shared" si="495"/>
        <v>3318</v>
      </c>
      <c r="E715" s="2" t="str">
        <f>VLOOKUP($D715,'Node Plan'!B:M,2,FALSE)</f>
        <v>PCB Bottom Node 3318</v>
      </c>
      <c r="F715" s="192">
        <f>IF(G715="Y",1/(1/K715+1/P715+1/U715),1/(1/P715+1/U715))</f>
        <v>0.31090300000000004</v>
      </c>
      <c r="G715" s="2" t="s">
        <v>24</v>
      </c>
      <c r="H715" s="6"/>
      <c r="I715" s="4"/>
      <c r="J715" s="4"/>
      <c r="K715" s="5">
        <f>I715*J715*H715</f>
        <v>0</v>
      </c>
      <c r="L715" s="274">
        <f>VLOOKUP($B715,'Node Plan'!$B:$M,8,FALSE)</f>
        <v>20.5</v>
      </c>
      <c r="M715" s="275">
        <f>VLOOKUP($B715,'Node Plan'!$B:$M,11,FALSE)</f>
        <v>1.533E-2</v>
      </c>
      <c r="N715" s="275">
        <f>VLOOKUP($B715,'Node Plan'!$B:$M,10,FALSE)</f>
        <v>1.5166000000000001E-2</v>
      </c>
      <c r="O715" s="275">
        <f>VLOOKUP($B715,'Node Plan'!$B:$M,11,FALSE)/2</f>
        <v>7.6649999999999999E-3</v>
      </c>
      <c r="P715" s="276">
        <f t="shared" si="496"/>
        <v>0.62180600000000008</v>
      </c>
      <c r="Q715" s="274">
        <f>VLOOKUP($B715,'Node Plan'!$B:$M,8,FALSE)</f>
        <v>20.5</v>
      </c>
      <c r="R715" s="275">
        <f>VLOOKUP($B715,'Node Plan'!$B:$M,11,FALSE)</f>
        <v>1.533E-2</v>
      </c>
      <c r="S715" s="275">
        <f>VLOOKUP($B715,'Node Plan'!$B:$M,10,FALSE)</f>
        <v>1.5166000000000001E-2</v>
      </c>
      <c r="T715" s="275">
        <f>VLOOKUP($B715,'Node Plan'!$B:$M,11,FALSE)/2</f>
        <v>7.6649999999999999E-3</v>
      </c>
      <c r="U715" s="276">
        <f t="shared" si="497"/>
        <v>0.62180600000000008</v>
      </c>
      <c r="V715"/>
      <c r="W715"/>
      <c r="X715" s="2" t="str">
        <f>"     GL("&amp;B715&amp;","&amp;D715&amp;") = "&amp;F715&amp;";"</f>
        <v xml:space="preserve">     GL(3312,3318) = 0.310903;</v>
      </c>
    </row>
    <row r="716" spans="1:25">
      <c r="B716" s="2">
        <f t="shared" si="498"/>
        <v>3318</v>
      </c>
      <c r="C716" s="2" t="str">
        <f>VLOOKUP($B716,'Node Plan'!B:M,2,FALSE)</f>
        <v>PCB Bottom Node 3318</v>
      </c>
      <c r="D716" s="2">
        <f t="shared" si="495"/>
        <v>3324</v>
      </c>
      <c r="E716" s="2" t="str">
        <f>VLOOKUP($D716,'Node Plan'!B:M,2,FALSE)</f>
        <v>PCB Bottom Node 3324</v>
      </c>
      <c r="F716" s="192">
        <f>IF(G716="Y",1/(1/K716+1/P716+1/U716),1/(1/P716+1/U716))</f>
        <v>0.31090300000000004</v>
      </c>
      <c r="G716" s="2" t="s">
        <v>24</v>
      </c>
      <c r="K716" s="5">
        <f>I716*J716*H716</f>
        <v>0</v>
      </c>
      <c r="L716" s="274">
        <f>VLOOKUP($B716,'Node Plan'!$B:$M,8,FALSE)</f>
        <v>20.5</v>
      </c>
      <c r="M716" s="275">
        <f>VLOOKUP($B716,'Node Plan'!$B:$M,11,FALSE)</f>
        <v>1.533E-2</v>
      </c>
      <c r="N716" s="275">
        <f>VLOOKUP($B716,'Node Plan'!$B:$M,10,FALSE)</f>
        <v>1.5166000000000001E-2</v>
      </c>
      <c r="O716" s="275">
        <f>VLOOKUP($B716,'Node Plan'!$B:$M,11,FALSE)/2</f>
        <v>7.6649999999999999E-3</v>
      </c>
      <c r="P716" s="276">
        <f t="shared" si="496"/>
        <v>0.62180600000000008</v>
      </c>
      <c r="Q716" s="274">
        <f>VLOOKUP($B716,'Node Plan'!$B:$M,8,FALSE)</f>
        <v>20.5</v>
      </c>
      <c r="R716" s="275">
        <f>VLOOKUP($B716,'Node Plan'!$B:$M,11,FALSE)</f>
        <v>1.533E-2</v>
      </c>
      <c r="S716" s="275">
        <f>VLOOKUP($B716,'Node Plan'!$B:$M,10,FALSE)</f>
        <v>1.5166000000000001E-2</v>
      </c>
      <c r="T716" s="275">
        <f>VLOOKUP($B716,'Node Plan'!$B:$M,11,FALSE)/2</f>
        <v>7.6649999999999999E-3</v>
      </c>
      <c r="U716" s="276">
        <f t="shared" si="497"/>
        <v>0.62180600000000008</v>
      </c>
      <c r="X716" s="2" t="str">
        <f>"     GL("&amp;B716&amp;","&amp;D716&amp;") = "&amp;F716&amp;";"</f>
        <v xml:space="preserve">     GL(3318,3324) = 0.310903;</v>
      </c>
    </row>
    <row r="717" spans="1:25">
      <c r="B717" s="2">
        <f t="shared" ref="B717" si="499">B716+6</f>
        <v>3324</v>
      </c>
      <c r="C717" s="2" t="str">
        <f>VLOOKUP($B717,'Node Plan'!B:M,2,FALSE)</f>
        <v>PCB Bottom Node 3324</v>
      </c>
      <c r="D717" s="2">
        <f t="shared" ref="D717" si="500">B717+6</f>
        <v>3330</v>
      </c>
      <c r="E717" s="2" t="str">
        <f>VLOOKUP($D717,'Node Plan'!B:M,2,FALSE)</f>
        <v>PCB Bottom Node 3330</v>
      </c>
      <c r="F717" s="192">
        <f>IF(G717="Y",1/(1/K717+1/P717+1/U717),1/(1/P717+1/U717))</f>
        <v>0.31090300000000004</v>
      </c>
      <c r="G717" s="2" t="s">
        <v>24</v>
      </c>
      <c r="K717" s="5">
        <f>I717*J717*H717</f>
        <v>0</v>
      </c>
      <c r="L717" s="274">
        <f>VLOOKUP($B717,'Node Plan'!$B:$M,8,FALSE)</f>
        <v>20.5</v>
      </c>
      <c r="M717" s="275">
        <f>VLOOKUP($B717,'Node Plan'!$B:$M,11,FALSE)</f>
        <v>1.533E-2</v>
      </c>
      <c r="N717" s="275">
        <f>VLOOKUP($B717,'Node Plan'!$B:$M,10,FALSE)</f>
        <v>1.5166000000000001E-2</v>
      </c>
      <c r="O717" s="275">
        <f>VLOOKUP($B717,'Node Plan'!$B:$M,11,FALSE)/2</f>
        <v>7.6649999999999999E-3</v>
      </c>
      <c r="P717" s="276">
        <f t="shared" si="496"/>
        <v>0.62180600000000008</v>
      </c>
      <c r="Q717" s="274">
        <f>VLOOKUP($B717,'Node Plan'!$B:$M,8,FALSE)</f>
        <v>20.5</v>
      </c>
      <c r="R717" s="275">
        <f>VLOOKUP($B717,'Node Plan'!$B:$M,11,FALSE)</f>
        <v>1.533E-2</v>
      </c>
      <c r="S717" s="275">
        <f>VLOOKUP($B717,'Node Plan'!$B:$M,10,FALSE)</f>
        <v>1.5166000000000001E-2</v>
      </c>
      <c r="T717" s="275">
        <f>VLOOKUP($B717,'Node Plan'!$B:$M,11,FALSE)/2</f>
        <v>7.6649999999999999E-3</v>
      </c>
      <c r="U717" s="276">
        <f t="shared" si="497"/>
        <v>0.62180600000000008</v>
      </c>
      <c r="X717" s="2" t="str">
        <f>"     GL("&amp;B717&amp;","&amp;D717&amp;") = "&amp;F717&amp;";"</f>
        <v xml:space="preserve">     GL(3324,3330) = 0.310903;</v>
      </c>
    </row>
    <row r="718" spans="1:25" s="77" customFormat="1">
      <c r="A718"/>
      <c r="B718" s="2"/>
      <c r="C718" s="2"/>
      <c r="D718" s="2"/>
      <c r="E718" s="2"/>
      <c r="F718" s="192"/>
      <c r="G718" s="2"/>
      <c r="H718" s="6"/>
      <c r="I718" s="4"/>
      <c r="J718" s="4"/>
      <c r="K718" s="5"/>
      <c r="L718" s="274"/>
      <c r="M718" s="275"/>
      <c r="N718" s="275"/>
      <c r="O718" s="275"/>
      <c r="P718" s="276"/>
      <c r="Q718" s="274"/>
      <c r="R718" s="275"/>
      <c r="S718" s="275"/>
      <c r="T718" s="275"/>
      <c r="U718" s="276"/>
      <c r="V718"/>
      <c r="W718"/>
      <c r="X718" s="2"/>
      <c r="Y718" s="81"/>
    </row>
    <row r="719" spans="1:25" s="77" customFormat="1">
      <c r="A719"/>
      <c r="B719" s="2">
        <v>3301</v>
      </c>
      <c r="C719" s="2" t="str">
        <f>VLOOKUP($B719,'Node Plan'!B:M,2,FALSE)</f>
        <v>PCB Bottom Node 3301</v>
      </c>
      <c r="D719" s="2">
        <f>B719+6</f>
        <v>3307</v>
      </c>
      <c r="E719" s="2" t="str">
        <f>VLOOKUP($D719,'Node Plan'!B:M,2,FALSE)</f>
        <v>PCB Bottom Node 3307</v>
      </c>
      <c r="F719" s="192">
        <f>IF(G719="Y",1/(1/K719+1/P719+1/U719),1/(1/P719+1/U719))</f>
        <v>0.31090300000000004</v>
      </c>
      <c r="G719" s="2" t="s">
        <v>24</v>
      </c>
      <c r="H719" s="6"/>
      <c r="I719" s="4"/>
      <c r="J719" s="4"/>
      <c r="K719" s="5">
        <f>I719*J719*H719</f>
        <v>0</v>
      </c>
      <c r="L719" s="274">
        <f>VLOOKUP($B719,'Node Plan'!$B:$M,8,FALSE)</f>
        <v>20.5</v>
      </c>
      <c r="M719" s="275">
        <f>VLOOKUP($B719,'Node Plan'!$B:$M,11,FALSE)</f>
        <v>1.533E-2</v>
      </c>
      <c r="N719" s="275">
        <f>VLOOKUP($B719,'Node Plan'!$B:$M,10,FALSE)</f>
        <v>1.5166000000000001E-2</v>
      </c>
      <c r="O719" s="275">
        <f>VLOOKUP($B719,'Node Plan'!$B:$M,11,FALSE)/2</f>
        <v>7.6649999999999999E-3</v>
      </c>
      <c r="P719" s="276">
        <f>(L719*M719*N719)/O719</f>
        <v>0.62180600000000008</v>
      </c>
      <c r="Q719" s="274">
        <f>VLOOKUP($B719,'Node Plan'!$B:$M,8,FALSE)</f>
        <v>20.5</v>
      </c>
      <c r="R719" s="275">
        <f>VLOOKUP($B719,'Node Plan'!$B:$M,11,FALSE)</f>
        <v>1.533E-2</v>
      </c>
      <c r="S719" s="275">
        <f>VLOOKUP($B719,'Node Plan'!$B:$M,10,FALSE)</f>
        <v>1.5166000000000001E-2</v>
      </c>
      <c r="T719" s="275">
        <f>VLOOKUP($B719,'Node Plan'!$B:$M,11,FALSE)/2</f>
        <v>7.6649999999999999E-3</v>
      </c>
      <c r="U719" s="276">
        <f>(Q719*R719*S719)/T719</f>
        <v>0.62180600000000008</v>
      </c>
      <c r="V719"/>
      <c r="W719"/>
      <c r="X719" s="2" t="str">
        <f>"     GL("&amp;B719&amp;","&amp;D719&amp;") = "&amp;F719&amp;";"</f>
        <v xml:space="preserve">     GL(3301,3307) = 0.310903;</v>
      </c>
      <c r="Y719" s="81"/>
    </row>
    <row r="720" spans="1:25" s="34" customFormat="1">
      <c r="A720"/>
      <c r="B720" s="2">
        <f>B719+6</f>
        <v>3307</v>
      </c>
      <c r="C720" s="2" t="str">
        <f>VLOOKUP($B720,'Node Plan'!B:M,2,FALSE)</f>
        <v>PCB Bottom Node 3307</v>
      </c>
      <c r="D720" s="2">
        <f t="shared" ref="D720:D723" si="501">B720+6</f>
        <v>3313</v>
      </c>
      <c r="E720" s="2" t="str">
        <f>VLOOKUP($D720,'Node Plan'!B:M,2,FALSE)</f>
        <v>PCB Bottom Node 3313</v>
      </c>
      <c r="F720" s="192">
        <f>IF(G720="Y",1/(1/K720+1/P720+1/U720),1/(1/P720+1/U720))</f>
        <v>0.31090300000000004</v>
      </c>
      <c r="G720" s="2" t="s">
        <v>24</v>
      </c>
      <c r="H720" s="6"/>
      <c r="I720" s="4"/>
      <c r="J720" s="4"/>
      <c r="K720" s="5">
        <f>I720*J720*H720</f>
        <v>0</v>
      </c>
      <c r="L720" s="274">
        <f>VLOOKUP($B720,'Node Plan'!$B:$M,8,FALSE)</f>
        <v>20.5</v>
      </c>
      <c r="M720" s="275">
        <f>VLOOKUP($B720,'Node Plan'!$B:$M,11,FALSE)</f>
        <v>1.533E-2</v>
      </c>
      <c r="N720" s="275">
        <f>VLOOKUP($B720,'Node Plan'!$B:$M,10,FALSE)</f>
        <v>1.5166000000000001E-2</v>
      </c>
      <c r="O720" s="275">
        <f>VLOOKUP($B720,'Node Plan'!$B:$M,11,FALSE)/2</f>
        <v>7.6649999999999999E-3</v>
      </c>
      <c r="P720" s="276">
        <f t="shared" ref="P720:P723" si="502">(L720*M720*N720)/O720</f>
        <v>0.62180600000000008</v>
      </c>
      <c r="Q720" s="274">
        <f>VLOOKUP($B720,'Node Plan'!$B:$M,8,FALSE)</f>
        <v>20.5</v>
      </c>
      <c r="R720" s="275">
        <f>VLOOKUP($B720,'Node Plan'!$B:$M,11,FALSE)</f>
        <v>1.533E-2</v>
      </c>
      <c r="S720" s="275">
        <f>VLOOKUP($B720,'Node Plan'!$B:$M,10,FALSE)</f>
        <v>1.5166000000000001E-2</v>
      </c>
      <c r="T720" s="275">
        <f>VLOOKUP($B720,'Node Plan'!$B:$M,11,FALSE)/2</f>
        <v>7.6649999999999999E-3</v>
      </c>
      <c r="U720" s="276">
        <f t="shared" ref="U720:U723" si="503">(Q720*R720*S720)/T720</f>
        <v>0.62180600000000008</v>
      </c>
      <c r="V720"/>
      <c r="W720"/>
      <c r="X720" s="2" t="str">
        <f>"     GL("&amp;B720&amp;","&amp;D720&amp;") = "&amp;F720&amp;";"</f>
        <v xml:space="preserve">     GL(3307,3313) = 0.310903;</v>
      </c>
    </row>
    <row r="721" spans="1:25" s="62" customFormat="1">
      <c r="A721"/>
      <c r="B721" s="2">
        <f t="shared" ref="B721:B723" si="504">B720+6</f>
        <v>3313</v>
      </c>
      <c r="C721" s="2" t="str">
        <f>VLOOKUP($B721,'Node Plan'!B:M,2,FALSE)</f>
        <v>PCB Bottom Node 3313</v>
      </c>
      <c r="D721" s="2">
        <f t="shared" si="501"/>
        <v>3319</v>
      </c>
      <c r="E721" s="2" t="str">
        <f>VLOOKUP($D721,'Node Plan'!B:M,2,FALSE)</f>
        <v>PCB Bottom Node 3319</v>
      </c>
      <c r="F721" s="192">
        <f>IF(G721="Y",1/(1/K721+1/P721+1/U721),1/(1/P721+1/U721))</f>
        <v>0.31090300000000004</v>
      </c>
      <c r="G721" s="2" t="s">
        <v>24</v>
      </c>
      <c r="H721" s="6"/>
      <c r="I721" s="4"/>
      <c r="J721" s="4"/>
      <c r="K721" s="5">
        <f>I721*J721*H721</f>
        <v>0</v>
      </c>
      <c r="L721" s="274">
        <f>VLOOKUP($B721,'Node Plan'!$B:$M,8,FALSE)</f>
        <v>20.5</v>
      </c>
      <c r="M721" s="275">
        <f>VLOOKUP($B721,'Node Plan'!$B:$M,11,FALSE)</f>
        <v>1.533E-2</v>
      </c>
      <c r="N721" s="275">
        <f>VLOOKUP($B721,'Node Plan'!$B:$M,10,FALSE)</f>
        <v>1.5166000000000001E-2</v>
      </c>
      <c r="O721" s="275">
        <f>VLOOKUP($B721,'Node Plan'!$B:$M,11,FALSE)/2</f>
        <v>7.6649999999999999E-3</v>
      </c>
      <c r="P721" s="276">
        <f t="shared" si="502"/>
        <v>0.62180600000000008</v>
      </c>
      <c r="Q721" s="274">
        <f>VLOOKUP($B721,'Node Plan'!$B:$M,8,FALSE)</f>
        <v>20.5</v>
      </c>
      <c r="R721" s="275">
        <f>VLOOKUP($B721,'Node Plan'!$B:$M,11,FALSE)</f>
        <v>1.533E-2</v>
      </c>
      <c r="S721" s="275">
        <f>VLOOKUP($B721,'Node Plan'!$B:$M,10,FALSE)</f>
        <v>1.5166000000000001E-2</v>
      </c>
      <c r="T721" s="275">
        <f>VLOOKUP($B721,'Node Plan'!$B:$M,11,FALSE)/2</f>
        <v>7.6649999999999999E-3</v>
      </c>
      <c r="U721" s="276">
        <f t="shared" si="503"/>
        <v>0.62180600000000008</v>
      </c>
      <c r="V721"/>
      <c r="W721"/>
      <c r="X721" s="2" t="str">
        <f>"     GL("&amp;B721&amp;","&amp;D721&amp;") = "&amp;F721&amp;";"</f>
        <v xml:space="preserve">     GL(3313,3319) = 0.310903;</v>
      </c>
    </row>
    <row r="722" spans="1:25">
      <c r="B722" s="2">
        <f t="shared" si="504"/>
        <v>3319</v>
      </c>
      <c r="C722" s="2" t="str">
        <f>VLOOKUP($B722,'Node Plan'!B:M,2,FALSE)</f>
        <v>PCB Bottom Node 3319</v>
      </c>
      <c r="D722" s="2">
        <f t="shared" si="501"/>
        <v>3325</v>
      </c>
      <c r="E722" s="2" t="str">
        <f>VLOOKUP($D722,'Node Plan'!B:M,2,FALSE)</f>
        <v>PCB Bottom Node 3325</v>
      </c>
      <c r="F722" s="192">
        <f>IF(G722="Y",1/(1/K722+1/P722+1/U722),1/(1/P722+1/U722))</f>
        <v>0.31090300000000004</v>
      </c>
      <c r="G722" s="2" t="s">
        <v>24</v>
      </c>
      <c r="K722" s="5">
        <f>I722*J722*H722</f>
        <v>0</v>
      </c>
      <c r="L722" s="274">
        <f>VLOOKUP($B722,'Node Plan'!$B:$M,8,FALSE)</f>
        <v>20.5</v>
      </c>
      <c r="M722" s="275">
        <f>VLOOKUP($B722,'Node Plan'!$B:$M,11,FALSE)</f>
        <v>1.533E-2</v>
      </c>
      <c r="N722" s="275">
        <f>VLOOKUP($B722,'Node Plan'!$B:$M,10,FALSE)</f>
        <v>1.5166000000000001E-2</v>
      </c>
      <c r="O722" s="275">
        <f>VLOOKUP($B722,'Node Plan'!$B:$M,11,FALSE)/2</f>
        <v>7.6649999999999999E-3</v>
      </c>
      <c r="P722" s="276">
        <f t="shared" si="502"/>
        <v>0.62180600000000008</v>
      </c>
      <c r="Q722" s="274">
        <f>VLOOKUP($B722,'Node Plan'!$B:$M,8,FALSE)</f>
        <v>20.5</v>
      </c>
      <c r="R722" s="275">
        <f>VLOOKUP($B722,'Node Plan'!$B:$M,11,FALSE)</f>
        <v>1.533E-2</v>
      </c>
      <c r="S722" s="275">
        <f>VLOOKUP($B722,'Node Plan'!$B:$M,10,FALSE)</f>
        <v>1.5166000000000001E-2</v>
      </c>
      <c r="T722" s="275">
        <f>VLOOKUP($B722,'Node Plan'!$B:$M,11,FALSE)/2</f>
        <v>7.6649999999999999E-3</v>
      </c>
      <c r="U722" s="276">
        <f t="shared" si="503"/>
        <v>0.62180600000000008</v>
      </c>
      <c r="X722" s="2" t="str">
        <f>"     GL("&amp;B722&amp;","&amp;D722&amp;") = "&amp;F722&amp;";"</f>
        <v xml:space="preserve">     GL(3319,3325) = 0.310903;</v>
      </c>
    </row>
    <row r="723" spans="1:25">
      <c r="B723" s="2">
        <f t="shared" si="504"/>
        <v>3325</v>
      </c>
      <c r="C723" s="2" t="str">
        <f>VLOOKUP($B723,'Node Plan'!B:M,2,FALSE)</f>
        <v>PCB Bottom Node 3325</v>
      </c>
      <c r="D723" s="2">
        <f t="shared" si="501"/>
        <v>3331</v>
      </c>
      <c r="E723" s="2" t="str">
        <f>VLOOKUP($D723,'Node Plan'!B:M,2,FALSE)</f>
        <v>PCB Bottom Node 3331</v>
      </c>
      <c r="F723" s="192">
        <f>IF(G723="Y",1/(1/K723+1/P723+1/U723),1/(1/P723+1/U723))</f>
        <v>0.31090300000000004</v>
      </c>
      <c r="G723" s="2" t="s">
        <v>24</v>
      </c>
      <c r="K723" s="5">
        <f>I723*J723*H723</f>
        <v>0</v>
      </c>
      <c r="L723" s="274">
        <f>VLOOKUP($B723,'Node Plan'!$B:$M,8,FALSE)</f>
        <v>20.5</v>
      </c>
      <c r="M723" s="275">
        <f>VLOOKUP($B723,'Node Plan'!$B:$M,11,FALSE)</f>
        <v>1.533E-2</v>
      </c>
      <c r="N723" s="275">
        <f>VLOOKUP($B723,'Node Plan'!$B:$M,10,FALSE)</f>
        <v>1.5166000000000001E-2</v>
      </c>
      <c r="O723" s="275">
        <f>VLOOKUP($B723,'Node Plan'!$B:$M,11,FALSE)/2</f>
        <v>7.6649999999999999E-3</v>
      </c>
      <c r="P723" s="276">
        <f t="shared" si="502"/>
        <v>0.62180600000000008</v>
      </c>
      <c r="Q723" s="274">
        <f>VLOOKUP($B723,'Node Plan'!$B:$M,8,FALSE)</f>
        <v>20.5</v>
      </c>
      <c r="R723" s="275">
        <f>VLOOKUP($B723,'Node Plan'!$B:$M,11,FALSE)</f>
        <v>1.533E-2</v>
      </c>
      <c r="S723" s="275">
        <f>VLOOKUP($B723,'Node Plan'!$B:$M,10,FALSE)</f>
        <v>1.5166000000000001E-2</v>
      </c>
      <c r="T723" s="275">
        <f>VLOOKUP($B723,'Node Plan'!$B:$M,11,FALSE)/2</f>
        <v>7.6649999999999999E-3</v>
      </c>
      <c r="U723" s="276">
        <f t="shared" si="503"/>
        <v>0.62180600000000008</v>
      </c>
      <c r="X723" s="2" t="str">
        <f>"     GL("&amp;B723&amp;","&amp;D723&amp;") = "&amp;F723&amp;";"</f>
        <v xml:space="preserve">     GL(3325,3331) = 0.310903;</v>
      </c>
    </row>
    <row r="724" spans="1:25" s="77" customFormat="1">
      <c r="A724"/>
      <c r="B724" s="2"/>
      <c r="C724" s="2"/>
      <c r="D724" s="2"/>
      <c r="E724" s="2"/>
      <c r="F724" s="192"/>
      <c r="G724" s="2"/>
      <c r="H724" s="6"/>
      <c r="I724" s="4"/>
      <c r="J724" s="4"/>
      <c r="K724" s="5"/>
      <c r="L724" s="274"/>
      <c r="M724" s="275"/>
      <c r="N724" s="275"/>
      <c r="O724" s="275"/>
      <c r="P724" s="276"/>
      <c r="Q724" s="274"/>
      <c r="R724" s="275"/>
      <c r="S724" s="275"/>
      <c r="T724" s="275"/>
      <c r="U724" s="276"/>
      <c r="V724"/>
      <c r="W724"/>
      <c r="X724" s="2"/>
      <c r="Y724" s="81"/>
    </row>
    <row r="725" spans="1:25" s="77" customFormat="1">
      <c r="A725"/>
      <c r="B725" s="2">
        <v>3302</v>
      </c>
      <c r="C725" s="2" t="str">
        <f>VLOOKUP($B725,'Node Plan'!B:M,2,FALSE)</f>
        <v>PCB Bottom Node 3302</v>
      </c>
      <c r="D725" s="2">
        <f>B725+6</f>
        <v>3308</v>
      </c>
      <c r="E725" s="2" t="str">
        <f>VLOOKUP($D725,'Node Plan'!B:M,2,FALSE)</f>
        <v>PCB Bottom Node 3308</v>
      </c>
      <c r="F725" s="192">
        <f>IF(G725="Y",1/(1/K725+1/P725+1/U725),1/(1/P725+1/U725))</f>
        <v>0.31090300000000004</v>
      </c>
      <c r="G725" s="2" t="s">
        <v>24</v>
      </c>
      <c r="H725" s="6"/>
      <c r="I725" s="4"/>
      <c r="J725" s="4"/>
      <c r="K725" s="5">
        <f>I725*J725*H725</f>
        <v>0</v>
      </c>
      <c r="L725" s="274">
        <f>VLOOKUP($B725,'Node Plan'!$B:$M,8,FALSE)</f>
        <v>20.5</v>
      </c>
      <c r="M725" s="275">
        <f>VLOOKUP($B725,'Node Plan'!$B:$M,11,FALSE)</f>
        <v>1.533E-2</v>
      </c>
      <c r="N725" s="275">
        <f>VLOOKUP($B725,'Node Plan'!$B:$M,10,FALSE)</f>
        <v>1.5166000000000001E-2</v>
      </c>
      <c r="O725" s="275">
        <f>VLOOKUP($B725,'Node Plan'!$B:$M,11,FALSE)/2</f>
        <v>7.6649999999999999E-3</v>
      </c>
      <c r="P725" s="276">
        <f>(L725*M725*N725)/O725</f>
        <v>0.62180600000000008</v>
      </c>
      <c r="Q725" s="274">
        <f>VLOOKUP($B725,'Node Plan'!$B:$M,8,FALSE)</f>
        <v>20.5</v>
      </c>
      <c r="R725" s="275">
        <f>VLOOKUP($B725,'Node Plan'!$B:$M,11,FALSE)</f>
        <v>1.533E-2</v>
      </c>
      <c r="S725" s="275">
        <f>VLOOKUP($B725,'Node Plan'!$B:$M,10,FALSE)</f>
        <v>1.5166000000000001E-2</v>
      </c>
      <c r="T725" s="275">
        <f>VLOOKUP($B725,'Node Plan'!$B:$M,11,FALSE)/2</f>
        <v>7.6649999999999999E-3</v>
      </c>
      <c r="U725" s="276">
        <f>(Q725*R725*S725)/T725</f>
        <v>0.62180600000000008</v>
      </c>
      <c r="V725"/>
      <c r="W725"/>
      <c r="X725" s="2" t="str">
        <f>"     GL("&amp;B725&amp;","&amp;D725&amp;") = "&amp;F725&amp;";"</f>
        <v xml:space="preserve">     GL(3302,3308) = 0.310903;</v>
      </c>
      <c r="Y725" s="81"/>
    </row>
    <row r="726" spans="1:25" s="34" customFormat="1">
      <c r="A726"/>
      <c r="B726" s="2">
        <f>B725+6</f>
        <v>3308</v>
      </c>
      <c r="C726" s="2" t="str">
        <f>VLOOKUP($B726,'Node Plan'!B:M,2,FALSE)</f>
        <v>PCB Bottom Node 3308</v>
      </c>
      <c r="D726" s="2">
        <f t="shared" ref="D726:D729" si="505">B726+6</f>
        <v>3314</v>
      </c>
      <c r="E726" s="2" t="str">
        <f>VLOOKUP($D726,'Node Plan'!B:M,2,FALSE)</f>
        <v>PCB Bottom Node 3314</v>
      </c>
      <c r="F726" s="192">
        <f>IF(G726="Y",1/(1/K726+1/P726+1/U726),1/(1/P726+1/U726))</f>
        <v>0.31090300000000004</v>
      </c>
      <c r="G726" s="2" t="s">
        <v>24</v>
      </c>
      <c r="H726" s="6"/>
      <c r="I726" s="4"/>
      <c r="J726" s="4"/>
      <c r="K726" s="5">
        <f>I726*J726*H726</f>
        <v>0</v>
      </c>
      <c r="L726" s="274">
        <f>VLOOKUP($B726,'Node Plan'!$B:$M,8,FALSE)</f>
        <v>20.5</v>
      </c>
      <c r="M726" s="275">
        <f>VLOOKUP($B726,'Node Plan'!$B:$M,11,FALSE)</f>
        <v>1.533E-2</v>
      </c>
      <c r="N726" s="275">
        <f>VLOOKUP($B726,'Node Plan'!$B:$M,10,FALSE)</f>
        <v>1.5166000000000001E-2</v>
      </c>
      <c r="O726" s="275">
        <f>VLOOKUP($B726,'Node Plan'!$B:$M,11,FALSE)/2</f>
        <v>7.6649999999999999E-3</v>
      </c>
      <c r="P726" s="276">
        <f t="shared" ref="P726:P729" si="506">(L726*M726*N726)/O726</f>
        <v>0.62180600000000008</v>
      </c>
      <c r="Q726" s="274">
        <f>VLOOKUP($B726,'Node Plan'!$B:$M,8,FALSE)</f>
        <v>20.5</v>
      </c>
      <c r="R726" s="275">
        <f>VLOOKUP($B726,'Node Plan'!$B:$M,11,FALSE)</f>
        <v>1.533E-2</v>
      </c>
      <c r="S726" s="275">
        <f>VLOOKUP($B726,'Node Plan'!$B:$M,10,FALSE)</f>
        <v>1.5166000000000001E-2</v>
      </c>
      <c r="T726" s="275">
        <f>VLOOKUP($B726,'Node Plan'!$B:$M,11,FALSE)/2</f>
        <v>7.6649999999999999E-3</v>
      </c>
      <c r="U726" s="276">
        <f t="shared" ref="U726:U729" si="507">(Q726*R726*S726)/T726</f>
        <v>0.62180600000000008</v>
      </c>
      <c r="V726"/>
      <c r="W726"/>
      <c r="X726" s="2" t="str">
        <f>"     GL("&amp;B726&amp;","&amp;D726&amp;") = "&amp;F726&amp;";"</f>
        <v xml:space="preserve">     GL(3308,3314) = 0.310903;</v>
      </c>
    </row>
    <row r="727" spans="1:25" s="62" customFormat="1">
      <c r="A727"/>
      <c r="B727" s="2">
        <f t="shared" ref="B727:B729" si="508">B726+6</f>
        <v>3314</v>
      </c>
      <c r="C727" s="2" t="str">
        <f>VLOOKUP($B727,'Node Plan'!B:M,2,FALSE)</f>
        <v>PCB Bottom Node 3314</v>
      </c>
      <c r="D727" s="2">
        <f t="shared" si="505"/>
        <v>3320</v>
      </c>
      <c r="E727" s="2" t="str">
        <f>VLOOKUP($D727,'Node Plan'!B:M,2,FALSE)</f>
        <v>PCB Bottom Node 3320</v>
      </c>
      <c r="F727" s="192">
        <f>IF(G727="Y",1/(1/K727+1/P727+1/U727),1/(1/P727+1/U727))</f>
        <v>0.31090300000000004</v>
      </c>
      <c r="G727" s="2" t="s">
        <v>24</v>
      </c>
      <c r="H727" s="6"/>
      <c r="I727" s="4"/>
      <c r="J727" s="4"/>
      <c r="K727" s="5">
        <f>I727*J727*H727</f>
        <v>0</v>
      </c>
      <c r="L727" s="274">
        <f>VLOOKUP($B727,'Node Plan'!$B:$M,8,FALSE)</f>
        <v>20.5</v>
      </c>
      <c r="M727" s="275">
        <f>VLOOKUP($B727,'Node Plan'!$B:$M,11,FALSE)</f>
        <v>1.533E-2</v>
      </c>
      <c r="N727" s="275">
        <f>VLOOKUP($B727,'Node Plan'!$B:$M,10,FALSE)</f>
        <v>1.5166000000000001E-2</v>
      </c>
      <c r="O727" s="275">
        <f>VLOOKUP($B727,'Node Plan'!$B:$M,11,FALSE)/2</f>
        <v>7.6649999999999999E-3</v>
      </c>
      <c r="P727" s="276">
        <f t="shared" si="506"/>
        <v>0.62180600000000008</v>
      </c>
      <c r="Q727" s="274">
        <f>VLOOKUP($B727,'Node Plan'!$B:$M,8,FALSE)</f>
        <v>20.5</v>
      </c>
      <c r="R727" s="275">
        <f>VLOOKUP($B727,'Node Plan'!$B:$M,11,FALSE)</f>
        <v>1.533E-2</v>
      </c>
      <c r="S727" s="275">
        <f>VLOOKUP($B727,'Node Plan'!$B:$M,10,FALSE)</f>
        <v>1.5166000000000001E-2</v>
      </c>
      <c r="T727" s="275">
        <f>VLOOKUP($B727,'Node Plan'!$B:$M,11,FALSE)/2</f>
        <v>7.6649999999999999E-3</v>
      </c>
      <c r="U727" s="276">
        <f t="shared" si="507"/>
        <v>0.62180600000000008</v>
      </c>
      <c r="V727"/>
      <c r="W727"/>
      <c r="X727" s="2" t="str">
        <f>"     GL("&amp;B727&amp;","&amp;D727&amp;") = "&amp;F727&amp;";"</f>
        <v xml:space="preserve">     GL(3314,3320) = 0.310903;</v>
      </c>
    </row>
    <row r="728" spans="1:25">
      <c r="B728" s="2">
        <f t="shared" si="508"/>
        <v>3320</v>
      </c>
      <c r="C728" s="2" t="str">
        <f>VLOOKUP($B728,'Node Plan'!B:M,2,FALSE)</f>
        <v>PCB Bottom Node 3320</v>
      </c>
      <c r="D728" s="2">
        <f t="shared" si="505"/>
        <v>3326</v>
      </c>
      <c r="E728" s="2" t="str">
        <f>VLOOKUP($D728,'Node Plan'!B:M,2,FALSE)</f>
        <v>PCB Bottom Node 3326</v>
      </c>
      <c r="F728" s="192">
        <f>IF(G728="Y",1/(1/K728+1/P728+1/U728),1/(1/P728+1/U728))</f>
        <v>0.31090300000000004</v>
      </c>
      <c r="G728" s="2" t="s">
        <v>24</v>
      </c>
      <c r="K728" s="5">
        <f>I728*J728*H728</f>
        <v>0</v>
      </c>
      <c r="L728" s="274">
        <f>VLOOKUP($B728,'Node Plan'!$B:$M,8,FALSE)</f>
        <v>20.5</v>
      </c>
      <c r="M728" s="275">
        <f>VLOOKUP($B728,'Node Plan'!$B:$M,11,FALSE)</f>
        <v>1.533E-2</v>
      </c>
      <c r="N728" s="275">
        <f>VLOOKUP($B728,'Node Plan'!$B:$M,10,FALSE)</f>
        <v>1.5166000000000001E-2</v>
      </c>
      <c r="O728" s="275">
        <f>VLOOKUP($B728,'Node Plan'!$B:$M,11,FALSE)/2</f>
        <v>7.6649999999999999E-3</v>
      </c>
      <c r="P728" s="276">
        <f t="shared" si="506"/>
        <v>0.62180600000000008</v>
      </c>
      <c r="Q728" s="274">
        <f>VLOOKUP($B728,'Node Plan'!$B:$M,8,FALSE)</f>
        <v>20.5</v>
      </c>
      <c r="R728" s="275">
        <f>VLOOKUP($B728,'Node Plan'!$B:$M,11,FALSE)</f>
        <v>1.533E-2</v>
      </c>
      <c r="S728" s="275">
        <f>VLOOKUP($B728,'Node Plan'!$B:$M,10,FALSE)</f>
        <v>1.5166000000000001E-2</v>
      </c>
      <c r="T728" s="275">
        <f>VLOOKUP($B728,'Node Plan'!$B:$M,11,FALSE)/2</f>
        <v>7.6649999999999999E-3</v>
      </c>
      <c r="U728" s="276">
        <f t="shared" si="507"/>
        <v>0.62180600000000008</v>
      </c>
      <c r="X728" s="2" t="str">
        <f>"     GL("&amp;B728&amp;","&amp;D728&amp;") = "&amp;F728&amp;";"</f>
        <v xml:space="preserve">     GL(3320,3326) = 0.310903;</v>
      </c>
    </row>
    <row r="729" spans="1:25">
      <c r="B729" s="2">
        <f t="shared" si="508"/>
        <v>3326</v>
      </c>
      <c r="C729" s="2" t="str">
        <f>VLOOKUP($B729,'Node Plan'!B:M,2,FALSE)</f>
        <v>PCB Bottom Node 3326</v>
      </c>
      <c r="D729" s="2">
        <f t="shared" si="505"/>
        <v>3332</v>
      </c>
      <c r="E729" s="2" t="str">
        <f>VLOOKUP($D729,'Node Plan'!B:M,2,FALSE)</f>
        <v>PCB Bottom Node 3332</v>
      </c>
      <c r="F729" s="192">
        <f>IF(G729="Y",1/(1/K729+1/P729+1/U729),1/(1/P729+1/U729))</f>
        <v>0.31090300000000004</v>
      </c>
      <c r="G729" s="2" t="s">
        <v>24</v>
      </c>
      <c r="K729" s="5">
        <f>I729*J729*H729</f>
        <v>0</v>
      </c>
      <c r="L729" s="274">
        <f>VLOOKUP($B729,'Node Plan'!$B:$M,8,FALSE)</f>
        <v>20.5</v>
      </c>
      <c r="M729" s="275">
        <f>VLOOKUP($B729,'Node Plan'!$B:$M,11,FALSE)</f>
        <v>1.533E-2</v>
      </c>
      <c r="N729" s="275">
        <f>VLOOKUP($B729,'Node Plan'!$B:$M,10,FALSE)</f>
        <v>1.5166000000000001E-2</v>
      </c>
      <c r="O729" s="275">
        <f>VLOOKUP($B729,'Node Plan'!$B:$M,11,FALSE)/2</f>
        <v>7.6649999999999999E-3</v>
      </c>
      <c r="P729" s="276">
        <f t="shared" si="506"/>
        <v>0.62180600000000008</v>
      </c>
      <c r="Q729" s="274">
        <f>VLOOKUP($B729,'Node Plan'!$B:$M,8,FALSE)</f>
        <v>20.5</v>
      </c>
      <c r="R729" s="275">
        <f>VLOOKUP($B729,'Node Plan'!$B:$M,11,FALSE)</f>
        <v>1.533E-2</v>
      </c>
      <c r="S729" s="275">
        <f>VLOOKUP($B729,'Node Plan'!$B:$M,10,FALSE)</f>
        <v>1.5166000000000001E-2</v>
      </c>
      <c r="T729" s="275">
        <f>VLOOKUP($B729,'Node Plan'!$B:$M,11,FALSE)/2</f>
        <v>7.6649999999999999E-3</v>
      </c>
      <c r="U729" s="276">
        <f t="shared" si="507"/>
        <v>0.62180600000000008</v>
      </c>
      <c r="X729" s="2" t="str">
        <f>"     GL("&amp;B729&amp;","&amp;D729&amp;") = "&amp;F729&amp;";"</f>
        <v xml:space="preserve">     GL(3326,3332) = 0.310903;</v>
      </c>
    </row>
    <row r="730" spans="1:25" s="77" customFormat="1">
      <c r="A730"/>
      <c r="B730" s="2"/>
      <c r="C730" s="2"/>
      <c r="D730" s="2"/>
      <c r="E730" s="2"/>
      <c r="F730" s="192"/>
      <c r="G730" s="2"/>
      <c r="H730" s="6"/>
      <c r="I730" s="4"/>
      <c r="J730" s="4"/>
      <c r="K730" s="5"/>
      <c r="L730" s="274"/>
      <c r="M730" s="275"/>
      <c r="N730" s="275"/>
      <c r="O730" s="275"/>
      <c r="P730" s="276"/>
      <c r="Q730" s="274"/>
      <c r="R730" s="275"/>
      <c r="S730" s="275"/>
      <c r="T730" s="275"/>
      <c r="U730" s="276"/>
      <c r="V730"/>
      <c r="W730"/>
      <c r="X730" s="2"/>
      <c r="Y730" s="81"/>
    </row>
    <row r="731" spans="1:25" s="77" customFormat="1">
      <c r="A731"/>
      <c r="B731" s="2">
        <v>3303</v>
      </c>
      <c r="C731" s="2" t="str">
        <f>VLOOKUP($B731,'Node Plan'!B:M,2,FALSE)</f>
        <v>PCB Bottom Node 3303</v>
      </c>
      <c r="D731" s="2">
        <f>B731+6</f>
        <v>3309</v>
      </c>
      <c r="E731" s="2" t="str">
        <f>VLOOKUP($D731,'Node Plan'!B:M,2,FALSE)</f>
        <v>PCB Bottom Node 3309</v>
      </c>
      <c r="F731" s="192">
        <f>IF(G731="Y",1/(1/K731+1/P731+1/U731),1/(1/P731+1/U731))</f>
        <v>0.31090300000000004</v>
      </c>
      <c r="G731" s="2" t="s">
        <v>24</v>
      </c>
      <c r="H731" s="6"/>
      <c r="I731" s="4"/>
      <c r="J731" s="4"/>
      <c r="K731" s="5">
        <f>I731*J731*H731</f>
        <v>0</v>
      </c>
      <c r="L731" s="274">
        <f>VLOOKUP($B731,'Node Plan'!$B:$M,8,FALSE)</f>
        <v>20.5</v>
      </c>
      <c r="M731" s="275">
        <f>VLOOKUP($B731,'Node Plan'!$B:$M,11,FALSE)</f>
        <v>1.533E-2</v>
      </c>
      <c r="N731" s="275">
        <f>VLOOKUP($B731,'Node Plan'!$B:$M,10,FALSE)</f>
        <v>1.5166000000000001E-2</v>
      </c>
      <c r="O731" s="275">
        <f>VLOOKUP($B731,'Node Plan'!$B:$M,11,FALSE)/2</f>
        <v>7.6649999999999999E-3</v>
      </c>
      <c r="P731" s="276">
        <f>(L731*M731*N731)/O731</f>
        <v>0.62180600000000008</v>
      </c>
      <c r="Q731" s="274">
        <f>VLOOKUP($B731,'Node Plan'!$B:$M,8,FALSE)</f>
        <v>20.5</v>
      </c>
      <c r="R731" s="275">
        <f>VLOOKUP($B731,'Node Plan'!$B:$M,11,FALSE)</f>
        <v>1.533E-2</v>
      </c>
      <c r="S731" s="275">
        <f>VLOOKUP($B731,'Node Plan'!$B:$M,10,FALSE)</f>
        <v>1.5166000000000001E-2</v>
      </c>
      <c r="T731" s="275">
        <f>VLOOKUP($B731,'Node Plan'!$B:$M,11,FALSE)/2</f>
        <v>7.6649999999999999E-3</v>
      </c>
      <c r="U731" s="276">
        <f>(Q731*R731*S731)/T731</f>
        <v>0.62180600000000008</v>
      </c>
      <c r="V731"/>
      <c r="W731"/>
      <c r="X731" s="2" t="str">
        <f>"     GL("&amp;B731&amp;","&amp;D731&amp;") = "&amp;F731&amp;";"</f>
        <v xml:space="preserve">     GL(3303,3309) = 0.310903;</v>
      </c>
      <c r="Y731" s="81"/>
    </row>
    <row r="732" spans="1:25" s="34" customFormat="1">
      <c r="A732"/>
      <c r="B732" s="2">
        <f>B731+6</f>
        <v>3309</v>
      </c>
      <c r="C732" s="2" t="str">
        <f>VLOOKUP($B732,'Node Plan'!B:M,2,FALSE)</f>
        <v>PCB Bottom Node 3309</v>
      </c>
      <c r="D732" s="2">
        <f t="shared" ref="D732:D735" si="509">B732+6</f>
        <v>3315</v>
      </c>
      <c r="E732" s="2" t="str">
        <f>VLOOKUP($D732,'Node Plan'!B:M,2,FALSE)</f>
        <v>PCB Bottom Node 3315</v>
      </c>
      <c r="F732" s="192">
        <f>IF(G732="Y",1/(1/K732+1/P732+1/U732),1/(1/P732+1/U732))</f>
        <v>0.31090300000000004</v>
      </c>
      <c r="G732" s="2" t="s">
        <v>24</v>
      </c>
      <c r="H732" s="6"/>
      <c r="I732" s="4"/>
      <c r="J732" s="4"/>
      <c r="K732" s="5">
        <f>I732*J732*H732</f>
        <v>0</v>
      </c>
      <c r="L732" s="274">
        <f>VLOOKUP($B732,'Node Plan'!$B:$M,8,FALSE)</f>
        <v>20.5</v>
      </c>
      <c r="M732" s="275">
        <f>VLOOKUP($B732,'Node Plan'!$B:$M,11,FALSE)</f>
        <v>1.533E-2</v>
      </c>
      <c r="N732" s="275">
        <f>VLOOKUP($B732,'Node Plan'!$B:$M,10,FALSE)</f>
        <v>1.5166000000000001E-2</v>
      </c>
      <c r="O732" s="275">
        <f>VLOOKUP($B732,'Node Plan'!$B:$M,11,FALSE)/2</f>
        <v>7.6649999999999999E-3</v>
      </c>
      <c r="P732" s="276">
        <f t="shared" ref="P732:P735" si="510">(L732*M732*N732)/O732</f>
        <v>0.62180600000000008</v>
      </c>
      <c r="Q732" s="274">
        <f>VLOOKUP($B732,'Node Plan'!$B:$M,8,FALSE)</f>
        <v>20.5</v>
      </c>
      <c r="R732" s="275">
        <f>VLOOKUP($B732,'Node Plan'!$B:$M,11,FALSE)</f>
        <v>1.533E-2</v>
      </c>
      <c r="S732" s="275">
        <f>VLOOKUP($B732,'Node Plan'!$B:$M,10,FALSE)</f>
        <v>1.5166000000000001E-2</v>
      </c>
      <c r="T732" s="275">
        <f>VLOOKUP($B732,'Node Plan'!$B:$M,11,FALSE)/2</f>
        <v>7.6649999999999999E-3</v>
      </c>
      <c r="U732" s="276">
        <f t="shared" ref="U732:U735" si="511">(Q732*R732*S732)/T732</f>
        <v>0.62180600000000008</v>
      </c>
      <c r="V732"/>
      <c r="W732"/>
      <c r="X732" s="2" t="str">
        <f>"     GL("&amp;B732&amp;","&amp;D732&amp;") = "&amp;F732&amp;";"</f>
        <v xml:space="preserve">     GL(3309,3315) = 0.310903;</v>
      </c>
    </row>
    <row r="733" spans="1:25" s="62" customFormat="1">
      <c r="A733"/>
      <c r="B733" s="2">
        <f t="shared" ref="B733:B735" si="512">B732+6</f>
        <v>3315</v>
      </c>
      <c r="C733" s="2" t="str">
        <f>VLOOKUP($B733,'Node Plan'!B:M,2,FALSE)</f>
        <v>PCB Bottom Node 3315</v>
      </c>
      <c r="D733" s="2">
        <f t="shared" si="509"/>
        <v>3321</v>
      </c>
      <c r="E733" s="2" t="str">
        <f>VLOOKUP($D733,'Node Plan'!B:M,2,FALSE)</f>
        <v>PCB Bottom Node 3321</v>
      </c>
      <c r="F733" s="192">
        <f>IF(G733="Y",1/(1/K733+1/P733+1/U733),1/(1/P733+1/U733))</f>
        <v>0.31090300000000004</v>
      </c>
      <c r="G733" s="2" t="s">
        <v>24</v>
      </c>
      <c r="H733" s="6"/>
      <c r="I733" s="4"/>
      <c r="J733" s="4"/>
      <c r="K733" s="5">
        <f>I733*J733*H733</f>
        <v>0</v>
      </c>
      <c r="L733" s="274">
        <f>VLOOKUP($B733,'Node Plan'!$B:$M,8,FALSE)</f>
        <v>20.5</v>
      </c>
      <c r="M733" s="275">
        <f>VLOOKUP($B733,'Node Plan'!$B:$M,11,FALSE)</f>
        <v>1.533E-2</v>
      </c>
      <c r="N733" s="275">
        <f>VLOOKUP($B733,'Node Plan'!$B:$M,10,FALSE)</f>
        <v>1.5166000000000001E-2</v>
      </c>
      <c r="O733" s="275">
        <f>VLOOKUP($B733,'Node Plan'!$B:$M,11,FALSE)/2</f>
        <v>7.6649999999999999E-3</v>
      </c>
      <c r="P733" s="276">
        <f t="shared" si="510"/>
        <v>0.62180600000000008</v>
      </c>
      <c r="Q733" s="274">
        <f>VLOOKUP($B733,'Node Plan'!$B:$M,8,FALSE)</f>
        <v>20.5</v>
      </c>
      <c r="R733" s="275">
        <f>VLOOKUP($B733,'Node Plan'!$B:$M,11,FALSE)</f>
        <v>1.533E-2</v>
      </c>
      <c r="S733" s="275">
        <f>VLOOKUP($B733,'Node Plan'!$B:$M,10,FALSE)</f>
        <v>1.5166000000000001E-2</v>
      </c>
      <c r="T733" s="275">
        <f>VLOOKUP($B733,'Node Plan'!$B:$M,11,FALSE)/2</f>
        <v>7.6649999999999999E-3</v>
      </c>
      <c r="U733" s="276">
        <f t="shared" si="511"/>
        <v>0.62180600000000008</v>
      </c>
      <c r="V733"/>
      <c r="W733"/>
      <c r="X733" s="2" t="str">
        <f>"     GL("&amp;B733&amp;","&amp;D733&amp;") = "&amp;F733&amp;";"</f>
        <v xml:space="preserve">     GL(3315,3321) = 0.310903;</v>
      </c>
    </row>
    <row r="734" spans="1:25">
      <c r="B734" s="2">
        <f t="shared" si="512"/>
        <v>3321</v>
      </c>
      <c r="C734" s="2" t="str">
        <f>VLOOKUP($B734,'Node Plan'!B:M,2,FALSE)</f>
        <v>PCB Bottom Node 3321</v>
      </c>
      <c r="D734" s="2">
        <f t="shared" si="509"/>
        <v>3327</v>
      </c>
      <c r="E734" s="2" t="str">
        <f>VLOOKUP($D734,'Node Plan'!B:M,2,FALSE)</f>
        <v>PCB Bottom Node 3327</v>
      </c>
      <c r="F734" s="192">
        <f>IF(G734="Y",1/(1/K734+1/P734+1/U734),1/(1/P734+1/U734))</f>
        <v>0.31090300000000004</v>
      </c>
      <c r="G734" s="2" t="s">
        <v>24</v>
      </c>
      <c r="K734" s="5">
        <f>I734*J734*H734</f>
        <v>0</v>
      </c>
      <c r="L734" s="274">
        <f>VLOOKUP($B734,'Node Plan'!$B:$M,8,FALSE)</f>
        <v>20.5</v>
      </c>
      <c r="M734" s="275">
        <f>VLOOKUP($B734,'Node Plan'!$B:$M,11,FALSE)</f>
        <v>1.533E-2</v>
      </c>
      <c r="N734" s="275">
        <f>VLOOKUP($B734,'Node Plan'!$B:$M,10,FALSE)</f>
        <v>1.5166000000000001E-2</v>
      </c>
      <c r="O734" s="275">
        <f>VLOOKUP($B734,'Node Plan'!$B:$M,11,FALSE)/2</f>
        <v>7.6649999999999999E-3</v>
      </c>
      <c r="P734" s="276">
        <f t="shared" si="510"/>
        <v>0.62180600000000008</v>
      </c>
      <c r="Q734" s="274">
        <f>VLOOKUP($B734,'Node Plan'!$B:$M,8,FALSE)</f>
        <v>20.5</v>
      </c>
      <c r="R734" s="275">
        <f>VLOOKUP($B734,'Node Plan'!$B:$M,11,FALSE)</f>
        <v>1.533E-2</v>
      </c>
      <c r="S734" s="275">
        <f>VLOOKUP($B734,'Node Plan'!$B:$M,10,FALSE)</f>
        <v>1.5166000000000001E-2</v>
      </c>
      <c r="T734" s="275">
        <f>VLOOKUP($B734,'Node Plan'!$B:$M,11,FALSE)/2</f>
        <v>7.6649999999999999E-3</v>
      </c>
      <c r="U734" s="276">
        <f t="shared" si="511"/>
        <v>0.62180600000000008</v>
      </c>
      <c r="X734" s="2" t="str">
        <f>"     GL("&amp;B734&amp;","&amp;D734&amp;") = "&amp;F734&amp;";"</f>
        <v xml:space="preserve">     GL(3321,3327) = 0.310903;</v>
      </c>
    </row>
    <row r="735" spans="1:25">
      <c r="B735" s="2">
        <f t="shared" si="512"/>
        <v>3327</v>
      </c>
      <c r="C735" s="2" t="str">
        <f>VLOOKUP($B735,'Node Plan'!B:M,2,FALSE)</f>
        <v>PCB Bottom Node 3327</v>
      </c>
      <c r="D735" s="2">
        <f t="shared" si="509"/>
        <v>3333</v>
      </c>
      <c r="E735" s="2" t="str">
        <f>VLOOKUP($D735,'Node Plan'!B:M,2,FALSE)</f>
        <v>PCB Bottom Node 3333</v>
      </c>
      <c r="F735" s="192">
        <f>IF(G735="Y",1/(1/K735+1/P735+1/U735),1/(1/P735+1/U735))</f>
        <v>0.31090300000000004</v>
      </c>
      <c r="G735" s="2" t="s">
        <v>24</v>
      </c>
      <c r="K735" s="5">
        <f>I735*J735*H735</f>
        <v>0</v>
      </c>
      <c r="L735" s="274">
        <f>VLOOKUP($B735,'Node Plan'!$B:$M,8,FALSE)</f>
        <v>20.5</v>
      </c>
      <c r="M735" s="275">
        <f>VLOOKUP($B735,'Node Plan'!$B:$M,11,FALSE)</f>
        <v>1.533E-2</v>
      </c>
      <c r="N735" s="275">
        <f>VLOOKUP($B735,'Node Plan'!$B:$M,10,FALSE)</f>
        <v>1.5166000000000001E-2</v>
      </c>
      <c r="O735" s="275">
        <f>VLOOKUP($B735,'Node Plan'!$B:$M,11,FALSE)/2</f>
        <v>7.6649999999999999E-3</v>
      </c>
      <c r="P735" s="276">
        <f t="shared" si="510"/>
        <v>0.62180600000000008</v>
      </c>
      <c r="Q735" s="274">
        <f>VLOOKUP($B735,'Node Plan'!$B:$M,8,FALSE)</f>
        <v>20.5</v>
      </c>
      <c r="R735" s="275">
        <f>VLOOKUP($B735,'Node Plan'!$B:$M,11,FALSE)</f>
        <v>1.533E-2</v>
      </c>
      <c r="S735" s="275">
        <f>VLOOKUP($B735,'Node Plan'!$B:$M,10,FALSE)</f>
        <v>1.5166000000000001E-2</v>
      </c>
      <c r="T735" s="275">
        <f>VLOOKUP($B735,'Node Plan'!$B:$M,11,FALSE)/2</f>
        <v>7.6649999999999999E-3</v>
      </c>
      <c r="U735" s="276">
        <f t="shared" si="511"/>
        <v>0.62180600000000008</v>
      </c>
      <c r="X735" s="2" t="str">
        <f>"     GL("&amp;B735&amp;","&amp;D735&amp;") = "&amp;F735&amp;";"</f>
        <v xml:space="preserve">     GL(3327,3333) = 0.310903;</v>
      </c>
    </row>
    <row r="736" spans="1:25" s="77" customFormat="1">
      <c r="A736"/>
      <c r="B736" s="2"/>
      <c r="C736" s="2"/>
      <c r="D736" s="2"/>
      <c r="E736" s="2"/>
      <c r="F736" s="192"/>
      <c r="G736" s="2"/>
      <c r="H736" s="6"/>
      <c r="I736" s="4"/>
      <c r="J736" s="4"/>
      <c r="K736" s="5"/>
      <c r="L736" s="274"/>
      <c r="M736" s="275"/>
      <c r="N736" s="275"/>
      <c r="O736" s="275"/>
      <c r="P736" s="276"/>
      <c r="Q736" s="274"/>
      <c r="R736" s="275"/>
      <c r="S736" s="275"/>
      <c r="T736" s="275"/>
      <c r="U736" s="276"/>
      <c r="V736"/>
      <c r="W736"/>
      <c r="X736" s="2"/>
      <c r="Y736" s="81"/>
    </row>
    <row r="737" spans="1:25" s="77" customFormat="1">
      <c r="A737"/>
      <c r="B737" s="2">
        <v>3304</v>
      </c>
      <c r="C737" s="2" t="str">
        <f>VLOOKUP($B737,'Node Plan'!B:M,2,FALSE)</f>
        <v>PCB Bottom Node 3304</v>
      </c>
      <c r="D737" s="2">
        <f>B737+6</f>
        <v>3310</v>
      </c>
      <c r="E737" s="2" t="str">
        <f>VLOOKUP($D737,'Node Plan'!B:M,2,FALSE)</f>
        <v>PCB Bottom Node 3310</v>
      </c>
      <c r="F737" s="192">
        <f>IF(G737="Y",1/(1/K737+1/P737+1/U737),1/(1/P737+1/U737))</f>
        <v>0.31090300000000004</v>
      </c>
      <c r="G737" s="2" t="s">
        <v>24</v>
      </c>
      <c r="H737" s="6"/>
      <c r="I737" s="4"/>
      <c r="J737" s="4"/>
      <c r="K737" s="5">
        <f>I737*J737*H737</f>
        <v>0</v>
      </c>
      <c r="L737" s="274">
        <f>VLOOKUP($B737,'Node Plan'!$B:$M,8,FALSE)</f>
        <v>20.5</v>
      </c>
      <c r="M737" s="275">
        <f>VLOOKUP($B737,'Node Plan'!$B:$M,11,FALSE)</f>
        <v>1.533E-2</v>
      </c>
      <c r="N737" s="275">
        <f>VLOOKUP($B737,'Node Plan'!$B:$M,10,FALSE)</f>
        <v>1.5166000000000001E-2</v>
      </c>
      <c r="O737" s="275">
        <f>VLOOKUP($B737,'Node Plan'!$B:$M,11,FALSE)/2</f>
        <v>7.6649999999999999E-3</v>
      </c>
      <c r="P737" s="276">
        <f>(L737*M737*N737)/O737</f>
        <v>0.62180600000000008</v>
      </c>
      <c r="Q737" s="274">
        <f>VLOOKUP($B737,'Node Plan'!$B:$M,8,FALSE)</f>
        <v>20.5</v>
      </c>
      <c r="R737" s="275">
        <f>VLOOKUP($B737,'Node Plan'!$B:$M,11,FALSE)</f>
        <v>1.533E-2</v>
      </c>
      <c r="S737" s="275">
        <f>VLOOKUP($B737,'Node Plan'!$B:$M,10,FALSE)</f>
        <v>1.5166000000000001E-2</v>
      </c>
      <c r="T737" s="275">
        <f>VLOOKUP($B737,'Node Plan'!$B:$M,11,FALSE)/2</f>
        <v>7.6649999999999999E-3</v>
      </c>
      <c r="U737" s="276">
        <f>(Q737*R737*S737)/T737</f>
        <v>0.62180600000000008</v>
      </c>
      <c r="V737"/>
      <c r="W737"/>
      <c r="X737" s="2" t="str">
        <f>"     GL("&amp;B737&amp;","&amp;D737&amp;") = "&amp;F737&amp;";"</f>
        <v xml:space="preserve">     GL(3304,3310) = 0.310903;</v>
      </c>
      <c r="Y737" s="81"/>
    </row>
    <row r="738" spans="1:25" s="34" customFormat="1">
      <c r="A738"/>
      <c r="B738" s="2">
        <f>B737+6</f>
        <v>3310</v>
      </c>
      <c r="C738" s="2" t="str">
        <f>VLOOKUP($B738,'Node Plan'!B:M,2,FALSE)</f>
        <v>PCB Bottom Node 3310</v>
      </c>
      <c r="D738" s="2">
        <f t="shared" ref="D738:D741" si="513">B738+6</f>
        <v>3316</v>
      </c>
      <c r="E738" s="2" t="str">
        <f>VLOOKUP($D738,'Node Plan'!B:M,2,FALSE)</f>
        <v>PCB Bottom Node 3316</v>
      </c>
      <c r="F738" s="192">
        <f>IF(G738="Y",1/(1/K738+1/P738+1/U738),1/(1/P738+1/U738))</f>
        <v>0.31090300000000004</v>
      </c>
      <c r="G738" s="2" t="s">
        <v>24</v>
      </c>
      <c r="H738" s="6"/>
      <c r="I738" s="4"/>
      <c r="J738" s="4"/>
      <c r="K738" s="5">
        <f>I738*J738*H738</f>
        <v>0</v>
      </c>
      <c r="L738" s="274">
        <f>VLOOKUP($B738,'Node Plan'!$B:$M,8,FALSE)</f>
        <v>20.5</v>
      </c>
      <c r="M738" s="275">
        <f>VLOOKUP($B738,'Node Plan'!$B:$M,11,FALSE)</f>
        <v>1.533E-2</v>
      </c>
      <c r="N738" s="275">
        <f>VLOOKUP($B738,'Node Plan'!$B:$M,10,FALSE)</f>
        <v>1.5166000000000001E-2</v>
      </c>
      <c r="O738" s="275">
        <f>VLOOKUP($B738,'Node Plan'!$B:$M,11,FALSE)/2</f>
        <v>7.6649999999999999E-3</v>
      </c>
      <c r="P738" s="276">
        <f t="shared" ref="P738:P741" si="514">(L738*M738*N738)/O738</f>
        <v>0.62180600000000008</v>
      </c>
      <c r="Q738" s="274">
        <f>VLOOKUP($B738,'Node Plan'!$B:$M,8,FALSE)</f>
        <v>20.5</v>
      </c>
      <c r="R738" s="275">
        <f>VLOOKUP($B738,'Node Plan'!$B:$M,11,FALSE)</f>
        <v>1.533E-2</v>
      </c>
      <c r="S738" s="275">
        <f>VLOOKUP($B738,'Node Plan'!$B:$M,10,FALSE)</f>
        <v>1.5166000000000001E-2</v>
      </c>
      <c r="T738" s="275">
        <f>VLOOKUP($B738,'Node Plan'!$B:$M,11,FALSE)/2</f>
        <v>7.6649999999999999E-3</v>
      </c>
      <c r="U738" s="276">
        <f t="shared" ref="U738:U741" si="515">(Q738*R738*S738)/T738</f>
        <v>0.62180600000000008</v>
      </c>
      <c r="V738"/>
      <c r="W738"/>
      <c r="X738" s="2" t="str">
        <f>"     GL("&amp;B738&amp;","&amp;D738&amp;") = "&amp;F738&amp;";"</f>
        <v xml:space="preserve">     GL(3310,3316) = 0.310903;</v>
      </c>
    </row>
    <row r="739" spans="1:25" s="62" customFormat="1">
      <c r="A739"/>
      <c r="B739" s="2">
        <f t="shared" ref="B739:B741" si="516">B738+6</f>
        <v>3316</v>
      </c>
      <c r="C739" s="2" t="str">
        <f>VLOOKUP($B739,'Node Plan'!B:M,2,FALSE)</f>
        <v>PCB Bottom Node 3316</v>
      </c>
      <c r="D739" s="2">
        <f t="shared" si="513"/>
        <v>3322</v>
      </c>
      <c r="E739" s="2" t="str">
        <f>VLOOKUP($D739,'Node Plan'!B:M,2,FALSE)</f>
        <v>PCB Bottom Node 3322</v>
      </c>
      <c r="F739" s="192">
        <f>IF(G739="Y",1/(1/K739+1/P739+1/U739),1/(1/P739+1/U739))</f>
        <v>0.31090300000000004</v>
      </c>
      <c r="G739" s="2" t="s">
        <v>24</v>
      </c>
      <c r="H739" s="6"/>
      <c r="I739" s="4"/>
      <c r="J739" s="4"/>
      <c r="K739" s="5">
        <f>I739*J739*H739</f>
        <v>0</v>
      </c>
      <c r="L739" s="274">
        <f>VLOOKUP($B739,'Node Plan'!$B:$M,8,FALSE)</f>
        <v>20.5</v>
      </c>
      <c r="M739" s="275">
        <f>VLOOKUP($B739,'Node Plan'!$B:$M,11,FALSE)</f>
        <v>1.533E-2</v>
      </c>
      <c r="N739" s="275">
        <f>VLOOKUP($B739,'Node Plan'!$B:$M,10,FALSE)</f>
        <v>1.5166000000000001E-2</v>
      </c>
      <c r="O739" s="275">
        <f>VLOOKUP($B739,'Node Plan'!$B:$M,11,FALSE)/2</f>
        <v>7.6649999999999999E-3</v>
      </c>
      <c r="P739" s="276">
        <f t="shared" si="514"/>
        <v>0.62180600000000008</v>
      </c>
      <c r="Q739" s="274">
        <f>VLOOKUP($B739,'Node Plan'!$B:$M,8,FALSE)</f>
        <v>20.5</v>
      </c>
      <c r="R739" s="275">
        <f>VLOOKUP($B739,'Node Plan'!$B:$M,11,FALSE)</f>
        <v>1.533E-2</v>
      </c>
      <c r="S739" s="275">
        <f>VLOOKUP($B739,'Node Plan'!$B:$M,10,FALSE)</f>
        <v>1.5166000000000001E-2</v>
      </c>
      <c r="T739" s="275">
        <f>VLOOKUP($B739,'Node Plan'!$B:$M,11,FALSE)/2</f>
        <v>7.6649999999999999E-3</v>
      </c>
      <c r="U739" s="276">
        <f t="shared" si="515"/>
        <v>0.62180600000000008</v>
      </c>
      <c r="V739"/>
      <c r="W739"/>
      <c r="X739" s="2" t="str">
        <f>"     GL("&amp;B739&amp;","&amp;D739&amp;") = "&amp;F739&amp;";"</f>
        <v xml:space="preserve">     GL(3316,3322) = 0.310903;</v>
      </c>
    </row>
    <row r="740" spans="1:25">
      <c r="B740" s="2">
        <f t="shared" si="516"/>
        <v>3322</v>
      </c>
      <c r="C740" s="2" t="str">
        <f>VLOOKUP($B740,'Node Plan'!B:M,2,FALSE)</f>
        <v>PCB Bottom Node 3322</v>
      </c>
      <c r="D740" s="2">
        <f t="shared" si="513"/>
        <v>3328</v>
      </c>
      <c r="E740" s="2" t="str">
        <f>VLOOKUP($D740,'Node Plan'!B:M,2,FALSE)</f>
        <v>PCB Bottom Node 3328</v>
      </c>
      <c r="F740" s="192">
        <f>IF(G740="Y",1/(1/K740+1/P740+1/U740),1/(1/P740+1/U740))</f>
        <v>0.31090300000000004</v>
      </c>
      <c r="G740" s="2" t="s">
        <v>24</v>
      </c>
      <c r="K740" s="5">
        <f>I740*J740*H740</f>
        <v>0</v>
      </c>
      <c r="L740" s="274">
        <f>VLOOKUP($B740,'Node Plan'!$B:$M,8,FALSE)</f>
        <v>20.5</v>
      </c>
      <c r="M740" s="275">
        <f>VLOOKUP($B740,'Node Plan'!$B:$M,11,FALSE)</f>
        <v>1.533E-2</v>
      </c>
      <c r="N740" s="275">
        <f>VLOOKUP($B740,'Node Plan'!$B:$M,10,FALSE)</f>
        <v>1.5166000000000001E-2</v>
      </c>
      <c r="O740" s="275">
        <f>VLOOKUP($B740,'Node Plan'!$B:$M,11,FALSE)/2</f>
        <v>7.6649999999999999E-3</v>
      </c>
      <c r="P740" s="276">
        <f t="shared" si="514"/>
        <v>0.62180600000000008</v>
      </c>
      <c r="Q740" s="274">
        <f>VLOOKUP($B740,'Node Plan'!$B:$M,8,FALSE)</f>
        <v>20.5</v>
      </c>
      <c r="R740" s="275">
        <f>VLOOKUP($B740,'Node Plan'!$B:$M,11,FALSE)</f>
        <v>1.533E-2</v>
      </c>
      <c r="S740" s="275">
        <f>VLOOKUP($B740,'Node Plan'!$B:$M,10,FALSE)</f>
        <v>1.5166000000000001E-2</v>
      </c>
      <c r="T740" s="275">
        <f>VLOOKUP($B740,'Node Plan'!$B:$M,11,FALSE)/2</f>
        <v>7.6649999999999999E-3</v>
      </c>
      <c r="U740" s="276">
        <f t="shared" si="515"/>
        <v>0.62180600000000008</v>
      </c>
      <c r="X740" s="2" t="str">
        <f>"     GL("&amp;B740&amp;","&amp;D740&amp;") = "&amp;F740&amp;";"</f>
        <v xml:space="preserve">     GL(3322,3328) = 0.310903;</v>
      </c>
    </row>
    <row r="741" spans="1:25">
      <c r="B741" s="2">
        <f t="shared" si="516"/>
        <v>3328</v>
      </c>
      <c r="C741" s="2" t="str">
        <f>VLOOKUP($B741,'Node Plan'!B:M,2,FALSE)</f>
        <v>PCB Bottom Node 3328</v>
      </c>
      <c r="D741" s="2">
        <f t="shared" si="513"/>
        <v>3334</v>
      </c>
      <c r="E741" s="2" t="str">
        <f>VLOOKUP($D741,'Node Plan'!B:M,2,FALSE)</f>
        <v>PCB Bottom Node 3334</v>
      </c>
      <c r="F741" s="192">
        <f>IF(G741="Y",1/(1/K741+1/P741+1/U741),1/(1/P741+1/U741))</f>
        <v>0.31090300000000004</v>
      </c>
      <c r="G741" s="2" t="s">
        <v>24</v>
      </c>
      <c r="K741" s="5">
        <f>I741*J741*H741</f>
        <v>0</v>
      </c>
      <c r="L741" s="274">
        <f>VLOOKUP($B741,'Node Plan'!$B:$M,8,FALSE)</f>
        <v>20.5</v>
      </c>
      <c r="M741" s="275">
        <f>VLOOKUP($B741,'Node Plan'!$B:$M,11,FALSE)</f>
        <v>1.533E-2</v>
      </c>
      <c r="N741" s="275">
        <f>VLOOKUP($B741,'Node Plan'!$B:$M,10,FALSE)</f>
        <v>1.5166000000000001E-2</v>
      </c>
      <c r="O741" s="275">
        <f>VLOOKUP($B741,'Node Plan'!$B:$M,11,FALSE)/2</f>
        <v>7.6649999999999999E-3</v>
      </c>
      <c r="P741" s="276">
        <f t="shared" si="514"/>
        <v>0.62180600000000008</v>
      </c>
      <c r="Q741" s="274">
        <f>VLOOKUP($B741,'Node Plan'!$B:$M,8,FALSE)</f>
        <v>20.5</v>
      </c>
      <c r="R741" s="275">
        <f>VLOOKUP($B741,'Node Plan'!$B:$M,11,FALSE)</f>
        <v>1.533E-2</v>
      </c>
      <c r="S741" s="275">
        <f>VLOOKUP($B741,'Node Plan'!$B:$M,10,FALSE)</f>
        <v>1.5166000000000001E-2</v>
      </c>
      <c r="T741" s="275">
        <f>VLOOKUP($B741,'Node Plan'!$B:$M,11,FALSE)/2</f>
        <v>7.6649999999999999E-3</v>
      </c>
      <c r="U741" s="276">
        <f t="shared" si="515"/>
        <v>0.62180600000000008</v>
      </c>
      <c r="X741" s="2" t="str">
        <f>"     GL("&amp;B741&amp;","&amp;D741&amp;") = "&amp;F741&amp;";"</f>
        <v xml:space="preserve">     GL(3328,3334) = 0.310903;</v>
      </c>
    </row>
    <row r="742" spans="1:25" s="77" customFormat="1">
      <c r="A742"/>
      <c r="B742" s="2"/>
      <c r="C742" s="2"/>
      <c r="D742" s="2"/>
      <c r="E742" s="2"/>
      <c r="F742" s="192"/>
      <c r="G742" s="2"/>
      <c r="H742" s="6"/>
      <c r="I742" s="4"/>
      <c r="J742" s="4"/>
      <c r="K742" s="5"/>
      <c r="L742" s="274"/>
      <c r="M742" s="275"/>
      <c r="N742" s="275"/>
      <c r="O742" s="275"/>
      <c r="P742" s="276"/>
      <c r="Q742" s="274"/>
      <c r="R742" s="275"/>
      <c r="S742" s="275"/>
      <c r="T742" s="275"/>
      <c r="U742" s="276"/>
      <c r="V742"/>
      <c r="W742"/>
      <c r="X742" s="2"/>
      <c r="Y742" s="81"/>
    </row>
    <row r="743" spans="1:25" s="77" customFormat="1">
      <c r="A743"/>
      <c r="B743" s="2">
        <v>3305</v>
      </c>
      <c r="C743" s="2" t="str">
        <f>VLOOKUP($B743,'Node Plan'!B:M,2,FALSE)</f>
        <v>PCB Bottom Node 3305</v>
      </c>
      <c r="D743" s="2">
        <f>B743+6</f>
        <v>3311</v>
      </c>
      <c r="E743" s="2" t="str">
        <f>VLOOKUP($D743,'Node Plan'!B:M,2,FALSE)</f>
        <v>PCB Bottom Node 3311</v>
      </c>
      <c r="F743" s="192">
        <f>IF(G743="Y",1/(1/K743+1/P743+1/U743),1/(1/P743+1/U743))</f>
        <v>0.31090300000000004</v>
      </c>
      <c r="G743" s="2" t="s">
        <v>24</v>
      </c>
      <c r="H743" s="6"/>
      <c r="I743" s="4"/>
      <c r="J743" s="4"/>
      <c r="K743" s="5">
        <f>I743*J743*H743</f>
        <v>0</v>
      </c>
      <c r="L743" s="274">
        <f>VLOOKUP($B743,'Node Plan'!$B:$M,8,FALSE)</f>
        <v>20.5</v>
      </c>
      <c r="M743" s="275">
        <f>VLOOKUP($B743,'Node Plan'!$B:$M,11,FALSE)</f>
        <v>1.533E-2</v>
      </c>
      <c r="N743" s="275">
        <f>VLOOKUP($B743,'Node Plan'!$B:$M,10,FALSE)</f>
        <v>1.5166000000000001E-2</v>
      </c>
      <c r="O743" s="275">
        <f>VLOOKUP($B743,'Node Plan'!$B:$M,11,FALSE)/2</f>
        <v>7.6649999999999999E-3</v>
      </c>
      <c r="P743" s="276">
        <f>(L743*M743*N743)/O743</f>
        <v>0.62180600000000008</v>
      </c>
      <c r="Q743" s="274">
        <f>VLOOKUP($B743,'Node Plan'!$B:$M,8,FALSE)</f>
        <v>20.5</v>
      </c>
      <c r="R743" s="275">
        <f>VLOOKUP($B743,'Node Plan'!$B:$M,11,FALSE)</f>
        <v>1.533E-2</v>
      </c>
      <c r="S743" s="275">
        <f>VLOOKUP($B743,'Node Plan'!$B:$M,10,FALSE)</f>
        <v>1.5166000000000001E-2</v>
      </c>
      <c r="T743" s="275">
        <f>VLOOKUP($B743,'Node Plan'!$B:$M,11,FALSE)/2</f>
        <v>7.6649999999999999E-3</v>
      </c>
      <c r="U743" s="276">
        <f>(Q743*R743*S743)/T743</f>
        <v>0.62180600000000008</v>
      </c>
      <c r="V743"/>
      <c r="W743"/>
      <c r="X743" s="2" t="str">
        <f>"     GL("&amp;B743&amp;","&amp;D743&amp;") = "&amp;F743&amp;";"</f>
        <v xml:space="preserve">     GL(3305,3311) = 0.310903;</v>
      </c>
      <c r="Y743" s="81"/>
    </row>
    <row r="744" spans="1:25" s="34" customFormat="1">
      <c r="A744"/>
      <c r="B744" s="2">
        <f>B743+6</f>
        <v>3311</v>
      </c>
      <c r="C744" s="2" t="str">
        <f>VLOOKUP($B744,'Node Plan'!B:M,2,FALSE)</f>
        <v>PCB Bottom Node 3311</v>
      </c>
      <c r="D744" s="2">
        <f t="shared" ref="D744:D747" si="517">B744+6</f>
        <v>3317</v>
      </c>
      <c r="E744" s="2" t="str">
        <f>VLOOKUP($D744,'Node Plan'!B:M,2,FALSE)</f>
        <v>PCB Bottom Node 3317</v>
      </c>
      <c r="F744" s="192">
        <f>IF(G744="Y",1/(1/K744+1/P744+1/U744),1/(1/P744+1/U744))</f>
        <v>0.31090300000000004</v>
      </c>
      <c r="G744" s="2" t="s">
        <v>24</v>
      </c>
      <c r="H744" s="6"/>
      <c r="I744" s="4"/>
      <c r="J744" s="4"/>
      <c r="K744" s="5">
        <f>I744*J744*H744</f>
        <v>0</v>
      </c>
      <c r="L744" s="274">
        <f>VLOOKUP($B744,'Node Plan'!$B:$M,8,FALSE)</f>
        <v>20.5</v>
      </c>
      <c r="M744" s="275">
        <f>VLOOKUP($B744,'Node Plan'!$B:$M,11,FALSE)</f>
        <v>1.533E-2</v>
      </c>
      <c r="N744" s="275">
        <f>VLOOKUP($B744,'Node Plan'!$B:$M,10,FALSE)</f>
        <v>1.5166000000000001E-2</v>
      </c>
      <c r="O744" s="275">
        <f>VLOOKUP($B744,'Node Plan'!$B:$M,11,FALSE)/2</f>
        <v>7.6649999999999999E-3</v>
      </c>
      <c r="P744" s="276">
        <f t="shared" ref="P744:P747" si="518">(L744*M744*N744)/O744</f>
        <v>0.62180600000000008</v>
      </c>
      <c r="Q744" s="274">
        <f>VLOOKUP($B744,'Node Plan'!$B:$M,8,FALSE)</f>
        <v>20.5</v>
      </c>
      <c r="R744" s="275">
        <f>VLOOKUP($B744,'Node Plan'!$B:$M,11,FALSE)</f>
        <v>1.533E-2</v>
      </c>
      <c r="S744" s="275">
        <f>VLOOKUP($B744,'Node Plan'!$B:$M,10,FALSE)</f>
        <v>1.5166000000000001E-2</v>
      </c>
      <c r="T744" s="275">
        <f>VLOOKUP($B744,'Node Plan'!$B:$M,11,FALSE)/2</f>
        <v>7.6649999999999999E-3</v>
      </c>
      <c r="U744" s="276">
        <f t="shared" ref="U744:U747" si="519">(Q744*R744*S744)/T744</f>
        <v>0.62180600000000008</v>
      </c>
      <c r="V744"/>
      <c r="W744"/>
      <c r="X744" s="2" t="str">
        <f>"     GL("&amp;B744&amp;","&amp;D744&amp;") = "&amp;F744&amp;";"</f>
        <v xml:space="preserve">     GL(3311,3317) = 0.310903;</v>
      </c>
    </row>
    <row r="745" spans="1:25" s="62" customFormat="1">
      <c r="A745"/>
      <c r="B745" s="2">
        <f t="shared" ref="B745:B747" si="520">B744+6</f>
        <v>3317</v>
      </c>
      <c r="C745" s="2" t="str">
        <f>VLOOKUP($B745,'Node Plan'!B:M,2,FALSE)</f>
        <v>PCB Bottom Node 3317</v>
      </c>
      <c r="D745" s="2">
        <f t="shared" si="517"/>
        <v>3323</v>
      </c>
      <c r="E745" s="2" t="str">
        <f>VLOOKUP($D745,'Node Plan'!B:M,2,FALSE)</f>
        <v>PCB Bottom Node 3323</v>
      </c>
      <c r="F745" s="192">
        <f>IF(G745="Y",1/(1/K745+1/P745+1/U745),1/(1/P745+1/U745))</f>
        <v>0.31090300000000004</v>
      </c>
      <c r="G745" s="2" t="s">
        <v>24</v>
      </c>
      <c r="H745" s="6"/>
      <c r="I745" s="4"/>
      <c r="J745" s="4"/>
      <c r="K745" s="5">
        <f>I745*J745*H745</f>
        <v>0</v>
      </c>
      <c r="L745" s="274">
        <f>VLOOKUP($B745,'Node Plan'!$B:$M,8,FALSE)</f>
        <v>20.5</v>
      </c>
      <c r="M745" s="275">
        <f>VLOOKUP($B745,'Node Plan'!$B:$M,11,FALSE)</f>
        <v>1.533E-2</v>
      </c>
      <c r="N745" s="275">
        <f>VLOOKUP($B745,'Node Plan'!$B:$M,10,FALSE)</f>
        <v>1.5166000000000001E-2</v>
      </c>
      <c r="O745" s="275">
        <f>VLOOKUP($B745,'Node Plan'!$B:$M,11,FALSE)/2</f>
        <v>7.6649999999999999E-3</v>
      </c>
      <c r="P745" s="276">
        <f t="shared" si="518"/>
        <v>0.62180600000000008</v>
      </c>
      <c r="Q745" s="274">
        <f>VLOOKUP($B745,'Node Plan'!$B:$M,8,FALSE)</f>
        <v>20.5</v>
      </c>
      <c r="R745" s="275">
        <f>VLOOKUP($B745,'Node Plan'!$B:$M,11,FALSE)</f>
        <v>1.533E-2</v>
      </c>
      <c r="S745" s="275">
        <f>VLOOKUP($B745,'Node Plan'!$B:$M,10,FALSE)</f>
        <v>1.5166000000000001E-2</v>
      </c>
      <c r="T745" s="275">
        <f>VLOOKUP($B745,'Node Plan'!$B:$M,11,FALSE)/2</f>
        <v>7.6649999999999999E-3</v>
      </c>
      <c r="U745" s="276">
        <f t="shared" si="519"/>
        <v>0.62180600000000008</v>
      </c>
      <c r="V745"/>
      <c r="W745"/>
      <c r="X745" s="2" t="str">
        <f>"     GL("&amp;B745&amp;","&amp;D745&amp;") = "&amp;F745&amp;";"</f>
        <v xml:space="preserve">     GL(3317,3323) = 0.310903;</v>
      </c>
    </row>
    <row r="746" spans="1:25">
      <c r="B746" s="2">
        <f t="shared" si="520"/>
        <v>3323</v>
      </c>
      <c r="C746" s="2" t="str">
        <f>VLOOKUP($B746,'Node Plan'!B:M,2,FALSE)</f>
        <v>PCB Bottom Node 3323</v>
      </c>
      <c r="D746" s="2">
        <f t="shared" si="517"/>
        <v>3329</v>
      </c>
      <c r="E746" s="2" t="str">
        <f>VLOOKUP($D746,'Node Plan'!B:M,2,FALSE)</f>
        <v>PCB Bottom Node 3329</v>
      </c>
      <c r="F746" s="192">
        <f>IF(G746="Y",1/(1/K746+1/P746+1/U746),1/(1/P746+1/U746))</f>
        <v>0.31090300000000004</v>
      </c>
      <c r="G746" s="2" t="s">
        <v>24</v>
      </c>
      <c r="K746" s="5">
        <f>I746*J746*H746</f>
        <v>0</v>
      </c>
      <c r="L746" s="274">
        <f>VLOOKUP($B746,'Node Plan'!$B:$M,8,FALSE)</f>
        <v>20.5</v>
      </c>
      <c r="M746" s="275">
        <f>VLOOKUP($B746,'Node Plan'!$B:$M,11,FALSE)</f>
        <v>1.533E-2</v>
      </c>
      <c r="N746" s="275">
        <f>VLOOKUP($B746,'Node Plan'!$B:$M,10,FALSE)</f>
        <v>1.5166000000000001E-2</v>
      </c>
      <c r="O746" s="275">
        <f>VLOOKUP($B746,'Node Plan'!$B:$M,11,FALSE)/2</f>
        <v>7.6649999999999999E-3</v>
      </c>
      <c r="P746" s="276">
        <f t="shared" si="518"/>
        <v>0.62180600000000008</v>
      </c>
      <c r="Q746" s="274">
        <f>VLOOKUP($B746,'Node Plan'!$B:$M,8,FALSE)</f>
        <v>20.5</v>
      </c>
      <c r="R746" s="275">
        <f>VLOOKUP($B746,'Node Plan'!$B:$M,11,FALSE)</f>
        <v>1.533E-2</v>
      </c>
      <c r="S746" s="275">
        <f>VLOOKUP($B746,'Node Plan'!$B:$M,10,FALSE)</f>
        <v>1.5166000000000001E-2</v>
      </c>
      <c r="T746" s="275">
        <f>VLOOKUP($B746,'Node Plan'!$B:$M,11,FALSE)/2</f>
        <v>7.6649999999999999E-3</v>
      </c>
      <c r="U746" s="276">
        <f t="shared" si="519"/>
        <v>0.62180600000000008</v>
      </c>
      <c r="X746" s="2" t="str">
        <f>"     GL("&amp;B746&amp;","&amp;D746&amp;") = "&amp;F746&amp;";"</f>
        <v xml:space="preserve">     GL(3323,3329) = 0.310903;</v>
      </c>
    </row>
    <row r="747" spans="1:25">
      <c r="B747" s="2">
        <f t="shared" si="520"/>
        <v>3329</v>
      </c>
      <c r="C747" s="2" t="str">
        <f>VLOOKUP($B747,'Node Plan'!B:M,2,FALSE)</f>
        <v>PCB Bottom Node 3329</v>
      </c>
      <c r="D747" s="2">
        <f t="shared" si="517"/>
        <v>3335</v>
      </c>
      <c r="E747" s="2" t="str">
        <f>VLOOKUP($D747,'Node Plan'!B:M,2,FALSE)</f>
        <v>PCB Bottom Node 3335</v>
      </c>
      <c r="F747" s="192">
        <f>IF(G747="Y",1/(1/K747+1/P747+1/U747),1/(1/P747+1/U747))</f>
        <v>0.31090300000000004</v>
      </c>
      <c r="G747" s="2" t="s">
        <v>24</v>
      </c>
      <c r="K747" s="5">
        <f>I747*J747*H747</f>
        <v>0</v>
      </c>
      <c r="L747" s="274">
        <f>VLOOKUP($B747,'Node Plan'!$B:$M,8,FALSE)</f>
        <v>20.5</v>
      </c>
      <c r="M747" s="275">
        <f>VLOOKUP($B747,'Node Plan'!$B:$M,11,FALSE)</f>
        <v>1.533E-2</v>
      </c>
      <c r="N747" s="275">
        <f>VLOOKUP($B747,'Node Plan'!$B:$M,10,FALSE)</f>
        <v>1.5166000000000001E-2</v>
      </c>
      <c r="O747" s="275">
        <f>VLOOKUP($B747,'Node Plan'!$B:$M,11,FALSE)/2</f>
        <v>7.6649999999999999E-3</v>
      </c>
      <c r="P747" s="276">
        <f t="shared" si="518"/>
        <v>0.62180600000000008</v>
      </c>
      <c r="Q747" s="274">
        <f>VLOOKUP($B747,'Node Plan'!$B:$M,8,FALSE)</f>
        <v>20.5</v>
      </c>
      <c r="R747" s="275">
        <f>VLOOKUP($B747,'Node Plan'!$B:$M,11,FALSE)</f>
        <v>1.533E-2</v>
      </c>
      <c r="S747" s="275">
        <f>VLOOKUP($B747,'Node Plan'!$B:$M,10,FALSE)</f>
        <v>1.5166000000000001E-2</v>
      </c>
      <c r="T747" s="275">
        <f>VLOOKUP($B747,'Node Plan'!$B:$M,11,FALSE)/2</f>
        <v>7.6649999999999999E-3</v>
      </c>
      <c r="U747" s="276">
        <f t="shared" si="519"/>
        <v>0.62180600000000008</v>
      </c>
      <c r="X747" s="2" t="str">
        <f>"     GL("&amp;B747&amp;","&amp;D747&amp;") = "&amp;F747&amp;";"</f>
        <v xml:space="preserve">     GL(3329,3335) = 0.310903;</v>
      </c>
    </row>
    <row r="748" spans="1:25" s="77" customFormat="1">
      <c r="A748"/>
      <c r="B748" s="2"/>
      <c r="C748" s="2"/>
      <c r="D748" s="2"/>
      <c r="E748" s="2"/>
      <c r="F748" s="2"/>
      <c r="G748" s="2"/>
      <c r="H748" s="6"/>
      <c r="I748" s="4"/>
      <c r="J748" s="4"/>
      <c r="K748" s="5"/>
      <c r="L748" s="83"/>
      <c r="M748" s="16"/>
      <c r="N748" s="16"/>
      <c r="O748" s="16"/>
      <c r="P748" s="15"/>
      <c r="Q748" s="83"/>
      <c r="R748" s="16"/>
      <c r="S748" s="16"/>
      <c r="T748" s="16"/>
      <c r="U748" s="15"/>
      <c r="V748"/>
      <c r="W748"/>
      <c r="X748" s="2"/>
      <c r="Y748" s="81"/>
    </row>
    <row r="749" spans="1:25" s="34" customFormat="1">
      <c r="A749" s="221"/>
      <c r="B749" s="163"/>
      <c r="C749" s="163" t="s">
        <v>85</v>
      </c>
      <c r="D749" s="163" t="s">
        <v>52</v>
      </c>
      <c r="E749" s="163" t="s">
        <v>86</v>
      </c>
      <c r="F749" s="222"/>
      <c r="G749" s="222"/>
      <c r="H749" s="223"/>
      <c r="I749" s="224"/>
      <c r="J749" s="224"/>
      <c r="K749" s="224"/>
      <c r="L749" s="223"/>
      <c r="M749" s="224"/>
      <c r="N749" s="224"/>
      <c r="O749" s="224"/>
      <c r="P749" s="225"/>
      <c r="Q749" s="223"/>
      <c r="R749" s="224"/>
      <c r="S749" s="224"/>
      <c r="T749" s="224"/>
      <c r="U749" s="225"/>
      <c r="V749" s="221"/>
      <c r="W749" s="221"/>
      <c r="X749" s="226"/>
    </row>
    <row r="750" spans="1:25" s="62" customFormat="1">
      <c r="A750"/>
      <c r="B750" s="2">
        <v>3300</v>
      </c>
      <c r="C750" s="2" t="str">
        <f>VLOOKUP($B750,'Node Plan'!B:M,2,FALSE)</f>
        <v>PCB Bottom Node 3300</v>
      </c>
      <c r="D750" s="2">
        <f>B750+1</f>
        <v>3301</v>
      </c>
      <c r="E750" s="2" t="str">
        <f>VLOOKUP($D750,'Node Plan'!B:M,2,FALSE)</f>
        <v>PCB Bottom Node 3301</v>
      </c>
      <c r="F750" s="192">
        <f>IF(G750="Y",1/(1/K750+1/P750+1/U750),1/(1/P750+1/U750))</f>
        <v>0.31426500000000002</v>
      </c>
      <c r="G750" s="2" t="s">
        <v>24</v>
      </c>
      <c r="H750" s="6"/>
      <c r="I750" s="4"/>
      <c r="J750" s="4"/>
      <c r="K750" s="5">
        <f>I750*J750*H750</f>
        <v>0</v>
      </c>
      <c r="L750" s="274">
        <f>VLOOKUP($B750,'Node Plan'!$B:$M,8,FALSE)</f>
        <v>20.5</v>
      </c>
      <c r="M750" s="275">
        <f>VLOOKUP($B750,'Node Plan'!$B:$M,10,FALSE)</f>
        <v>1.5166000000000001E-2</v>
      </c>
      <c r="N750" s="275">
        <f>VLOOKUP($B750,'Node Plan'!$B:$M,11,FALSE)</f>
        <v>1.533E-2</v>
      </c>
      <c r="O750" s="275">
        <f>VLOOKUP($B750,'Node Plan'!$B:$M,10,FALSE)/2</f>
        <v>7.5830000000000003E-3</v>
      </c>
      <c r="P750" s="276">
        <f>(L750*M750*N750)/O750</f>
        <v>0.62853000000000003</v>
      </c>
      <c r="Q750" s="274">
        <f>VLOOKUP($B750,'Node Plan'!$B:$M,8,FALSE)</f>
        <v>20.5</v>
      </c>
      <c r="R750" s="275">
        <f>VLOOKUP($B750,'Node Plan'!$B:$M,10,FALSE)</f>
        <v>1.5166000000000001E-2</v>
      </c>
      <c r="S750" s="275">
        <f>VLOOKUP($B750,'Node Plan'!$B:$M,11,FALSE)</f>
        <v>1.533E-2</v>
      </c>
      <c r="T750" s="275">
        <f>VLOOKUP($B750,'Node Plan'!$B:$M,10,FALSE)/2</f>
        <v>7.5830000000000003E-3</v>
      </c>
      <c r="U750" s="276">
        <f>(Q750*R750*S750)/T750</f>
        <v>0.62853000000000003</v>
      </c>
      <c r="V750"/>
      <c r="W750"/>
      <c r="X750" s="2" t="str">
        <f>"     GL("&amp;B750&amp;","&amp;D750&amp;") = "&amp;F750&amp;";"</f>
        <v xml:space="preserve">     GL(3300,3301) = 0.314265;</v>
      </c>
    </row>
    <row r="751" spans="1:25">
      <c r="B751" s="2">
        <f>B750+1</f>
        <v>3301</v>
      </c>
      <c r="C751" s="2" t="str">
        <f>VLOOKUP($B751,'Node Plan'!B:M,2,FALSE)</f>
        <v>PCB Bottom Node 3301</v>
      </c>
      <c r="D751" s="2">
        <f>B751+1</f>
        <v>3302</v>
      </c>
      <c r="E751" s="2" t="str">
        <f>VLOOKUP($D751,'Node Plan'!B:M,2,FALSE)</f>
        <v>PCB Bottom Node 3302</v>
      </c>
      <c r="F751" s="192">
        <f>IF(G751="Y",1/(1/K751+1/P751+1/U751),1/(1/P751+1/U751))</f>
        <v>0.31426500000000002</v>
      </c>
      <c r="G751" s="2" t="s">
        <v>24</v>
      </c>
      <c r="K751" s="5">
        <f>I751*J751*H751</f>
        <v>0</v>
      </c>
      <c r="L751" s="274">
        <f>VLOOKUP($B751,'Node Plan'!$B:$M,8,FALSE)</f>
        <v>20.5</v>
      </c>
      <c r="M751" s="275">
        <f>VLOOKUP($B751,'Node Plan'!$B:$M,10,FALSE)</f>
        <v>1.5166000000000001E-2</v>
      </c>
      <c r="N751" s="275">
        <f>VLOOKUP($B751,'Node Plan'!$B:$M,11,FALSE)</f>
        <v>1.533E-2</v>
      </c>
      <c r="O751" s="275">
        <f>VLOOKUP($B751,'Node Plan'!$B:$M,10,FALSE)/2</f>
        <v>7.5830000000000003E-3</v>
      </c>
      <c r="P751" s="276">
        <f t="shared" ref="P751:P754" si="521">(L751*M751*N751)/O751</f>
        <v>0.62853000000000003</v>
      </c>
      <c r="Q751" s="274">
        <f>VLOOKUP($B751,'Node Plan'!$B:$M,8,FALSE)</f>
        <v>20.5</v>
      </c>
      <c r="R751" s="275">
        <f>VLOOKUP($B751,'Node Plan'!$B:$M,10,FALSE)</f>
        <v>1.5166000000000001E-2</v>
      </c>
      <c r="S751" s="275">
        <f>VLOOKUP($B751,'Node Plan'!$B:$M,11,FALSE)</f>
        <v>1.533E-2</v>
      </c>
      <c r="T751" s="275">
        <f>VLOOKUP($B751,'Node Plan'!$B:$M,10,FALSE)/2</f>
        <v>7.5830000000000003E-3</v>
      </c>
      <c r="U751" s="276">
        <f t="shared" ref="U751:U754" si="522">(Q751*R751*S751)/T751</f>
        <v>0.62853000000000003</v>
      </c>
      <c r="X751" s="2" t="str">
        <f>"     GL("&amp;B751&amp;","&amp;D751&amp;") = "&amp;F751&amp;";"</f>
        <v xml:space="preserve">     GL(3301,3302) = 0.314265;</v>
      </c>
    </row>
    <row r="752" spans="1:25" s="77" customFormat="1">
      <c r="A752"/>
      <c r="B752" s="2">
        <f>B751+1</f>
        <v>3302</v>
      </c>
      <c r="C752" s="2" t="str">
        <f>VLOOKUP($B752,'Node Plan'!B:M,2,FALSE)</f>
        <v>PCB Bottom Node 3302</v>
      </c>
      <c r="D752" s="2">
        <f>B752+1</f>
        <v>3303</v>
      </c>
      <c r="E752" s="2" t="str">
        <f>VLOOKUP($D752,'Node Plan'!B:M,2,FALSE)</f>
        <v>PCB Bottom Node 3303</v>
      </c>
      <c r="F752" s="192">
        <f>IF(G752="Y",1/(1/K752+1/P752+1/U752),1/(1/P752+1/U752))</f>
        <v>0.31426500000000002</v>
      </c>
      <c r="G752" s="2" t="s">
        <v>24</v>
      </c>
      <c r="H752" s="6"/>
      <c r="I752" s="4"/>
      <c r="J752" s="4"/>
      <c r="K752" s="5">
        <f>I752*J752*H752</f>
        <v>0</v>
      </c>
      <c r="L752" s="274">
        <f>VLOOKUP($B752,'Node Plan'!$B:$M,8,FALSE)</f>
        <v>20.5</v>
      </c>
      <c r="M752" s="275">
        <f>VLOOKUP($B752,'Node Plan'!$B:$M,10,FALSE)</f>
        <v>1.5166000000000001E-2</v>
      </c>
      <c r="N752" s="275">
        <f>VLOOKUP($B752,'Node Plan'!$B:$M,11,FALSE)</f>
        <v>1.533E-2</v>
      </c>
      <c r="O752" s="275">
        <f>VLOOKUP($B752,'Node Plan'!$B:$M,10,FALSE)/2</f>
        <v>7.5830000000000003E-3</v>
      </c>
      <c r="P752" s="276">
        <f t="shared" si="521"/>
        <v>0.62853000000000003</v>
      </c>
      <c r="Q752" s="274">
        <f>VLOOKUP($B752,'Node Plan'!$B:$M,8,FALSE)</f>
        <v>20.5</v>
      </c>
      <c r="R752" s="275">
        <f>VLOOKUP($B752,'Node Plan'!$B:$M,10,FALSE)</f>
        <v>1.5166000000000001E-2</v>
      </c>
      <c r="S752" s="275">
        <f>VLOOKUP($B752,'Node Plan'!$B:$M,11,FALSE)</f>
        <v>1.533E-2</v>
      </c>
      <c r="T752" s="275">
        <f>VLOOKUP($B752,'Node Plan'!$B:$M,10,FALSE)/2</f>
        <v>7.5830000000000003E-3</v>
      </c>
      <c r="U752" s="276">
        <f t="shared" si="522"/>
        <v>0.62853000000000003</v>
      </c>
      <c r="V752"/>
      <c r="W752"/>
      <c r="X752" s="2" t="str">
        <f>"     GL("&amp;B752&amp;","&amp;D752&amp;") = "&amp;F752&amp;";"</f>
        <v xml:space="preserve">     GL(3302,3303) = 0.314265;</v>
      </c>
      <c r="Y752" s="81"/>
    </row>
    <row r="753" spans="1:25" s="77" customFormat="1">
      <c r="A753"/>
      <c r="B753" s="2">
        <f>B752+1</f>
        <v>3303</v>
      </c>
      <c r="C753" s="2" t="str">
        <f>VLOOKUP($B753,'Node Plan'!B:M,2,FALSE)</f>
        <v>PCB Bottom Node 3303</v>
      </c>
      <c r="D753" s="2">
        <f>B753+1</f>
        <v>3304</v>
      </c>
      <c r="E753" s="2" t="str">
        <f>VLOOKUP($D753,'Node Plan'!B:M,2,FALSE)</f>
        <v>PCB Bottom Node 3304</v>
      </c>
      <c r="F753" s="192">
        <f>IF(G753="Y",1/(1/K753+1/P753+1/U753),1/(1/P753+1/U753))</f>
        <v>0.31426500000000002</v>
      </c>
      <c r="G753" s="2" t="s">
        <v>24</v>
      </c>
      <c r="H753" s="6"/>
      <c r="I753" s="4"/>
      <c r="J753" s="4"/>
      <c r="K753" s="5">
        <f>I753*J753*H753</f>
        <v>0</v>
      </c>
      <c r="L753" s="274">
        <f>VLOOKUP($B753,'Node Plan'!$B:$M,8,FALSE)</f>
        <v>20.5</v>
      </c>
      <c r="M753" s="275">
        <f>VLOOKUP($B753,'Node Plan'!$B:$M,10,FALSE)</f>
        <v>1.5166000000000001E-2</v>
      </c>
      <c r="N753" s="275">
        <f>VLOOKUP($B753,'Node Plan'!$B:$M,11,FALSE)</f>
        <v>1.533E-2</v>
      </c>
      <c r="O753" s="275">
        <f>VLOOKUP($B753,'Node Plan'!$B:$M,10,FALSE)/2</f>
        <v>7.5830000000000003E-3</v>
      </c>
      <c r="P753" s="276">
        <f t="shared" si="521"/>
        <v>0.62853000000000003</v>
      </c>
      <c r="Q753" s="274">
        <f>VLOOKUP($B753,'Node Plan'!$B:$M,8,FALSE)</f>
        <v>20.5</v>
      </c>
      <c r="R753" s="275">
        <f>VLOOKUP($B753,'Node Plan'!$B:$M,10,FALSE)</f>
        <v>1.5166000000000001E-2</v>
      </c>
      <c r="S753" s="275">
        <f>VLOOKUP($B753,'Node Plan'!$B:$M,11,FALSE)</f>
        <v>1.533E-2</v>
      </c>
      <c r="T753" s="275">
        <f>VLOOKUP($B753,'Node Plan'!$B:$M,10,FALSE)/2</f>
        <v>7.5830000000000003E-3</v>
      </c>
      <c r="U753" s="276">
        <f t="shared" si="522"/>
        <v>0.62853000000000003</v>
      </c>
      <c r="V753"/>
      <c r="W753"/>
      <c r="X753" s="2" t="str">
        <f>"     GL("&amp;B753&amp;","&amp;D753&amp;") = "&amp;F753&amp;";"</f>
        <v xml:space="preserve">     GL(3303,3304) = 0.314265;</v>
      </c>
      <c r="Y753" s="81"/>
    </row>
    <row r="754" spans="1:25" s="77" customFormat="1">
      <c r="A754"/>
      <c r="B754" s="2">
        <f>B753+1</f>
        <v>3304</v>
      </c>
      <c r="C754" s="2" t="str">
        <f>VLOOKUP($B754,'Node Plan'!B:M,2,FALSE)</f>
        <v>PCB Bottom Node 3304</v>
      </c>
      <c r="D754" s="2">
        <f>B754+1</f>
        <v>3305</v>
      </c>
      <c r="E754" s="2" t="str">
        <f>VLOOKUP($D754,'Node Plan'!B:M,2,FALSE)</f>
        <v>PCB Bottom Node 3305</v>
      </c>
      <c r="F754" s="192">
        <f>IF(G754="Y",1/(1/K754+1/P754+1/U754),1/(1/P754+1/U754))</f>
        <v>0.31426500000000002</v>
      </c>
      <c r="G754" s="2" t="s">
        <v>24</v>
      </c>
      <c r="H754" s="6"/>
      <c r="I754" s="4"/>
      <c r="J754" s="4"/>
      <c r="K754" s="5">
        <f>I754*J754*H754</f>
        <v>0</v>
      </c>
      <c r="L754" s="274">
        <f>VLOOKUP($B754,'Node Plan'!$B:$M,8,FALSE)</f>
        <v>20.5</v>
      </c>
      <c r="M754" s="275">
        <f>VLOOKUP($B754,'Node Plan'!$B:$M,10,FALSE)</f>
        <v>1.5166000000000001E-2</v>
      </c>
      <c r="N754" s="275">
        <f>VLOOKUP($B754,'Node Plan'!$B:$M,11,FALSE)</f>
        <v>1.533E-2</v>
      </c>
      <c r="O754" s="275">
        <f>VLOOKUP($B754,'Node Plan'!$B:$M,10,FALSE)/2</f>
        <v>7.5830000000000003E-3</v>
      </c>
      <c r="P754" s="276">
        <f t="shared" si="521"/>
        <v>0.62853000000000003</v>
      </c>
      <c r="Q754" s="274">
        <f>VLOOKUP($B754,'Node Plan'!$B:$M,8,FALSE)</f>
        <v>20.5</v>
      </c>
      <c r="R754" s="275">
        <f>VLOOKUP($B754,'Node Plan'!$B:$M,10,FALSE)</f>
        <v>1.5166000000000001E-2</v>
      </c>
      <c r="S754" s="275">
        <f>VLOOKUP($B754,'Node Plan'!$B:$M,11,FALSE)</f>
        <v>1.533E-2</v>
      </c>
      <c r="T754" s="275">
        <f>VLOOKUP($B754,'Node Plan'!$B:$M,10,FALSE)/2</f>
        <v>7.5830000000000003E-3</v>
      </c>
      <c r="U754" s="276">
        <f t="shared" si="522"/>
        <v>0.62853000000000003</v>
      </c>
      <c r="V754"/>
      <c r="W754"/>
      <c r="X754" s="2" t="str">
        <f>"     GL("&amp;B754&amp;","&amp;D754&amp;") = "&amp;F754&amp;";"</f>
        <v xml:space="preserve">     GL(3304,3305) = 0.314265;</v>
      </c>
      <c r="Y754" s="81"/>
    </row>
    <row r="755" spans="1:25" s="77" customFormat="1">
      <c r="A755"/>
      <c r="B755" s="2"/>
      <c r="C755" s="2"/>
      <c r="D755" s="2"/>
      <c r="E755" s="2"/>
      <c r="F755" s="192"/>
      <c r="G755" s="2"/>
      <c r="H755" s="6"/>
      <c r="I755" s="4"/>
      <c r="J755" s="4"/>
      <c r="K755" s="5"/>
      <c r="L755" s="274"/>
      <c r="M755" s="275"/>
      <c r="N755" s="275"/>
      <c r="O755" s="275"/>
      <c r="P755" s="276"/>
      <c r="Q755" s="274"/>
      <c r="R755" s="275"/>
      <c r="S755" s="275"/>
      <c r="T755" s="275"/>
      <c r="U755" s="276"/>
      <c r="V755"/>
      <c r="W755"/>
      <c r="X755" s="2"/>
      <c r="Y755" s="81"/>
    </row>
    <row r="756" spans="1:25" s="62" customFormat="1">
      <c r="A756"/>
      <c r="B756" s="2">
        <v>3306</v>
      </c>
      <c r="C756" s="2" t="str">
        <f>VLOOKUP($B756,'Node Plan'!B:M,2,FALSE)</f>
        <v>PCB Bottom Node 3306</v>
      </c>
      <c r="D756" s="2">
        <f>B756+1</f>
        <v>3307</v>
      </c>
      <c r="E756" s="2" t="str">
        <f>VLOOKUP($D756,'Node Plan'!B:M,2,FALSE)</f>
        <v>PCB Bottom Node 3307</v>
      </c>
      <c r="F756" s="192">
        <f>IF(G756="Y",1/(1/K756+1/P756+1/U756),1/(1/P756+1/U756))</f>
        <v>0.31426500000000002</v>
      </c>
      <c r="G756" s="2" t="s">
        <v>24</v>
      </c>
      <c r="H756" s="6"/>
      <c r="I756" s="4"/>
      <c r="J756" s="4"/>
      <c r="K756" s="5">
        <f>I756*J756*H756</f>
        <v>0</v>
      </c>
      <c r="L756" s="274">
        <f>VLOOKUP($B756,'Node Plan'!$B:$M,8,FALSE)</f>
        <v>20.5</v>
      </c>
      <c r="M756" s="275">
        <f>VLOOKUP($B756,'Node Plan'!$B:$M,10,FALSE)</f>
        <v>1.5166000000000001E-2</v>
      </c>
      <c r="N756" s="275">
        <f>VLOOKUP($B756,'Node Plan'!$B:$M,11,FALSE)</f>
        <v>1.533E-2</v>
      </c>
      <c r="O756" s="275">
        <f>VLOOKUP($B756,'Node Plan'!$B:$M,10,FALSE)/2</f>
        <v>7.5830000000000003E-3</v>
      </c>
      <c r="P756" s="276">
        <f>(L756*M756*N756)/O756</f>
        <v>0.62853000000000003</v>
      </c>
      <c r="Q756" s="274">
        <f>VLOOKUP($B756,'Node Plan'!$B:$M,8,FALSE)</f>
        <v>20.5</v>
      </c>
      <c r="R756" s="275">
        <f>VLOOKUP($B756,'Node Plan'!$B:$M,10,FALSE)</f>
        <v>1.5166000000000001E-2</v>
      </c>
      <c r="S756" s="275">
        <f>VLOOKUP($B756,'Node Plan'!$B:$M,11,FALSE)</f>
        <v>1.533E-2</v>
      </c>
      <c r="T756" s="275">
        <f>VLOOKUP($B756,'Node Plan'!$B:$M,10,FALSE)/2</f>
        <v>7.5830000000000003E-3</v>
      </c>
      <c r="U756" s="276">
        <f>(Q756*R756*S756)/T756</f>
        <v>0.62853000000000003</v>
      </c>
      <c r="V756"/>
      <c r="W756"/>
      <c r="X756" s="2" t="str">
        <f>"     GL("&amp;B756&amp;","&amp;D756&amp;") = "&amp;F756&amp;";"</f>
        <v xml:space="preserve">     GL(3306,3307) = 0.314265;</v>
      </c>
    </row>
    <row r="757" spans="1:25">
      <c r="B757" s="2">
        <f>B756+1</f>
        <v>3307</v>
      </c>
      <c r="C757" s="2" t="str">
        <f>VLOOKUP($B757,'Node Plan'!B:M,2,FALSE)</f>
        <v>PCB Bottom Node 3307</v>
      </c>
      <c r="D757" s="2">
        <f>B757+1</f>
        <v>3308</v>
      </c>
      <c r="E757" s="2" t="str">
        <f>VLOOKUP($D757,'Node Plan'!B:M,2,FALSE)</f>
        <v>PCB Bottom Node 3308</v>
      </c>
      <c r="F757" s="192">
        <f>IF(G757="Y",1/(1/K757+1/P757+1/U757),1/(1/P757+1/U757))</f>
        <v>0.31426500000000002</v>
      </c>
      <c r="G757" s="2" t="s">
        <v>24</v>
      </c>
      <c r="K757" s="5">
        <f>I757*J757*H757</f>
        <v>0</v>
      </c>
      <c r="L757" s="274">
        <f>VLOOKUP($B757,'Node Plan'!$B:$M,8,FALSE)</f>
        <v>20.5</v>
      </c>
      <c r="M757" s="275">
        <f>VLOOKUP($B757,'Node Plan'!$B:$M,10,FALSE)</f>
        <v>1.5166000000000001E-2</v>
      </c>
      <c r="N757" s="275">
        <f>VLOOKUP($B757,'Node Plan'!$B:$M,11,FALSE)</f>
        <v>1.533E-2</v>
      </c>
      <c r="O757" s="275">
        <f>VLOOKUP($B757,'Node Plan'!$B:$M,10,FALSE)/2</f>
        <v>7.5830000000000003E-3</v>
      </c>
      <c r="P757" s="276">
        <f t="shared" ref="P757:P760" si="523">(L757*M757*N757)/O757</f>
        <v>0.62853000000000003</v>
      </c>
      <c r="Q757" s="274">
        <f>VLOOKUP($B757,'Node Plan'!$B:$M,8,FALSE)</f>
        <v>20.5</v>
      </c>
      <c r="R757" s="275">
        <f>VLOOKUP($B757,'Node Plan'!$B:$M,10,FALSE)</f>
        <v>1.5166000000000001E-2</v>
      </c>
      <c r="S757" s="275">
        <f>VLOOKUP($B757,'Node Plan'!$B:$M,11,FALSE)</f>
        <v>1.533E-2</v>
      </c>
      <c r="T757" s="275">
        <f>VLOOKUP($B757,'Node Plan'!$B:$M,10,FALSE)/2</f>
        <v>7.5830000000000003E-3</v>
      </c>
      <c r="U757" s="276">
        <f t="shared" ref="U757:U760" si="524">(Q757*R757*S757)/T757</f>
        <v>0.62853000000000003</v>
      </c>
      <c r="X757" s="2" t="str">
        <f>"     GL("&amp;B757&amp;","&amp;D757&amp;") = "&amp;F757&amp;";"</f>
        <v xml:space="preserve">     GL(3307,3308) = 0.314265;</v>
      </c>
    </row>
    <row r="758" spans="1:25" s="77" customFormat="1">
      <c r="A758"/>
      <c r="B758" s="2">
        <f>B757+1</f>
        <v>3308</v>
      </c>
      <c r="C758" s="2" t="str">
        <f>VLOOKUP($B758,'Node Plan'!B:M,2,FALSE)</f>
        <v>PCB Bottom Node 3308</v>
      </c>
      <c r="D758" s="2">
        <f>B758+1</f>
        <v>3309</v>
      </c>
      <c r="E758" s="2" t="str">
        <f>VLOOKUP($D758,'Node Plan'!B:M,2,FALSE)</f>
        <v>PCB Bottom Node 3309</v>
      </c>
      <c r="F758" s="192">
        <f>IF(G758="Y",1/(1/K758+1/P758+1/U758),1/(1/P758+1/U758))</f>
        <v>0.31426500000000002</v>
      </c>
      <c r="G758" s="2" t="s">
        <v>24</v>
      </c>
      <c r="H758" s="6"/>
      <c r="I758" s="4"/>
      <c r="J758" s="4"/>
      <c r="K758" s="5">
        <f>I758*J758*H758</f>
        <v>0</v>
      </c>
      <c r="L758" s="274">
        <f>VLOOKUP($B758,'Node Plan'!$B:$M,8,FALSE)</f>
        <v>20.5</v>
      </c>
      <c r="M758" s="275">
        <f>VLOOKUP($B758,'Node Plan'!$B:$M,10,FALSE)</f>
        <v>1.5166000000000001E-2</v>
      </c>
      <c r="N758" s="275">
        <f>VLOOKUP($B758,'Node Plan'!$B:$M,11,FALSE)</f>
        <v>1.533E-2</v>
      </c>
      <c r="O758" s="275">
        <f>VLOOKUP($B758,'Node Plan'!$B:$M,10,FALSE)/2</f>
        <v>7.5830000000000003E-3</v>
      </c>
      <c r="P758" s="276">
        <f t="shared" si="523"/>
        <v>0.62853000000000003</v>
      </c>
      <c r="Q758" s="274">
        <f>VLOOKUP($B758,'Node Plan'!$B:$M,8,FALSE)</f>
        <v>20.5</v>
      </c>
      <c r="R758" s="275">
        <f>VLOOKUP($B758,'Node Plan'!$B:$M,10,FALSE)</f>
        <v>1.5166000000000001E-2</v>
      </c>
      <c r="S758" s="275">
        <f>VLOOKUP($B758,'Node Plan'!$B:$M,11,FALSE)</f>
        <v>1.533E-2</v>
      </c>
      <c r="T758" s="275">
        <f>VLOOKUP($B758,'Node Plan'!$B:$M,10,FALSE)/2</f>
        <v>7.5830000000000003E-3</v>
      </c>
      <c r="U758" s="276">
        <f t="shared" si="524"/>
        <v>0.62853000000000003</v>
      </c>
      <c r="V758"/>
      <c r="W758"/>
      <c r="X758" s="2" t="str">
        <f>"     GL("&amp;B758&amp;","&amp;D758&amp;") = "&amp;F758&amp;";"</f>
        <v xml:space="preserve">     GL(3308,3309) = 0.314265;</v>
      </c>
      <c r="Y758" s="81"/>
    </row>
    <row r="759" spans="1:25" s="77" customFormat="1">
      <c r="A759"/>
      <c r="B759" s="2">
        <f>B758+1</f>
        <v>3309</v>
      </c>
      <c r="C759" s="2" t="str">
        <f>VLOOKUP($B759,'Node Plan'!B:M,2,FALSE)</f>
        <v>PCB Bottom Node 3309</v>
      </c>
      <c r="D759" s="2">
        <f>B759+1</f>
        <v>3310</v>
      </c>
      <c r="E759" s="2" t="str">
        <f>VLOOKUP($D759,'Node Plan'!B:M,2,FALSE)</f>
        <v>PCB Bottom Node 3310</v>
      </c>
      <c r="F759" s="192">
        <f>IF(G759="Y",1/(1/K759+1/P759+1/U759),1/(1/P759+1/U759))</f>
        <v>0.31426500000000002</v>
      </c>
      <c r="G759" s="2" t="s">
        <v>24</v>
      </c>
      <c r="H759" s="6"/>
      <c r="I759" s="4"/>
      <c r="J759" s="4"/>
      <c r="K759" s="5">
        <f>I759*J759*H759</f>
        <v>0</v>
      </c>
      <c r="L759" s="274">
        <f>VLOOKUP($B759,'Node Plan'!$B:$M,8,FALSE)</f>
        <v>20.5</v>
      </c>
      <c r="M759" s="275">
        <f>VLOOKUP($B759,'Node Plan'!$B:$M,10,FALSE)</f>
        <v>1.5166000000000001E-2</v>
      </c>
      <c r="N759" s="275">
        <f>VLOOKUP($B759,'Node Plan'!$B:$M,11,FALSE)</f>
        <v>1.533E-2</v>
      </c>
      <c r="O759" s="275">
        <f>VLOOKUP($B759,'Node Plan'!$B:$M,10,FALSE)/2</f>
        <v>7.5830000000000003E-3</v>
      </c>
      <c r="P759" s="276">
        <f t="shared" si="523"/>
        <v>0.62853000000000003</v>
      </c>
      <c r="Q759" s="274">
        <f>VLOOKUP($B759,'Node Plan'!$B:$M,8,FALSE)</f>
        <v>20.5</v>
      </c>
      <c r="R759" s="275">
        <f>VLOOKUP($B759,'Node Plan'!$B:$M,10,FALSE)</f>
        <v>1.5166000000000001E-2</v>
      </c>
      <c r="S759" s="275">
        <f>VLOOKUP($B759,'Node Plan'!$B:$M,11,FALSE)</f>
        <v>1.533E-2</v>
      </c>
      <c r="T759" s="275">
        <f>VLOOKUP($B759,'Node Plan'!$B:$M,10,FALSE)/2</f>
        <v>7.5830000000000003E-3</v>
      </c>
      <c r="U759" s="276">
        <f t="shared" si="524"/>
        <v>0.62853000000000003</v>
      </c>
      <c r="V759"/>
      <c r="W759"/>
      <c r="X759" s="2" t="str">
        <f>"     GL("&amp;B759&amp;","&amp;D759&amp;") = "&amp;F759&amp;";"</f>
        <v xml:space="preserve">     GL(3309,3310) = 0.314265;</v>
      </c>
      <c r="Y759" s="81"/>
    </row>
    <row r="760" spans="1:25" s="77" customFormat="1">
      <c r="A760"/>
      <c r="B760" s="2">
        <f>B759+1</f>
        <v>3310</v>
      </c>
      <c r="C760" s="2" t="str">
        <f>VLOOKUP($B760,'Node Plan'!B:M,2,FALSE)</f>
        <v>PCB Bottom Node 3310</v>
      </c>
      <c r="D760" s="2">
        <f>B760+1</f>
        <v>3311</v>
      </c>
      <c r="E760" s="2" t="str">
        <f>VLOOKUP($D760,'Node Plan'!B:M,2,FALSE)</f>
        <v>PCB Bottom Node 3311</v>
      </c>
      <c r="F760" s="192">
        <f>IF(G760="Y",1/(1/K760+1/P760+1/U760),1/(1/P760+1/U760))</f>
        <v>0.31426500000000002</v>
      </c>
      <c r="G760" s="2" t="s">
        <v>24</v>
      </c>
      <c r="H760" s="6"/>
      <c r="I760" s="4"/>
      <c r="J760" s="4"/>
      <c r="K760" s="5">
        <f>I760*J760*H760</f>
        <v>0</v>
      </c>
      <c r="L760" s="274">
        <f>VLOOKUP($B760,'Node Plan'!$B:$M,8,FALSE)</f>
        <v>20.5</v>
      </c>
      <c r="M760" s="275">
        <f>VLOOKUP($B760,'Node Plan'!$B:$M,10,FALSE)</f>
        <v>1.5166000000000001E-2</v>
      </c>
      <c r="N760" s="275">
        <f>VLOOKUP($B760,'Node Plan'!$B:$M,11,FALSE)</f>
        <v>1.533E-2</v>
      </c>
      <c r="O760" s="275">
        <f>VLOOKUP($B760,'Node Plan'!$B:$M,10,FALSE)/2</f>
        <v>7.5830000000000003E-3</v>
      </c>
      <c r="P760" s="276">
        <f t="shared" si="523"/>
        <v>0.62853000000000003</v>
      </c>
      <c r="Q760" s="274">
        <f>VLOOKUP($B760,'Node Plan'!$B:$M,8,FALSE)</f>
        <v>20.5</v>
      </c>
      <c r="R760" s="275">
        <f>VLOOKUP($B760,'Node Plan'!$B:$M,10,FALSE)</f>
        <v>1.5166000000000001E-2</v>
      </c>
      <c r="S760" s="275">
        <f>VLOOKUP($B760,'Node Plan'!$B:$M,11,FALSE)</f>
        <v>1.533E-2</v>
      </c>
      <c r="T760" s="275">
        <f>VLOOKUP($B760,'Node Plan'!$B:$M,10,FALSE)/2</f>
        <v>7.5830000000000003E-3</v>
      </c>
      <c r="U760" s="276">
        <f t="shared" si="524"/>
        <v>0.62853000000000003</v>
      </c>
      <c r="V760"/>
      <c r="W760"/>
      <c r="X760" s="2" t="str">
        <f>"     GL("&amp;B760&amp;","&amp;D760&amp;") = "&amp;F760&amp;";"</f>
        <v xml:space="preserve">     GL(3310,3311) = 0.314265;</v>
      </c>
      <c r="Y760" s="81"/>
    </row>
    <row r="761" spans="1:25" s="77" customFormat="1">
      <c r="A761"/>
      <c r="B761" s="2"/>
      <c r="C761" s="2"/>
      <c r="D761" s="2"/>
      <c r="E761" s="2"/>
      <c r="F761" s="192"/>
      <c r="G761" s="2"/>
      <c r="H761" s="6"/>
      <c r="I761" s="4"/>
      <c r="J761" s="4"/>
      <c r="K761" s="5"/>
      <c r="L761" s="274"/>
      <c r="M761" s="275"/>
      <c r="N761" s="275"/>
      <c r="O761" s="275"/>
      <c r="P761" s="276"/>
      <c r="Q761" s="274"/>
      <c r="R761" s="275"/>
      <c r="S761" s="275"/>
      <c r="T761" s="275"/>
      <c r="U761" s="276"/>
      <c r="V761"/>
      <c r="W761"/>
      <c r="X761" s="2"/>
      <c r="Y761" s="81"/>
    </row>
    <row r="762" spans="1:25" s="62" customFormat="1">
      <c r="A762"/>
      <c r="B762" s="2">
        <v>3312</v>
      </c>
      <c r="C762" s="2" t="str">
        <f>VLOOKUP($B762,'Node Plan'!B:M,2,FALSE)</f>
        <v>PCB Bottom Node 3312</v>
      </c>
      <c r="D762" s="2">
        <f>B762+1</f>
        <v>3313</v>
      </c>
      <c r="E762" s="2" t="str">
        <f>VLOOKUP($D762,'Node Plan'!B:M,2,FALSE)</f>
        <v>PCB Bottom Node 3313</v>
      </c>
      <c r="F762" s="192">
        <f>IF(G762="Y",1/(1/K762+1/P762+1/U762),1/(1/P762+1/U762))</f>
        <v>0.31426500000000002</v>
      </c>
      <c r="G762" s="2" t="s">
        <v>24</v>
      </c>
      <c r="H762" s="6"/>
      <c r="I762" s="4"/>
      <c r="J762" s="4"/>
      <c r="K762" s="5">
        <f>I762*J762*H762</f>
        <v>0</v>
      </c>
      <c r="L762" s="274">
        <f>VLOOKUP($B762,'Node Plan'!$B:$M,8,FALSE)</f>
        <v>20.5</v>
      </c>
      <c r="M762" s="275">
        <f>VLOOKUP($B762,'Node Plan'!$B:$M,10,FALSE)</f>
        <v>1.5166000000000001E-2</v>
      </c>
      <c r="N762" s="275">
        <f>VLOOKUP($B762,'Node Plan'!$B:$M,11,FALSE)</f>
        <v>1.533E-2</v>
      </c>
      <c r="O762" s="275">
        <f>VLOOKUP($B762,'Node Plan'!$B:$M,10,FALSE)/2</f>
        <v>7.5830000000000003E-3</v>
      </c>
      <c r="P762" s="276">
        <f>(L762*M762*N762)/O762</f>
        <v>0.62853000000000003</v>
      </c>
      <c r="Q762" s="274">
        <f>VLOOKUP($B762,'Node Plan'!$B:$M,8,FALSE)</f>
        <v>20.5</v>
      </c>
      <c r="R762" s="275">
        <f>VLOOKUP($B762,'Node Plan'!$B:$M,10,FALSE)</f>
        <v>1.5166000000000001E-2</v>
      </c>
      <c r="S762" s="275">
        <f>VLOOKUP($B762,'Node Plan'!$B:$M,11,FALSE)</f>
        <v>1.533E-2</v>
      </c>
      <c r="T762" s="275">
        <f>VLOOKUP($B762,'Node Plan'!$B:$M,10,FALSE)/2</f>
        <v>7.5830000000000003E-3</v>
      </c>
      <c r="U762" s="276">
        <f>(Q762*R762*S762)/T762</f>
        <v>0.62853000000000003</v>
      </c>
      <c r="V762"/>
      <c r="W762"/>
      <c r="X762" s="2" t="str">
        <f>"     GL("&amp;B762&amp;","&amp;D762&amp;") = "&amp;F762&amp;";"</f>
        <v xml:space="preserve">     GL(3312,3313) = 0.314265;</v>
      </c>
    </row>
    <row r="763" spans="1:25">
      <c r="B763" s="2">
        <f>B762+1</f>
        <v>3313</v>
      </c>
      <c r="C763" s="2" t="str">
        <f>VLOOKUP($B763,'Node Plan'!B:M,2,FALSE)</f>
        <v>PCB Bottom Node 3313</v>
      </c>
      <c r="D763" s="2">
        <f>B763+1</f>
        <v>3314</v>
      </c>
      <c r="E763" s="2" t="str">
        <f>VLOOKUP($D763,'Node Plan'!B:M,2,FALSE)</f>
        <v>PCB Bottom Node 3314</v>
      </c>
      <c r="F763" s="192">
        <f>IF(G763="Y",1/(1/K763+1/P763+1/U763),1/(1/P763+1/U763))</f>
        <v>0.31426500000000002</v>
      </c>
      <c r="G763" s="2" t="s">
        <v>24</v>
      </c>
      <c r="K763" s="5">
        <f>I763*J763*H763</f>
        <v>0</v>
      </c>
      <c r="L763" s="274">
        <f>VLOOKUP($B763,'Node Plan'!$B:$M,8,FALSE)</f>
        <v>20.5</v>
      </c>
      <c r="M763" s="275">
        <f>VLOOKUP($B763,'Node Plan'!$B:$M,10,FALSE)</f>
        <v>1.5166000000000001E-2</v>
      </c>
      <c r="N763" s="275">
        <f>VLOOKUP($B763,'Node Plan'!$B:$M,11,FALSE)</f>
        <v>1.533E-2</v>
      </c>
      <c r="O763" s="275">
        <f>VLOOKUP($B763,'Node Plan'!$B:$M,10,FALSE)/2</f>
        <v>7.5830000000000003E-3</v>
      </c>
      <c r="P763" s="276">
        <f t="shared" ref="P763:P766" si="525">(L763*M763*N763)/O763</f>
        <v>0.62853000000000003</v>
      </c>
      <c r="Q763" s="274">
        <f>VLOOKUP($B763,'Node Plan'!$B:$M,8,FALSE)</f>
        <v>20.5</v>
      </c>
      <c r="R763" s="275">
        <f>VLOOKUP($B763,'Node Plan'!$B:$M,10,FALSE)</f>
        <v>1.5166000000000001E-2</v>
      </c>
      <c r="S763" s="275">
        <f>VLOOKUP($B763,'Node Plan'!$B:$M,11,FALSE)</f>
        <v>1.533E-2</v>
      </c>
      <c r="T763" s="275">
        <f>VLOOKUP($B763,'Node Plan'!$B:$M,10,FALSE)/2</f>
        <v>7.5830000000000003E-3</v>
      </c>
      <c r="U763" s="276">
        <f t="shared" ref="U763:U766" si="526">(Q763*R763*S763)/T763</f>
        <v>0.62853000000000003</v>
      </c>
      <c r="X763" s="2" t="str">
        <f>"     GL("&amp;B763&amp;","&amp;D763&amp;") = "&amp;F763&amp;";"</f>
        <v xml:space="preserve">     GL(3313,3314) = 0.314265;</v>
      </c>
    </row>
    <row r="764" spans="1:25" s="77" customFormat="1">
      <c r="A764"/>
      <c r="B764" s="2">
        <f>B763+1</f>
        <v>3314</v>
      </c>
      <c r="C764" s="2" t="str">
        <f>VLOOKUP($B764,'Node Plan'!B:M,2,FALSE)</f>
        <v>PCB Bottom Node 3314</v>
      </c>
      <c r="D764" s="2">
        <f>B764+1</f>
        <v>3315</v>
      </c>
      <c r="E764" s="2" t="str">
        <f>VLOOKUP($D764,'Node Plan'!B:M,2,FALSE)</f>
        <v>PCB Bottom Node 3315</v>
      </c>
      <c r="F764" s="192">
        <f>IF(G764="Y",1/(1/K764+1/P764+1/U764),1/(1/P764+1/U764))</f>
        <v>0.31426500000000002</v>
      </c>
      <c r="G764" s="2" t="s">
        <v>24</v>
      </c>
      <c r="H764" s="6"/>
      <c r="I764" s="4"/>
      <c r="J764" s="4"/>
      <c r="K764" s="5">
        <f>I764*J764*H764</f>
        <v>0</v>
      </c>
      <c r="L764" s="274">
        <f>VLOOKUP($B764,'Node Plan'!$B:$M,8,FALSE)</f>
        <v>20.5</v>
      </c>
      <c r="M764" s="275">
        <f>VLOOKUP($B764,'Node Plan'!$B:$M,10,FALSE)</f>
        <v>1.5166000000000001E-2</v>
      </c>
      <c r="N764" s="275">
        <f>VLOOKUP($B764,'Node Plan'!$B:$M,11,FALSE)</f>
        <v>1.533E-2</v>
      </c>
      <c r="O764" s="275">
        <f>VLOOKUP($B764,'Node Plan'!$B:$M,10,FALSE)/2</f>
        <v>7.5830000000000003E-3</v>
      </c>
      <c r="P764" s="276">
        <f t="shared" si="525"/>
        <v>0.62853000000000003</v>
      </c>
      <c r="Q764" s="274">
        <f>VLOOKUP($B764,'Node Plan'!$B:$M,8,FALSE)</f>
        <v>20.5</v>
      </c>
      <c r="R764" s="275">
        <f>VLOOKUP($B764,'Node Plan'!$B:$M,10,FALSE)</f>
        <v>1.5166000000000001E-2</v>
      </c>
      <c r="S764" s="275">
        <f>VLOOKUP($B764,'Node Plan'!$B:$M,11,FALSE)</f>
        <v>1.533E-2</v>
      </c>
      <c r="T764" s="275">
        <f>VLOOKUP($B764,'Node Plan'!$B:$M,10,FALSE)/2</f>
        <v>7.5830000000000003E-3</v>
      </c>
      <c r="U764" s="276">
        <f t="shared" si="526"/>
        <v>0.62853000000000003</v>
      </c>
      <c r="V764"/>
      <c r="W764"/>
      <c r="X764" s="2" t="str">
        <f>"     GL("&amp;B764&amp;","&amp;D764&amp;") = "&amp;F764&amp;";"</f>
        <v xml:space="preserve">     GL(3314,3315) = 0.314265;</v>
      </c>
      <c r="Y764" s="81"/>
    </row>
    <row r="765" spans="1:25" s="77" customFormat="1">
      <c r="A765"/>
      <c r="B765" s="2">
        <f>B764+1</f>
        <v>3315</v>
      </c>
      <c r="C765" s="2" t="str">
        <f>VLOOKUP($B765,'Node Plan'!B:M,2,FALSE)</f>
        <v>PCB Bottom Node 3315</v>
      </c>
      <c r="D765" s="2">
        <f>B765+1</f>
        <v>3316</v>
      </c>
      <c r="E765" s="2" t="str">
        <f>VLOOKUP($D765,'Node Plan'!B:M,2,FALSE)</f>
        <v>PCB Bottom Node 3316</v>
      </c>
      <c r="F765" s="192">
        <f>IF(G765="Y",1/(1/K765+1/P765+1/U765),1/(1/P765+1/U765))</f>
        <v>0.31426500000000002</v>
      </c>
      <c r="G765" s="2" t="s">
        <v>24</v>
      </c>
      <c r="H765" s="6"/>
      <c r="I765" s="4"/>
      <c r="J765" s="4"/>
      <c r="K765" s="5">
        <f>I765*J765*H765</f>
        <v>0</v>
      </c>
      <c r="L765" s="274">
        <f>VLOOKUP($B765,'Node Plan'!$B:$M,8,FALSE)</f>
        <v>20.5</v>
      </c>
      <c r="M765" s="275">
        <f>VLOOKUP($B765,'Node Plan'!$B:$M,10,FALSE)</f>
        <v>1.5166000000000001E-2</v>
      </c>
      <c r="N765" s="275">
        <f>VLOOKUP($B765,'Node Plan'!$B:$M,11,FALSE)</f>
        <v>1.533E-2</v>
      </c>
      <c r="O765" s="275">
        <f>VLOOKUP($B765,'Node Plan'!$B:$M,10,FALSE)/2</f>
        <v>7.5830000000000003E-3</v>
      </c>
      <c r="P765" s="276">
        <f t="shared" si="525"/>
        <v>0.62853000000000003</v>
      </c>
      <c r="Q765" s="274">
        <f>VLOOKUP($B765,'Node Plan'!$B:$M,8,FALSE)</f>
        <v>20.5</v>
      </c>
      <c r="R765" s="275">
        <f>VLOOKUP($B765,'Node Plan'!$B:$M,10,FALSE)</f>
        <v>1.5166000000000001E-2</v>
      </c>
      <c r="S765" s="275">
        <f>VLOOKUP($B765,'Node Plan'!$B:$M,11,FALSE)</f>
        <v>1.533E-2</v>
      </c>
      <c r="T765" s="275">
        <f>VLOOKUP($B765,'Node Plan'!$B:$M,10,FALSE)/2</f>
        <v>7.5830000000000003E-3</v>
      </c>
      <c r="U765" s="276">
        <f t="shared" si="526"/>
        <v>0.62853000000000003</v>
      </c>
      <c r="V765"/>
      <c r="W765"/>
      <c r="X765" s="2" t="str">
        <f>"     GL("&amp;B765&amp;","&amp;D765&amp;") = "&amp;F765&amp;";"</f>
        <v xml:space="preserve">     GL(3315,3316) = 0.314265;</v>
      </c>
      <c r="Y765" s="81"/>
    </row>
    <row r="766" spans="1:25" s="77" customFormat="1">
      <c r="A766"/>
      <c r="B766" s="2">
        <f>B765+1</f>
        <v>3316</v>
      </c>
      <c r="C766" s="2" t="str">
        <f>VLOOKUP($B766,'Node Plan'!B:M,2,FALSE)</f>
        <v>PCB Bottom Node 3316</v>
      </c>
      <c r="D766" s="2">
        <f>B766+1</f>
        <v>3317</v>
      </c>
      <c r="E766" s="2" t="str">
        <f>VLOOKUP($D766,'Node Plan'!B:M,2,FALSE)</f>
        <v>PCB Bottom Node 3317</v>
      </c>
      <c r="F766" s="192">
        <f>IF(G766="Y",1/(1/K766+1/P766+1/U766),1/(1/P766+1/U766))</f>
        <v>0.31426500000000002</v>
      </c>
      <c r="G766" s="2" t="s">
        <v>24</v>
      </c>
      <c r="H766" s="6"/>
      <c r="I766" s="4"/>
      <c r="J766" s="4"/>
      <c r="K766" s="5">
        <f>I766*J766*H766</f>
        <v>0</v>
      </c>
      <c r="L766" s="274">
        <f>VLOOKUP($B766,'Node Plan'!$B:$M,8,FALSE)</f>
        <v>20.5</v>
      </c>
      <c r="M766" s="275">
        <f>VLOOKUP($B766,'Node Plan'!$B:$M,10,FALSE)</f>
        <v>1.5166000000000001E-2</v>
      </c>
      <c r="N766" s="275">
        <f>VLOOKUP($B766,'Node Plan'!$B:$M,11,FALSE)</f>
        <v>1.533E-2</v>
      </c>
      <c r="O766" s="275">
        <f>VLOOKUP($B766,'Node Plan'!$B:$M,10,FALSE)/2</f>
        <v>7.5830000000000003E-3</v>
      </c>
      <c r="P766" s="276">
        <f t="shared" si="525"/>
        <v>0.62853000000000003</v>
      </c>
      <c r="Q766" s="274">
        <f>VLOOKUP($B766,'Node Plan'!$B:$M,8,FALSE)</f>
        <v>20.5</v>
      </c>
      <c r="R766" s="275">
        <f>VLOOKUP($B766,'Node Plan'!$B:$M,10,FALSE)</f>
        <v>1.5166000000000001E-2</v>
      </c>
      <c r="S766" s="275">
        <f>VLOOKUP($B766,'Node Plan'!$B:$M,11,FALSE)</f>
        <v>1.533E-2</v>
      </c>
      <c r="T766" s="275">
        <f>VLOOKUP($B766,'Node Plan'!$B:$M,10,FALSE)/2</f>
        <v>7.5830000000000003E-3</v>
      </c>
      <c r="U766" s="276">
        <f t="shared" si="526"/>
        <v>0.62853000000000003</v>
      </c>
      <c r="V766"/>
      <c r="W766"/>
      <c r="X766" s="2" t="str">
        <f>"     GL("&amp;B766&amp;","&amp;D766&amp;") = "&amp;F766&amp;";"</f>
        <v xml:space="preserve">     GL(3316,3317) = 0.314265;</v>
      </c>
      <c r="Y766" s="81"/>
    </row>
    <row r="767" spans="1:25">
      <c r="C767" s="2"/>
      <c r="E767" s="2"/>
      <c r="F767" s="192"/>
      <c r="K767" s="5"/>
      <c r="L767" s="274"/>
      <c r="M767" s="275"/>
      <c r="N767" s="275"/>
      <c r="O767" s="275"/>
      <c r="P767" s="276"/>
      <c r="Q767" s="274"/>
      <c r="R767" s="275"/>
      <c r="S767" s="275"/>
      <c r="T767" s="275"/>
      <c r="U767" s="276"/>
    </row>
    <row r="768" spans="1:25" s="62" customFormat="1">
      <c r="A768"/>
      <c r="B768" s="2">
        <v>3318</v>
      </c>
      <c r="C768" s="2" t="str">
        <f>VLOOKUP($B768,'Node Plan'!B:M,2,FALSE)</f>
        <v>PCB Bottom Node 3318</v>
      </c>
      <c r="D768" s="2">
        <f>B768+1</f>
        <v>3319</v>
      </c>
      <c r="E768" s="2" t="str">
        <f>VLOOKUP($D768,'Node Plan'!B:M,2,FALSE)</f>
        <v>PCB Bottom Node 3319</v>
      </c>
      <c r="F768" s="192">
        <f>IF(G768="Y",1/(1/K768+1/P768+1/U768),1/(1/P768+1/U768))</f>
        <v>0.31426500000000002</v>
      </c>
      <c r="G768" s="2" t="s">
        <v>24</v>
      </c>
      <c r="H768" s="6"/>
      <c r="I768" s="4"/>
      <c r="J768" s="4"/>
      <c r="K768" s="5">
        <f>I768*J768*H768</f>
        <v>0</v>
      </c>
      <c r="L768" s="274">
        <f>VLOOKUP($B768,'Node Plan'!$B:$M,8,FALSE)</f>
        <v>20.5</v>
      </c>
      <c r="M768" s="275">
        <f>VLOOKUP($B768,'Node Plan'!$B:$M,10,FALSE)</f>
        <v>1.5166000000000001E-2</v>
      </c>
      <c r="N768" s="275">
        <f>VLOOKUP($B768,'Node Plan'!$B:$M,11,FALSE)</f>
        <v>1.533E-2</v>
      </c>
      <c r="O768" s="275">
        <f>VLOOKUP($B768,'Node Plan'!$B:$M,10,FALSE)/2</f>
        <v>7.5830000000000003E-3</v>
      </c>
      <c r="P768" s="276">
        <f>(L768*M768*N768)/O768</f>
        <v>0.62853000000000003</v>
      </c>
      <c r="Q768" s="274">
        <f>VLOOKUP($B768,'Node Plan'!$B:$M,8,FALSE)</f>
        <v>20.5</v>
      </c>
      <c r="R768" s="275">
        <f>VLOOKUP($B768,'Node Plan'!$B:$M,10,FALSE)</f>
        <v>1.5166000000000001E-2</v>
      </c>
      <c r="S768" s="275">
        <f>VLOOKUP($B768,'Node Plan'!$B:$M,11,FALSE)</f>
        <v>1.533E-2</v>
      </c>
      <c r="T768" s="275">
        <f>VLOOKUP($B768,'Node Plan'!$B:$M,10,FALSE)/2</f>
        <v>7.5830000000000003E-3</v>
      </c>
      <c r="U768" s="276">
        <f>(Q768*R768*S768)/T768</f>
        <v>0.62853000000000003</v>
      </c>
      <c r="V768"/>
      <c r="W768"/>
      <c r="X768" s="2" t="str">
        <f>"     GL("&amp;B768&amp;","&amp;D768&amp;") = "&amp;F768&amp;";"</f>
        <v xml:space="preserve">     GL(3318,3319) = 0.314265;</v>
      </c>
    </row>
    <row r="769" spans="1:25">
      <c r="B769" s="2">
        <f>B768+1</f>
        <v>3319</v>
      </c>
      <c r="C769" s="2" t="str">
        <f>VLOOKUP($B769,'Node Plan'!B:M,2,FALSE)</f>
        <v>PCB Bottom Node 3319</v>
      </c>
      <c r="D769" s="2">
        <f>B769+1</f>
        <v>3320</v>
      </c>
      <c r="E769" s="2" t="str">
        <f>VLOOKUP($D769,'Node Plan'!B:M,2,FALSE)</f>
        <v>PCB Bottom Node 3320</v>
      </c>
      <c r="F769" s="192">
        <f>IF(G769="Y",1/(1/K769+1/P769+1/U769),1/(1/P769+1/U769))</f>
        <v>0.31426500000000002</v>
      </c>
      <c r="G769" s="2" t="s">
        <v>24</v>
      </c>
      <c r="K769" s="5">
        <f>I769*J769*H769</f>
        <v>0</v>
      </c>
      <c r="L769" s="274">
        <f>VLOOKUP($B769,'Node Plan'!$B:$M,8,FALSE)</f>
        <v>20.5</v>
      </c>
      <c r="M769" s="275">
        <f>VLOOKUP($B769,'Node Plan'!$B:$M,10,FALSE)</f>
        <v>1.5166000000000001E-2</v>
      </c>
      <c r="N769" s="275">
        <f>VLOOKUP($B769,'Node Plan'!$B:$M,11,FALSE)</f>
        <v>1.533E-2</v>
      </c>
      <c r="O769" s="275">
        <f>VLOOKUP($B769,'Node Plan'!$B:$M,10,FALSE)/2</f>
        <v>7.5830000000000003E-3</v>
      </c>
      <c r="P769" s="276">
        <f t="shared" ref="P769:P772" si="527">(L769*M769*N769)/O769</f>
        <v>0.62853000000000003</v>
      </c>
      <c r="Q769" s="274">
        <f>VLOOKUP($B769,'Node Plan'!$B:$M,8,FALSE)</f>
        <v>20.5</v>
      </c>
      <c r="R769" s="275">
        <f>VLOOKUP($B769,'Node Plan'!$B:$M,10,FALSE)</f>
        <v>1.5166000000000001E-2</v>
      </c>
      <c r="S769" s="275">
        <f>VLOOKUP($B769,'Node Plan'!$B:$M,11,FALSE)</f>
        <v>1.533E-2</v>
      </c>
      <c r="T769" s="275">
        <f>VLOOKUP($B769,'Node Plan'!$B:$M,10,FALSE)/2</f>
        <v>7.5830000000000003E-3</v>
      </c>
      <c r="U769" s="276">
        <f t="shared" ref="U769:U772" si="528">(Q769*R769*S769)/T769</f>
        <v>0.62853000000000003</v>
      </c>
      <c r="X769" s="2" t="str">
        <f>"     GL("&amp;B769&amp;","&amp;D769&amp;") = "&amp;F769&amp;";"</f>
        <v xml:space="preserve">     GL(3319,3320) = 0.314265;</v>
      </c>
    </row>
    <row r="770" spans="1:25" s="77" customFormat="1">
      <c r="A770"/>
      <c r="B770" s="2">
        <f>B769+1</f>
        <v>3320</v>
      </c>
      <c r="C770" s="2" t="str">
        <f>VLOOKUP($B770,'Node Plan'!B:M,2,FALSE)</f>
        <v>PCB Bottom Node 3320</v>
      </c>
      <c r="D770" s="2">
        <f>B770+1</f>
        <v>3321</v>
      </c>
      <c r="E770" s="2" t="str">
        <f>VLOOKUP($D770,'Node Plan'!B:M,2,FALSE)</f>
        <v>PCB Bottom Node 3321</v>
      </c>
      <c r="F770" s="192">
        <f>IF(G770="Y",1/(1/K770+1/P770+1/U770),1/(1/P770+1/U770))</f>
        <v>0.31426500000000002</v>
      </c>
      <c r="G770" s="2" t="s">
        <v>24</v>
      </c>
      <c r="H770" s="6"/>
      <c r="I770" s="4"/>
      <c r="J770" s="4"/>
      <c r="K770" s="5">
        <f>I770*J770*H770</f>
        <v>0</v>
      </c>
      <c r="L770" s="274">
        <f>VLOOKUP($B770,'Node Plan'!$B:$M,8,FALSE)</f>
        <v>20.5</v>
      </c>
      <c r="M770" s="275">
        <f>VLOOKUP($B770,'Node Plan'!$B:$M,10,FALSE)</f>
        <v>1.5166000000000001E-2</v>
      </c>
      <c r="N770" s="275">
        <f>VLOOKUP($B770,'Node Plan'!$B:$M,11,FALSE)</f>
        <v>1.533E-2</v>
      </c>
      <c r="O770" s="275">
        <f>VLOOKUP($B770,'Node Plan'!$B:$M,10,FALSE)/2</f>
        <v>7.5830000000000003E-3</v>
      </c>
      <c r="P770" s="276">
        <f t="shared" si="527"/>
        <v>0.62853000000000003</v>
      </c>
      <c r="Q770" s="274">
        <f>VLOOKUP($B770,'Node Plan'!$B:$M,8,FALSE)</f>
        <v>20.5</v>
      </c>
      <c r="R770" s="275">
        <f>VLOOKUP($B770,'Node Plan'!$B:$M,10,FALSE)</f>
        <v>1.5166000000000001E-2</v>
      </c>
      <c r="S770" s="275">
        <f>VLOOKUP($B770,'Node Plan'!$B:$M,11,FALSE)</f>
        <v>1.533E-2</v>
      </c>
      <c r="T770" s="275">
        <f>VLOOKUP($B770,'Node Plan'!$B:$M,10,FALSE)/2</f>
        <v>7.5830000000000003E-3</v>
      </c>
      <c r="U770" s="276">
        <f t="shared" si="528"/>
        <v>0.62853000000000003</v>
      </c>
      <c r="V770"/>
      <c r="W770"/>
      <c r="X770" s="2" t="str">
        <f>"     GL("&amp;B770&amp;","&amp;D770&amp;") = "&amp;F770&amp;";"</f>
        <v xml:space="preserve">     GL(3320,3321) = 0.314265;</v>
      </c>
      <c r="Y770" s="81"/>
    </row>
    <row r="771" spans="1:25" s="77" customFormat="1">
      <c r="A771"/>
      <c r="B771" s="2">
        <f>B770+1</f>
        <v>3321</v>
      </c>
      <c r="C771" s="2" t="str">
        <f>VLOOKUP($B771,'Node Plan'!B:M,2,FALSE)</f>
        <v>PCB Bottom Node 3321</v>
      </c>
      <c r="D771" s="2">
        <f>B771+1</f>
        <v>3322</v>
      </c>
      <c r="E771" s="2" t="str">
        <f>VLOOKUP($D771,'Node Plan'!B:M,2,FALSE)</f>
        <v>PCB Bottom Node 3322</v>
      </c>
      <c r="F771" s="192">
        <f>IF(G771="Y",1/(1/K771+1/P771+1/U771),1/(1/P771+1/U771))</f>
        <v>0.31426500000000002</v>
      </c>
      <c r="G771" s="2" t="s">
        <v>24</v>
      </c>
      <c r="H771" s="6"/>
      <c r="I771" s="4"/>
      <c r="J771" s="4"/>
      <c r="K771" s="5">
        <f>I771*J771*H771</f>
        <v>0</v>
      </c>
      <c r="L771" s="274">
        <f>VLOOKUP($B771,'Node Plan'!$B:$M,8,FALSE)</f>
        <v>20.5</v>
      </c>
      <c r="M771" s="275">
        <f>VLOOKUP($B771,'Node Plan'!$B:$M,10,FALSE)</f>
        <v>1.5166000000000001E-2</v>
      </c>
      <c r="N771" s="275">
        <f>VLOOKUP($B771,'Node Plan'!$B:$M,11,FALSE)</f>
        <v>1.533E-2</v>
      </c>
      <c r="O771" s="275">
        <f>VLOOKUP($B771,'Node Plan'!$B:$M,10,FALSE)/2</f>
        <v>7.5830000000000003E-3</v>
      </c>
      <c r="P771" s="276">
        <f t="shared" si="527"/>
        <v>0.62853000000000003</v>
      </c>
      <c r="Q771" s="274">
        <f>VLOOKUP($B771,'Node Plan'!$B:$M,8,FALSE)</f>
        <v>20.5</v>
      </c>
      <c r="R771" s="275">
        <f>VLOOKUP($B771,'Node Plan'!$B:$M,10,FALSE)</f>
        <v>1.5166000000000001E-2</v>
      </c>
      <c r="S771" s="275">
        <f>VLOOKUP($B771,'Node Plan'!$B:$M,11,FALSE)</f>
        <v>1.533E-2</v>
      </c>
      <c r="T771" s="275">
        <f>VLOOKUP($B771,'Node Plan'!$B:$M,10,FALSE)/2</f>
        <v>7.5830000000000003E-3</v>
      </c>
      <c r="U771" s="276">
        <f t="shared" si="528"/>
        <v>0.62853000000000003</v>
      </c>
      <c r="V771"/>
      <c r="W771"/>
      <c r="X771" s="2" t="str">
        <f>"     GL("&amp;B771&amp;","&amp;D771&amp;") = "&amp;F771&amp;";"</f>
        <v xml:space="preserve">     GL(3321,3322) = 0.314265;</v>
      </c>
      <c r="Y771" s="81"/>
    </row>
    <row r="772" spans="1:25" s="77" customFormat="1">
      <c r="A772"/>
      <c r="B772" s="2">
        <f>B771+1</f>
        <v>3322</v>
      </c>
      <c r="C772" s="2" t="str">
        <f>VLOOKUP($B772,'Node Plan'!B:M,2,FALSE)</f>
        <v>PCB Bottom Node 3322</v>
      </c>
      <c r="D772" s="2">
        <f>B772+1</f>
        <v>3323</v>
      </c>
      <c r="E772" s="2" t="str">
        <f>VLOOKUP($D772,'Node Plan'!B:M,2,FALSE)</f>
        <v>PCB Bottom Node 3323</v>
      </c>
      <c r="F772" s="192">
        <f>IF(G772="Y",1/(1/K772+1/P772+1/U772),1/(1/P772+1/U772))</f>
        <v>0.31426500000000002</v>
      </c>
      <c r="G772" s="2" t="s">
        <v>24</v>
      </c>
      <c r="H772" s="6"/>
      <c r="I772" s="4"/>
      <c r="J772" s="4"/>
      <c r="K772" s="5">
        <f>I772*J772*H772</f>
        <v>0</v>
      </c>
      <c r="L772" s="274">
        <f>VLOOKUP($B772,'Node Plan'!$B:$M,8,FALSE)</f>
        <v>20.5</v>
      </c>
      <c r="M772" s="275">
        <f>VLOOKUP($B772,'Node Plan'!$B:$M,10,FALSE)</f>
        <v>1.5166000000000001E-2</v>
      </c>
      <c r="N772" s="275">
        <f>VLOOKUP($B772,'Node Plan'!$B:$M,11,FALSE)</f>
        <v>1.533E-2</v>
      </c>
      <c r="O772" s="275">
        <f>VLOOKUP($B772,'Node Plan'!$B:$M,10,FALSE)/2</f>
        <v>7.5830000000000003E-3</v>
      </c>
      <c r="P772" s="276">
        <f t="shared" si="527"/>
        <v>0.62853000000000003</v>
      </c>
      <c r="Q772" s="274">
        <f>VLOOKUP($B772,'Node Plan'!$B:$M,8,FALSE)</f>
        <v>20.5</v>
      </c>
      <c r="R772" s="275">
        <f>VLOOKUP($B772,'Node Plan'!$B:$M,10,FALSE)</f>
        <v>1.5166000000000001E-2</v>
      </c>
      <c r="S772" s="275">
        <f>VLOOKUP($B772,'Node Plan'!$B:$M,11,FALSE)</f>
        <v>1.533E-2</v>
      </c>
      <c r="T772" s="275">
        <f>VLOOKUP($B772,'Node Plan'!$B:$M,10,FALSE)/2</f>
        <v>7.5830000000000003E-3</v>
      </c>
      <c r="U772" s="276">
        <f t="shared" si="528"/>
        <v>0.62853000000000003</v>
      </c>
      <c r="V772"/>
      <c r="W772"/>
      <c r="X772" s="2" t="str">
        <f>"     GL("&amp;B772&amp;","&amp;D772&amp;") = "&amp;F772&amp;";"</f>
        <v xml:space="preserve">     GL(3322,3323) = 0.314265;</v>
      </c>
      <c r="Y772" s="81"/>
    </row>
    <row r="773" spans="1:25" s="77" customFormat="1">
      <c r="A773"/>
      <c r="B773" s="2"/>
      <c r="C773" s="2"/>
      <c r="D773" s="2"/>
      <c r="E773" s="2"/>
      <c r="F773" s="192"/>
      <c r="G773" s="2"/>
      <c r="H773" s="6"/>
      <c r="I773" s="4"/>
      <c r="J773" s="4"/>
      <c r="K773" s="5"/>
      <c r="L773" s="274"/>
      <c r="M773" s="275"/>
      <c r="N773" s="275"/>
      <c r="O773" s="275"/>
      <c r="P773" s="276"/>
      <c r="Q773" s="274"/>
      <c r="R773" s="275"/>
      <c r="S773" s="275"/>
      <c r="T773" s="275"/>
      <c r="U773" s="276"/>
      <c r="V773"/>
      <c r="W773"/>
      <c r="X773" s="2"/>
      <c r="Y773" s="81"/>
    </row>
    <row r="774" spans="1:25" s="62" customFormat="1">
      <c r="A774"/>
      <c r="B774" s="2">
        <v>3324</v>
      </c>
      <c r="C774" s="2" t="str">
        <f>VLOOKUP($B774,'Node Plan'!B:M,2,FALSE)</f>
        <v>PCB Bottom Node 3324</v>
      </c>
      <c r="D774" s="2">
        <f>B774+1</f>
        <v>3325</v>
      </c>
      <c r="E774" s="2" t="str">
        <f>VLOOKUP($D774,'Node Plan'!B:M,2,FALSE)</f>
        <v>PCB Bottom Node 3325</v>
      </c>
      <c r="F774" s="192">
        <f>IF(G774="Y",1/(1/K774+1/P774+1/U774),1/(1/P774+1/U774))</f>
        <v>0.31426500000000002</v>
      </c>
      <c r="G774" s="2" t="s">
        <v>24</v>
      </c>
      <c r="H774" s="6"/>
      <c r="I774" s="4"/>
      <c r="J774" s="4"/>
      <c r="K774" s="5">
        <f>I774*J774*H774</f>
        <v>0</v>
      </c>
      <c r="L774" s="274">
        <f>VLOOKUP($B774,'Node Plan'!$B:$M,8,FALSE)</f>
        <v>20.5</v>
      </c>
      <c r="M774" s="275">
        <f>VLOOKUP($B774,'Node Plan'!$B:$M,10,FALSE)</f>
        <v>1.5166000000000001E-2</v>
      </c>
      <c r="N774" s="275">
        <f>VLOOKUP($B774,'Node Plan'!$B:$M,11,FALSE)</f>
        <v>1.533E-2</v>
      </c>
      <c r="O774" s="275">
        <f>VLOOKUP($B774,'Node Plan'!$B:$M,10,FALSE)/2</f>
        <v>7.5830000000000003E-3</v>
      </c>
      <c r="P774" s="276">
        <f>(L774*M774*N774)/O774</f>
        <v>0.62853000000000003</v>
      </c>
      <c r="Q774" s="274">
        <f>VLOOKUP($B774,'Node Plan'!$B:$M,8,FALSE)</f>
        <v>20.5</v>
      </c>
      <c r="R774" s="275">
        <f>VLOOKUP($B774,'Node Plan'!$B:$M,10,FALSE)</f>
        <v>1.5166000000000001E-2</v>
      </c>
      <c r="S774" s="275">
        <f>VLOOKUP($B774,'Node Plan'!$B:$M,11,FALSE)</f>
        <v>1.533E-2</v>
      </c>
      <c r="T774" s="275">
        <f>VLOOKUP($B774,'Node Plan'!$B:$M,10,FALSE)/2</f>
        <v>7.5830000000000003E-3</v>
      </c>
      <c r="U774" s="276">
        <f>(Q774*R774*S774)/T774</f>
        <v>0.62853000000000003</v>
      </c>
      <c r="V774"/>
      <c r="W774"/>
      <c r="X774" s="2" t="str">
        <f>"     GL("&amp;B774&amp;","&amp;D774&amp;") = "&amp;F774&amp;";"</f>
        <v xml:space="preserve">     GL(3324,3325) = 0.314265;</v>
      </c>
    </row>
    <row r="775" spans="1:25">
      <c r="B775" s="2">
        <f>B774+1</f>
        <v>3325</v>
      </c>
      <c r="C775" s="2" t="str">
        <f>VLOOKUP($B775,'Node Plan'!B:M,2,FALSE)</f>
        <v>PCB Bottom Node 3325</v>
      </c>
      <c r="D775" s="2">
        <f>B775+1</f>
        <v>3326</v>
      </c>
      <c r="E775" s="2" t="str">
        <f>VLOOKUP($D775,'Node Plan'!B:M,2,FALSE)</f>
        <v>PCB Bottom Node 3326</v>
      </c>
      <c r="F775" s="192">
        <f>IF(G775="Y",1/(1/K775+1/P775+1/U775),1/(1/P775+1/U775))</f>
        <v>0.31426500000000002</v>
      </c>
      <c r="G775" s="2" t="s">
        <v>24</v>
      </c>
      <c r="K775" s="5">
        <f>I775*J775*H775</f>
        <v>0</v>
      </c>
      <c r="L775" s="274">
        <f>VLOOKUP($B775,'Node Plan'!$B:$M,8,FALSE)</f>
        <v>20.5</v>
      </c>
      <c r="M775" s="275">
        <f>VLOOKUP($B775,'Node Plan'!$B:$M,10,FALSE)</f>
        <v>1.5166000000000001E-2</v>
      </c>
      <c r="N775" s="275">
        <f>VLOOKUP($B775,'Node Plan'!$B:$M,11,FALSE)</f>
        <v>1.533E-2</v>
      </c>
      <c r="O775" s="275">
        <f>VLOOKUP($B775,'Node Plan'!$B:$M,10,FALSE)/2</f>
        <v>7.5830000000000003E-3</v>
      </c>
      <c r="P775" s="276">
        <f t="shared" ref="P775:P778" si="529">(L775*M775*N775)/O775</f>
        <v>0.62853000000000003</v>
      </c>
      <c r="Q775" s="274">
        <f>VLOOKUP($B775,'Node Plan'!$B:$M,8,FALSE)</f>
        <v>20.5</v>
      </c>
      <c r="R775" s="275">
        <f>VLOOKUP($B775,'Node Plan'!$B:$M,10,FALSE)</f>
        <v>1.5166000000000001E-2</v>
      </c>
      <c r="S775" s="275">
        <f>VLOOKUP($B775,'Node Plan'!$B:$M,11,FALSE)</f>
        <v>1.533E-2</v>
      </c>
      <c r="T775" s="275">
        <f>VLOOKUP($B775,'Node Plan'!$B:$M,10,FALSE)/2</f>
        <v>7.5830000000000003E-3</v>
      </c>
      <c r="U775" s="276">
        <f t="shared" ref="U775:U778" si="530">(Q775*R775*S775)/T775</f>
        <v>0.62853000000000003</v>
      </c>
      <c r="X775" s="2" t="str">
        <f>"     GL("&amp;B775&amp;","&amp;D775&amp;") = "&amp;F775&amp;";"</f>
        <v xml:space="preserve">     GL(3325,3326) = 0.314265;</v>
      </c>
    </row>
    <row r="776" spans="1:25" s="77" customFormat="1">
      <c r="A776"/>
      <c r="B776" s="2">
        <f>B775+1</f>
        <v>3326</v>
      </c>
      <c r="C776" s="2" t="str">
        <f>VLOOKUP($B776,'Node Plan'!B:M,2,FALSE)</f>
        <v>PCB Bottom Node 3326</v>
      </c>
      <c r="D776" s="2">
        <f>B776+1</f>
        <v>3327</v>
      </c>
      <c r="E776" s="2" t="str">
        <f>VLOOKUP($D776,'Node Plan'!B:M,2,FALSE)</f>
        <v>PCB Bottom Node 3327</v>
      </c>
      <c r="F776" s="192">
        <f>IF(G776="Y",1/(1/K776+1/P776+1/U776),1/(1/P776+1/U776))</f>
        <v>0.31426500000000002</v>
      </c>
      <c r="G776" s="2" t="s">
        <v>24</v>
      </c>
      <c r="H776" s="6"/>
      <c r="I776" s="4"/>
      <c r="J776" s="4"/>
      <c r="K776" s="5">
        <f>I776*J776*H776</f>
        <v>0</v>
      </c>
      <c r="L776" s="274">
        <f>VLOOKUP($B776,'Node Plan'!$B:$M,8,FALSE)</f>
        <v>20.5</v>
      </c>
      <c r="M776" s="275">
        <f>VLOOKUP($B776,'Node Plan'!$B:$M,10,FALSE)</f>
        <v>1.5166000000000001E-2</v>
      </c>
      <c r="N776" s="275">
        <f>VLOOKUP($B776,'Node Plan'!$B:$M,11,FALSE)</f>
        <v>1.533E-2</v>
      </c>
      <c r="O776" s="275">
        <f>VLOOKUP($B776,'Node Plan'!$B:$M,10,FALSE)/2</f>
        <v>7.5830000000000003E-3</v>
      </c>
      <c r="P776" s="276">
        <f t="shared" si="529"/>
        <v>0.62853000000000003</v>
      </c>
      <c r="Q776" s="274">
        <f>VLOOKUP($B776,'Node Plan'!$B:$M,8,FALSE)</f>
        <v>20.5</v>
      </c>
      <c r="R776" s="275">
        <f>VLOOKUP($B776,'Node Plan'!$B:$M,10,FALSE)</f>
        <v>1.5166000000000001E-2</v>
      </c>
      <c r="S776" s="275">
        <f>VLOOKUP($B776,'Node Plan'!$B:$M,11,FALSE)</f>
        <v>1.533E-2</v>
      </c>
      <c r="T776" s="275">
        <f>VLOOKUP($B776,'Node Plan'!$B:$M,10,FALSE)/2</f>
        <v>7.5830000000000003E-3</v>
      </c>
      <c r="U776" s="276">
        <f t="shared" si="530"/>
        <v>0.62853000000000003</v>
      </c>
      <c r="V776"/>
      <c r="W776"/>
      <c r="X776" s="2" t="str">
        <f>"     GL("&amp;B776&amp;","&amp;D776&amp;") = "&amp;F776&amp;";"</f>
        <v xml:space="preserve">     GL(3326,3327) = 0.314265;</v>
      </c>
      <c r="Y776" s="81"/>
    </row>
    <row r="777" spans="1:25" s="77" customFormat="1">
      <c r="A777"/>
      <c r="B777" s="2">
        <f>B776+1</f>
        <v>3327</v>
      </c>
      <c r="C777" s="2" t="str">
        <f>VLOOKUP($B777,'Node Plan'!B:M,2,FALSE)</f>
        <v>PCB Bottom Node 3327</v>
      </c>
      <c r="D777" s="2">
        <f>B777+1</f>
        <v>3328</v>
      </c>
      <c r="E777" s="2" t="str">
        <f>VLOOKUP($D777,'Node Plan'!B:M,2,FALSE)</f>
        <v>PCB Bottom Node 3328</v>
      </c>
      <c r="F777" s="192">
        <f>IF(G777="Y",1/(1/K777+1/P777+1/U777),1/(1/P777+1/U777))</f>
        <v>0.31426500000000002</v>
      </c>
      <c r="G777" s="2" t="s">
        <v>24</v>
      </c>
      <c r="H777" s="6"/>
      <c r="I777" s="4"/>
      <c r="J777" s="4"/>
      <c r="K777" s="5">
        <f>I777*J777*H777</f>
        <v>0</v>
      </c>
      <c r="L777" s="274">
        <f>VLOOKUP($B777,'Node Plan'!$B:$M,8,FALSE)</f>
        <v>20.5</v>
      </c>
      <c r="M777" s="275">
        <f>VLOOKUP($B777,'Node Plan'!$B:$M,10,FALSE)</f>
        <v>1.5166000000000001E-2</v>
      </c>
      <c r="N777" s="275">
        <f>VLOOKUP($B777,'Node Plan'!$B:$M,11,FALSE)</f>
        <v>1.533E-2</v>
      </c>
      <c r="O777" s="275">
        <f>VLOOKUP($B777,'Node Plan'!$B:$M,10,FALSE)/2</f>
        <v>7.5830000000000003E-3</v>
      </c>
      <c r="P777" s="276">
        <f t="shared" si="529"/>
        <v>0.62853000000000003</v>
      </c>
      <c r="Q777" s="274">
        <f>VLOOKUP($B777,'Node Plan'!$B:$M,8,FALSE)</f>
        <v>20.5</v>
      </c>
      <c r="R777" s="275">
        <f>VLOOKUP($B777,'Node Plan'!$B:$M,10,FALSE)</f>
        <v>1.5166000000000001E-2</v>
      </c>
      <c r="S777" s="275">
        <f>VLOOKUP($B777,'Node Plan'!$B:$M,11,FALSE)</f>
        <v>1.533E-2</v>
      </c>
      <c r="T777" s="275">
        <f>VLOOKUP($B777,'Node Plan'!$B:$M,10,FALSE)/2</f>
        <v>7.5830000000000003E-3</v>
      </c>
      <c r="U777" s="276">
        <f t="shared" si="530"/>
        <v>0.62853000000000003</v>
      </c>
      <c r="V777"/>
      <c r="W777"/>
      <c r="X777" s="2" t="str">
        <f>"     GL("&amp;B777&amp;","&amp;D777&amp;") = "&amp;F777&amp;";"</f>
        <v xml:space="preserve">     GL(3327,3328) = 0.314265;</v>
      </c>
      <c r="Y777" s="81"/>
    </row>
    <row r="778" spans="1:25" s="77" customFormat="1">
      <c r="A778"/>
      <c r="B778" s="2">
        <f>B777+1</f>
        <v>3328</v>
      </c>
      <c r="C778" s="2" t="str">
        <f>VLOOKUP($B778,'Node Plan'!B:M,2,FALSE)</f>
        <v>PCB Bottom Node 3328</v>
      </c>
      <c r="D778" s="2">
        <f>B778+1</f>
        <v>3329</v>
      </c>
      <c r="E778" s="2" t="str">
        <f>VLOOKUP($D778,'Node Plan'!B:M,2,FALSE)</f>
        <v>PCB Bottom Node 3329</v>
      </c>
      <c r="F778" s="192">
        <f>IF(G778="Y",1/(1/K778+1/P778+1/U778),1/(1/P778+1/U778))</f>
        <v>0.31426500000000002</v>
      </c>
      <c r="G778" s="2" t="s">
        <v>24</v>
      </c>
      <c r="H778" s="6"/>
      <c r="I778" s="4"/>
      <c r="J778" s="4"/>
      <c r="K778" s="5">
        <f>I778*J778*H778</f>
        <v>0</v>
      </c>
      <c r="L778" s="274">
        <f>VLOOKUP($B778,'Node Plan'!$B:$M,8,FALSE)</f>
        <v>20.5</v>
      </c>
      <c r="M778" s="275">
        <f>VLOOKUP($B778,'Node Plan'!$B:$M,10,FALSE)</f>
        <v>1.5166000000000001E-2</v>
      </c>
      <c r="N778" s="275">
        <f>VLOOKUP($B778,'Node Plan'!$B:$M,11,FALSE)</f>
        <v>1.533E-2</v>
      </c>
      <c r="O778" s="275">
        <f>VLOOKUP($B778,'Node Plan'!$B:$M,10,FALSE)/2</f>
        <v>7.5830000000000003E-3</v>
      </c>
      <c r="P778" s="276">
        <f t="shared" si="529"/>
        <v>0.62853000000000003</v>
      </c>
      <c r="Q778" s="274">
        <f>VLOOKUP($B778,'Node Plan'!$B:$M,8,FALSE)</f>
        <v>20.5</v>
      </c>
      <c r="R778" s="275">
        <f>VLOOKUP($B778,'Node Plan'!$B:$M,10,FALSE)</f>
        <v>1.5166000000000001E-2</v>
      </c>
      <c r="S778" s="275">
        <f>VLOOKUP($B778,'Node Plan'!$B:$M,11,FALSE)</f>
        <v>1.533E-2</v>
      </c>
      <c r="T778" s="275">
        <f>VLOOKUP($B778,'Node Plan'!$B:$M,10,FALSE)/2</f>
        <v>7.5830000000000003E-3</v>
      </c>
      <c r="U778" s="276">
        <f t="shared" si="530"/>
        <v>0.62853000000000003</v>
      </c>
      <c r="V778"/>
      <c r="W778"/>
      <c r="X778" s="2" t="str">
        <f>"     GL("&amp;B778&amp;","&amp;D778&amp;") = "&amp;F778&amp;";"</f>
        <v xml:space="preserve">     GL(3328,3329) = 0.314265;</v>
      </c>
      <c r="Y778" s="81"/>
    </row>
    <row r="779" spans="1:25" s="77" customFormat="1">
      <c r="A779"/>
      <c r="B779" s="2"/>
      <c r="C779" s="2"/>
      <c r="D779" s="2"/>
      <c r="E779" s="2"/>
      <c r="F779" s="192"/>
      <c r="G779" s="2"/>
      <c r="H779" s="6"/>
      <c r="I779" s="4"/>
      <c r="J779" s="4"/>
      <c r="K779" s="5"/>
      <c r="L779" s="274"/>
      <c r="M779" s="275"/>
      <c r="N779" s="275"/>
      <c r="O779" s="275"/>
      <c r="P779" s="276"/>
      <c r="Q779" s="274"/>
      <c r="R779" s="275"/>
      <c r="S779" s="275"/>
      <c r="T779" s="275"/>
      <c r="U779" s="276"/>
      <c r="V779"/>
      <c r="W779"/>
      <c r="X779" s="2"/>
      <c r="Y779" s="81"/>
    </row>
    <row r="780" spans="1:25" s="62" customFormat="1">
      <c r="A780"/>
      <c r="B780" s="2">
        <v>3330</v>
      </c>
      <c r="C780" s="2" t="str">
        <f>VLOOKUP($B780,'Node Plan'!B:M,2,FALSE)</f>
        <v>PCB Bottom Node 3330</v>
      </c>
      <c r="D780" s="2">
        <f>B780+1</f>
        <v>3331</v>
      </c>
      <c r="E780" s="2" t="str">
        <f>VLOOKUP($D780,'Node Plan'!B:M,2,FALSE)</f>
        <v>PCB Bottom Node 3331</v>
      </c>
      <c r="F780" s="192">
        <f>IF(G780="Y",1/(1/K780+1/P780+1/U780),1/(1/P780+1/U780))</f>
        <v>0.31426500000000002</v>
      </c>
      <c r="G780" s="2" t="s">
        <v>24</v>
      </c>
      <c r="H780" s="6"/>
      <c r="I780" s="4"/>
      <c r="J780" s="4"/>
      <c r="K780" s="5">
        <f>I780*J780*H780</f>
        <v>0</v>
      </c>
      <c r="L780" s="274">
        <f>VLOOKUP($B780,'Node Plan'!$B:$M,8,FALSE)</f>
        <v>20.5</v>
      </c>
      <c r="M780" s="275">
        <f>VLOOKUP($B780,'Node Plan'!$B:$M,10,FALSE)</f>
        <v>1.5166000000000001E-2</v>
      </c>
      <c r="N780" s="275">
        <f>VLOOKUP($B780,'Node Plan'!$B:$M,11,FALSE)</f>
        <v>1.533E-2</v>
      </c>
      <c r="O780" s="275">
        <f>VLOOKUP($B780,'Node Plan'!$B:$M,10,FALSE)/2</f>
        <v>7.5830000000000003E-3</v>
      </c>
      <c r="P780" s="276">
        <f>(L780*M780*N780)/O780</f>
        <v>0.62853000000000003</v>
      </c>
      <c r="Q780" s="274">
        <f>VLOOKUP($B780,'Node Plan'!$B:$M,8,FALSE)</f>
        <v>20.5</v>
      </c>
      <c r="R780" s="275">
        <f>VLOOKUP($B780,'Node Plan'!$B:$M,10,FALSE)</f>
        <v>1.5166000000000001E-2</v>
      </c>
      <c r="S780" s="275">
        <f>VLOOKUP($B780,'Node Plan'!$B:$M,11,FALSE)</f>
        <v>1.533E-2</v>
      </c>
      <c r="T780" s="275">
        <f>VLOOKUP($B780,'Node Plan'!$B:$M,10,FALSE)/2</f>
        <v>7.5830000000000003E-3</v>
      </c>
      <c r="U780" s="276">
        <f>(Q780*R780*S780)/T780</f>
        <v>0.62853000000000003</v>
      </c>
      <c r="V780"/>
      <c r="W780"/>
      <c r="X780" s="2" t="str">
        <f>"     GL("&amp;B780&amp;","&amp;D780&amp;") = "&amp;F780&amp;";"</f>
        <v xml:space="preserve">     GL(3330,3331) = 0.314265;</v>
      </c>
    </row>
    <row r="781" spans="1:25">
      <c r="B781" s="2">
        <f>B780+1</f>
        <v>3331</v>
      </c>
      <c r="C781" s="2" t="str">
        <f>VLOOKUP($B781,'Node Plan'!B:M,2,FALSE)</f>
        <v>PCB Bottom Node 3331</v>
      </c>
      <c r="D781" s="2">
        <f>B781+1</f>
        <v>3332</v>
      </c>
      <c r="E781" s="2" t="str">
        <f>VLOOKUP($D781,'Node Plan'!B:M,2,FALSE)</f>
        <v>PCB Bottom Node 3332</v>
      </c>
      <c r="F781" s="192">
        <f>IF(G781="Y",1/(1/K781+1/P781+1/U781),1/(1/P781+1/U781))</f>
        <v>0.31426500000000002</v>
      </c>
      <c r="G781" s="2" t="s">
        <v>24</v>
      </c>
      <c r="K781" s="5">
        <f>I781*J781*H781</f>
        <v>0</v>
      </c>
      <c r="L781" s="274">
        <f>VLOOKUP($B781,'Node Plan'!$B:$M,8,FALSE)</f>
        <v>20.5</v>
      </c>
      <c r="M781" s="275">
        <f>VLOOKUP($B781,'Node Plan'!$B:$M,10,FALSE)</f>
        <v>1.5166000000000001E-2</v>
      </c>
      <c r="N781" s="275">
        <f>VLOOKUP($B781,'Node Plan'!$B:$M,11,FALSE)</f>
        <v>1.533E-2</v>
      </c>
      <c r="O781" s="275">
        <f>VLOOKUP($B781,'Node Plan'!$B:$M,10,FALSE)/2</f>
        <v>7.5830000000000003E-3</v>
      </c>
      <c r="P781" s="276">
        <f t="shared" ref="P781:P784" si="531">(L781*M781*N781)/O781</f>
        <v>0.62853000000000003</v>
      </c>
      <c r="Q781" s="274">
        <f>VLOOKUP($B781,'Node Plan'!$B:$M,8,FALSE)</f>
        <v>20.5</v>
      </c>
      <c r="R781" s="275">
        <f>VLOOKUP($B781,'Node Plan'!$B:$M,10,FALSE)</f>
        <v>1.5166000000000001E-2</v>
      </c>
      <c r="S781" s="275">
        <f>VLOOKUP($B781,'Node Plan'!$B:$M,11,FALSE)</f>
        <v>1.533E-2</v>
      </c>
      <c r="T781" s="275">
        <f>VLOOKUP($B781,'Node Plan'!$B:$M,10,FALSE)/2</f>
        <v>7.5830000000000003E-3</v>
      </c>
      <c r="U781" s="276">
        <f t="shared" ref="U781:U784" si="532">(Q781*R781*S781)/T781</f>
        <v>0.62853000000000003</v>
      </c>
      <c r="X781" s="2" t="str">
        <f>"     GL("&amp;B781&amp;","&amp;D781&amp;") = "&amp;F781&amp;";"</f>
        <v xml:space="preserve">     GL(3331,3332) = 0.314265;</v>
      </c>
    </row>
    <row r="782" spans="1:25" s="77" customFormat="1">
      <c r="A782"/>
      <c r="B782" s="2">
        <f>B781+1</f>
        <v>3332</v>
      </c>
      <c r="C782" s="2" t="str">
        <f>VLOOKUP($B782,'Node Plan'!B:M,2,FALSE)</f>
        <v>PCB Bottom Node 3332</v>
      </c>
      <c r="D782" s="2">
        <f>B782+1</f>
        <v>3333</v>
      </c>
      <c r="E782" s="2" t="str">
        <f>VLOOKUP($D782,'Node Plan'!B:M,2,FALSE)</f>
        <v>PCB Bottom Node 3333</v>
      </c>
      <c r="F782" s="192">
        <f>IF(G782="Y",1/(1/K782+1/P782+1/U782),1/(1/P782+1/U782))</f>
        <v>0.31426500000000002</v>
      </c>
      <c r="G782" s="2" t="s">
        <v>24</v>
      </c>
      <c r="H782" s="6"/>
      <c r="I782" s="4"/>
      <c r="J782" s="4"/>
      <c r="K782" s="5">
        <f>I782*J782*H782</f>
        <v>0</v>
      </c>
      <c r="L782" s="274">
        <f>VLOOKUP($B782,'Node Plan'!$B:$M,8,FALSE)</f>
        <v>20.5</v>
      </c>
      <c r="M782" s="275">
        <f>VLOOKUP($B782,'Node Plan'!$B:$M,10,FALSE)</f>
        <v>1.5166000000000001E-2</v>
      </c>
      <c r="N782" s="275">
        <f>VLOOKUP($B782,'Node Plan'!$B:$M,11,FALSE)</f>
        <v>1.533E-2</v>
      </c>
      <c r="O782" s="275">
        <f>VLOOKUP($B782,'Node Plan'!$B:$M,10,FALSE)/2</f>
        <v>7.5830000000000003E-3</v>
      </c>
      <c r="P782" s="276">
        <f t="shared" si="531"/>
        <v>0.62853000000000003</v>
      </c>
      <c r="Q782" s="274">
        <f>VLOOKUP($B782,'Node Plan'!$B:$M,8,FALSE)</f>
        <v>20.5</v>
      </c>
      <c r="R782" s="275">
        <f>VLOOKUP($B782,'Node Plan'!$B:$M,10,FALSE)</f>
        <v>1.5166000000000001E-2</v>
      </c>
      <c r="S782" s="275">
        <f>VLOOKUP($B782,'Node Plan'!$B:$M,11,FALSE)</f>
        <v>1.533E-2</v>
      </c>
      <c r="T782" s="275">
        <f>VLOOKUP($B782,'Node Plan'!$B:$M,10,FALSE)/2</f>
        <v>7.5830000000000003E-3</v>
      </c>
      <c r="U782" s="276">
        <f t="shared" si="532"/>
        <v>0.62853000000000003</v>
      </c>
      <c r="V782"/>
      <c r="W782"/>
      <c r="X782" s="2" t="str">
        <f>"     GL("&amp;B782&amp;","&amp;D782&amp;") = "&amp;F782&amp;";"</f>
        <v xml:space="preserve">     GL(3332,3333) = 0.314265;</v>
      </c>
      <c r="Y782" s="81"/>
    </row>
    <row r="783" spans="1:25" s="77" customFormat="1">
      <c r="A783"/>
      <c r="B783" s="2">
        <f>B782+1</f>
        <v>3333</v>
      </c>
      <c r="C783" s="2" t="str">
        <f>VLOOKUP($B783,'Node Plan'!B:M,2,FALSE)</f>
        <v>PCB Bottom Node 3333</v>
      </c>
      <c r="D783" s="2">
        <f>B783+1</f>
        <v>3334</v>
      </c>
      <c r="E783" s="2" t="str">
        <f>VLOOKUP($D783,'Node Plan'!B:M,2,FALSE)</f>
        <v>PCB Bottom Node 3334</v>
      </c>
      <c r="F783" s="192">
        <f>IF(G783="Y",1/(1/K783+1/P783+1/U783),1/(1/P783+1/U783))</f>
        <v>0.31426500000000002</v>
      </c>
      <c r="G783" s="2" t="s">
        <v>24</v>
      </c>
      <c r="H783" s="6"/>
      <c r="I783" s="4"/>
      <c r="J783" s="4"/>
      <c r="K783" s="5">
        <f>I783*J783*H783</f>
        <v>0</v>
      </c>
      <c r="L783" s="274">
        <f>VLOOKUP($B783,'Node Plan'!$B:$M,8,FALSE)</f>
        <v>20.5</v>
      </c>
      <c r="M783" s="275">
        <f>VLOOKUP($B783,'Node Plan'!$B:$M,10,FALSE)</f>
        <v>1.5166000000000001E-2</v>
      </c>
      <c r="N783" s="275">
        <f>VLOOKUP($B783,'Node Plan'!$B:$M,11,FALSE)</f>
        <v>1.533E-2</v>
      </c>
      <c r="O783" s="275">
        <f>VLOOKUP($B783,'Node Plan'!$B:$M,10,FALSE)/2</f>
        <v>7.5830000000000003E-3</v>
      </c>
      <c r="P783" s="276">
        <f t="shared" si="531"/>
        <v>0.62853000000000003</v>
      </c>
      <c r="Q783" s="274">
        <f>VLOOKUP($B783,'Node Plan'!$B:$M,8,FALSE)</f>
        <v>20.5</v>
      </c>
      <c r="R783" s="275">
        <f>VLOOKUP($B783,'Node Plan'!$B:$M,10,FALSE)</f>
        <v>1.5166000000000001E-2</v>
      </c>
      <c r="S783" s="275">
        <f>VLOOKUP($B783,'Node Plan'!$B:$M,11,FALSE)</f>
        <v>1.533E-2</v>
      </c>
      <c r="T783" s="275">
        <f>VLOOKUP($B783,'Node Plan'!$B:$M,10,FALSE)/2</f>
        <v>7.5830000000000003E-3</v>
      </c>
      <c r="U783" s="276">
        <f t="shared" si="532"/>
        <v>0.62853000000000003</v>
      </c>
      <c r="V783"/>
      <c r="W783"/>
      <c r="X783" s="2" t="str">
        <f>"     GL("&amp;B783&amp;","&amp;D783&amp;") = "&amp;F783&amp;";"</f>
        <v xml:space="preserve">     GL(3333,3334) = 0.314265;</v>
      </c>
      <c r="Y783" s="81"/>
    </row>
    <row r="784" spans="1:25" s="77" customFormat="1">
      <c r="A784"/>
      <c r="B784" s="2">
        <f>B783+1</f>
        <v>3334</v>
      </c>
      <c r="C784" s="2" t="str">
        <f>VLOOKUP($B784,'Node Plan'!B:M,2,FALSE)</f>
        <v>PCB Bottom Node 3334</v>
      </c>
      <c r="D784" s="2">
        <f>B784+1</f>
        <v>3335</v>
      </c>
      <c r="E784" s="2" t="str">
        <f>VLOOKUP($D784,'Node Plan'!B:M,2,FALSE)</f>
        <v>PCB Bottom Node 3335</v>
      </c>
      <c r="F784" s="192">
        <f>IF(G784="Y",1/(1/K784+1/P784+1/U784),1/(1/P784+1/U784))</f>
        <v>0.31426500000000002</v>
      </c>
      <c r="G784" s="2" t="s">
        <v>24</v>
      </c>
      <c r="H784" s="6"/>
      <c r="I784" s="4"/>
      <c r="J784" s="4"/>
      <c r="K784" s="5">
        <f>I784*J784*H784</f>
        <v>0</v>
      </c>
      <c r="L784" s="274">
        <f>VLOOKUP($B784,'Node Plan'!$B:$M,8,FALSE)</f>
        <v>20.5</v>
      </c>
      <c r="M784" s="275">
        <f>VLOOKUP($B784,'Node Plan'!$B:$M,10,FALSE)</f>
        <v>1.5166000000000001E-2</v>
      </c>
      <c r="N784" s="275">
        <f>VLOOKUP($B784,'Node Plan'!$B:$M,11,FALSE)</f>
        <v>1.533E-2</v>
      </c>
      <c r="O784" s="275">
        <f>VLOOKUP($B784,'Node Plan'!$B:$M,10,FALSE)/2</f>
        <v>7.5830000000000003E-3</v>
      </c>
      <c r="P784" s="276">
        <f t="shared" si="531"/>
        <v>0.62853000000000003</v>
      </c>
      <c r="Q784" s="274">
        <f>VLOOKUP($B784,'Node Plan'!$B:$M,8,FALSE)</f>
        <v>20.5</v>
      </c>
      <c r="R784" s="275">
        <f>VLOOKUP($B784,'Node Plan'!$B:$M,10,FALSE)</f>
        <v>1.5166000000000001E-2</v>
      </c>
      <c r="S784" s="275">
        <f>VLOOKUP($B784,'Node Plan'!$B:$M,11,FALSE)</f>
        <v>1.533E-2</v>
      </c>
      <c r="T784" s="275">
        <f>VLOOKUP($B784,'Node Plan'!$B:$M,10,FALSE)/2</f>
        <v>7.5830000000000003E-3</v>
      </c>
      <c r="U784" s="276">
        <f t="shared" si="532"/>
        <v>0.62853000000000003</v>
      </c>
      <c r="V784"/>
      <c r="W784"/>
      <c r="X784" s="2" t="str">
        <f>"     GL("&amp;B784&amp;","&amp;D784&amp;") = "&amp;F784&amp;";"</f>
        <v xml:space="preserve">     GL(3334,3335) = 0.314265;</v>
      </c>
      <c r="Y784" s="81"/>
    </row>
    <row r="785" spans="1:25" s="77" customFormat="1" ht="15" thickBot="1">
      <c r="A785"/>
      <c r="B785" s="2"/>
      <c r="C785" s="2"/>
      <c r="D785" s="2"/>
      <c r="E785" s="2"/>
      <c r="F785" s="192"/>
      <c r="G785" s="2"/>
      <c r="H785" s="6"/>
      <c r="I785" s="4"/>
      <c r="J785" s="4"/>
      <c r="K785" s="5"/>
      <c r="L785" s="274"/>
      <c r="M785" s="275"/>
      <c r="N785" s="275"/>
      <c r="O785" s="275"/>
      <c r="P785" s="276"/>
      <c r="Q785" s="274"/>
      <c r="R785" s="275"/>
      <c r="S785" s="275"/>
      <c r="T785" s="275"/>
      <c r="U785" s="276"/>
      <c r="V785"/>
      <c r="W785"/>
      <c r="X785" s="2"/>
      <c r="Y785" s="81"/>
    </row>
    <row r="786" spans="1:25" ht="15" thickBot="1">
      <c r="A786" s="227"/>
      <c r="B786" s="228" t="s">
        <v>81</v>
      </c>
      <c r="C786" s="234" t="s">
        <v>91</v>
      </c>
      <c r="D786" s="228" t="s">
        <v>55</v>
      </c>
      <c r="E786" s="234" t="s">
        <v>92</v>
      </c>
      <c r="F786" s="229"/>
      <c r="G786" s="229"/>
      <c r="H786" s="230"/>
      <c r="I786" s="227"/>
      <c r="J786" s="227"/>
      <c r="K786" s="227"/>
      <c r="L786" s="230"/>
      <c r="M786" s="227"/>
      <c r="N786" s="227"/>
      <c r="O786" s="227"/>
      <c r="P786" s="231"/>
      <c r="Q786" s="230"/>
      <c r="R786" s="227"/>
      <c r="S786" s="227"/>
      <c r="T786" s="227"/>
      <c r="U786" s="231"/>
      <c r="V786" s="227"/>
      <c r="W786" s="227"/>
      <c r="X786" s="232"/>
    </row>
    <row r="787" spans="1:25" s="77" customFormat="1">
      <c r="A787" s="21"/>
      <c r="B787" s="235"/>
      <c r="C787" s="235"/>
      <c r="D787" s="235" t="s">
        <v>90</v>
      </c>
      <c r="E787" s="235"/>
      <c r="F787" s="19"/>
      <c r="G787" s="19"/>
      <c r="H787" s="95"/>
      <c r="I787" s="96"/>
      <c r="J787" s="96"/>
      <c r="K787" s="96"/>
      <c r="L787" s="95"/>
      <c r="M787" s="96"/>
      <c r="N787" s="96"/>
      <c r="O787" s="96"/>
      <c r="P787" s="97"/>
      <c r="Q787" s="95"/>
      <c r="R787" s="96"/>
      <c r="S787" s="96"/>
      <c r="T787" s="96"/>
      <c r="U787" s="97"/>
      <c r="V787" s="21"/>
      <c r="W787" s="21"/>
      <c r="X787" s="45"/>
      <c r="Y787" s="81"/>
    </row>
    <row r="788" spans="1:25" s="34" customFormat="1">
      <c r="A788"/>
      <c r="B788" s="2">
        <v>3400</v>
      </c>
      <c r="C788" s="2" t="str">
        <f>VLOOKUP($B788,'Node Plan'!B:M,2,FALSE)</f>
        <v>Microfluidic Tank No.1 Node 3400</v>
      </c>
      <c r="D788" s="2">
        <f>B788+1</f>
        <v>3401</v>
      </c>
      <c r="E788" s="2" t="str">
        <f>VLOOKUP($D788,'Node Plan'!B:M,2,FALSE)</f>
        <v>Microfluidic Tank No.1 Node 3401</v>
      </c>
      <c r="F788" s="192">
        <f>IF(G788="Y",1/(1/K788+1/P788+1/U788),1/(1/P788+1/U788))</f>
        <v>8.0000000000000002E-3</v>
      </c>
      <c r="G788" s="2" t="s">
        <v>24</v>
      </c>
      <c r="H788" s="6"/>
      <c r="I788" s="4"/>
      <c r="J788" s="4"/>
      <c r="K788" s="5">
        <f>I788*J788*H788</f>
        <v>0</v>
      </c>
      <c r="L788" s="274">
        <f>VLOOKUP($B788,'Node Plan'!$B:$M,8,FALSE)</f>
        <v>0.4</v>
      </c>
      <c r="M788" s="275">
        <f>VLOOKUP($B788,'Node Plan'!$B:$M,10,FALSE)</f>
        <v>1.4999999999999999E-2</v>
      </c>
      <c r="N788" s="275">
        <f>VLOOKUP($B788,'Node Plan'!$B:$M,11,FALSE)</f>
        <v>0.02</v>
      </c>
      <c r="O788" s="275">
        <f>VLOOKUP($B788,'Node Plan'!$B:$M,10,FALSE)/2</f>
        <v>7.4999999999999997E-3</v>
      </c>
      <c r="P788" s="276">
        <f>(L788*M788*N788)/O788</f>
        <v>1.6E-2</v>
      </c>
      <c r="Q788" s="274">
        <f>VLOOKUP($B788,'Node Plan'!$B:$M,8,FALSE)</f>
        <v>0.4</v>
      </c>
      <c r="R788" s="275">
        <f>VLOOKUP($B788,'Node Plan'!$B:$M,10,FALSE)</f>
        <v>1.4999999999999999E-2</v>
      </c>
      <c r="S788" s="275">
        <f>VLOOKUP($B788,'Node Plan'!$B:$M,11,FALSE)</f>
        <v>0.02</v>
      </c>
      <c r="T788" s="275">
        <f>VLOOKUP($B788,'Node Plan'!$B:$M,10,FALSE)/2</f>
        <v>7.4999999999999997E-3</v>
      </c>
      <c r="U788" s="276">
        <f>(Q788*R788*S788)/T788</f>
        <v>1.6E-2</v>
      </c>
      <c r="V788"/>
      <c r="W788"/>
      <c r="X788" s="2" t="str">
        <f>"     GL("&amp;B788&amp;","&amp;D788&amp;") = "&amp;F788&amp;";"</f>
        <v xml:space="preserve">     GL(3400,3401) = 0.008;</v>
      </c>
    </row>
    <row r="789" spans="1:25" s="62" customFormat="1">
      <c r="A789"/>
      <c r="B789" s="2"/>
      <c r="C789" s="2"/>
      <c r="D789" s="2"/>
      <c r="E789" s="2"/>
      <c r="F789" s="192"/>
      <c r="G789" s="2"/>
      <c r="H789" s="6"/>
      <c r="I789" s="4"/>
      <c r="J789" s="4"/>
      <c r="K789" s="4"/>
      <c r="L789" s="274"/>
      <c r="M789" s="275"/>
      <c r="N789" s="275"/>
      <c r="O789" s="275"/>
      <c r="P789" s="276"/>
      <c r="Q789" s="274"/>
      <c r="R789" s="275"/>
      <c r="S789" s="275"/>
      <c r="T789" s="275"/>
      <c r="U789" s="276"/>
      <c r="V789"/>
      <c r="W789"/>
      <c r="X789" s="2"/>
    </row>
    <row r="790" spans="1:25">
      <c r="A790" s="236"/>
      <c r="B790" s="235"/>
      <c r="C790" s="235" t="s">
        <v>95</v>
      </c>
      <c r="D790" s="235" t="s">
        <v>52</v>
      </c>
      <c r="E790" s="235" t="s">
        <v>96</v>
      </c>
      <c r="F790" s="237"/>
      <c r="G790" s="237"/>
      <c r="H790" s="238"/>
      <c r="I790" s="239"/>
      <c r="J790" s="239"/>
      <c r="K790" s="239"/>
      <c r="L790" s="238"/>
      <c r="M790" s="239"/>
      <c r="N790" s="239"/>
      <c r="O790" s="239"/>
      <c r="P790" s="240"/>
      <c r="Q790" s="238"/>
      <c r="R790" s="239"/>
      <c r="S790" s="239"/>
      <c r="T790" s="239"/>
      <c r="U790" s="240"/>
      <c r="V790" s="236"/>
      <c r="W790" s="236"/>
      <c r="X790" s="241"/>
    </row>
    <row r="791" spans="1:25" s="77" customFormat="1">
      <c r="A791"/>
      <c r="B791" s="2">
        <v>3400</v>
      </c>
      <c r="C791" s="2" t="str">
        <f>VLOOKUP($B791,'Node Plan'!B:M,2,FALSE)</f>
        <v>Microfluidic Tank No.1 Node 3400</v>
      </c>
      <c r="D791" s="2">
        <f>B791+100</f>
        <v>3500</v>
      </c>
      <c r="E791" s="2" t="str">
        <f>VLOOKUP($D791,'Node Plan'!B:M,2,FALSE)</f>
        <v>Microfluidic Tank No.2 Node 3500</v>
      </c>
      <c r="F791" s="192">
        <f>IF(G791="Y",1/(1/K791+1/P791+1/U791),1/(1/P791+1/U791))</f>
        <v>6.0000000000000001E-3</v>
      </c>
      <c r="G791" s="2" t="s">
        <v>24</v>
      </c>
      <c r="H791" s="6"/>
      <c r="I791" s="4"/>
      <c r="J791" s="4"/>
      <c r="K791" s="5">
        <f>I791*J791*H791</f>
        <v>0</v>
      </c>
      <c r="L791" s="274">
        <f>VLOOKUP($B791,'Node Plan'!$B:$M,8,FALSE)</f>
        <v>0.4</v>
      </c>
      <c r="M791" s="275">
        <f>VLOOKUP($B791,'Node Plan'!$B:$M,11,FALSE)</f>
        <v>0.02</v>
      </c>
      <c r="N791" s="275">
        <f>VLOOKUP($B791,'Node Plan'!$B:$M,10,FALSE)</f>
        <v>1.4999999999999999E-2</v>
      </c>
      <c r="O791" s="275">
        <f>VLOOKUP($B791,'Node Plan'!$B:$M,11,FALSE)/2</f>
        <v>0.01</v>
      </c>
      <c r="P791" s="276">
        <f>(L791*M791*N791)/O791</f>
        <v>1.2E-2</v>
      </c>
      <c r="Q791" s="274">
        <f>VLOOKUP($B791,'Node Plan'!$B:$M,8,FALSE)</f>
        <v>0.4</v>
      </c>
      <c r="R791" s="275">
        <f>VLOOKUP($B791,'Node Plan'!$B:$M,11,FALSE)</f>
        <v>0.02</v>
      </c>
      <c r="S791" s="275">
        <f>VLOOKUP($B791,'Node Plan'!$B:$M,10,FALSE)</f>
        <v>1.4999999999999999E-2</v>
      </c>
      <c r="T791" s="275">
        <f>VLOOKUP($B791,'Node Plan'!$B:$M,11,FALSE)/2</f>
        <v>0.01</v>
      </c>
      <c r="U791" s="276">
        <f>(Q791*R791*S791)/T791</f>
        <v>1.2E-2</v>
      </c>
      <c r="V791" s="272"/>
      <c r="W791"/>
      <c r="X791" s="2" t="str">
        <f>"     GL("&amp;B791&amp;","&amp;D791&amp;") = "&amp;F791&amp;";"</f>
        <v xml:space="preserve">     GL(3400,3500) = 0.006;</v>
      </c>
      <c r="Y791" s="81"/>
    </row>
    <row r="792" spans="1:25" s="34" customFormat="1">
      <c r="A792"/>
      <c r="B792" s="2">
        <v>3401</v>
      </c>
      <c r="C792" s="2" t="str">
        <f>VLOOKUP($B792,'Node Plan'!B:M,2,FALSE)</f>
        <v>Microfluidic Tank No.1 Node 3401</v>
      </c>
      <c r="D792" s="2">
        <f>B792+100</f>
        <v>3501</v>
      </c>
      <c r="E792" s="2" t="str">
        <f>VLOOKUP($D792,'Node Plan'!B:M,2,FALSE)</f>
        <v>Microfluidic Tank No.2 Node 3501</v>
      </c>
      <c r="F792" s="192">
        <f>IF(G792="Y",1/(1/K792+1/P792+1/U792),1/(1/P792+1/U792))</f>
        <v>6.0000000000000001E-3</v>
      </c>
      <c r="G792" s="2" t="s">
        <v>24</v>
      </c>
      <c r="H792" s="6"/>
      <c r="I792" s="4"/>
      <c r="J792" s="4"/>
      <c r="K792" s="5">
        <f>I792*J792*H792</f>
        <v>0</v>
      </c>
      <c r="L792" s="274">
        <f>VLOOKUP($B792,'Node Plan'!$B:$M,8,FALSE)</f>
        <v>0.4</v>
      </c>
      <c r="M792" s="275">
        <f>VLOOKUP($B792,'Node Plan'!$B:$M,11,FALSE)</f>
        <v>0.02</v>
      </c>
      <c r="N792" s="275">
        <f>VLOOKUP($B792,'Node Plan'!$B:$M,10,FALSE)</f>
        <v>1.4999999999999999E-2</v>
      </c>
      <c r="O792" s="275">
        <f>VLOOKUP($B792,'Node Plan'!$B:$M,11,FALSE)/2</f>
        <v>0.01</v>
      </c>
      <c r="P792" s="276">
        <f>(L792*M792*N792)/O792</f>
        <v>1.2E-2</v>
      </c>
      <c r="Q792" s="274">
        <f>VLOOKUP($B792,'Node Plan'!$B:$M,8,FALSE)</f>
        <v>0.4</v>
      </c>
      <c r="R792" s="275">
        <f>VLOOKUP($B792,'Node Plan'!$B:$M,11,FALSE)</f>
        <v>0.02</v>
      </c>
      <c r="S792" s="275">
        <f>VLOOKUP($B792,'Node Plan'!$B:$M,10,FALSE)</f>
        <v>1.4999999999999999E-2</v>
      </c>
      <c r="T792" s="275">
        <f>VLOOKUP($B792,'Node Plan'!$B:$M,11,FALSE)/2</f>
        <v>0.01</v>
      </c>
      <c r="U792" s="276">
        <f>(Q792*R792*S792)/T792</f>
        <v>1.2E-2</v>
      </c>
      <c r="V792" s="272"/>
      <c r="W792"/>
      <c r="X792" s="2" t="str">
        <f>"     GL("&amp;B792&amp;","&amp;D792&amp;") = "&amp;F792&amp;";"</f>
        <v xml:space="preserve">     GL(3401,3501) = 0.006;</v>
      </c>
    </row>
    <row r="793" spans="1:25" s="62" customFormat="1">
      <c r="A793"/>
      <c r="B793" s="2"/>
      <c r="C793" s="2"/>
      <c r="D793" s="2"/>
      <c r="E793" s="2"/>
      <c r="F793" s="192"/>
      <c r="G793" s="2"/>
      <c r="H793" s="6"/>
      <c r="I793" s="4"/>
      <c r="J793" s="4"/>
      <c r="K793" s="5"/>
      <c r="L793" s="274"/>
      <c r="M793" s="275"/>
      <c r="N793" s="275"/>
      <c r="O793" s="275"/>
      <c r="P793" s="276"/>
      <c r="Q793" s="274"/>
      <c r="R793" s="275"/>
      <c r="S793" s="275"/>
      <c r="T793" s="275"/>
      <c r="U793" s="276"/>
      <c r="V793" s="272"/>
      <c r="W793"/>
      <c r="X793" s="2"/>
    </row>
    <row r="794" spans="1:25">
      <c r="C794" s="2"/>
      <c r="E794" s="2"/>
      <c r="F794" s="192"/>
      <c r="L794" s="274"/>
      <c r="M794" s="275"/>
      <c r="N794" s="275"/>
      <c r="O794" s="275"/>
      <c r="P794" s="276"/>
      <c r="Q794" s="274"/>
      <c r="R794" s="275"/>
      <c r="S794" s="275"/>
      <c r="T794" s="275"/>
      <c r="U794" s="276"/>
      <c r="V794" s="272"/>
    </row>
    <row r="795" spans="1:25" s="77" customFormat="1">
      <c r="A795" s="236"/>
      <c r="B795" s="235"/>
      <c r="C795" s="235" t="s">
        <v>93</v>
      </c>
      <c r="D795" s="235" t="s">
        <v>52</v>
      </c>
      <c r="E795" s="235" t="s">
        <v>93</v>
      </c>
      <c r="F795" s="237"/>
      <c r="G795" s="237"/>
      <c r="H795" s="238"/>
      <c r="I795" s="239"/>
      <c r="J795" s="239"/>
      <c r="K795" s="239"/>
      <c r="L795" s="238"/>
      <c r="M795" s="239"/>
      <c r="N795" s="239"/>
      <c r="O795" s="239"/>
      <c r="P795" s="240"/>
      <c r="Q795" s="238"/>
      <c r="R795" s="239"/>
      <c r="S795" s="239"/>
      <c r="T795" s="239"/>
      <c r="U795" s="240"/>
      <c r="V795" s="236"/>
      <c r="W795" s="236"/>
      <c r="X795" s="241"/>
      <c r="Y795" s="81"/>
    </row>
    <row r="796" spans="1:25" s="77" customFormat="1">
      <c r="A796"/>
      <c r="B796" s="2">
        <v>3500</v>
      </c>
      <c r="C796" s="2" t="str">
        <f>VLOOKUP($B796,'Node Plan'!B:M,2,FALSE)</f>
        <v>Microfluidic Tank No.2 Node 3500</v>
      </c>
      <c r="D796" s="2">
        <f>B796+1</f>
        <v>3501</v>
      </c>
      <c r="E796" s="2" t="str">
        <f>VLOOKUP($D796,'Node Plan'!B:M,2,FALSE)</f>
        <v>Microfluidic Tank No.2 Node 3501</v>
      </c>
      <c r="F796" s="192">
        <f>IF(G796="Y",1/(1/K796+1/P796+1/U796),1/(1/P796+1/U796))</f>
        <v>8.0000000000000002E-3</v>
      </c>
      <c r="G796" s="2" t="s">
        <v>24</v>
      </c>
      <c r="H796" s="6"/>
      <c r="I796" s="4"/>
      <c r="J796" s="4"/>
      <c r="K796" s="5">
        <f>I796*J796*H796</f>
        <v>0</v>
      </c>
      <c r="L796" s="274">
        <f>VLOOKUP($B796,'Node Plan'!$B:$M,8,FALSE)</f>
        <v>0.4</v>
      </c>
      <c r="M796" s="275">
        <f>VLOOKUP($B796,'Node Plan'!$B:$M,10,FALSE)</f>
        <v>1.4999999999999999E-2</v>
      </c>
      <c r="N796" s="275">
        <f>VLOOKUP($B796,'Node Plan'!$B:$M,11,FALSE)</f>
        <v>0.02</v>
      </c>
      <c r="O796" s="275">
        <f>VLOOKUP($B796,'Node Plan'!$B:$M,10,FALSE)/2</f>
        <v>7.4999999999999997E-3</v>
      </c>
      <c r="P796" s="276">
        <f>(L796*M796*N796)/O796</f>
        <v>1.6E-2</v>
      </c>
      <c r="Q796" s="274">
        <f>VLOOKUP($B796,'Node Plan'!$B:$M,8,FALSE)</f>
        <v>0.4</v>
      </c>
      <c r="R796" s="275">
        <f>VLOOKUP($B796,'Node Plan'!$B:$M,10,FALSE)</f>
        <v>1.4999999999999999E-2</v>
      </c>
      <c r="S796" s="275">
        <f>VLOOKUP($B796,'Node Plan'!$B:$M,11,FALSE)</f>
        <v>0.02</v>
      </c>
      <c r="T796" s="275">
        <f>VLOOKUP($B796,'Node Plan'!$B:$M,10,FALSE)/2</f>
        <v>7.4999999999999997E-3</v>
      </c>
      <c r="U796" s="276">
        <f>(Q796*R796*S796)/T796</f>
        <v>1.6E-2</v>
      </c>
      <c r="V796"/>
      <c r="W796"/>
      <c r="X796" s="2" t="str">
        <f>"     GL("&amp;B796&amp;","&amp;D796&amp;") = "&amp;F796&amp;";"</f>
        <v xml:space="preserve">     GL(3500,3501) = 0.008;</v>
      </c>
      <c r="Y796" s="81"/>
    </row>
    <row r="797" spans="1:25" s="62" customFormat="1">
      <c r="A797"/>
      <c r="B797" s="2"/>
      <c r="C797" s="2"/>
      <c r="D797" s="2"/>
      <c r="E797" s="2"/>
      <c r="F797" s="192"/>
      <c r="G797" s="2"/>
      <c r="H797" s="6"/>
      <c r="I797" s="4"/>
      <c r="J797" s="4"/>
      <c r="K797" s="5"/>
      <c r="L797" s="274"/>
      <c r="M797" s="275"/>
      <c r="N797" s="275"/>
      <c r="O797" s="275"/>
      <c r="P797" s="276"/>
      <c r="Q797" s="274"/>
      <c r="R797" s="275"/>
      <c r="S797" s="275"/>
      <c r="T797" s="275"/>
      <c r="U797" s="276"/>
      <c r="V797"/>
      <c r="W797"/>
      <c r="X797" s="2"/>
    </row>
    <row r="798" spans="1:25" s="62" customFormat="1">
      <c r="A798"/>
      <c r="B798" s="2"/>
      <c r="C798" s="2"/>
      <c r="D798" s="2"/>
      <c r="E798" s="2"/>
      <c r="F798" s="192"/>
      <c r="G798" s="2"/>
      <c r="H798" s="6"/>
      <c r="I798" s="4"/>
      <c r="J798" s="4"/>
      <c r="K798" s="5"/>
      <c r="L798" s="274"/>
      <c r="M798" s="275"/>
      <c r="N798" s="275"/>
      <c r="O798" s="275"/>
      <c r="P798" s="276"/>
      <c r="Q798" s="274"/>
      <c r="R798" s="275"/>
      <c r="S798" s="275"/>
      <c r="T798" s="275"/>
      <c r="U798" s="276"/>
      <c r="V798"/>
      <c r="W798"/>
      <c r="X798" s="2"/>
    </row>
    <row r="799" spans="1:25" s="62" customFormat="1">
      <c r="A799"/>
      <c r="B799" s="2"/>
      <c r="C799" s="2"/>
      <c r="D799" s="2"/>
      <c r="E799" s="2"/>
      <c r="F799" s="192"/>
      <c r="G799" s="2"/>
      <c r="H799" s="6"/>
      <c r="I799" s="4"/>
      <c r="J799" s="4"/>
      <c r="K799" s="5"/>
      <c r="L799" s="274"/>
      <c r="M799" s="275"/>
      <c r="N799" s="275"/>
      <c r="O799" s="275"/>
      <c r="P799" s="276"/>
      <c r="Q799" s="274"/>
      <c r="R799" s="275"/>
      <c r="S799" s="275"/>
      <c r="T799" s="275"/>
      <c r="U799" s="276"/>
      <c r="V799"/>
      <c r="W799"/>
      <c r="X799" s="2"/>
    </row>
    <row r="800" spans="1:25" s="62" customFormat="1">
      <c r="A800"/>
      <c r="B800" s="2"/>
      <c r="C800" s="2"/>
      <c r="D800" s="2"/>
      <c r="E800" s="2"/>
      <c r="F800" s="192"/>
      <c r="G800" s="2"/>
      <c r="H800" s="6"/>
      <c r="I800" s="4"/>
      <c r="J800" s="4"/>
      <c r="K800" s="5"/>
      <c r="L800" s="274"/>
      <c r="M800" s="275"/>
      <c r="N800" s="275"/>
      <c r="O800" s="275"/>
      <c r="P800" s="276"/>
      <c r="Q800" s="274"/>
      <c r="R800" s="275"/>
      <c r="S800" s="275"/>
      <c r="T800" s="275"/>
      <c r="U800" s="276"/>
      <c r="V800"/>
      <c r="W800"/>
      <c r="X800" s="2"/>
    </row>
    <row r="801" spans="1:25" s="62" customFormat="1">
      <c r="A801"/>
      <c r="B801" s="2"/>
      <c r="C801" s="2"/>
      <c r="D801" s="2"/>
      <c r="E801" s="2"/>
      <c r="F801" s="192"/>
      <c r="G801" s="2"/>
      <c r="H801" s="6"/>
      <c r="I801" s="4"/>
      <c r="J801" s="4"/>
      <c r="K801" s="5"/>
      <c r="L801" s="274"/>
      <c r="M801" s="275"/>
      <c r="N801" s="275"/>
      <c r="O801" s="275"/>
      <c r="P801" s="276"/>
      <c r="Q801" s="274"/>
      <c r="R801" s="275"/>
      <c r="S801" s="275"/>
      <c r="T801" s="275"/>
      <c r="U801" s="276"/>
      <c r="V801"/>
      <c r="W801"/>
      <c r="X801" s="2"/>
    </row>
    <row r="802" spans="1:25" s="62" customFormat="1">
      <c r="A802"/>
      <c r="B802" s="2"/>
      <c r="C802" s="2"/>
      <c r="D802" s="2"/>
      <c r="E802" s="2"/>
      <c r="F802" s="192"/>
      <c r="G802" s="2"/>
      <c r="H802" s="6"/>
      <c r="I802" s="4"/>
      <c r="J802" s="4"/>
      <c r="K802" s="5"/>
      <c r="L802" s="274"/>
      <c r="M802" s="275"/>
      <c r="N802" s="275"/>
      <c r="O802" s="275"/>
      <c r="P802" s="276"/>
      <c r="Q802" s="274"/>
      <c r="R802" s="275"/>
      <c r="S802" s="275"/>
      <c r="T802" s="275"/>
      <c r="U802" s="276"/>
      <c r="V802"/>
      <c r="W802"/>
      <c r="X802" s="2"/>
    </row>
    <row r="803" spans="1:25" s="62" customFormat="1">
      <c r="A803"/>
      <c r="B803" s="2"/>
      <c r="C803" s="2"/>
      <c r="D803" s="2"/>
      <c r="E803" s="2"/>
      <c r="F803" s="192"/>
      <c r="G803" s="2"/>
      <c r="H803" s="6"/>
      <c r="I803" s="4"/>
      <c r="J803" s="4"/>
      <c r="K803" s="5"/>
      <c r="L803" s="274"/>
      <c r="M803" s="275"/>
      <c r="N803" s="275"/>
      <c r="O803" s="275"/>
      <c r="P803" s="276"/>
      <c r="Q803" s="274"/>
      <c r="R803" s="275"/>
      <c r="S803" s="275"/>
      <c r="T803" s="275"/>
      <c r="U803" s="276"/>
      <c r="V803"/>
      <c r="W803"/>
      <c r="X803" s="2"/>
    </row>
    <row r="804" spans="1:25" s="62" customFormat="1">
      <c r="A804"/>
      <c r="B804" s="2"/>
      <c r="C804" s="2"/>
      <c r="D804" s="2"/>
      <c r="E804" s="2"/>
      <c r="F804" s="192"/>
      <c r="G804" s="2"/>
      <c r="H804" s="6"/>
      <c r="I804" s="4"/>
      <c r="J804" s="4"/>
      <c r="K804" s="5"/>
      <c r="L804" s="274"/>
      <c r="M804" s="275"/>
      <c r="N804" s="275"/>
      <c r="O804" s="275"/>
      <c r="P804" s="276"/>
      <c r="Q804" s="274"/>
      <c r="R804" s="275"/>
      <c r="S804" s="275"/>
      <c r="T804" s="275"/>
      <c r="U804" s="276"/>
      <c r="V804"/>
      <c r="W804"/>
      <c r="X804" s="2"/>
    </row>
    <row r="805" spans="1:25" s="77" customFormat="1">
      <c r="A805" s="251"/>
      <c r="B805" s="252"/>
      <c r="C805" s="252" t="s">
        <v>53</v>
      </c>
      <c r="D805" s="252" t="s">
        <v>103</v>
      </c>
      <c r="E805" s="252" t="s">
        <v>97</v>
      </c>
      <c r="F805" s="253"/>
      <c r="G805" s="253"/>
      <c r="H805" s="254"/>
      <c r="I805" s="255"/>
      <c r="J805" s="255"/>
      <c r="K805" s="255"/>
      <c r="L805" s="254"/>
      <c r="M805" s="255"/>
      <c r="N805" s="255"/>
      <c r="O805" s="255"/>
      <c r="P805" s="256"/>
      <c r="Q805" s="254"/>
      <c r="R805" s="255"/>
      <c r="S805" s="255"/>
      <c r="T805" s="255"/>
      <c r="U805" s="256"/>
      <c r="V805" s="251"/>
      <c r="W805" s="251"/>
      <c r="X805" s="257"/>
      <c r="Y805" s="81"/>
    </row>
    <row r="806" spans="1:25" s="77" customFormat="1">
      <c r="A806"/>
      <c r="B806" s="2">
        <v>3611</v>
      </c>
      <c r="C806" s="2" t="str">
        <f>VLOOKUP($B806,'Node Plan'!B:M,2,FALSE)</f>
        <v>Top Frame Node 3611</v>
      </c>
      <c r="D806" s="2">
        <v>3800</v>
      </c>
      <c r="E806" s="2" t="str">
        <f>VLOOKUP($D806,'Node Plan'!B:M,2,FALSE)</f>
        <v>Top Distances Node 3800</v>
      </c>
      <c r="F806" s="271">
        <f>IF(G806="Y",1/(1/K806+1/P806+1/U806),1/(1/P806+1/U806))</f>
        <v>0.95448274166287128</v>
      </c>
      <c r="G806" s="2" t="s">
        <v>24</v>
      </c>
      <c r="H806" s="6"/>
      <c r="I806" s="4"/>
      <c r="J806" s="4"/>
      <c r="K806" s="5">
        <f>I806*J806*H806</f>
        <v>0</v>
      </c>
      <c r="L806" s="274">
        <f>VLOOKUP($B806,'Node Plan'!$B:$M,8,FALSE)</f>
        <v>170</v>
      </c>
      <c r="M806" s="275">
        <f>VLOOKUP($B806,'Node Plan'!$B:$M,11,FALSE)</f>
        <v>1.6E-2</v>
      </c>
      <c r="N806" s="275">
        <f>VLOOKUP($B806,'Node Plan'!$B:$M,10,FALSE)</f>
        <v>1.583E-2</v>
      </c>
      <c r="O806" s="275">
        <f>VLOOKUP($B806,'Node Plan'!$B:$M,11,FALSE)/2</f>
        <v>8.0000000000000002E-3</v>
      </c>
      <c r="P806" s="276">
        <f>(L806*M806*N806)/O806</f>
        <v>5.3822000000000001</v>
      </c>
      <c r="Q806" s="274">
        <f>VLOOKUP($D806,'Node Plan'!$B:$M,8,FALSE)</f>
        <v>170</v>
      </c>
      <c r="R806" s="275"/>
      <c r="S806" s="275">
        <f>VLOOKUP($D806,'Node Plan'!$B:$M,11,FALSE)</f>
        <v>1.1943652499999999E-5</v>
      </c>
      <c r="T806" s="275">
        <f>VLOOKUP($D806,'Node Plan'!$B:$M,12,FALSE)/2</f>
        <v>1.75E-3</v>
      </c>
      <c r="U806" s="276">
        <f>(Q806*S806)/T806</f>
        <v>1.1602405285714286</v>
      </c>
      <c r="V806"/>
      <c r="W806"/>
      <c r="X806" s="2" t="str">
        <f>"     GL("&amp;B806&amp;","&amp;D806&amp;") = "&amp;F806&amp;";"</f>
        <v xml:space="preserve">     GL(3611,3800) = 0.954482741662871;</v>
      </c>
      <c r="Y806" s="81"/>
    </row>
    <row r="807" spans="1:25" s="77" customFormat="1">
      <c r="A807"/>
      <c r="B807" s="2">
        <v>3629</v>
      </c>
      <c r="C807" s="2" t="str">
        <f>VLOOKUP($B807,'Node Plan'!B:M,2,FALSE)</f>
        <v>Top Frame Node 3629</v>
      </c>
      <c r="D807" s="2">
        <f>D806+1</f>
        <v>3801</v>
      </c>
      <c r="E807" s="2" t="str">
        <f>VLOOKUP($D807,'Node Plan'!B:M,2,FALSE)</f>
        <v>Top Distances Node 3801</v>
      </c>
      <c r="F807" s="271">
        <f>IF(G807="Y",1/(1/K807+1/P807+1/U807),1/(1/P807+1/U807))</f>
        <v>0.95448274166287128</v>
      </c>
      <c r="G807" s="2" t="s">
        <v>24</v>
      </c>
      <c r="H807" s="6"/>
      <c r="I807" s="4"/>
      <c r="J807" s="4"/>
      <c r="K807" s="5">
        <f>I807*J807*H807</f>
        <v>0</v>
      </c>
      <c r="L807" s="274">
        <f>VLOOKUP($B807,'Node Plan'!$B:$M,8,FALSE)</f>
        <v>170</v>
      </c>
      <c r="M807" s="275">
        <f>VLOOKUP($B807,'Node Plan'!$B:$M,11,FALSE)</f>
        <v>1.6E-2</v>
      </c>
      <c r="N807" s="275">
        <f>VLOOKUP($B807,'Node Plan'!$B:$M,10,FALSE)</f>
        <v>1.583E-2</v>
      </c>
      <c r="O807" s="275">
        <f>VLOOKUP($B807,'Node Plan'!$B:$M,11,FALSE)/2</f>
        <v>8.0000000000000002E-3</v>
      </c>
      <c r="P807" s="276">
        <f t="shared" ref="P807:P809" si="533">(L807*M807*N807)/O807</f>
        <v>5.3822000000000001</v>
      </c>
      <c r="Q807" s="274">
        <f>VLOOKUP($D807,'Node Plan'!$B:$M,8,FALSE)</f>
        <v>170</v>
      </c>
      <c r="R807" s="275"/>
      <c r="S807" s="275">
        <f>VLOOKUP($D807,'Node Plan'!$B:$M,11,FALSE)</f>
        <v>1.1943652499999999E-5</v>
      </c>
      <c r="T807" s="275">
        <f>VLOOKUP($D807,'Node Plan'!$B:$M,12,FALSE)/2</f>
        <v>1.75E-3</v>
      </c>
      <c r="U807" s="276">
        <f t="shared" ref="U807:U809" si="534">(Q807*S807)/T807</f>
        <v>1.1602405285714286</v>
      </c>
      <c r="V807"/>
      <c r="W807"/>
      <c r="X807" s="2" t="str">
        <f>"     GL("&amp;B807&amp;","&amp;D807&amp;") = "&amp;F807&amp;";"</f>
        <v xml:space="preserve">     GL(3629,3801) = 0.954482741662871;</v>
      </c>
      <c r="Y807" s="81"/>
    </row>
    <row r="808" spans="1:25" s="77" customFormat="1">
      <c r="A808"/>
      <c r="B808" s="2">
        <v>3624</v>
      </c>
      <c r="C808" s="2" t="str">
        <f>VLOOKUP($B808,'Node Plan'!B:M,2,FALSE)</f>
        <v>Top Frame Node 3624</v>
      </c>
      <c r="D808" s="2">
        <f>D807+1</f>
        <v>3802</v>
      </c>
      <c r="E808" s="2" t="str">
        <f>VLOOKUP($D808,'Node Plan'!B:M,2,FALSE)</f>
        <v>Top Distances Node 3802</v>
      </c>
      <c r="F808" s="271">
        <f>IF(G808="Y",1/(1/K808+1/P808+1/U808),1/(1/P808+1/U808))</f>
        <v>0.95448274166287128</v>
      </c>
      <c r="G808" s="2" t="s">
        <v>24</v>
      </c>
      <c r="H808" s="6"/>
      <c r="I808" s="4"/>
      <c r="J808" s="4"/>
      <c r="K808" s="5">
        <f>I808*J808*H808</f>
        <v>0</v>
      </c>
      <c r="L808" s="274">
        <f>VLOOKUP($B808,'Node Plan'!$B:$M,8,FALSE)</f>
        <v>170</v>
      </c>
      <c r="M808" s="275">
        <f>VLOOKUP($B808,'Node Plan'!$B:$M,11,FALSE)</f>
        <v>1.6E-2</v>
      </c>
      <c r="N808" s="275">
        <f>VLOOKUP($B808,'Node Plan'!$B:$M,10,FALSE)</f>
        <v>1.583E-2</v>
      </c>
      <c r="O808" s="275">
        <f>VLOOKUP($B808,'Node Plan'!$B:$M,11,FALSE)/2</f>
        <v>8.0000000000000002E-3</v>
      </c>
      <c r="P808" s="276">
        <f t="shared" si="533"/>
        <v>5.3822000000000001</v>
      </c>
      <c r="Q808" s="274">
        <f>VLOOKUP($D808,'Node Plan'!$B:$M,8,FALSE)</f>
        <v>170</v>
      </c>
      <c r="R808" s="275"/>
      <c r="S808" s="275">
        <f>VLOOKUP($D808,'Node Plan'!$B:$M,11,FALSE)</f>
        <v>1.1943652499999999E-5</v>
      </c>
      <c r="T808" s="275">
        <f>VLOOKUP($D808,'Node Plan'!$B:$M,12,FALSE)/2</f>
        <v>1.75E-3</v>
      </c>
      <c r="U808" s="276">
        <f t="shared" si="534"/>
        <v>1.1602405285714286</v>
      </c>
      <c r="V808"/>
      <c r="W808"/>
      <c r="X808" s="2" t="str">
        <f>"     GL("&amp;B808&amp;","&amp;D808&amp;") = "&amp;F808&amp;";"</f>
        <v xml:space="preserve">     GL(3624,3802) = 0.954482741662871;</v>
      </c>
      <c r="Y808" s="81"/>
    </row>
    <row r="809" spans="1:25" s="62" customFormat="1">
      <c r="A809"/>
      <c r="B809" s="2">
        <v>3606</v>
      </c>
      <c r="C809" s="2" t="str">
        <f>VLOOKUP($B809,'Node Plan'!B:M,2,FALSE)</f>
        <v>Top Frame Node 3606</v>
      </c>
      <c r="D809" s="2">
        <f>D808+1</f>
        <v>3803</v>
      </c>
      <c r="E809" s="2" t="str">
        <f>VLOOKUP($D809,'Node Plan'!B:M,2,FALSE)</f>
        <v>Top Distances Node 3803</v>
      </c>
      <c r="F809" s="271">
        <f>IF(G809="Y",1/(1/K809+1/P809+1/U809),1/(1/P809+1/U809))</f>
        <v>0.95448274166287128</v>
      </c>
      <c r="G809" s="2" t="s">
        <v>24</v>
      </c>
      <c r="H809" s="6"/>
      <c r="I809" s="4"/>
      <c r="J809" s="4"/>
      <c r="K809" s="5">
        <f>I809*J809*H809</f>
        <v>0</v>
      </c>
      <c r="L809" s="274">
        <f>VLOOKUP($B809,'Node Plan'!$B:$M,8,FALSE)</f>
        <v>170</v>
      </c>
      <c r="M809" s="275">
        <f>VLOOKUP($B809,'Node Plan'!$B:$M,11,FALSE)</f>
        <v>1.6E-2</v>
      </c>
      <c r="N809" s="275">
        <f>VLOOKUP($B809,'Node Plan'!$B:$M,10,FALSE)</f>
        <v>1.583E-2</v>
      </c>
      <c r="O809" s="275">
        <f>VLOOKUP($B809,'Node Plan'!$B:$M,11,FALSE)/2</f>
        <v>8.0000000000000002E-3</v>
      </c>
      <c r="P809" s="276">
        <f t="shared" si="533"/>
        <v>5.3822000000000001</v>
      </c>
      <c r="Q809" s="274">
        <f>VLOOKUP($D809,'Node Plan'!$B:$M,8,FALSE)</f>
        <v>170</v>
      </c>
      <c r="R809" s="275"/>
      <c r="S809" s="275">
        <f>VLOOKUP($D809,'Node Plan'!$B:$M,11,FALSE)</f>
        <v>1.1943652499999999E-5</v>
      </c>
      <c r="T809" s="275">
        <f>VLOOKUP($D809,'Node Plan'!$B:$M,12,FALSE)/2</f>
        <v>1.75E-3</v>
      </c>
      <c r="U809" s="276">
        <f t="shared" si="534"/>
        <v>1.1602405285714286</v>
      </c>
      <c r="V809"/>
      <c r="W809"/>
      <c r="X809" s="2" t="str">
        <f>"     GL("&amp;B809&amp;","&amp;D809&amp;") = "&amp;F809&amp;";"</f>
        <v xml:space="preserve">     GL(3606,3803) = 0.954482741662871;</v>
      </c>
    </row>
    <row r="810" spans="1:25" s="62" customFormat="1">
      <c r="A810"/>
      <c r="B810" s="2"/>
      <c r="C810" s="2"/>
      <c r="D810" s="2"/>
      <c r="E810" s="2"/>
      <c r="F810" s="271"/>
      <c r="G810" s="2"/>
      <c r="H810" s="6"/>
      <c r="I810" s="4"/>
      <c r="J810" s="4"/>
      <c r="K810" s="5"/>
      <c r="L810" s="274"/>
      <c r="M810" s="275"/>
      <c r="N810" s="275"/>
      <c r="O810" s="275"/>
      <c r="P810" s="276"/>
      <c r="Q810" s="274"/>
      <c r="R810" s="275"/>
      <c r="S810" s="275"/>
      <c r="T810" s="275"/>
      <c r="U810" s="276"/>
      <c r="V810"/>
      <c r="W810"/>
      <c r="X810" s="2"/>
    </row>
    <row r="811" spans="1:25" s="77" customFormat="1">
      <c r="A811"/>
      <c r="B811" s="2"/>
      <c r="C811" s="2"/>
      <c r="D811" s="2"/>
      <c r="E811" s="2"/>
      <c r="F811" s="271"/>
      <c r="G811" s="2"/>
      <c r="H811" s="6"/>
      <c r="I811" s="4"/>
      <c r="J811" s="4"/>
      <c r="K811" s="5"/>
      <c r="L811" s="274"/>
      <c r="M811" s="275"/>
      <c r="N811" s="275"/>
      <c r="O811" s="275"/>
      <c r="P811" s="276"/>
      <c r="Q811" s="274"/>
      <c r="R811" s="275"/>
      <c r="S811" s="275"/>
      <c r="T811" s="275"/>
      <c r="U811" s="276"/>
      <c r="V811"/>
      <c r="W811"/>
      <c r="X811" s="2"/>
      <c r="Y811" s="81"/>
    </row>
    <row r="812" spans="1:25" s="77" customFormat="1">
      <c r="A812" s="251"/>
      <c r="B812" s="252"/>
      <c r="C812" s="252" t="s">
        <v>97</v>
      </c>
      <c r="D812" s="252" t="s">
        <v>103</v>
      </c>
      <c r="E812" s="252" t="s">
        <v>102</v>
      </c>
      <c r="F812" s="310"/>
      <c r="G812" s="253"/>
      <c r="H812" s="254"/>
      <c r="I812" s="255"/>
      <c r="J812" s="255"/>
      <c r="K812" s="255"/>
      <c r="L812" s="254"/>
      <c r="M812" s="255"/>
      <c r="N812" s="255"/>
      <c r="O812" s="255"/>
      <c r="P812" s="256"/>
      <c r="Q812" s="254"/>
      <c r="R812" s="255"/>
      <c r="S812" s="255"/>
      <c r="T812" s="255"/>
      <c r="U812" s="256"/>
      <c r="V812" s="251"/>
      <c r="W812" s="251"/>
      <c r="X812" s="257"/>
      <c r="Y812" s="81"/>
    </row>
    <row r="813" spans="1:25" s="77" customFormat="1">
      <c r="A813"/>
      <c r="B813" s="2">
        <v>3800</v>
      </c>
      <c r="C813" s="2" t="str">
        <f>VLOOKUP($B813,'Node Plan'!B:M,2,FALSE)</f>
        <v>Top Distances Node 3800</v>
      </c>
      <c r="D813" s="2">
        <v>3106</v>
      </c>
      <c r="E813" s="2" t="str">
        <f>VLOOKUP($D813,'Node Plan'!B:M,2,FALSE)</f>
        <v>PCB -TOP Node 3106</v>
      </c>
      <c r="F813" s="271">
        <f>IF(G813="Y",1/(1/K813+1/P813+1/U813),1/(1/P813+1/U813))</f>
        <v>0.40768000577771152</v>
      </c>
      <c r="G813" s="2" t="s">
        <v>24</v>
      </c>
      <c r="H813" s="6"/>
      <c r="I813" s="4"/>
      <c r="J813" s="4"/>
      <c r="K813" s="5">
        <f>I813*J813*H813</f>
        <v>0</v>
      </c>
      <c r="L813" s="274">
        <f>VLOOKUP($B813,'Node Plan'!$B:$M,8,FALSE)</f>
        <v>170</v>
      </c>
      <c r="M813" s="275"/>
      <c r="N813" s="275">
        <f>VLOOKUP($B813,'Node Plan'!$B:$M,11,FALSE)</f>
        <v>1.1943652499999999E-5</v>
      </c>
      <c r="O813" s="275">
        <f>VLOOKUP($B813,'Node Plan'!$B:$M,12,FALSE)/2</f>
        <v>1.75E-3</v>
      </c>
      <c r="P813" s="276">
        <f>(L813*N813)/O813</f>
        <v>1.1602405285714286</v>
      </c>
      <c r="Q813" s="274">
        <f>VLOOKUP($D813,'Node Plan'!$B:$M,8,FALSE)</f>
        <v>20.5</v>
      </c>
      <c r="R813" s="275">
        <f>VLOOKUP($D813,'Node Plan'!$B:$M,11,FALSE)</f>
        <v>1.533E-2</v>
      </c>
      <c r="S813" s="275">
        <f>VLOOKUP($D813,'Node Plan'!$B:$M,10,FALSE)</f>
        <v>1.5166000000000001E-2</v>
      </c>
      <c r="T813" s="275">
        <f>VLOOKUP($D813,'Node Plan'!$B:$M,10,FALSE)/2</f>
        <v>7.5830000000000003E-3</v>
      </c>
      <c r="U813" s="276">
        <f>(Q813*R813*S813)/T813</f>
        <v>0.62853000000000003</v>
      </c>
      <c r="V813"/>
      <c r="W813"/>
      <c r="X813" s="2" t="str">
        <f>"     GL("&amp;B813&amp;","&amp;D813&amp;") = "&amp;F813&amp;";"</f>
        <v xml:space="preserve">     GL(3800,3106) = 0.407680005777712;</v>
      </c>
      <c r="Y813" s="81"/>
    </row>
    <row r="814" spans="1:25" s="77" customFormat="1">
      <c r="A814"/>
      <c r="B814" s="2">
        <f>B813+1</f>
        <v>3801</v>
      </c>
      <c r="C814" s="2" t="str">
        <f>VLOOKUP($B814,'Node Plan'!B:M,2,FALSE)</f>
        <v>Top Distances Node 3801</v>
      </c>
      <c r="D814" s="2">
        <v>3124</v>
      </c>
      <c r="E814" s="2" t="str">
        <f>VLOOKUP($D814,'Node Plan'!B:M,2,FALSE)</f>
        <v>PCB -TOP Node 3124</v>
      </c>
      <c r="F814" s="271">
        <f>IF(G814="Y",1/(1/K814+1/P814+1/U814),1/(1/P814+1/U814))</f>
        <v>0.40768000577771152</v>
      </c>
      <c r="G814" s="2" t="s">
        <v>24</v>
      </c>
      <c r="H814" s="6"/>
      <c r="I814" s="4"/>
      <c r="J814" s="4"/>
      <c r="K814" s="5">
        <f>I814*J814*H814</f>
        <v>0</v>
      </c>
      <c r="L814" s="274">
        <f>VLOOKUP($B814,'Node Plan'!$B:$M,8,FALSE)</f>
        <v>170</v>
      </c>
      <c r="M814" s="275"/>
      <c r="N814" s="275">
        <f>VLOOKUP($B814,'Node Plan'!$B:$M,11,FALSE)</f>
        <v>1.1943652499999999E-5</v>
      </c>
      <c r="O814" s="275">
        <f>VLOOKUP($B814,'Node Plan'!$B:$M,12,FALSE)/2</f>
        <v>1.75E-3</v>
      </c>
      <c r="P814" s="276">
        <f t="shared" ref="P814:P816" si="535">(L814*N814)/O814</f>
        <v>1.1602405285714286</v>
      </c>
      <c r="Q814" s="274">
        <f>VLOOKUP($D814,'Node Plan'!$B:$M,8,FALSE)</f>
        <v>20.5</v>
      </c>
      <c r="R814" s="275">
        <f>VLOOKUP($D814,'Node Plan'!$B:$M,11,FALSE)</f>
        <v>1.533E-2</v>
      </c>
      <c r="S814" s="275">
        <f>VLOOKUP($D814,'Node Plan'!$B:$M,10,FALSE)</f>
        <v>1.5166000000000001E-2</v>
      </c>
      <c r="T814" s="275">
        <f>VLOOKUP($D814,'Node Plan'!$B:$M,10,FALSE)/2</f>
        <v>7.5830000000000003E-3</v>
      </c>
      <c r="U814" s="276">
        <f t="shared" ref="U814:U816" si="536">(Q814*R814*S814)/T814</f>
        <v>0.62853000000000003</v>
      </c>
      <c r="V814"/>
      <c r="W814"/>
      <c r="X814" s="2" t="str">
        <f>"     GL("&amp;B814&amp;","&amp;D814&amp;") = "&amp;F814&amp;";"</f>
        <v xml:space="preserve">     GL(3801,3124) = 0.407680005777712;</v>
      </c>
      <c r="Y814" s="81"/>
    </row>
    <row r="815" spans="1:25" s="77" customFormat="1">
      <c r="A815"/>
      <c r="B815" s="2">
        <f>B814+1</f>
        <v>3802</v>
      </c>
      <c r="C815" s="2" t="str">
        <f>VLOOKUP($B815,'Node Plan'!B:M,2,FALSE)</f>
        <v>Top Distances Node 3802</v>
      </c>
      <c r="D815" s="2">
        <v>3129</v>
      </c>
      <c r="E815" s="2" t="str">
        <f>VLOOKUP($D815,'Node Plan'!B:M,2,FALSE)</f>
        <v>PCB -TOP Node 3129</v>
      </c>
      <c r="F815" s="271">
        <f>IF(G815="Y",1/(1/K815+1/P815+1/U815),1/(1/P815+1/U815))</f>
        <v>0.40768000577771152</v>
      </c>
      <c r="G815" s="2" t="s">
        <v>24</v>
      </c>
      <c r="H815" s="6"/>
      <c r="I815" s="4"/>
      <c r="J815" s="4"/>
      <c r="K815" s="5">
        <f>I815*J815*H815</f>
        <v>0</v>
      </c>
      <c r="L815" s="274">
        <f>VLOOKUP($B815,'Node Plan'!$B:$M,8,FALSE)</f>
        <v>170</v>
      </c>
      <c r="M815" s="275"/>
      <c r="N815" s="275">
        <f>VLOOKUP($B815,'Node Plan'!$B:$M,11,FALSE)</f>
        <v>1.1943652499999999E-5</v>
      </c>
      <c r="O815" s="275">
        <f>VLOOKUP($B815,'Node Plan'!$B:$M,12,FALSE)/2</f>
        <v>1.75E-3</v>
      </c>
      <c r="P815" s="276">
        <f t="shared" si="535"/>
        <v>1.1602405285714286</v>
      </c>
      <c r="Q815" s="274">
        <f>VLOOKUP($D815,'Node Plan'!$B:$M,8,FALSE)</f>
        <v>20.5</v>
      </c>
      <c r="R815" s="275">
        <f>VLOOKUP($D815,'Node Plan'!$B:$M,11,FALSE)</f>
        <v>1.533E-2</v>
      </c>
      <c r="S815" s="275">
        <f>VLOOKUP($D815,'Node Plan'!$B:$M,10,FALSE)</f>
        <v>1.5166000000000001E-2</v>
      </c>
      <c r="T815" s="275">
        <f>VLOOKUP($D815,'Node Plan'!$B:$M,10,FALSE)/2</f>
        <v>7.5830000000000003E-3</v>
      </c>
      <c r="U815" s="276">
        <f t="shared" si="536"/>
        <v>0.62853000000000003</v>
      </c>
      <c r="V815"/>
      <c r="W815"/>
      <c r="X815" s="2" t="str">
        <f>"     GL("&amp;B815&amp;","&amp;D815&amp;") = "&amp;F815&amp;";"</f>
        <v xml:space="preserve">     GL(3802,3129) = 0.407680005777712;</v>
      </c>
      <c r="Y815" s="81"/>
    </row>
    <row r="816" spans="1:25" s="62" customFormat="1">
      <c r="A816"/>
      <c r="B816" s="2">
        <f>B815+1</f>
        <v>3803</v>
      </c>
      <c r="C816" s="2" t="str">
        <f>VLOOKUP($B816,'Node Plan'!B:M,2,FALSE)</f>
        <v>Top Distances Node 3803</v>
      </c>
      <c r="D816" s="2">
        <v>3111</v>
      </c>
      <c r="E816" s="2" t="str">
        <f>VLOOKUP($D816,'Node Plan'!B:M,2,FALSE)</f>
        <v>PCB -TOP Node 3111</v>
      </c>
      <c r="F816" s="271">
        <f>IF(G816="Y",1/(1/K816+1/P816+1/U816),1/(1/P816+1/U816))</f>
        <v>0.40768000577771152</v>
      </c>
      <c r="G816" s="2" t="s">
        <v>24</v>
      </c>
      <c r="H816" s="6"/>
      <c r="I816" s="4"/>
      <c r="J816" s="4"/>
      <c r="K816" s="5">
        <f>I816*J816*H816</f>
        <v>0</v>
      </c>
      <c r="L816" s="274">
        <f>VLOOKUP($B816,'Node Plan'!$B:$M,8,FALSE)</f>
        <v>170</v>
      </c>
      <c r="M816" s="275"/>
      <c r="N816" s="275">
        <f>VLOOKUP($B816,'Node Plan'!$B:$M,11,FALSE)</f>
        <v>1.1943652499999999E-5</v>
      </c>
      <c r="O816" s="275">
        <f>VLOOKUP($B816,'Node Plan'!$B:$M,12,FALSE)/2</f>
        <v>1.75E-3</v>
      </c>
      <c r="P816" s="276">
        <f t="shared" si="535"/>
        <v>1.1602405285714286</v>
      </c>
      <c r="Q816" s="274">
        <f>VLOOKUP($D816,'Node Plan'!$B:$M,8,FALSE)</f>
        <v>20.5</v>
      </c>
      <c r="R816" s="275">
        <f>VLOOKUP($D816,'Node Plan'!$B:$M,11,FALSE)</f>
        <v>1.533E-2</v>
      </c>
      <c r="S816" s="275">
        <f>VLOOKUP($D816,'Node Plan'!$B:$M,10,FALSE)</f>
        <v>1.5166000000000001E-2</v>
      </c>
      <c r="T816" s="275">
        <f>VLOOKUP($D816,'Node Plan'!$B:$M,10,FALSE)/2</f>
        <v>7.5830000000000003E-3</v>
      </c>
      <c r="U816" s="276">
        <f t="shared" si="536"/>
        <v>0.62853000000000003</v>
      </c>
      <c r="V816"/>
      <c r="W816"/>
      <c r="X816" s="2" t="str">
        <f>"     GL("&amp;B816&amp;","&amp;D816&amp;") = "&amp;F816&amp;";"</f>
        <v xml:space="preserve">     GL(3803,3111) = 0.407680005777712;</v>
      </c>
    </row>
    <row r="817" spans="1:25" s="77" customFormat="1">
      <c r="A817"/>
      <c r="B817" s="2"/>
      <c r="C817" s="2"/>
      <c r="D817" s="2"/>
      <c r="E817" s="2"/>
      <c r="F817" s="271"/>
      <c r="G817" s="2"/>
      <c r="H817" s="6"/>
      <c r="I817" s="4"/>
      <c r="J817" s="4"/>
      <c r="K817" s="5"/>
      <c r="L817" s="274"/>
      <c r="M817" s="275"/>
      <c r="N817" s="275"/>
      <c r="O817" s="275"/>
      <c r="P817" s="276"/>
      <c r="Q817" s="274"/>
      <c r="R817" s="275"/>
      <c r="S817" s="275"/>
      <c r="T817" s="275"/>
      <c r="U817" s="276"/>
      <c r="V817"/>
      <c r="W817"/>
      <c r="X817" s="2"/>
      <c r="Y817" s="81"/>
    </row>
    <row r="818" spans="1:25" s="77" customFormat="1">
      <c r="A818" s="251"/>
      <c r="B818" s="252"/>
      <c r="C818" s="252" t="s">
        <v>102</v>
      </c>
      <c r="D818" s="252" t="s">
        <v>103</v>
      </c>
      <c r="E818" s="252" t="s">
        <v>105</v>
      </c>
      <c r="F818" s="310"/>
      <c r="G818" s="253"/>
      <c r="H818" s="254"/>
      <c r="I818" s="255"/>
      <c r="J818" s="255"/>
      <c r="K818" s="255"/>
      <c r="L818" s="254"/>
      <c r="M818" s="255"/>
      <c r="N818" s="255"/>
      <c r="O818" s="255"/>
      <c r="P818" s="256"/>
      <c r="Q818" s="254"/>
      <c r="R818" s="255"/>
      <c r="S818" s="255"/>
      <c r="T818" s="255"/>
      <c r="U818" s="256"/>
      <c r="V818" s="251"/>
      <c r="W818" s="251"/>
      <c r="X818" s="257"/>
      <c r="Y818" s="81"/>
    </row>
    <row r="819" spans="1:25" s="77" customFormat="1">
      <c r="A819"/>
      <c r="B819" s="2">
        <v>3129</v>
      </c>
      <c r="C819" s="2" t="str">
        <f>VLOOKUP($B819,'Node Plan'!B:M,2,FALSE)</f>
        <v>PCB -TOP Node 3129</v>
      </c>
      <c r="D819" s="2">
        <v>3804</v>
      </c>
      <c r="E819" s="2" t="str">
        <f>VLOOKUP($D819,'Node Plan'!B:M,2,FALSE)</f>
        <v>PCB TOP-Micro Distances Node 3804</v>
      </c>
      <c r="F819" s="271">
        <f>IF(G819="Y",1/(1/K819+1/P819+1/U819),1/(1/P819+1/U819))</f>
        <v>0.40768000577771152</v>
      </c>
      <c r="G819" s="2" t="s">
        <v>24</v>
      </c>
      <c r="H819" s="6"/>
      <c r="I819" s="4"/>
      <c r="J819" s="4"/>
      <c r="K819" s="5">
        <f>I819*J819*H819</f>
        <v>0</v>
      </c>
      <c r="L819" s="274">
        <f>VLOOKUP($B819,'Node Plan'!$B:$M,8,FALSE)</f>
        <v>20.5</v>
      </c>
      <c r="M819" s="275">
        <f>VLOOKUP($B819,'Node Plan'!$B:$M,11,FALSE)</f>
        <v>1.533E-2</v>
      </c>
      <c r="N819" s="275">
        <f>VLOOKUP($B819,'Node Plan'!$B:$M,10,FALSE)</f>
        <v>1.5166000000000001E-2</v>
      </c>
      <c r="O819" s="275">
        <f>VLOOKUP($B819,'Node Plan'!$B:$M,10,FALSE)/2</f>
        <v>7.5830000000000003E-3</v>
      </c>
      <c r="P819" s="276">
        <f>(L819*M819*N819)/O819</f>
        <v>0.62853000000000003</v>
      </c>
      <c r="Q819" s="274">
        <f>VLOOKUP($D819,'Node Plan'!$B:$M,8,FALSE)</f>
        <v>170</v>
      </c>
      <c r="R819" s="275"/>
      <c r="S819" s="275">
        <f>VLOOKUP($D819,'Node Plan'!$B:$M,11,FALSE)</f>
        <v>1.1943652499999999E-5</v>
      </c>
      <c r="T819" s="275">
        <f>VLOOKUP($D819,'Node Plan'!$B:$M,12,FALSE)/2</f>
        <v>1.75E-3</v>
      </c>
      <c r="U819" s="276">
        <f>(Q819*S819)/T819</f>
        <v>1.1602405285714286</v>
      </c>
      <c r="V819"/>
      <c r="W819"/>
      <c r="X819" s="2" t="str">
        <f>"     GL("&amp;B819&amp;","&amp;D819&amp;") = "&amp;F819&amp;";"</f>
        <v xml:space="preserve">     GL(3129,3804) = 0.407680005777712;</v>
      </c>
      <c r="Y819" s="81"/>
    </row>
    <row r="820" spans="1:25" s="77" customFormat="1">
      <c r="A820"/>
      <c r="B820" s="2">
        <v>3111</v>
      </c>
      <c r="C820" s="2" t="str">
        <f>VLOOKUP($B820,'Node Plan'!B:M,2,FALSE)</f>
        <v>PCB -TOP Node 3111</v>
      </c>
      <c r="D820" s="2">
        <f>D819+1</f>
        <v>3805</v>
      </c>
      <c r="E820" s="2" t="str">
        <f>VLOOKUP($D820,'Node Plan'!B:M,2,FALSE)</f>
        <v>PCB TOP-Micro Distances Node 3805</v>
      </c>
      <c r="F820" s="271">
        <f>IF(G820="Y",1/(1/K820+1/P820+1/U820),1/(1/P820+1/U820))</f>
        <v>0.40768000577771152</v>
      </c>
      <c r="G820" s="2" t="s">
        <v>24</v>
      </c>
      <c r="H820" s="6"/>
      <c r="I820" s="4"/>
      <c r="J820" s="4"/>
      <c r="K820" s="5">
        <f>I820*J820*H820</f>
        <v>0</v>
      </c>
      <c r="L820" s="274">
        <f>VLOOKUP($B820,'Node Plan'!$B:$M,8,FALSE)</f>
        <v>20.5</v>
      </c>
      <c r="M820" s="275">
        <f>VLOOKUP($B820,'Node Plan'!$B:$M,11,FALSE)</f>
        <v>1.533E-2</v>
      </c>
      <c r="N820" s="275">
        <f>VLOOKUP($B820,'Node Plan'!$B:$M,10,FALSE)</f>
        <v>1.5166000000000001E-2</v>
      </c>
      <c r="O820" s="275">
        <f>VLOOKUP($B820,'Node Plan'!$B:$M,10,FALSE)/2</f>
        <v>7.5830000000000003E-3</v>
      </c>
      <c r="P820" s="276">
        <f t="shared" ref="P820:P822" si="537">(L820*M820*N820)/O820</f>
        <v>0.62853000000000003</v>
      </c>
      <c r="Q820" s="274">
        <f>VLOOKUP($D820,'Node Plan'!$B:$M,8,FALSE)</f>
        <v>170</v>
      </c>
      <c r="R820" s="275"/>
      <c r="S820" s="275">
        <f>VLOOKUP($D820,'Node Plan'!$B:$M,11,FALSE)</f>
        <v>1.1943652499999999E-5</v>
      </c>
      <c r="T820" s="275">
        <f>VLOOKUP($D820,'Node Plan'!$B:$M,12,FALSE)/2</f>
        <v>1.75E-3</v>
      </c>
      <c r="U820" s="276">
        <f t="shared" ref="U820:U822" si="538">(Q820*S820)/T820</f>
        <v>1.1602405285714286</v>
      </c>
      <c r="V820"/>
      <c r="W820"/>
      <c r="X820" s="2" t="str">
        <f>"     GL("&amp;B820&amp;","&amp;D820&amp;") = "&amp;F820&amp;";"</f>
        <v xml:space="preserve">     GL(3111,3805) = 0.407680005777712;</v>
      </c>
      <c r="Y820" s="81"/>
    </row>
    <row r="821" spans="1:25" s="77" customFormat="1">
      <c r="A821"/>
      <c r="B821" s="2">
        <v>3106</v>
      </c>
      <c r="C821" s="2" t="str">
        <f>VLOOKUP($B821,'Node Plan'!B:M,2,FALSE)</f>
        <v>PCB -TOP Node 3106</v>
      </c>
      <c r="D821" s="2">
        <f>D820+1</f>
        <v>3806</v>
      </c>
      <c r="E821" s="2" t="str">
        <f>VLOOKUP($D821,'Node Plan'!B:M,2,FALSE)</f>
        <v>PCB TOP-Micro Distances Node 3806</v>
      </c>
      <c r="F821" s="271">
        <f>IF(G821="Y",1/(1/K821+1/P821+1/U821),1/(1/P821+1/U821))</f>
        <v>0.40768000577771152</v>
      </c>
      <c r="G821" s="2" t="s">
        <v>24</v>
      </c>
      <c r="H821" s="6"/>
      <c r="I821" s="4"/>
      <c r="J821" s="4"/>
      <c r="K821" s="5">
        <f>I821*J821*H821</f>
        <v>0</v>
      </c>
      <c r="L821" s="274">
        <f>VLOOKUP($B821,'Node Plan'!$B:$M,8,FALSE)</f>
        <v>20.5</v>
      </c>
      <c r="M821" s="275">
        <f>VLOOKUP($B821,'Node Plan'!$B:$M,11,FALSE)</f>
        <v>1.533E-2</v>
      </c>
      <c r="N821" s="275">
        <f>VLOOKUP($B821,'Node Plan'!$B:$M,10,FALSE)</f>
        <v>1.5166000000000001E-2</v>
      </c>
      <c r="O821" s="275">
        <f>VLOOKUP($B821,'Node Plan'!$B:$M,10,FALSE)/2</f>
        <v>7.5830000000000003E-3</v>
      </c>
      <c r="P821" s="276">
        <f t="shared" si="537"/>
        <v>0.62853000000000003</v>
      </c>
      <c r="Q821" s="274">
        <f>VLOOKUP($D821,'Node Plan'!$B:$M,8,FALSE)</f>
        <v>170</v>
      </c>
      <c r="R821" s="275"/>
      <c r="S821" s="275">
        <f>VLOOKUP($D821,'Node Plan'!$B:$M,11,FALSE)</f>
        <v>1.1943652499999999E-5</v>
      </c>
      <c r="T821" s="275">
        <f>VLOOKUP($D821,'Node Plan'!$B:$M,12,FALSE)/2</f>
        <v>1.75E-3</v>
      </c>
      <c r="U821" s="276">
        <f t="shared" si="538"/>
        <v>1.1602405285714286</v>
      </c>
      <c r="V821"/>
      <c r="W821"/>
      <c r="X821" s="2" t="str">
        <f>"     GL("&amp;B821&amp;","&amp;D821&amp;") = "&amp;F821&amp;";"</f>
        <v xml:space="preserve">     GL(3106,3806) = 0.407680005777712;</v>
      </c>
      <c r="Y821" s="81"/>
    </row>
    <row r="822" spans="1:25" s="62" customFormat="1">
      <c r="A822"/>
      <c r="B822" s="2">
        <v>3124</v>
      </c>
      <c r="C822" s="2" t="str">
        <f>VLOOKUP($B822,'Node Plan'!B:M,2,FALSE)</f>
        <v>PCB -TOP Node 3124</v>
      </c>
      <c r="D822" s="2">
        <f>D821+1</f>
        <v>3807</v>
      </c>
      <c r="E822" s="2" t="str">
        <f>VLOOKUP($D822,'Node Plan'!B:M,2,FALSE)</f>
        <v>PCB TOP-Micro Distances Node 3807</v>
      </c>
      <c r="F822" s="271">
        <f>IF(G822="Y",1/(1/K822+1/P822+1/U822),1/(1/P822+1/U822))</f>
        <v>0.40768000577771152</v>
      </c>
      <c r="G822" s="2" t="s">
        <v>24</v>
      </c>
      <c r="H822" s="6"/>
      <c r="I822" s="4"/>
      <c r="J822" s="4"/>
      <c r="K822" s="5">
        <f>I822*J822*H822</f>
        <v>0</v>
      </c>
      <c r="L822" s="274">
        <f>VLOOKUP($B822,'Node Plan'!$B:$M,8,FALSE)</f>
        <v>20.5</v>
      </c>
      <c r="M822" s="275">
        <f>VLOOKUP($B822,'Node Plan'!$B:$M,11,FALSE)</f>
        <v>1.533E-2</v>
      </c>
      <c r="N822" s="275">
        <f>VLOOKUP($B822,'Node Plan'!$B:$M,10,FALSE)</f>
        <v>1.5166000000000001E-2</v>
      </c>
      <c r="O822" s="275">
        <f>VLOOKUP($B822,'Node Plan'!$B:$M,10,FALSE)/2</f>
        <v>7.5830000000000003E-3</v>
      </c>
      <c r="P822" s="276">
        <f t="shared" si="537"/>
        <v>0.62853000000000003</v>
      </c>
      <c r="Q822" s="274">
        <f>VLOOKUP($D822,'Node Plan'!$B:$M,8,FALSE)</f>
        <v>170</v>
      </c>
      <c r="R822" s="275"/>
      <c r="S822" s="275">
        <f>VLOOKUP($D822,'Node Plan'!$B:$M,11,FALSE)</f>
        <v>1.1943652499999999E-5</v>
      </c>
      <c r="T822" s="275">
        <f>VLOOKUP($D822,'Node Plan'!$B:$M,12,FALSE)/2</f>
        <v>1.75E-3</v>
      </c>
      <c r="U822" s="276">
        <f t="shared" si="538"/>
        <v>1.1602405285714286</v>
      </c>
      <c r="V822"/>
      <c r="W822"/>
      <c r="X822" s="2" t="str">
        <f>"     GL("&amp;B822&amp;","&amp;D822&amp;") = "&amp;F822&amp;";"</f>
        <v xml:space="preserve">     GL(3124,3807) = 0.407680005777712;</v>
      </c>
    </row>
    <row r="823" spans="1:25" s="77" customFormat="1">
      <c r="A823"/>
      <c r="B823" s="2"/>
      <c r="C823" s="2"/>
      <c r="D823" s="2"/>
      <c r="E823" s="2"/>
      <c r="F823" s="271"/>
      <c r="G823" s="2"/>
      <c r="H823" s="6"/>
      <c r="I823" s="4"/>
      <c r="J823" s="4"/>
      <c r="K823" s="5"/>
      <c r="L823" s="274"/>
      <c r="M823" s="275"/>
      <c r="N823" s="275"/>
      <c r="O823" s="275"/>
      <c r="P823" s="276"/>
      <c r="Q823" s="274"/>
      <c r="R823" s="275"/>
      <c r="S823" s="275"/>
      <c r="T823" s="275"/>
      <c r="U823" s="276"/>
      <c r="V823"/>
      <c r="W823"/>
      <c r="X823" s="2"/>
      <c r="Y823" s="81"/>
    </row>
    <row r="824" spans="1:25" s="77" customFormat="1">
      <c r="A824" s="251"/>
      <c r="B824" s="252"/>
      <c r="C824" s="252" t="s">
        <v>105</v>
      </c>
      <c r="D824" s="252" t="s">
        <v>103</v>
      </c>
      <c r="E824" s="252" t="s">
        <v>106</v>
      </c>
      <c r="F824" s="310"/>
      <c r="G824" s="253"/>
      <c r="H824" s="254"/>
      <c r="I824" s="255"/>
      <c r="J824" s="255"/>
      <c r="K824" s="255"/>
      <c r="L824" s="254"/>
      <c r="M824" s="255"/>
      <c r="N824" s="255"/>
      <c r="O824" s="255"/>
      <c r="P824" s="256"/>
      <c r="Q824" s="254"/>
      <c r="R824" s="255"/>
      <c r="S824" s="255"/>
      <c r="T824" s="255"/>
      <c r="U824" s="256"/>
      <c r="V824" s="251"/>
      <c r="W824" s="251"/>
      <c r="X824" s="257"/>
      <c r="Y824" s="81"/>
    </row>
    <row r="825" spans="1:25" s="77" customFormat="1">
      <c r="A825"/>
      <c r="B825" s="2">
        <v>3804</v>
      </c>
      <c r="C825" s="2" t="str">
        <f>VLOOKUP($B825,'Node Plan'!B:M,2,FALSE)</f>
        <v>PCB TOP-Micro Distances Node 3804</v>
      </c>
      <c r="D825" s="2">
        <v>3229</v>
      </c>
      <c r="E825" s="2" t="str">
        <f>VLOOKUP($D825,'Node Plan'!B:M,2,FALSE)</f>
        <v>Microfluidic Layer Node 3229</v>
      </c>
      <c r="F825" s="271">
        <f>IF(G825="Y",1/(1/K825+1/P825+1/U825),1/(1/P825+1/U825))</f>
        <v>1.2007238600527215E-2</v>
      </c>
      <c r="G825" s="2" t="s">
        <v>24</v>
      </c>
      <c r="H825" s="6"/>
      <c r="I825" s="4"/>
      <c r="J825" s="4"/>
      <c r="K825" s="5">
        <f>I825*J825*H825</f>
        <v>0</v>
      </c>
      <c r="L825" s="274">
        <f>VLOOKUP($B825,'Node Plan'!$B:$M,8,FALSE)</f>
        <v>170</v>
      </c>
      <c r="M825" s="275"/>
      <c r="N825" s="275">
        <f>VLOOKUP($B825,'Node Plan'!$B:$M,11,FALSE)</f>
        <v>1.1943652499999999E-5</v>
      </c>
      <c r="O825" s="275">
        <f>VLOOKUP($B825,'Node Plan'!$B:$M,12,FALSE)/2</f>
        <v>1.75E-3</v>
      </c>
      <c r="P825" s="276">
        <f>(L825*N825)/O825</f>
        <v>1.1602405285714286</v>
      </c>
      <c r="Q825" s="274">
        <f>VLOOKUP($D825,'Node Plan'!$B:$M,8,FALSE)</f>
        <v>0.4</v>
      </c>
      <c r="R825" s="275">
        <f>VLOOKUP($D825,'Node Plan'!$B:$M,11,FALSE)</f>
        <v>1.533E-2</v>
      </c>
      <c r="S825" s="275">
        <f>VLOOKUP($D825,'Node Plan'!$B:$M,10,FALSE)</f>
        <v>1.5166000000000001E-2</v>
      </c>
      <c r="T825" s="275">
        <f>VLOOKUP($D825,'Node Plan'!$B:$M,11,FALSE)/2</f>
        <v>7.6649999999999999E-3</v>
      </c>
      <c r="U825" s="276">
        <f>(Q825*R825*S825)/T825</f>
        <v>1.2132800000000001E-2</v>
      </c>
      <c r="V825"/>
      <c r="W825"/>
      <c r="X825" s="2" t="str">
        <f>"     GL("&amp;B825&amp;","&amp;D825&amp;") = "&amp;F825&amp;";"</f>
        <v xml:space="preserve">     GL(3804,3229) = 0.0120072386005272;</v>
      </c>
      <c r="Y825" s="81"/>
    </row>
    <row r="826" spans="1:25" s="77" customFormat="1">
      <c r="A826"/>
      <c r="B826" s="2">
        <f>B825+1</f>
        <v>3805</v>
      </c>
      <c r="C826" s="2" t="str">
        <f>VLOOKUP($B826,'Node Plan'!B:M,2,FALSE)</f>
        <v>PCB TOP-Micro Distances Node 3805</v>
      </c>
      <c r="D826" s="2">
        <v>3211</v>
      </c>
      <c r="E826" s="2" t="str">
        <f>VLOOKUP($D826,'Node Plan'!B:M,2,FALSE)</f>
        <v>Microfluidic Layer Node 3211</v>
      </c>
      <c r="F826" s="271">
        <f>IF(G826="Y",1/(1/K826+1/P826+1/U826),1/(1/P826+1/U826))</f>
        <v>1.2007238600527215E-2</v>
      </c>
      <c r="G826" s="2" t="s">
        <v>24</v>
      </c>
      <c r="H826" s="6"/>
      <c r="I826" s="4"/>
      <c r="J826" s="4"/>
      <c r="K826" s="5">
        <f>I826*J826*H826</f>
        <v>0</v>
      </c>
      <c r="L826" s="274">
        <f>VLOOKUP($B826,'Node Plan'!$B:$M,8,FALSE)</f>
        <v>170</v>
      </c>
      <c r="M826" s="275"/>
      <c r="N826" s="275">
        <f>VLOOKUP($B826,'Node Plan'!$B:$M,11,FALSE)</f>
        <v>1.1943652499999999E-5</v>
      </c>
      <c r="O826" s="275">
        <f>VLOOKUP($B826,'Node Plan'!$B:$M,12,FALSE)/2</f>
        <v>1.75E-3</v>
      </c>
      <c r="P826" s="276">
        <f t="shared" ref="P826:P828" si="539">(L826*N826)/O826</f>
        <v>1.1602405285714286</v>
      </c>
      <c r="Q826" s="274">
        <f>VLOOKUP($D826,'Node Plan'!$B:$M,8,FALSE)</f>
        <v>0.4</v>
      </c>
      <c r="R826" s="275">
        <f>VLOOKUP($D826,'Node Plan'!$B:$M,11,FALSE)</f>
        <v>1.533E-2</v>
      </c>
      <c r="S826" s="275">
        <f>VLOOKUP($D826,'Node Plan'!$B:$M,10,FALSE)</f>
        <v>1.5166000000000001E-2</v>
      </c>
      <c r="T826" s="275">
        <f>VLOOKUP($D826,'Node Plan'!$B:$M,11,FALSE)/2</f>
        <v>7.6649999999999999E-3</v>
      </c>
      <c r="U826" s="276">
        <f t="shared" ref="U826:U828" si="540">(Q826*R826*S826)/T826</f>
        <v>1.2132800000000001E-2</v>
      </c>
      <c r="V826"/>
      <c r="W826"/>
      <c r="X826" s="2" t="str">
        <f>"     GL("&amp;B826&amp;","&amp;D826&amp;") = "&amp;F826&amp;";"</f>
        <v xml:space="preserve">     GL(3805,3211) = 0.0120072386005272;</v>
      </c>
      <c r="Y826" s="81"/>
    </row>
    <row r="827" spans="1:25" s="77" customFormat="1">
      <c r="A827"/>
      <c r="B827" s="2">
        <f>B826+1</f>
        <v>3806</v>
      </c>
      <c r="C827" s="2" t="str">
        <f>VLOOKUP($B827,'Node Plan'!B:M,2,FALSE)</f>
        <v>PCB TOP-Micro Distances Node 3806</v>
      </c>
      <c r="D827" s="2">
        <v>3206</v>
      </c>
      <c r="E827" s="2" t="str">
        <f>VLOOKUP($D827,'Node Plan'!B:M,2,FALSE)</f>
        <v>Microfluidic Layer Node 3206</v>
      </c>
      <c r="F827" s="271">
        <f>IF(G827="Y",1/(1/K827+1/P827+1/U827),1/(1/P827+1/U827))</f>
        <v>1.2007238600527215E-2</v>
      </c>
      <c r="G827" s="2" t="s">
        <v>24</v>
      </c>
      <c r="H827" s="6"/>
      <c r="I827" s="4"/>
      <c r="J827" s="4"/>
      <c r="K827" s="5">
        <f>I827*J827*H827</f>
        <v>0</v>
      </c>
      <c r="L827" s="274">
        <f>VLOOKUP($B827,'Node Plan'!$B:$M,8,FALSE)</f>
        <v>170</v>
      </c>
      <c r="M827" s="275"/>
      <c r="N827" s="275">
        <f>VLOOKUP($B827,'Node Plan'!$B:$M,11,FALSE)</f>
        <v>1.1943652499999999E-5</v>
      </c>
      <c r="O827" s="275">
        <f>VLOOKUP($B827,'Node Plan'!$B:$M,12,FALSE)/2</f>
        <v>1.75E-3</v>
      </c>
      <c r="P827" s="276">
        <f t="shared" si="539"/>
        <v>1.1602405285714286</v>
      </c>
      <c r="Q827" s="274">
        <f>VLOOKUP($D827,'Node Plan'!$B:$M,8,FALSE)</f>
        <v>0.4</v>
      </c>
      <c r="R827" s="275">
        <f>VLOOKUP($D827,'Node Plan'!$B:$M,11,FALSE)</f>
        <v>1.533E-2</v>
      </c>
      <c r="S827" s="275">
        <f>VLOOKUP($D827,'Node Plan'!$B:$M,10,FALSE)</f>
        <v>1.5166000000000001E-2</v>
      </c>
      <c r="T827" s="275">
        <f>VLOOKUP($D827,'Node Plan'!$B:$M,11,FALSE)/2</f>
        <v>7.6649999999999999E-3</v>
      </c>
      <c r="U827" s="276">
        <f t="shared" si="540"/>
        <v>1.2132800000000001E-2</v>
      </c>
      <c r="V827"/>
      <c r="W827"/>
      <c r="X827" s="2" t="str">
        <f>"     GL("&amp;B827&amp;","&amp;D827&amp;") = "&amp;F827&amp;";"</f>
        <v xml:space="preserve">     GL(3806,3206) = 0.0120072386005272;</v>
      </c>
      <c r="Y827" s="81"/>
    </row>
    <row r="828" spans="1:25" s="62" customFormat="1">
      <c r="A828"/>
      <c r="B828" s="2">
        <f>B827+1</f>
        <v>3807</v>
      </c>
      <c r="C828" s="2" t="str">
        <f>VLOOKUP($B828,'Node Plan'!B:M,2,FALSE)</f>
        <v>PCB TOP-Micro Distances Node 3807</v>
      </c>
      <c r="D828" s="2">
        <v>3224</v>
      </c>
      <c r="E828" s="2" t="str">
        <f>VLOOKUP($D828,'Node Plan'!B:M,2,FALSE)</f>
        <v>Microfluidic Layer Node 3224</v>
      </c>
      <c r="F828" s="271">
        <f>IF(G828="Y",1/(1/K828+1/P828+1/U828),1/(1/P828+1/U828))</f>
        <v>1.2007238600527215E-2</v>
      </c>
      <c r="G828" s="2" t="s">
        <v>24</v>
      </c>
      <c r="H828" s="6"/>
      <c r="I828" s="4"/>
      <c r="J828" s="4"/>
      <c r="K828" s="5">
        <f>I828*J828*H828</f>
        <v>0</v>
      </c>
      <c r="L828" s="274">
        <f>VLOOKUP($B828,'Node Plan'!$B:$M,8,FALSE)</f>
        <v>170</v>
      </c>
      <c r="M828" s="275"/>
      <c r="N828" s="275">
        <f>VLOOKUP($B828,'Node Plan'!$B:$M,11,FALSE)</f>
        <v>1.1943652499999999E-5</v>
      </c>
      <c r="O828" s="275">
        <f>VLOOKUP($B828,'Node Plan'!$B:$M,12,FALSE)/2</f>
        <v>1.75E-3</v>
      </c>
      <c r="P828" s="276">
        <f t="shared" si="539"/>
        <v>1.1602405285714286</v>
      </c>
      <c r="Q828" s="274">
        <f>VLOOKUP($D828,'Node Plan'!$B:$M,8,FALSE)</f>
        <v>0.4</v>
      </c>
      <c r="R828" s="275">
        <f>VLOOKUP($D828,'Node Plan'!$B:$M,11,FALSE)</f>
        <v>1.533E-2</v>
      </c>
      <c r="S828" s="275">
        <f>VLOOKUP($D828,'Node Plan'!$B:$M,10,FALSE)</f>
        <v>1.5166000000000001E-2</v>
      </c>
      <c r="T828" s="275">
        <f>VLOOKUP($D828,'Node Plan'!$B:$M,11,FALSE)/2</f>
        <v>7.6649999999999999E-3</v>
      </c>
      <c r="U828" s="276">
        <f t="shared" si="540"/>
        <v>1.2132800000000001E-2</v>
      </c>
      <c r="V828"/>
      <c r="W828"/>
      <c r="X828" s="2" t="str">
        <f>"     GL("&amp;B828&amp;","&amp;D828&amp;") = "&amp;F828&amp;";"</f>
        <v xml:space="preserve">     GL(3807,3224) = 0.0120072386005272;</v>
      </c>
    </row>
    <row r="829" spans="1:25" s="77" customFormat="1">
      <c r="A829"/>
      <c r="B829" s="2"/>
      <c r="C829" s="2"/>
      <c r="D829" s="2"/>
      <c r="E829" s="2"/>
      <c r="F829" s="271"/>
      <c r="G829" s="2"/>
      <c r="H829" s="6"/>
      <c r="I829" s="4"/>
      <c r="J829" s="4"/>
      <c r="K829" s="5"/>
      <c r="L829" s="274"/>
      <c r="M829" s="275"/>
      <c r="N829" s="275"/>
      <c r="O829" s="275"/>
      <c r="P829" s="276"/>
      <c r="Q829" s="274"/>
      <c r="R829" s="275"/>
      <c r="S829" s="275"/>
      <c r="T829" s="275"/>
      <c r="U829" s="276"/>
      <c r="V829"/>
      <c r="W829"/>
      <c r="X829" s="2"/>
      <c r="Y829" s="81"/>
    </row>
    <row r="830" spans="1:25" s="77" customFormat="1">
      <c r="A830" s="251"/>
      <c r="B830" s="252"/>
      <c r="C830" s="252" t="s">
        <v>104</v>
      </c>
      <c r="D830" s="252" t="s">
        <v>103</v>
      </c>
      <c r="E830" s="252" t="s">
        <v>107</v>
      </c>
      <c r="F830" s="310"/>
      <c r="G830" s="253"/>
      <c r="H830" s="254"/>
      <c r="I830" s="255"/>
      <c r="J830" s="255"/>
      <c r="K830" s="255"/>
      <c r="L830" s="254"/>
      <c r="M830" s="255"/>
      <c r="N830" s="255"/>
      <c r="O830" s="255"/>
      <c r="P830" s="256"/>
      <c r="Q830" s="254"/>
      <c r="R830" s="255"/>
      <c r="S830" s="255"/>
      <c r="T830" s="255"/>
      <c r="U830" s="256"/>
      <c r="V830" s="251"/>
      <c r="W830" s="251"/>
      <c r="X830" s="257"/>
      <c r="Y830" s="81"/>
    </row>
    <row r="831" spans="1:25" s="77" customFormat="1">
      <c r="A831"/>
      <c r="B831" s="2">
        <v>3268</v>
      </c>
      <c r="C831" s="2" t="str">
        <f>VLOOKUP($B831,'Node Plan'!B:M,2,FALSE)</f>
        <v>Microfluidic Layer Node 3268</v>
      </c>
      <c r="D831" s="2">
        <v>3808</v>
      </c>
      <c r="E831" s="2" t="str">
        <f>VLOOKUP($D831,'Node Plan'!B:M,2,FALSE)</f>
        <v>Micro-PCB BOTTOM Distance Node 3808</v>
      </c>
      <c r="F831" s="271">
        <f>IF(G831="Y",1/(1/K831+1/P831+1/U831),1/(1/P831+1/U831))</f>
        <v>1.2007238600527215E-2</v>
      </c>
      <c r="G831" s="2" t="s">
        <v>24</v>
      </c>
      <c r="H831" s="6"/>
      <c r="I831" s="4"/>
      <c r="J831" s="4"/>
      <c r="K831" s="5">
        <f>I831*J831*H831</f>
        <v>0</v>
      </c>
      <c r="L831" s="274">
        <f>VLOOKUP($B831,'Node Plan'!$B:$M,8,FALSE)</f>
        <v>0.4</v>
      </c>
      <c r="M831" s="275">
        <f>VLOOKUP($B831,'Node Plan'!$B:$M,11,FALSE)</f>
        <v>1.533E-2</v>
      </c>
      <c r="N831" s="275">
        <f>VLOOKUP($B831,'Node Plan'!$B:$M,10,FALSE)</f>
        <v>1.5166000000000001E-2</v>
      </c>
      <c r="O831" s="275">
        <f>VLOOKUP($B831,'Node Plan'!$B:$M,11,FALSE)/2</f>
        <v>7.6649999999999999E-3</v>
      </c>
      <c r="P831" s="276">
        <f>(L831*M831*N831)/O831</f>
        <v>1.2132800000000001E-2</v>
      </c>
      <c r="Q831" s="274">
        <f>VLOOKUP($D831,'Node Plan'!$B:$M,8,FALSE)</f>
        <v>170</v>
      </c>
      <c r="R831" s="275"/>
      <c r="S831" s="275">
        <f>VLOOKUP($D831,'Node Plan'!$B:$M,11,FALSE)</f>
        <v>1.1943652499999999E-5</v>
      </c>
      <c r="T831" s="275">
        <f>VLOOKUP($D831,'Node Plan'!$B:$M,12,FALSE)/2</f>
        <v>1.75E-3</v>
      </c>
      <c r="U831" s="276">
        <f>(Q831*S831)/T831</f>
        <v>1.1602405285714286</v>
      </c>
      <c r="V831"/>
      <c r="W831"/>
      <c r="X831" s="2" t="str">
        <f>"     GL("&amp;B831&amp;","&amp;D831&amp;") = "&amp;F831&amp;";"</f>
        <v xml:space="preserve">     GL(3268,3808) = 0.0120072386005272;</v>
      </c>
      <c r="Y831" s="81"/>
    </row>
    <row r="832" spans="1:25" s="77" customFormat="1">
      <c r="A832"/>
      <c r="B832" s="2">
        <v>3271</v>
      </c>
      <c r="C832" s="2" t="str">
        <f>VLOOKUP($B832,'Node Plan'!B:M,2,FALSE)</f>
        <v>Microfluidic Layer Node 3271</v>
      </c>
      <c r="D832" s="2">
        <f>D831+1</f>
        <v>3809</v>
      </c>
      <c r="E832" s="2" t="str">
        <f>VLOOKUP($D832,'Node Plan'!B:M,2,FALSE)</f>
        <v>Micro-PCB BOTTOM Distance Node 3809</v>
      </c>
      <c r="F832" s="271">
        <f>IF(G832="Y",1/(1/K832+1/P832+1/U832),1/(1/P832+1/U832))</f>
        <v>1.2007238600527215E-2</v>
      </c>
      <c r="G832" s="2" t="s">
        <v>24</v>
      </c>
      <c r="H832" s="6"/>
      <c r="I832" s="4"/>
      <c r="J832" s="4"/>
      <c r="K832" s="5">
        <f>I832*J832*H832</f>
        <v>0</v>
      </c>
      <c r="L832" s="274">
        <f>VLOOKUP($B832,'Node Plan'!$B:$M,8,FALSE)</f>
        <v>0.4</v>
      </c>
      <c r="M832" s="275">
        <f>VLOOKUP($B832,'Node Plan'!$B:$M,11,FALSE)</f>
        <v>1.533E-2</v>
      </c>
      <c r="N832" s="275">
        <f>VLOOKUP($B832,'Node Plan'!$B:$M,10,FALSE)</f>
        <v>1.5166000000000001E-2</v>
      </c>
      <c r="O832" s="275">
        <f>VLOOKUP($B832,'Node Plan'!$B:$M,11,FALSE)/2</f>
        <v>7.6649999999999999E-3</v>
      </c>
      <c r="P832" s="276">
        <f t="shared" ref="P832:P834" si="541">(L832*M832*N832)/O832</f>
        <v>1.2132800000000001E-2</v>
      </c>
      <c r="Q832" s="274">
        <f>VLOOKUP($D832,'Node Plan'!$B:$M,8,FALSE)</f>
        <v>170</v>
      </c>
      <c r="R832" s="275"/>
      <c r="S832" s="275">
        <f>VLOOKUP($D832,'Node Plan'!$B:$M,11,FALSE)</f>
        <v>1.1943652499999999E-5</v>
      </c>
      <c r="T832" s="275">
        <f>VLOOKUP($D832,'Node Plan'!$B:$M,12,FALSE)/2</f>
        <v>1.75E-3</v>
      </c>
      <c r="U832" s="276">
        <f t="shared" ref="U832:U834" si="542">(Q832*S832)/T832</f>
        <v>1.1602405285714286</v>
      </c>
      <c r="V832"/>
      <c r="W832"/>
      <c r="X832" s="2" t="str">
        <f>"     GL("&amp;B832&amp;","&amp;D832&amp;") = "&amp;F832&amp;";"</f>
        <v xml:space="preserve">     GL(3271,3809) = 0.0120072386005272;</v>
      </c>
      <c r="Y832" s="81"/>
    </row>
    <row r="833" spans="1:25" s="77" customFormat="1">
      <c r="A833"/>
      <c r="B833" s="2">
        <v>3241</v>
      </c>
      <c r="C833" s="2" t="str">
        <f>VLOOKUP($B833,'Node Plan'!B:M,2,FALSE)</f>
        <v>Microfluidic Layer Node 3241</v>
      </c>
      <c r="D833" s="2">
        <f>D832+1</f>
        <v>3810</v>
      </c>
      <c r="E833" s="2" t="str">
        <f>VLOOKUP($D833,'Node Plan'!B:M,2,FALSE)</f>
        <v>Micro-PCB BOTTOM Distance Node 3810</v>
      </c>
      <c r="F833" s="271">
        <f>IF(G833="Y",1/(1/K833+1/P833+1/U833),1/(1/P833+1/U833))</f>
        <v>1.2007238600527215E-2</v>
      </c>
      <c r="G833" s="2" t="s">
        <v>24</v>
      </c>
      <c r="H833" s="6"/>
      <c r="I833" s="4"/>
      <c r="J833" s="4"/>
      <c r="K833" s="5">
        <f>I833*J833*H833</f>
        <v>0</v>
      </c>
      <c r="L833" s="274">
        <f>VLOOKUP($B833,'Node Plan'!$B:$M,8,FALSE)</f>
        <v>0.4</v>
      </c>
      <c r="M833" s="275">
        <f>VLOOKUP($B833,'Node Plan'!$B:$M,11,FALSE)</f>
        <v>1.533E-2</v>
      </c>
      <c r="N833" s="275">
        <f>VLOOKUP($B833,'Node Plan'!$B:$M,10,FALSE)</f>
        <v>1.5166000000000001E-2</v>
      </c>
      <c r="O833" s="275">
        <f>VLOOKUP($B833,'Node Plan'!$B:$M,11,FALSE)/2</f>
        <v>7.6649999999999999E-3</v>
      </c>
      <c r="P833" s="276">
        <f t="shared" si="541"/>
        <v>1.2132800000000001E-2</v>
      </c>
      <c r="Q833" s="274">
        <f>VLOOKUP($D833,'Node Plan'!$B:$M,8,FALSE)</f>
        <v>170</v>
      </c>
      <c r="R833" s="275"/>
      <c r="S833" s="275">
        <f>VLOOKUP($D833,'Node Plan'!$B:$M,11,FALSE)</f>
        <v>1.1943652499999999E-5</v>
      </c>
      <c r="T833" s="275">
        <f>VLOOKUP($D833,'Node Plan'!$B:$M,12,FALSE)/2</f>
        <v>1.75E-3</v>
      </c>
      <c r="U833" s="276">
        <f t="shared" si="542"/>
        <v>1.1602405285714286</v>
      </c>
      <c r="V833"/>
      <c r="W833"/>
      <c r="X833" s="2" t="str">
        <f>"     GL("&amp;B833&amp;","&amp;D833&amp;") = "&amp;F833&amp;";"</f>
        <v xml:space="preserve">     GL(3241,3810) = 0.0120072386005272;</v>
      </c>
      <c r="Y833" s="81"/>
    </row>
    <row r="834" spans="1:25" s="62" customFormat="1">
      <c r="A834"/>
      <c r="B834" s="2">
        <v>3238</v>
      </c>
      <c r="C834" s="2" t="str">
        <f>VLOOKUP($B834,'Node Plan'!B:M,2,FALSE)</f>
        <v>Microfluidic Layer Node 3238</v>
      </c>
      <c r="D834" s="2">
        <f>D833+1</f>
        <v>3811</v>
      </c>
      <c r="E834" s="2" t="str">
        <f>VLOOKUP($D834,'Node Plan'!B:M,2,FALSE)</f>
        <v>Micro-PCB BOTTOM Distance Node 3811</v>
      </c>
      <c r="F834" s="271">
        <f>IF(G834="Y",1/(1/K834+1/P834+1/U834),1/(1/P834+1/U834))</f>
        <v>1.2007238600527215E-2</v>
      </c>
      <c r="G834" s="2" t="s">
        <v>24</v>
      </c>
      <c r="H834" s="6"/>
      <c r="I834" s="4"/>
      <c r="J834" s="4"/>
      <c r="K834" s="5">
        <f>I834*J834*H834</f>
        <v>0</v>
      </c>
      <c r="L834" s="274">
        <f>VLOOKUP($B834,'Node Plan'!$B:$M,8,FALSE)</f>
        <v>0.4</v>
      </c>
      <c r="M834" s="275">
        <f>VLOOKUP($B834,'Node Plan'!$B:$M,11,FALSE)</f>
        <v>1.533E-2</v>
      </c>
      <c r="N834" s="275">
        <f>VLOOKUP($B834,'Node Plan'!$B:$M,10,FALSE)</f>
        <v>1.5166000000000001E-2</v>
      </c>
      <c r="O834" s="275">
        <f>VLOOKUP($B834,'Node Plan'!$B:$M,11,FALSE)/2</f>
        <v>7.6649999999999999E-3</v>
      </c>
      <c r="P834" s="276">
        <f t="shared" si="541"/>
        <v>1.2132800000000001E-2</v>
      </c>
      <c r="Q834" s="274">
        <f>VLOOKUP($D834,'Node Plan'!$B:$M,8,FALSE)</f>
        <v>170</v>
      </c>
      <c r="R834" s="275"/>
      <c r="S834" s="275">
        <f>VLOOKUP($D834,'Node Plan'!$B:$M,11,FALSE)</f>
        <v>1.1943652499999999E-5</v>
      </c>
      <c r="T834" s="275">
        <f>VLOOKUP($D834,'Node Plan'!$B:$M,12,FALSE)/2</f>
        <v>1.75E-3</v>
      </c>
      <c r="U834" s="276">
        <f t="shared" si="542"/>
        <v>1.1602405285714286</v>
      </c>
      <c r="V834"/>
      <c r="W834"/>
      <c r="X834" s="2" t="str">
        <f>"     GL("&amp;B834&amp;","&amp;D834&amp;") = "&amp;F834&amp;";"</f>
        <v xml:space="preserve">     GL(3238,3811) = 0.0120072386005272;</v>
      </c>
    </row>
    <row r="835" spans="1:25" s="77" customFormat="1">
      <c r="A835"/>
      <c r="B835" s="2"/>
      <c r="C835" s="2"/>
      <c r="D835" s="2"/>
      <c r="E835" s="2"/>
      <c r="F835" s="271"/>
      <c r="G835" s="2"/>
      <c r="H835" s="6"/>
      <c r="I835" s="4"/>
      <c r="J835" s="4"/>
      <c r="K835" s="5"/>
      <c r="L835" s="218"/>
      <c r="M835" s="219"/>
      <c r="N835" s="219"/>
      <c r="O835" s="219"/>
      <c r="P835" s="220"/>
      <c r="Q835" s="218"/>
      <c r="R835" s="219"/>
      <c r="S835" s="219"/>
      <c r="T835" s="219"/>
      <c r="U835" s="220"/>
      <c r="V835"/>
      <c r="W835"/>
      <c r="X835" s="2"/>
      <c r="Y835" s="81"/>
    </row>
    <row r="836" spans="1:25" s="77" customFormat="1">
      <c r="A836" s="251"/>
      <c r="B836" s="252"/>
      <c r="C836" s="252" t="s">
        <v>108</v>
      </c>
      <c r="D836" s="252" t="s">
        <v>103</v>
      </c>
      <c r="E836" s="252" t="s">
        <v>109</v>
      </c>
      <c r="F836" s="310"/>
      <c r="G836" s="253"/>
      <c r="H836" s="254"/>
      <c r="I836" s="255"/>
      <c r="J836" s="255"/>
      <c r="K836" s="255"/>
      <c r="L836" s="254"/>
      <c r="M836" s="255"/>
      <c r="N836" s="255"/>
      <c r="O836" s="255"/>
      <c r="P836" s="256"/>
      <c r="Q836" s="254"/>
      <c r="R836" s="255"/>
      <c r="S836" s="255"/>
      <c r="T836" s="255"/>
      <c r="U836" s="256"/>
      <c r="V836" s="251"/>
      <c r="W836" s="251"/>
      <c r="X836" s="257"/>
      <c r="Y836" s="81"/>
    </row>
    <row r="837" spans="1:25" s="77" customFormat="1">
      <c r="A837"/>
      <c r="B837" s="2">
        <v>3808</v>
      </c>
      <c r="C837" s="2" t="str">
        <f>VLOOKUP($B837,'Node Plan'!B:M,2,FALSE)</f>
        <v>Micro-PCB BOTTOM Distance Node 3808</v>
      </c>
      <c r="D837" s="2">
        <v>3329</v>
      </c>
      <c r="E837" s="2" t="str">
        <f>VLOOKUP($D837,'Node Plan'!B:M,2,FALSE)</f>
        <v>PCB Bottom Node 3329</v>
      </c>
      <c r="F837" s="271">
        <f>IF(G837="Y",1/(1/K837+1/P837+1/U837),1/(1/P837+1/U837))</f>
        <v>0.40484045199831531</v>
      </c>
      <c r="G837" s="2" t="s">
        <v>24</v>
      </c>
      <c r="H837" s="6"/>
      <c r="I837" s="4"/>
      <c r="J837" s="4"/>
      <c r="K837" s="5">
        <f>I837*J837*H837</f>
        <v>0</v>
      </c>
      <c r="L837" s="274">
        <f>VLOOKUP($B837,'Node Plan'!$B:$M,8,FALSE)</f>
        <v>170</v>
      </c>
      <c r="M837" s="275"/>
      <c r="N837" s="275">
        <f>VLOOKUP($B837,'Node Plan'!$B:$M,11,FALSE)</f>
        <v>1.1943652499999999E-5</v>
      </c>
      <c r="O837" s="275">
        <f>VLOOKUP($B837,'Node Plan'!$B:$M,12,FALSE)/2</f>
        <v>1.75E-3</v>
      </c>
      <c r="P837" s="276">
        <f t="shared" ref="P837" si="543">(L837*N837)/O837</f>
        <v>1.1602405285714286</v>
      </c>
      <c r="Q837" s="274">
        <f>VLOOKUP($D837,'Node Plan'!$B:$M,8,FALSE)</f>
        <v>20.5</v>
      </c>
      <c r="R837" s="275">
        <f>VLOOKUP($D837,'Node Plan'!$B:$M,11,FALSE)</f>
        <v>1.533E-2</v>
      </c>
      <c r="S837" s="275">
        <f>VLOOKUP($D837,'Node Plan'!$B:$M,10,FALSE)</f>
        <v>1.5166000000000001E-2</v>
      </c>
      <c r="T837" s="275">
        <f>VLOOKUP($D837,'Node Plan'!$B:$M,11,FALSE)/2</f>
        <v>7.6649999999999999E-3</v>
      </c>
      <c r="U837" s="276">
        <f>(Q837*R837*S837)/T837</f>
        <v>0.62180600000000008</v>
      </c>
      <c r="V837"/>
      <c r="W837"/>
      <c r="X837" s="2" t="str">
        <f>"     GL("&amp;B837&amp;","&amp;D837&amp;") = "&amp;F837&amp;";"</f>
        <v xml:space="preserve">     GL(3808,3329) = 0.404840451998315;</v>
      </c>
      <c r="Y837" s="81"/>
    </row>
    <row r="838" spans="1:25" s="77" customFormat="1">
      <c r="A838"/>
      <c r="B838" s="2">
        <f>B837+1</f>
        <v>3809</v>
      </c>
      <c r="C838" s="2" t="str">
        <f>VLOOKUP($B838,'Node Plan'!B:M,2,FALSE)</f>
        <v>Micro-PCB BOTTOM Distance Node 3809</v>
      </c>
      <c r="D838" s="2">
        <v>3311</v>
      </c>
      <c r="E838" s="2" t="str">
        <f>VLOOKUP($D838,'Node Plan'!B:M,2,FALSE)</f>
        <v>PCB Bottom Node 3311</v>
      </c>
      <c r="F838" s="271">
        <f>IF(G838="Y",1/(1/K838+1/P838+1/U838),1/(1/P838+1/U838))</f>
        <v>0.40484045199831531</v>
      </c>
      <c r="G838" s="2" t="s">
        <v>24</v>
      </c>
      <c r="H838" s="6"/>
      <c r="I838" s="4"/>
      <c r="J838" s="4"/>
      <c r="K838" s="5">
        <f>I838*J838*H838</f>
        <v>0</v>
      </c>
      <c r="L838" s="274">
        <f>VLOOKUP($B838,'Node Plan'!$B:$M,8,FALSE)</f>
        <v>170</v>
      </c>
      <c r="M838" s="275"/>
      <c r="N838" s="275">
        <f>VLOOKUP($B838,'Node Plan'!$B:$M,11,FALSE)</f>
        <v>1.1943652499999999E-5</v>
      </c>
      <c r="O838" s="275">
        <f>VLOOKUP($B838,'Node Plan'!$B:$M,12,FALSE)/2</f>
        <v>1.75E-3</v>
      </c>
      <c r="P838" s="276">
        <f t="shared" ref="P838:P840" si="544">(L838*N838)/O838</f>
        <v>1.1602405285714286</v>
      </c>
      <c r="Q838" s="274">
        <f>VLOOKUP($D838,'Node Plan'!$B:$M,8,FALSE)</f>
        <v>20.5</v>
      </c>
      <c r="R838" s="275">
        <f>VLOOKUP($D838,'Node Plan'!$B:$M,11,FALSE)</f>
        <v>1.533E-2</v>
      </c>
      <c r="S838" s="275">
        <f>VLOOKUP($D838,'Node Plan'!$B:$M,10,FALSE)</f>
        <v>1.5166000000000001E-2</v>
      </c>
      <c r="T838" s="275">
        <f>VLOOKUP($D838,'Node Plan'!$B:$M,11,FALSE)/2</f>
        <v>7.6649999999999999E-3</v>
      </c>
      <c r="U838" s="276">
        <f t="shared" ref="U838:U840" si="545">(Q838*R838*S838)/T838</f>
        <v>0.62180600000000008</v>
      </c>
      <c r="V838"/>
      <c r="W838"/>
      <c r="X838" s="2" t="str">
        <f>"     GL("&amp;B838&amp;","&amp;D838&amp;") = "&amp;F838&amp;";"</f>
        <v xml:space="preserve">     GL(3809,3311) = 0.404840451998315;</v>
      </c>
      <c r="Y838" s="81"/>
    </row>
    <row r="839" spans="1:25" s="77" customFormat="1">
      <c r="A839"/>
      <c r="B839" s="2">
        <f>B838+1</f>
        <v>3810</v>
      </c>
      <c r="C839" s="2" t="str">
        <f>VLOOKUP($B839,'Node Plan'!B:M,2,FALSE)</f>
        <v>Micro-PCB BOTTOM Distance Node 3810</v>
      </c>
      <c r="D839" s="2">
        <v>3306</v>
      </c>
      <c r="E839" s="2" t="str">
        <f>VLOOKUP($D839,'Node Plan'!B:M,2,FALSE)</f>
        <v>PCB Bottom Node 3306</v>
      </c>
      <c r="F839" s="271">
        <f>IF(G839="Y",1/(1/K839+1/P839+1/U839),1/(1/P839+1/U839))</f>
        <v>0.40484045199831531</v>
      </c>
      <c r="G839" s="2" t="s">
        <v>24</v>
      </c>
      <c r="H839" s="6"/>
      <c r="I839" s="4"/>
      <c r="J839" s="4"/>
      <c r="K839" s="5">
        <f>I839*J839*H839</f>
        <v>0</v>
      </c>
      <c r="L839" s="274">
        <f>VLOOKUP($B839,'Node Plan'!$B:$M,8,FALSE)</f>
        <v>170</v>
      </c>
      <c r="M839" s="275"/>
      <c r="N839" s="275">
        <f>VLOOKUP($B839,'Node Plan'!$B:$M,11,FALSE)</f>
        <v>1.1943652499999999E-5</v>
      </c>
      <c r="O839" s="275">
        <f>VLOOKUP($B839,'Node Plan'!$B:$M,12,FALSE)/2</f>
        <v>1.75E-3</v>
      </c>
      <c r="P839" s="276">
        <f t="shared" si="544"/>
        <v>1.1602405285714286</v>
      </c>
      <c r="Q839" s="274">
        <f>VLOOKUP($D839,'Node Plan'!$B:$M,8,FALSE)</f>
        <v>20.5</v>
      </c>
      <c r="R839" s="275">
        <f>VLOOKUP($D839,'Node Plan'!$B:$M,11,FALSE)</f>
        <v>1.533E-2</v>
      </c>
      <c r="S839" s="275">
        <f>VLOOKUP($D839,'Node Plan'!$B:$M,10,FALSE)</f>
        <v>1.5166000000000001E-2</v>
      </c>
      <c r="T839" s="275">
        <f>VLOOKUP($D839,'Node Plan'!$B:$M,11,FALSE)/2</f>
        <v>7.6649999999999999E-3</v>
      </c>
      <c r="U839" s="276">
        <f t="shared" si="545"/>
        <v>0.62180600000000008</v>
      </c>
      <c r="V839"/>
      <c r="W839"/>
      <c r="X839" s="2" t="str">
        <f>"     GL("&amp;B839&amp;","&amp;D839&amp;") = "&amp;F839&amp;";"</f>
        <v xml:space="preserve">     GL(3810,3306) = 0.404840451998315;</v>
      </c>
      <c r="Y839" s="81"/>
    </row>
    <row r="840" spans="1:25" s="62" customFormat="1">
      <c r="A840"/>
      <c r="B840" s="2">
        <f>B839+1</f>
        <v>3811</v>
      </c>
      <c r="C840" s="2" t="str">
        <f>VLOOKUP($B840,'Node Plan'!B:M,2,FALSE)</f>
        <v>Micro-PCB BOTTOM Distance Node 3811</v>
      </c>
      <c r="D840" s="2">
        <v>3324</v>
      </c>
      <c r="E840" s="2" t="str">
        <f>VLOOKUP($D840,'Node Plan'!B:M,2,FALSE)</f>
        <v>PCB Bottom Node 3324</v>
      </c>
      <c r="F840" s="271">
        <f>IF(G840="Y",1/(1/K840+1/P840+1/U840),1/(1/P840+1/U840))</f>
        <v>0.40484045199831531</v>
      </c>
      <c r="G840" s="2" t="s">
        <v>24</v>
      </c>
      <c r="H840" s="6"/>
      <c r="I840" s="4"/>
      <c r="J840" s="4"/>
      <c r="K840" s="5">
        <f>I840*J840*H840</f>
        <v>0</v>
      </c>
      <c r="L840" s="274">
        <f>VLOOKUP($B840,'Node Plan'!$B:$M,8,FALSE)</f>
        <v>170</v>
      </c>
      <c r="M840" s="275"/>
      <c r="N840" s="275">
        <f>VLOOKUP($B840,'Node Plan'!$B:$M,11,FALSE)</f>
        <v>1.1943652499999999E-5</v>
      </c>
      <c r="O840" s="275">
        <f>VLOOKUP($B840,'Node Plan'!$B:$M,12,FALSE)/2</f>
        <v>1.75E-3</v>
      </c>
      <c r="P840" s="276">
        <f t="shared" si="544"/>
        <v>1.1602405285714286</v>
      </c>
      <c r="Q840" s="274">
        <f>VLOOKUP($D840,'Node Plan'!$B:$M,8,FALSE)</f>
        <v>20.5</v>
      </c>
      <c r="R840" s="275">
        <f>VLOOKUP($D840,'Node Plan'!$B:$M,11,FALSE)</f>
        <v>1.533E-2</v>
      </c>
      <c r="S840" s="275">
        <f>VLOOKUP($D840,'Node Plan'!$B:$M,10,FALSE)</f>
        <v>1.5166000000000001E-2</v>
      </c>
      <c r="T840" s="275">
        <f>VLOOKUP($D840,'Node Plan'!$B:$M,11,FALSE)/2</f>
        <v>7.6649999999999999E-3</v>
      </c>
      <c r="U840" s="276">
        <f t="shared" si="545"/>
        <v>0.62180600000000008</v>
      </c>
      <c r="V840"/>
      <c r="W840"/>
      <c r="X840" s="2" t="str">
        <f>"     GL("&amp;B840&amp;","&amp;D840&amp;") = "&amp;F840&amp;";"</f>
        <v xml:space="preserve">     GL(3811,3324) = 0.404840451998315;</v>
      </c>
    </row>
    <row r="841" spans="1:25" s="77" customFormat="1">
      <c r="A841"/>
      <c r="B841" s="2"/>
      <c r="C841" s="2"/>
      <c r="D841" s="2"/>
      <c r="E841" s="2"/>
      <c r="F841" s="309"/>
      <c r="G841" s="2"/>
      <c r="H841" s="6"/>
      <c r="I841" s="4"/>
      <c r="J841" s="4"/>
      <c r="K841" s="4"/>
      <c r="L841" s="84"/>
      <c r="M841" s="4"/>
      <c r="N841" s="4"/>
      <c r="O841" s="4"/>
      <c r="P841" s="18"/>
      <c r="Q841" s="84"/>
      <c r="R841" s="4"/>
      <c r="S841" s="4"/>
      <c r="T841" s="4"/>
      <c r="U841" s="18"/>
      <c r="V841"/>
      <c r="W841"/>
      <c r="X841" s="2"/>
      <c r="Y841" s="81"/>
    </row>
    <row r="842" spans="1:25" s="77" customFormat="1">
      <c r="A842" s="251"/>
      <c r="B842" s="252"/>
      <c r="C842" s="252" t="s">
        <v>110</v>
      </c>
      <c r="D842" s="252" t="s">
        <v>103</v>
      </c>
      <c r="E842" s="252" t="s">
        <v>111</v>
      </c>
      <c r="F842" s="310"/>
      <c r="G842" s="253"/>
      <c r="H842" s="254"/>
      <c r="I842" s="255"/>
      <c r="J842" s="255"/>
      <c r="K842" s="255"/>
      <c r="L842" s="254"/>
      <c r="M842" s="255"/>
      <c r="N842" s="255"/>
      <c r="O842" s="255"/>
      <c r="P842" s="256"/>
      <c r="Q842" s="254"/>
      <c r="R842" s="255"/>
      <c r="S842" s="255"/>
      <c r="T842" s="255"/>
      <c r="U842" s="256"/>
      <c r="V842" s="251"/>
      <c r="W842" s="251"/>
      <c r="X842" s="257"/>
      <c r="Y842" s="81"/>
    </row>
    <row r="843" spans="1:25" s="77" customFormat="1">
      <c r="A843"/>
      <c r="B843" s="2">
        <v>3315</v>
      </c>
      <c r="C843" s="2" t="str">
        <f>VLOOKUP($B843,'Node Plan'!B:M,2,FALSE)</f>
        <v>PCB Bottom Node 3315</v>
      </c>
      <c r="D843" s="2">
        <v>3812</v>
      </c>
      <c r="E843" s="2" t="str">
        <f>VLOOKUP($D843,'Node Plan'!B:M,2,FALSE)</f>
        <v>Fluidic Tank Distance Node 3812</v>
      </c>
      <c r="F843" s="271">
        <f>IF(G843="Y",1/(1/K843+1/P843+1/U843),1/(1/P843+1/U843))</f>
        <v>0.40484045199831531</v>
      </c>
      <c r="G843" s="2" t="s">
        <v>24</v>
      </c>
      <c r="H843" s="6"/>
      <c r="I843" s="4"/>
      <c r="J843" s="4"/>
      <c r="K843" s="5">
        <f>I843*J843*H843</f>
        <v>0</v>
      </c>
      <c r="L843" s="274">
        <f>VLOOKUP($B843,'Node Plan'!$B:$M,8,FALSE)</f>
        <v>20.5</v>
      </c>
      <c r="M843" s="275">
        <f>VLOOKUP($B843,'Node Plan'!$B:$M,11,FALSE)</f>
        <v>1.533E-2</v>
      </c>
      <c r="N843" s="275">
        <f>VLOOKUP($B843,'Node Plan'!$B:$M,10,FALSE)</f>
        <v>1.5166000000000001E-2</v>
      </c>
      <c r="O843" s="275">
        <f>VLOOKUP($B843,'Node Plan'!$B:$M,11,FALSE)/2</f>
        <v>7.6649999999999999E-3</v>
      </c>
      <c r="P843" s="276">
        <f>(L843*M843*N843)/O843</f>
        <v>0.62180600000000008</v>
      </c>
      <c r="Q843" s="274">
        <f>VLOOKUP($D843,'Node Plan'!$B:$M,8,FALSE)</f>
        <v>170</v>
      </c>
      <c r="R843" s="275"/>
      <c r="S843" s="275">
        <f>VLOOKUP($D843,'Node Plan'!$B:$M,11,FALSE)</f>
        <v>1.1943652499999999E-5</v>
      </c>
      <c r="T843" s="275">
        <f>VLOOKUP($D843,'Node Plan'!$B:$M,12,FALSE)/2</f>
        <v>1.75E-3</v>
      </c>
      <c r="U843" s="276">
        <f>(Q843*S843)/T843</f>
        <v>1.1602405285714286</v>
      </c>
      <c r="V843"/>
      <c r="W843"/>
      <c r="X843" s="2" t="str">
        <f>"     GL("&amp;B843&amp;","&amp;D843&amp;") = "&amp;F843&amp;";"</f>
        <v xml:space="preserve">     GL(3315,3812) = 0.404840451998315;</v>
      </c>
      <c r="Y843" s="81"/>
    </row>
    <row r="844" spans="1:25" s="77" customFormat="1">
      <c r="A844"/>
      <c r="B844" s="2">
        <v>3321</v>
      </c>
      <c r="C844" s="2" t="str">
        <f>VLOOKUP($B844,'Node Plan'!B:M,2,FALSE)</f>
        <v>PCB Bottom Node 3321</v>
      </c>
      <c r="D844" s="2">
        <f>D843+1</f>
        <v>3813</v>
      </c>
      <c r="E844" s="2" t="str">
        <f>VLOOKUP($D844,'Node Plan'!B:M,2,FALSE)</f>
        <v>Fluidic Tank Distance Node 3813</v>
      </c>
      <c r="F844" s="271">
        <f>IF(G844="Y",1/(1/K844+1/P844+1/U844),1/(1/P844+1/U844))</f>
        <v>0.40484045199831531</v>
      </c>
      <c r="G844" s="2" t="s">
        <v>24</v>
      </c>
      <c r="H844" s="6"/>
      <c r="I844" s="4"/>
      <c r="J844" s="4"/>
      <c r="K844" s="5">
        <f>I844*J844*H844</f>
        <v>0</v>
      </c>
      <c r="L844" s="274">
        <f>VLOOKUP($B844,'Node Plan'!$B:$M,8,FALSE)</f>
        <v>20.5</v>
      </c>
      <c r="M844" s="275">
        <f>VLOOKUP($B844,'Node Plan'!$B:$M,11,FALSE)</f>
        <v>1.533E-2</v>
      </c>
      <c r="N844" s="275">
        <f>VLOOKUP($B844,'Node Plan'!$B:$M,10,FALSE)</f>
        <v>1.5166000000000001E-2</v>
      </c>
      <c r="O844" s="275">
        <f>VLOOKUP($B844,'Node Plan'!$B:$M,11,FALSE)/2</f>
        <v>7.6649999999999999E-3</v>
      </c>
      <c r="P844" s="276">
        <f t="shared" ref="P844:P846" si="546">(L844*M844*N844)/O844</f>
        <v>0.62180600000000008</v>
      </c>
      <c r="Q844" s="274">
        <f>VLOOKUP($D844,'Node Plan'!$B:$M,8,FALSE)</f>
        <v>170</v>
      </c>
      <c r="R844" s="275"/>
      <c r="S844" s="275">
        <f>VLOOKUP($D844,'Node Plan'!$B:$M,11,FALSE)</f>
        <v>1.1943652499999999E-5</v>
      </c>
      <c r="T844" s="275">
        <f>VLOOKUP($D844,'Node Plan'!$B:$M,12,FALSE)/2</f>
        <v>1.75E-3</v>
      </c>
      <c r="U844" s="276">
        <f t="shared" ref="U844:U846" si="547">(Q844*S844)/T844</f>
        <v>1.1602405285714286</v>
      </c>
      <c r="V844"/>
      <c r="W844"/>
      <c r="X844" s="2" t="str">
        <f>"     GL("&amp;B844&amp;","&amp;D844&amp;") = "&amp;F844&amp;";"</f>
        <v xml:space="preserve">     GL(3321,3813) = 0.404840451998315;</v>
      </c>
      <c r="Y844" s="81"/>
    </row>
    <row r="845" spans="1:25" s="77" customFormat="1">
      <c r="A845"/>
      <c r="B845" s="2">
        <v>3314</v>
      </c>
      <c r="C845" s="2" t="str">
        <f>VLOOKUP($B845,'Node Plan'!B:M,2,FALSE)</f>
        <v>PCB Bottom Node 3314</v>
      </c>
      <c r="D845" s="2">
        <f>D844+1</f>
        <v>3814</v>
      </c>
      <c r="E845" s="2" t="str">
        <f>VLOOKUP($D845,'Node Plan'!B:M,2,FALSE)</f>
        <v>Fluidic Tank Distance Node 3814</v>
      </c>
      <c r="F845" s="271">
        <f>IF(G845="Y",1/(1/K845+1/P845+1/U845),1/(1/P845+1/U845))</f>
        <v>0.40484045199831531</v>
      </c>
      <c r="G845" s="2" t="s">
        <v>24</v>
      </c>
      <c r="H845" s="6"/>
      <c r="I845" s="4"/>
      <c r="J845" s="4"/>
      <c r="K845" s="5">
        <f>I845*J845*H845</f>
        <v>0</v>
      </c>
      <c r="L845" s="274">
        <f>VLOOKUP($B845,'Node Plan'!$B:$M,8,FALSE)</f>
        <v>20.5</v>
      </c>
      <c r="M845" s="275">
        <f>VLOOKUP($B845,'Node Plan'!$B:$M,11,FALSE)</f>
        <v>1.533E-2</v>
      </c>
      <c r="N845" s="275">
        <f>VLOOKUP($B845,'Node Plan'!$B:$M,10,FALSE)</f>
        <v>1.5166000000000001E-2</v>
      </c>
      <c r="O845" s="275">
        <f>VLOOKUP($B845,'Node Plan'!$B:$M,11,FALSE)/2</f>
        <v>7.6649999999999999E-3</v>
      </c>
      <c r="P845" s="276">
        <f t="shared" si="546"/>
        <v>0.62180600000000008</v>
      </c>
      <c r="Q845" s="274">
        <f>VLOOKUP($D845,'Node Plan'!$B:$M,8,FALSE)</f>
        <v>170</v>
      </c>
      <c r="R845" s="275"/>
      <c r="S845" s="275">
        <f>VLOOKUP($D845,'Node Plan'!$B:$M,11,FALSE)</f>
        <v>1.1943652499999999E-5</v>
      </c>
      <c r="T845" s="275">
        <f>VLOOKUP($D845,'Node Plan'!$B:$M,12,FALSE)/2</f>
        <v>1.75E-3</v>
      </c>
      <c r="U845" s="276">
        <f t="shared" si="547"/>
        <v>1.1602405285714286</v>
      </c>
      <c r="V845"/>
      <c r="W845"/>
      <c r="X845" s="2" t="str">
        <f>"     GL("&amp;B845&amp;","&amp;D845&amp;") = "&amp;F845&amp;";"</f>
        <v xml:space="preserve">     GL(3314,3814) = 0.404840451998315;</v>
      </c>
      <c r="Y845" s="81"/>
    </row>
    <row r="846" spans="1:25" s="77" customFormat="1">
      <c r="A846"/>
      <c r="B846" s="2">
        <v>3320</v>
      </c>
      <c r="C846" s="2" t="str">
        <f>VLOOKUP($B846,'Node Plan'!B:M,2,FALSE)</f>
        <v>PCB Bottom Node 3320</v>
      </c>
      <c r="D846" s="2">
        <f>D845+1</f>
        <v>3815</v>
      </c>
      <c r="E846" s="2" t="str">
        <f>VLOOKUP($D846,'Node Plan'!B:M,2,FALSE)</f>
        <v>Fluidic Tank Distance Node 3815</v>
      </c>
      <c r="F846" s="271">
        <f>IF(G846="Y",1/(1/K846+1/P846+1/U846),1/(1/P846+1/U846))</f>
        <v>0.40484045199831531</v>
      </c>
      <c r="G846" s="2" t="s">
        <v>24</v>
      </c>
      <c r="H846" s="6"/>
      <c r="I846" s="4"/>
      <c r="J846" s="4"/>
      <c r="K846" s="5">
        <f>I846*J846*H846</f>
        <v>0</v>
      </c>
      <c r="L846" s="274">
        <f>VLOOKUP($B846,'Node Plan'!$B:$M,8,FALSE)</f>
        <v>20.5</v>
      </c>
      <c r="M846" s="275">
        <f>VLOOKUP($B846,'Node Plan'!$B:$M,11,FALSE)</f>
        <v>1.533E-2</v>
      </c>
      <c r="N846" s="275">
        <f>VLOOKUP($B846,'Node Plan'!$B:$M,10,FALSE)</f>
        <v>1.5166000000000001E-2</v>
      </c>
      <c r="O846" s="275">
        <f>VLOOKUP($B846,'Node Plan'!$B:$M,11,FALSE)/2</f>
        <v>7.6649999999999999E-3</v>
      </c>
      <c r="P846" s="276">
        <f t="shared" si="546"/>
        <v>0.62180600000000008</v>
      </c>
      <c r="Q846" s="274">
        <f>VLOOKUP($D846,'Node Plan'!$B:$M,8,FALSE)</f>
        <v>170</v>
      </c>
      <c r="R846" s="275"/>
      <c r="S846" s="275">
        <f>VLOOKUP($D846,'Node Plan'!$B:$M,11,FALSE)</f>
        <v>1.1943652499999999E-5</v>
      </c>
      <c r="T846" s="275">
        <f>VLOOKUP($D846,'Node Plan'!$B:$M,12,FALSE)/2</f>
        <v>1.75E-3</v>
      </c>
      <c r="U846" s="276">
        <f t="shared" si="547"/>
        <v>1.1602405285714286</v>
      </c>
      <c r="V846"/>
      <c r="W846"/>
      <c r="X846" s="2" t="str">
        <f>"     GL("&amp;B846&amp;","&amp;D846&amp;") = "&amp;F846&amp;";"</f>
        <v xml:space="preserve">     GL(3320,3815) = 0.404840451998315;</v>
      </c>
      <c r="Y846" s="81"/>
    </row>
    <row r="847" spans="1:25" s="62" customFormat="1">
      <c r="A847"/>
      <c r="B847" s="2"/>
      <c r="C847" s="2"/>
      <c r="D847" s="2"/>
      <c r="E847" s="2"/>
      <c r="F847" s="271"/>
      <c r="G847" s="2"/>
      <c r="H847" s="6"/>
      <c r="I847" s="4"/>
      <c r="J847" s="4"/>
      <c r="K847" s="4"/>
      <c r="L847" s="298"/>
      <c r="M847" s="191"/>
      <c r="N847" s="191"/>
      <c r="O847" s="191"/>
      <c r="P847" s="181"/>
      <c r="Q847" s="298"/>
      <c r="R847" s="191"/>
      <c r="S847" s="191"/>
      <c r="T847" s="191"/>
      <c r="U847" s="181"/>
      <c r="V847"/>
      <c r="W847"/>
      <c r="X847" s="2"/>
    </row>
    <row r="848" spans="1:25" s="77" customFormat="1">
      <c r="A848" s="251"/>
      <c r="B848" s="252"/>
      <c r="C848" s="252" t="s">
        <v>111</v>
      </c>
      <c r="D848" s="252" t="s">
        <v>103</v>
      </c>
      <c r="E848" s="252" t="s">
        <v>112</v>
      </c>
      <c r="F848" s="310"/>
      <c r="G848" s="253"/>
      <c r="H848" s="254"/>
      <c r="I848" s="255"/>
      <c r="J848" s="255"/>
      <c r="K848" s="255"/>
      <c r="L848" s="254"/>
      <c r="M848" s="255"/>
      <c r="N848" s="255"/>
      <c r="O848" s="255"/>
      <c r="P848" s="256"/>
      <c r="Q848" s="254"/>
      <c r="R848" s="255"/>
      <c r="S848" s="255"/>
      <c r="T848" s="255"/>
      <c r="U848" s="256"/>
      <c r="V848" s="251"/>
      <c r="W848" s="251"/>
      <c r="X848" s="257"/>
      <c r="Y848" s="81"/>
    </row>
    <row r="849" spans="1:25" s="77" customFormat="1">
      <c r="A849"/>
      <c r="B849" s="2">
        <v>3812</v>
      </c>
      <c r="C849" s="2" t="str">
        <f>VLOOKUP($B849,'Node Plan'!B:M,2,FALSE)</f>
        <v>Fluidic Tank Distance Node 3812</v>
      </c>
      <c r="D849" s="2">
        <v>3501</v>
      </c>
      <c r="E849" s="2" t="str">
        <f>VLOOKUP($D849,'Node Plan'!B:M,2,FALSE)</f>
        <v>Microfluidic Tank No.2 Node 3501</v>
      </c>
      <c r="F849" s="271">
        <f>IF(G849="Y",1/(1/K849+1/P849+1/U849),1/(1/P849+1/U849))</f>
        <v>1.1877158316497138E-2</v>
      </c>
      <c r="G849" s="2" t="s">
        <v>24</v>
      </c>
      <c r="H849" s="6"/>
      <c r="I849" s="4"/>
      <c r="J849" s="4"/>
      <c r="K849" s="5">
        <f>I849*J849*H849</f>
        <v>0</v>
      </c>
      <c r="L849" s="274">
        <f>VLOOKUP($B849,'Node Plan'!$B:$M,8,FALSE)</f>
        <v>170</v>
      </c>
      <c r="M849" s="275"/>
      <c r="N849" s="275">
        <f>VLOOKUP($B849,'Node Plan'!$B:$M,11,FALSE)</f>
        <v>1.1943652499999999E-5</v>
      </c>
      <c r="O849" s="275">
        <f>VLOOKUP($B849,'Node Plan'!$B:$M,12,FALSE)/2</f>
        <v>1.75E-3</v>
      </c>
      <c r="P849" s="276">
        <f t="shared" ref="P849" si="548">(L849*N849)/O849</f>
        <v>1.1602405285714286</v>
      </c>
      <c r="Q849" s="274">
        <f>VLOOKUP($D849,'Node Plan'!$B:$M,8,FALSE)</f>
        <v>0.4</v>
      </c>
      <c r="R849" s="275">
        <f>VLOOKUP($D849,'Node Plan'!$B:$M,11,FALSE)</f>
        <v>0.02</v>
      </c>
      <c r="S849" s="275">
        <f>VLOOKUP($D849,'Node Plan'!$B:$M,10,FALSE)</f>
        <v>1.4999999999999999E-2</v>
      </c>
      <c r="T849" s="275">
        <f>VLOOKUP($D849,'Node Plan'!$B:$M,11,FALSE)/2</f>
        <v>0.01</v>
      </c>
      <c r="U849" s="276">
        <f>(Q849*R849*S849)/T849</f>
        <v>1.2E-2</v>
      </c>
      <c r="V849"/>
      <c r="W849"/>
      <c r="X849" s="2" t="str">
        <f>"     GL("&amp;B849&amp;","&amp;D849&amp;") = "&amp;F849&amp;";"</f>
        <v xml:space="preserve">     GL(3812,3501) = 0.0118771583164971;</v>
      </c>
      <c r="Y849" s="81"/>
    </row>
    <row r="850" spans="1:25" s="77" customFormat="1">
      <c r="A850"/>
      <c r="B850" s="2">
        <f>B849+1</f>
        <v>3813</v>
      </c>
      <c r="C850" s="2" t="str">
        <f>VLOOKUP($B850,'Node Plan'!B:M,2,FALSE)</f>
        <v>Fluidic Tank Distance Node 3813</v>
      </c>
      <c r="D850" s="2">
        <v>3401</v>
      </c>
      <c r="E850" s="2" t="str">
        <f>VLOOKUP($D850,'Node Plan'!B:M,2,FALSE)</f>
        <v>Microfluidic Tank No.1 Node 3401</v>
      </c>
      <c r="F850" s="271">
        <f>IF(G850="Y",1/(1/K850+1/P850+1/U850),1/(1/P850+1/U850))</f>
        <v>1.1877158316497138E-2</v>
      </c>
      <c r="G850" s="2" t="s">
        <v>24</v>
      </c>
      <c r="H850" s="6"/>
      <c r="I850" s="4"/>
      <c r="J850" s="4"/>
      <c r="K850" s="5">
        <f>I850*J850*H850</f>
        <v>0</v>
      </c>
      <c r="L850" s="274">
        <f>VLOOKUP($B850,'Node Plan'!$B:$M,8,FALSE)</f>
        <v>170</v>
      </c>
      <c r="M850" s="275"/>
      <c r="N850" s="275">
        <f>VLOOKUP($B850,'Node Plan'!$B:$M,11,FALSE)</f>
        <v>1.1943652499999999E-5</v>
      </c>
      <c r="O850" s="275">
        <f>VLOOKUP($B850,'Node Plan'!$B:$M,12,FALSE)/2</f>
        <v>1.75E-3</v>
      </c>
      <c r="P850" s="276">
        <f t="shared" ref="P850:P852" si="549">(L850*N850)/O850</f>
        <v>1.1602405285714286</v>
      </c>
      <c r="Q850" s="274">
        <f>VLOOKUP($D850,'Node Plan'!$B:$M,8,FALSE)</f>
        <v>0.4</v>
      </c>
      <c r="R850" s="275">
        <f>VLOOKUP($D850,'Node Plan'!$B:$M,11,FALSE)</f>
        <v>0.02</v>
      </c>
      <c r="S850" s="275">
        <f>VLOOKUP($D850,'Node Plan'!$B:$M,10,FALSE)</f>
        <v>1.4999999999999999E-2</v>
      </c>
      <c r="T850" s="275">
        <f>VLOOKUP($D850,'Node Plan'!$B:$M,11,FALSE)/2</f>
        <v>0.01</v>
      </c>
      <c r="U850" s="276">
        <f t="shared" ref="U850:U851" si="550">(Q850*R850*S850)/T850</f>
        <v>1.2E-2</v>
      </c>
      <c r="V850"/>
      <c r="W850"/>
      <c r="X850" s="2" t="str">
        <f>"     GL("&amp;B850&amp;","&amp;D850&amp;") = "&amp;F850&amp;";"</f>
        <v xml:space="preserve">     GL(3813,3401) = 0.0118771583164971;</v>
      </c>
      <c r="Y850" s="81"/>
    </row>
    <row r="851" spans="1:25" s="77" customFormat="1">
      <c r="A851"/>
      <c r="B851" s="2">
        <f>B850+1</f>
        <v>3814</v>
      </c>
      <c r="C851" s="2" t="str">
        <f>VLOOKUP($B851,'Node Plan'!B:M,2,FALSE)</f>
        <v>Fluidic Tank Distance Node 3814</v>
      </c>
      <c r="D851" s="2">
        <v>3500</v>
      </c>
      <c r="E851" s="2" t="str">
        <f>VLOOKUP($D851,'Node Plan'!B:M,2,FALSE)</f>
        <v>Microfluidic Tank No.2 Node 3500</v>
      </c>
      <c r="F851" s="271">
        <f>IF(G851="Y",1/(1/K851+1/P851+1/U851),1/(1/P851+1/U851))</f>
        <v>1.1877158316497138E-2</v>
      </c>
      <c r="G851" s="2" t="s">
        <v>24</v>
      </c>
      <c r="H851" s="6"/>
      <c r="I851" s="4"/>
      <c r="J851" s="4"/>
      <c r="K851" s="5">
        <f>I851*J851*H851</f>
        <v>0</v>
      </c>
      <c r="L851" s="274">
        <f>VLOOKUP($B851,'Node Plan'!$B:$M,8,FALSE)</f>
        <v>170</v>
      </c>
      <c r="M851" s="275"/>
      <c r="N851" s="275">
        <f>VLOOKUP($B851,'Node Plan'!$B:$M,11,FALSE)</f>
        <v>1.1943652499999999E-5</v>
      </c>
      <c r="O851" s="275">
        <f>VLOOKUP($B851,'Node Plan'!$B:$M,12,FALSE)/2</f>
        <v>1.75E-3</v>
      </c>
      <c r="P851" s="276">
        <f t="shared" si="549"/>
        <v>1.1602405285714286</v>
      </c>
      <c r="Q851" s="274">
        <f>VLOOKUP($D851,'Node Plan'!$B:$M,8,FALSE)</f>
        <v>0.4</v>
      </c>
      <c r="R851" s="275">
        <f>VLOOKUP($D851,'Node Plan'!$B:$M,11,FALSE)</f>
        <v>0.02</v>
      </c>
      <c r="S851" s="275">
        <f>VLOOKUP($D851,'Node Plan'!$B:$M,10,FALSE)</f>
        <v>1.4999999999999999E-2</v>
      </c>
      <c r="T851" s="275">
        <f>VLOOKUP($D851,'Node Plan'!$B:$M,11,FALSE)/2</f>
        <v>0.01</v>
      </c>
      <c r="U851" s="276">
        <f t="shared" si="550"/>
        <v>1.2E-2</v>
      </c>
      <c r="V851"/>
      <c r="W851"/>
      <c r="X851" s="2" t="str">
        <f>"     GL("&amp;B851&amp;","&amp;D851&amp;") = "&amp;F851&amp;";"</f>
        <v xml:space="preserve">     GL(3814,3500) = 0.0118771583164971;</v>
      </c>
      <c r="Y851" s="81"/>
    </row>
    <row r="852" spans="1:25" s="77" customFormat="1">
      <c r="A852"/>
      <c r="B852" s="2">
        <f>B851+1</f>
        <v>3815</v>
      </c>
      <c r="C852" s="2" t="str">
        <f>VLOOKUP($B852,'Node Plan'!B:M,2,FALSE)</f>
        <v>Fluidic Tank Distance Node 3815</v>
      </c>
      <c r="D852" s="2">
        <v>3400</v>
      </c>
      <c r="E852" s="2" t="str">
        <f>VLOOKUP($D852,'Node Plan'!B:M,2,FALSE)</f>
        <v>Microfluidic Tank No.1 Node 3400</v>
      </c>
      <c r="F852" s="271">
        <f>IF(G852="Y",1/(1/K852+1/P852+1/U852),1/(1/P852+1/U852))</f>
        <v>1.1877158316497138E-2</v>
      </c>
      <c r="G852" s="2" t="s">
        <v>24</v>
      </c>
      <c r="H852" s="6"/>
      <c r="I852" s="4"/>
      <c r="J852" s="4"/>
      <c r="K852" s="5">
        <f>I852*J852*H852</f>
        <v>0</v>
      </c>
      <c r="L852" s="274">
        <f>VLOOKUP($B852,'Node Plan'!$B:$M,8,FALSE)</f>
        <v>170</v>
      </c>
      <c r="M852" s="275"/>
      <c r="N852" s="275">
        <f>VLOOKUP($B852,'Node Plan'!$B:$M,11,FALSE)</f>
        <v>1.1943652499999999E-5</v>
      </c>
      <c r="O852" s="275">
        <f>VLOOKUP($B852,'Node Plan'!$B:$M,12,FALSE)/2</f>
        <v>1.75E-3</v>
      </c>
      <c r="P852" s="276">
        <f t="shared" si="549"/>
        <v>1.1602405285714286</v>
      </c>
      <c r="Q852" s="274">
        <f>VLOOKUP($D852,'Node Plan'!$B:$M,8,FALSE)</f>
        <v>0.4</v>
      </c>
      <c r="R852" s="275">
        <f>VLOOKUP($D852,'Node Plan'!$B:$M,11,FALSE)</f>
        <v>0.02</v>
      </c>
      <c r="S852" s="275">
        <f>VLOOKUP($D852,'Node Plan'!$B:$M,10,FALSE)</f>
        <v>1.4999999999999999E-2</v>
      </c>
      <c r="T852" s="275">
        <f>VLOOKUP($D852,'Node Plan'!$B:$M,11,FALSE)/2</f>
        <v>0.01</v>
      </c>
      <c r="U852" s="276">
        <f>(Q852*R852*S852)/T852</f>
        <v>1.2E-2</v>
      </c>
      <c r="V852"/>
      <c r="W852"/>
      <c r="X852" s="2" t="str">
        <f>"     GL("&amp;B852&amp;","&amp;D852&amp;") = "&amp;F852&amp;";"</f>
        <v xml:space="preserve">     GL(3815,3400) = 0.0118771583164971;</v>
      </c>
      <c r="Y852" s="81"/>
    </row>
    <row r="853" spans="1:25" s="62" customFormat="1">
      <c r="A853"/>
      <c r="B853" s="2"/>
      <c r="C853" s="2"/>
      <c r="D853" s="2"/>
      <c r="E853" s="2"/>
      <c r="F853" s="271"/>
      <c r="G853" s="2"/>
      <c r="H853" s="6"/>
      <c r="I853" s="4"/>
      <c r="J853" s="4"/>
      <c r="K853" s="4"/>
      <c r="L853" s="195"/>
      <c r="M853" s="196"/>
      <c r="N853" s="196"/>
      <c r="O853" s="196"/>
      <c r="P853" s="197"/>
      <c r="Q853" s="195"/>
      <c r="R853" s="196"/>
      <c r="S853" s="196"/>
      <c r="T853" s="196"/>
      <c r="U853" s="197"/>
      <c r="V853"/>
      <c r="W853"/>
      <c r="X853" s="2"/>
    </row>
    <row r="854" spans="1:25" s="77" customFormat="1">
      <c r="A854"/>
      <c r="B854" s="2"/>
      <c r="C854" s="2"/>
      <c r="D854" s="2"/>
      <c r="E854" s="2"/>
      <c r="F854" s="271"/>
      <c r="G854" s="2"/>
      <c r="H854" s="6"/>
      <c r="I854" s="4"/>
      <c r="J854" s="4"/>
      <c r="K854" s="4"/>
      <c r="L854" s="195"/>
      <c r="M854" s="196"/>
      <c r="N854" s="196"/>
      <c r="O854" s="196"/>
      <c r="P854" s="197"/>
      <c r="Q854" s="195"/>
      <c r="R854" s="196"/>
      <c r="S854" s="196"/>
      <c r="T854" s="196"/>
      <c r="U854" s="197"/>
      <c r="V854"/>
      <c r="W854"/>
      <c r="X854" s="2"/>
      <c r="Y854" s="81"/>
    </row>
    <row r="855" spans="1:25" s="77" customFormat="1">
      <c r="A855"/>
      <c r="B855" s="2"/>
      <c r="C855" s="2"/>
      <c r="D855" s="2"/>
      <c r="E855" s="2"/>
      <c r="F855" s="271"/>
      <c r="G855" s="2"/>
      <c r="H855" s="6"/>
      <c r="I855" s="4"/>
      <c r="J855" s="4"/>
      <c r="K855" s="4"/>
      <c r="L855" s="195"/>
      <c r="M855" s="196"/>
      <c r="N855" s="196"/>
      <c r="O855" s="196"/>
      <c r="P855" s="197"/>
      <c r="Q855" s="195"/>
      <c r="R855" s="196"/>
      <c r="S855" s="196"/>
      <c r="T855" s="196"/>
      <c r="U855" s="197"/>
      <c r="V855"/>
      <c r="W855"/>
      <c r="X855" s="2"/>
      <c r="Y855" s="81"/>
    </row>
    <row r="856" spans="1:25" s="77" customFormat="1">
      <c r="A856"/>
      <c r="B856" s="2"/>
      <c r="C856" s="2"/>
      <c r="D856" s="2"/>
      <c r="E856" s="2"/>
      <c r="F856" s="271"/>
      <c r="G856" s="2"/>
      <c r="H856" s="6"/>
      <c r="I856" s="4"/>
      <c r="J856" s="4"/>
      <c r="K856" s="4"/>
      <c r="L856" s="195"/>
      <c r="M856" s="196"/>
      <c r="N856" s="196"/>
      <c r="O856" s="196"/>
      <c r="P856" s="197"/>
      <c r="Q856" s="195"/>
      <c r="R856" s="196"/>
      <c r="S856" s="196"/>
      <c r="T856" s="196"/>
      <c r="U856" s="197"/>
      <c r="V856"/>
      <c r="W856"/>
      <c r="X856" s="2"/>
      <c r="Y856" s="81"/>
    </row>
    <row r="857" spans="1:25" s="77" customFormat="1">
      <c r="A857"/>
      <c r="B857" s="2"/>
      <c r="C857" s="2"/>
      <c r="D857" s="2"/>
      <c r="E857" s="2"/>
      <c r="F857" s="271"/>
      <c r="G857" s="2"/>
      <c r="H857" s="6"/>
      <c r="I857" s="4"/>
      <c r="J857" s="4"/>
      <c r="K857" s="4"/>
      <c r="L857" s="195"/>
      <c r="M857" s="196"/>
      <c r="N857" s="196"/>
      <c r="O857" s="196"/>
      <c r="P857" s="197"/>
      <c r="Q857" s="195"/>
      <c r="R857" s="196"/>
      <c r="S857" s="196"/>
      <c r="T857" s="196"/>
      <c r="U857" s="197"/>
      <c r="V857"/>
      <c r="W857"/>
      <c r="X857" s="2"/>
      <c r="Y857" s="81"/>
    </row>
    <row r="858" spans="1:25" s="77" customFormat="1">
      <c r="A858"/>
      <c r="B858" s="2"/>
      <c r="C858" s="2"/>
      <c r="D858" s="2"/>
      <c r="E858" s="2"/>
      <c r="F858" s="271"/>
      <c r="G858" s="2"/>
      <c r="H858" s="6"/>
      <c r="I858" s="4"/>
      <c r="J858" s="4"/>
      <c r="K858" s="4"/>
      <c r="L858" s="195"/>
      <c r="M858" s="196"/>
      <c r="N858" s="196"/>
      <c r="O858" s="196"/>
      <c r="P858" s="197"/>
      <c r="Q858" s="195"/>
      <c r="R858" s="196"/>
      <c r="S858" s="196"/>
      <c r="T858" s="196"/>
      <c r="U858" s="197"/>
      <c r="V858"/>
      <c r="W858"/>
      <c r="X858" s="2"/>
      <c r="Y858" s="81"/>
    </row>
    <row r="859" spans="1:25" s="77" customFormat="1">
      <c r="A859"/>
      <c r="B859" s="2"/>
      <c r="C859" s="2"/>
      <c r="D859" s="2"/>
      <c r="E859" s="2"/>
      <c r="F859" s="271"/>
      <c r="G859" s="2"/>
      <c r="H859" s="6"/>
      <c r="I859" s="4"/>
      <c r="J859" s="4"/>
      <c r="K859" s="4"/>
      <c r="L859" s="195"/>
      <c r="M859" s="196"/>
      <c r="N859" s="196"/>
      <c r="O859" s="196"/>
      <c r="P859" s="197"/>
      <c r="Q859" s="195"/>
      <c r="R859" s="196"/>
      <c r="S859" s="196"/>
      <c r="T859" s="196"/>
      <c r="U859" s="197"/>
      <c r="V859"/>
      <c r="W859"/>
      <c r="X859" s="2"/>
      <c r="Y859" s="81"/>
    </row>
    <row r="860" spans="1:25" s="62" customFormat="1">
      <c r="A860"/>
      <c r="B860" s="2"/>
      <c r="C860" s="2"/>
      <c r="D860" s="2"/>
      <c r="E860" s="2"/>
      <c r="F860" s="271"/>
      <c r="G860" s="2"/>
      <c r="H860" s="6"/>
      <c r="I860" s="4"/>
      <c r="J860" s="4"/>
      <c r="K860" s="4"/>
      <c r="L860" s="195"/>
      <c r="M860" s="196"/>
      <c r="N860" s="196"/>
      <c r="O860" s="196"/>
      <c r="P860" s="197"/>
      <c r="Q860" s="195"/>
      <c r="R860" s="196"/>
      <c r="S860" s="196"/>
      <c r="T860" s="196"/>
      <c r="U860" s="197"/>
      <c r="V860"/>
      <c r="W860"/>
      <c r="X860" s="2"/>
    </row>
    <row r="861" spans="1:25" s="77" customFormat="1">
      <c r="A861"/>
      <c r="B861" s="2"/>
      <c r="C861" s="2"/>
      <c r="D861" s="2"/>
      <c r="E861" s="2"/>
      <c r="F861" s="271"/>
      <c r="G861" s="2"/>
      <c r="H861" s="6"/>
      <c r="I861" s="4"/>
      <c r="J861" s="4"/>
      <c r="K861" s="4"/>
      <c r="L861" s="195"/>
      <c r="M861" s="196"/>
      <c r="N861" s="196"/>
      <c r="O861" s="196"/>
      <c r="P861" s="197"/>
      <c r="Q861" s="195"/>
      <c r="R861" s="196"/>
      <c r="S861" s="196"/>
      <c r="T861" s="196"/>
      <c r="U861" s="197"/>
      <c r="V861"/>
      <c r="W861"/>
      <c r="X861" s="2"/>
      <c r="Y861" s="81"/>
    </row>
    <row r="862" spans="1:25" s="77" customFormat="1">
      <c r="A862"/>
      <c r="B862" s="2"/>
      <c r="C862" s="2"/>
      <c r="D862" s="2"/>
      <c r="E862" s="2"/>
      <c r="F862" s="271"/>
      <c r="G862" s="2"/>
      <c r="H862" s="6"/>
      <c r="I862" s="4"/>
      <c r="J862" s="4"/>
      <c r="K862" s="4"/>
      <c r="L862" s="195"/>
      <c r="M862" s="196"/>
      <c r="N862" s="196"/>
      <c r="O862" s="196"/>
      <c r="P862" s="197"/>
      <c r="Q862" s="195"/>
      <c r="R862" s="196"/>
      <c r="S862" s="196"/>
      <c r="T862" s="196"/>
      <c r="U862" s="197"/>
      <c r="V862"/>
      <c r="W862"/>
      <c r="X862" s="2"/>
      <c r="Y862" s="81"/>
    </row>
    <row r="863" spans="1:25" s="77" customFormat="1">
      <c r="A863"/>
      <c r="B863" s="2"/>
      <c r="C863" s="2"/>
      <c r="D863" s="2"/>
      <c r="E863" s="2"/>
      <c r="F863" s="271"/>
      <c r="G863" s="2"/>
      <c r="H863" s="6"/>
      <c r="I863" s="4"/>
      <c r="J863" s="4"/>
      <c r="K863" s="4"/>
      <c r="L863" s="195"/>
      <c r="M863" s="196"/>
      <c r="N863" s="196"/>
      <c r="O863" s="196"/>
      <c r="P863" s="197"/>
      <c r="Q863" s="195"/>
      <c r="R863" s="196"/>
      <c r="S863" s="196"/>
      <c r="T863" s="196"/>
      <c r="U863" s="197"/>
      <c r="V863"/>
      <c r="W863"/>
      <c r="X863" s="2"/>
      <c r="Y863" s="81"/>
    </row>
    <row r="864" spans="1:25" s="77" customFormat="1">
      <c r="A864"/>
      <c r="B864" s="2"/>
      <c r="C864" s="2"/>
      <c r="D864" s="2"/>
      <c r="E864" s="2"/>
      <c r="F864" s="271"/>
      <c r="G864" s="2"/>
      <c r="H864" s="6"/>
      <c r="I864" s="4"/>
      <c r="J864" s="4"/>
      <c r="K864" s="4"/>
      <c r="L864" s="195"/>
      <c r="M864" s="196"/>
      <c r="N864" s="196"/>
      <c r="O864" s="196"/>
      <c r="P864" s="197"/>
      <c r="Q864" s="195"/>
      <c r="R864" s="196"/>
      <c r="S864" s="196"/>
      <c r="T864" s="196"/>
      <c r="U864" s="197"/>
      <c r="V864"/>
      <c r="W864"/>
      <c r="X864" s="2"/>
      <c r="Y864" s="81"/>
    </row>
    <row r="865" spans="1:25" s="77" customFormat="1">
      <c r="A865"/>
      <c r="B865" s="2"/>
      <c r="C865" s="1"/>
      <c r="D865" s="2"/>
      <c r="E865" s="1"/>
      <c r="F865" s="2"/>
      <c r="G865" s="2"/>
      <c r="H865" s="6"/>
      <c r="I865" s="4"/>
      <c r="J865" s="4"/>
      <c r="K865" s="4"/>
      <c r="L865" s="84"/>
      <c r="M865" s="4"/>
      <c r="N865" s="4"/>
      <c r="O865" s="4"/>
      <c r="P865" s="5"/>
      <c r="Q865" s="84"/>
      <c r="R865" s="4"/>
      <c r="S865" s="4"/>
      <c r="T865" s="4"/>
      <c r="U865" s="5"/>
      <c r="V865"/>
      <c r="W865"/>
      <c r="X865" s="2"/>
      <c r="Y865" s="81"/>
    </row>
    <row r="866" spans="1:25" s="62" customFormat="1">
      <c r="A866" s="182"/>
      <c r="B866" s="171" t="s">
        <v>65</v>
      </c>
      <c r="C866" s="171" t="s">
        <v>66</v>
      </c>
      <c r="D866" s="171" t="s">
        <v>65</v>
      </c>
      <c r="E866" s="171" t="s">
        <v>66</v>
      </c>
      <c r="F866" s="183"/>
      <c r="G866" s="183"/>
      <c r="H866" s="184"/>
      <c r="I866" s="182"/>
      <c r="J866" s="182"/>
      <c r="K866" s="182"/>
      <c r="L866" s="184"/>
      <c r="M866" s="182"/>
      <c r="N866" s="182"/>
      <c r="O866" s="182"/>
      <c r="P866" s="185"/>
      <c r="Q866" s="184"/>
      <c r="R866" s="182"/>
      <c r="S866" s="182"/>
      <c r="T866" s="182"/>
      <c r="U866" s="185"/>
      <c r="V866" s="182"/>
      <c r="W866" s="182"/>
      <c r="X866" s="186"/>
    </row>
    <row r="867" spans="1:25" s="77" customFormat="1">
      <c r="A867" s="169"/>
      <c r="B867" s="170"/>
      <c r="C867" s="170"/>
      <c r="D867" s="170" t="s">
        <v>75</v>
      </c>
      <c r="E867" s="170"/>
      <c r="F867" s="173"/>
      <c r="G867" s="173"/>
      <c r="H867" s="174"/>
      <c r="I867" s="175"/>
      <c r="J867" s="175"/>
      <c r="K867" s="175"/>
      <c r="L867" s="174"/>
      <c r="M867" s="175"/>
      <c r="N867" s="175"/>
      <c r="O867" s="175"/>
      <c r="P867" s="176"/>
      <c r="Q867" s="174"/>
      <c r="R867" s="175"/>
      <c r="S867" s="175"/>
      <c r="T867" s="175"/>
      <c r="U867" s="176"/>
      <c r="V867" s="169"/>
      <c r="W867" s="169"/>
      <c r="X867" s="177"/>
      <c r="Y867" s="81"/>
    </row>
    <row r="868" spans="1:25">
      <c r="B868" s="2">
        <v>650</v>
      </c>
      <c r="C868" s="2" t="str">
        <f>VLOOKUP($B868,'[2]Node Plan'!B:M,2,FALSE)</f>
        <v>Upper Stack Rod 1 Node 650</v>
      </c>
      <c r="D868" s="2">
        <f>B868+1</f>
        <v>651</v>
      </c>
      <c r="E868" s="2" t="str">
        <f>VLOOKUP($D868,'[2]Node Plan'!B:M,2,FALSE)</f>
        <v>Upper Stack Rod 1 Node 651</v>
      </c>
      <c r="F868" s="2">
        <f t="shared" ref="F868:F869" si="551">IF(G868="Y",1/(1/K868+1/P868+1/U868),1/(1/P868+1/U868))</f>
        <v>6.8348159999999991E-2</v>
      </c>
      <c r="G868" s="2" t="s">
        <v>24</v>
      </c>
      <c r="K868" s="5">
        <f t="shared" ref="K868:K869" si="552">I868*J868*H868</f>
        <v>0</v>
      </c>
      <c r="L868" s="274">
        <f>VLOOKUP($B868,'[2]Node Plan'!$B:$M,8,FALSE)</f>
        <v>170</v>
      </c>
      <c r="M868" s="275"/>
      <c r="N868" s="275">
        <f>VLOOKUP($B868,'[2]Node Plan'!$B:$M,11,FALSE)</f>
        <v>8.0409600000000003E-6</v>
      </c>
      <c r="O868" s="275">
        <f>VLOOKUP($B868,'[2]Node Plan'!$B:$M,12,FALSE)/2</f>
        <v>0.01</v>
      </c>
      <c r="P868" s="304">
        <f>(L868*N868)/O868</f>
        <v>0.13669631999999998</v>
      </c>
      <c r="Q868" s="274">
        <f>VLOOKUP($D868,'[2]Node Plan'!$B:$M,8,FALSE)</f>
        <v>170</v>
      </c>
      <c r="R868" s="275"/>
      <c r="S868" s="275">
        <f>VLOOKUP($D868,'[2]Node Plan'!$B:$M,11,FALSE)</f>
        <v>8.0409600000000003E-6</v>
      </c>
      <c r="T868" s="275">
        <f>VLOOKUP($D868,'[2]Node Plan'!$B:$M,12,FALSE)/2</f>
        <v>0.01</v>
      </c>
      <c r="U868" s="304">
        <f>(Q868*S868)/T868</f>
        <v>0.13669631999999998</v>
      </c>
      <c r="X868" s="2" t="str">
        <f t="shared" ref="X868:X869" si="553">"     GL("&amp;B868&amp;","&amp;D868&amp;") = "&amp;F868&amp;";"</f>
        <v xml:space="preserve">     GL(650,651) = 0.06834816;</v>
      </c>
    </row>
    <row r="869" spans="1:25" s="77" customFormat="1">
      <c r="B869" s="78">
        <f>B868+1</f>
        <v>651</v>
      </c>
      <c r="C869" s="78" t="str">
        <f>VLOOKUP($B869,'[2]Node Plan'!B:M,2,FALSE)</f>
        <v>Upper Stack Rod 1 Node 651</v>
      </c>
      <c r="D869" s="78">
        <f>D868+1</f>
        <v>652</v>
      </c>
      <c r="E869" s="78" t="str">
        <f>VLOOKUP($D869,'[2]Node Plan'!B:M,2,FALSE)</f>
        <v>Upper Stack Rod 1 Node 652</v>
      </c>
      <c r="F869" s="2">
        <f t="shared" si="551"/>
        <v>6.8348159999999991E-2</v>
      </c>
      <c r="G869" s="2" t="s">
        <v>24</v>
      </c>
      <c r="H869" s="79"/>
      <c r="K869" s="5">
        <f t="shared" si="552"/>
        <v>0</v>
      </c>
      <c r="L869" s="298">
        <f>VLOOKUP($B869,'[2]Node Plan'!$B:$M,8,FALSE)</f>
        <v>170</v>
      </c>
      <c r="M869" s="191"/>
      <c r="N869" s="191">
        <f>VLOOKUP($B869,'[2]Node Plan'!$B:$M,11,FALSE)</f>
        <v>8.0409600000000003E-6</v>
      </c>
      <c r="O869" s="191">
        <f>VLOOKUP($B869,'[2]Node Plan'!$B:$M,12,FALSE)/2</f>
        <v>0.01</v>
      </c>
      <c r="P869" s="302">
        <f>(L869*N869)/O869</f>
        <v>0.13669631999999998</v>
      </c>
      <c r="Q869" s="298">
        <f>VLOOKUP($D869,'[2]Node Plan'!$B:$M,8,FALSE)</f>
        <v>170</v>
      </c>
      <c r="R869" s="191"/>
      <c r="S869" s="191">
        <f>VLOOKUP($D869,'[2]Node Plan'!$B:$M,11,FALSE)</f>
        <v>8.0409600000000003E-6</v>
      </c>
      <c r="T869" s="191">
        <f>VLOOKUP($D869,'[2]Node Plan'!$B:$M,12,FALSE)/2</f>
        <v>0.01</v>
      </c>
      <c r="U869" s="302">
        <f>(Q869*S869)/T869</f>
        <v>0.13669631999999998</v>
      </c>
      <c r="X869" s="2" t="str">
        <f t="shared" si="553"/>
        <v xml:space="preserve">     GL(651,652) = 0.06834816;</v>
      </c>
      <c r="Y869" s="81"/>
    </row>
    <row r="870" spans="1:25" s="77" customFormat="1">
      <c r="B870" s="78"/>
      <c r="C870" s="78"/>
      <c r="D870" s="78"/>
      <c r="E870" s="78"/>
      <c r="F870" s="78"/>
      <c r="G870" s="78"/>
      <c r="H870" s="79"/>
      <c r="L870" s="87"/>
      <c r="P870" s="80"/>
      <c r="Q870" s="87"/>
      <c r="U870" s="80"/>
      <c r="X870" s="78"/>
      <c r="Y870" s="81"/>
    </row>
    <row r="871" spans="1:25" s="77" customFormat="1">
      <c r="A871" s="182"/>
      <c r="B871" s="171" t="s">
        <v>65</v>
      </c>
      <c r="C871" s="171" t="s">
        <v>70</v>
      </c>
      <c r="D871" s="171" t="s">
        <v>65</v>
      </c>
      <c r="E871" s="171" t="s">
        <v>70</v>
      </c>
      <c r="F871" s="183"/>
      <c r="G871" s="183"/>
      <c r="H871" s="184"/>
      <c r="I871" s="182"/>
      <c r="J871" s="182"/>
      <c r="K871" s="182"/>
      <c r="L871" s="184"/>
      <c r="M871" s="182"/>
      <c r="N871" s="182"/>
      <c r="O871" s="182"/>
      <c r="P871" s="185"/>
      <c r="Q871" s="184"/>
      <c r="R871" s="182"/>
      <c r="S871" s="182"/>
      <c r="T871" s="182"/>
      <c r="U871" s="185"/>
      <c r="V871" s="182"/>
      <c r="W871" s="182"/>
      <c r="X871" s="186"/>
      <c r="Y871" s="81"/>
    </row>
    <row r="872" spans="1:25" s="77" customFormat="1">
      <c r="A872" s="169"/>
      <c r="B872" s="170"/>
      <c r="C872" s="170"/>
      <c r="D872" s="170" t="s">
        <v>75</v>
      </c>
      <c r="E872" s="170"/>
      <c r="F872" s="173"/>
      <c r="G872" s="173"/>
      <c r="H872" s="174"/>
      <c r="I872" s="175"/>
      <c r="J872" s="175"/>
      <c r="K872" s="175"/>
      <c r="L872" s="174"/>
      <c r="M872" s="175"/>
      <c r="N872" s="175"/>
      <c r="O872" s="175"/>
      <c r="P872" s="176"/>
      <c r="Q872" s="174"/>
      <c r="R872" s="175"/>
      <c r="S872" s="175"/>
      <c r="T872" s="175"/>
      <c r="U872" s="176"/>
      <c r="V872" s="169"/>
      <c r="W872" s="169"/>
      <c r="X872" s="177"/>
      <c r="Y872" s="81"/>
    </row>
    <row r="873" spans="1:25">
      <c r="B873" s="2">
        <v>655</v>
      </c>
      <c r="C873" s="2" t="str">
        <f>VLOOKUP($B873,'[2]Node Plan'!B:M,2,FALSE)</f>
        <v>Upper Stack Rod 2 Node 655</v>
      </c>
      <c r="D873" s="2">
        <f>B873+1</f>
        <v>656</v>
      </c>
      <c r="E873" s="2" t="str">
        <f>VLOOKUP($D873,'[2]Node Plan'!B:M,2,FALSE)</f>
        <v>Upper Stack Rod 2 Node 656</v>
      </c>
      <c r="F873" s="2">
        <f t="shared" ref="F873:F874" si="554">IF(G873="Y",1/(1/K873+1/P873+1/U873),1/(1/P873+1/U873))</f>
        <v>6.8348159999999991E-2</v>
      </c>
      <c r="G873" s="2" t="s">
        <v>24</v>
      </c>
      <c r="K873" s="5">
        <f t="shared" ref="K873:K874" si="555">I873*J873*H873</f>
        <v>0</v>
      </c>
      <c r="L873" s="274">
        <f>VLOOKUP($B873,'[2]Node Plan'!$B:$M,8,FALSE)</f>
        <v>170</v>
      </c>
      <c r="M873" s="275"/>
      <c r="N873" s="275">
        <f>VLOOKUP($B873,'[2]Node Plan'!$B:$M,11,FALSE)</f>
        <v>8.0409600000000003E-6</v>
      </c>
      <c r="O873" s="275">
        <f>VLOOKUP($B873,'[2]Node Plan'!$B:$M,12,FALSE)/2</f>
        <v>0.01</v>
      </c>
      <c r="P873" s="304">
        <f>(L873*N873)/O873</f>
        <v>0.13669631999999998</v>
      </c>
      <c r="Q873" s="274">
        <f>VLOOKUP($D873,'[2]Node Plan'!$B:$M,8,FALSE)</f>
        <v>170</v>
      </c>
      <c r="R873" s="275"/>
      <c r="S873" s="275">
        <f>VLOOKUP($D873,'[2]Node Plan'!$B:$M,11,FALSE)</f>
        <v>8.0409600000000003E-6</v>
      </c>
      <c r="T873" s="275">
        <f>VLOOKUP($D873,'[2]Node Plan'!$B:$M,12,FALSE)/2</f>
        <v>0.01</v>
      </c>
      <c r="U873" s="304">
        <f>(Q873*S873)/T873</f>
        <v>0.13669631999999998</v>
      </c>
      <c r="X873" s="2" t="str">
        <f t="shared" ref="X873:X874" si="556">"     GL("&amp;B873&amp;","&amp;D873&amp;") = "&amp;F873&amp;";"</f>
        <v xml:space="preserve">     GL(655,656) = 0.06834816;</v>
      </c>
    </row>
    <row r="874" spans="1:25" s="77" customFormat="1">
      <c r="B874" s="78">
        <f>B873+1</f>
        <v>656</v>
      </c>
      <c r="C874" s="78" t="str">
        <f>VLOOKUP($B874,'[2]Node Plan'!B:M,2,FALSE)</f>
        <v>Upper Stack Rod 2 Node 656</v>
      </c>
      <c r="D874" s="78">
        <f>D873+1</f>
        <v>657</v>
      </c>
      <c r="E874" s="78" t="str">
        <f>VLOOKUP($D874,'[2]Node Plan'!B:M,2,FALSE)</f>
        <v>Upper Stack Rod 2 Node 657</v>
      </c>
      <c r="F874" s="2">
        <f t="shared" si="554"/>
        <v>6.8348159999999991E-2</v>
      </c>
      <c r="G874" s="2" t="s">
        <v>24</v>
      </c>
      <c r="H874" s="79"/>
      <c r="K874" s="5">
        <f t="shared" si="555"/>
        <v>0</v>
      </c>
      <c r="L874" s="298">
        <f>VLOOKUP($B874,'[2]Node Plan'!$B:$M,8,FALSE)</f>
        <v>170</v>
      </c>
      <c r="M874" s="191"/>
      <c r="N874" s="191">
        <f>VLOOKUP($B874,'[2]Node Plan'!$B:$M,11,FALSE)</f>
        <v>8.0409600000000003E-6</v>
      </c>
      <c r="O874" s="191">
        <f>VLOOKUP($B874,'[2]Node Plan'!$B:$M,12,FALSE)/2</f>
        <v>0.01</v>
      </c>
      <c r="P874" s="302">
        <f>(L874*N874)/O874</f>
        <v>0.13669631999999998</v>
      </c>
      <c r="Q874" s="298">
        <f>VLOOKUP($D874,'[2]Node Plan'!$B:$M,8,FALSE)</f>
        <v>170</v>
      </c>
      <c r="R874" s="191"/>
      <c r="S874" s="191">
        <f>VLOOKUP($D874,'[2]Node Plan'!$B:$M,11,FALSE)</f>
        <v>8.0409600000000003E-6</v>
      </c>
      <c r="T874" s="191">
        <f>VLOOKUP($D874,'[2]Node Plan'!$B:$M,12,FALSE)/2</f>
        <v>0.01</v>
      </c>
      <c r="U874" s="302">
        <f>(Q874*S874)/T874</f>
        <v>0.13669631999999998</v>
      </c>
      <c r="X874" s="2" t="str">
        <f t="shared" si="556"/>
        <v xml:space="preserve">     GL(656,657) = 0.06834816;</v>
      </c>
      <c r="Y874" s="81"/>
    </row>
    <row r="875" spans="1:25" s="77" customFormat="1">
      <c r="B875" s="78"/>
      <c r="C875" s="78"/>
      <c r="D875" s="78"/>
      <c r="E875" s="78"/>
      <c r="F875" s="78"/>
      <c r="G875" s="78"/>
      <c r="H875" s="79"/>
      <c r="L875" s="87"/>
      <c r="P875" s="80"/>
      <c r="Q875" s="87"/>
      <c r="U875" s="80"/>
      <c r="X875" s="78"/>
      <c r="Y875" s="81"/>
    </row>
    <row r="876" spans="1:25" s="77" customFormat="1">
      <c r="A876" s="182"/>
      <c r="B876" s="171" t="s">
        <v>65</v>
      </c>
      <c r="C876" s="171" t="s">
        <v>71</v>
      </c>
      <c r="D876" s="171" t="s">
        <v>65</v>
      </c>
      <c r="E876" s="171" t="s">
        <v>71</v>
      </c>
      <c r="F876" s="183"/>
      <c r="G876" s="183"/>
      <c r="H876" s="184"/>
      <c r="I876" s="182"/>
      <c r="J876" s="182"/>
      <c r="K876" s="182"/>
      <c r="L876" s="184"/>
      <c r="M876" s="182"/>
      <c r="N876" s="182"/>
      <c r="O876" s="182"/>
      <c r="P876" s="185"/>
      <c r="Q876" s="184"/>
      <c r="R876" s="182"/>
      <c r="S876" s="182"/>
      <c r="T876" s="182"/>
      <c r="U876" s="185"/>
      <c r="V876" s="182"/>
      <c r="W876" s="182"/>
      <c r="X876" s="186"/>
      <c r="Y876" s="81"/>
    </row>
    <row r="877" spans="1:25" s="77" customFormat="1">
      <c r="A877" s="169"/>
      <c r="B877" s="170"/>
      <c r="C877" s="170"/>
      <c r="D877" s="170" t="s">
        <v>75</v>
      </c>
      <c r="E877" s="170"/>
      <c r="F877" s="173"/>
      <c r="G877" s="173"/>
      <c r="H877" s="174"/>
      <c r="I877" s="175"/>
      <c r="J877" s="175"/>
      <c r="K877" s="175"/>
      <c r="L877" s="174"/>
      <c r="M877" s="175"/>
      <c r="N877" s="175"/>
      <c r="O877" s="175"/>
      <c r="P877" s="176"/>
      <c r="Q877" s="174"/>
      <c r="R877" s="175"/>
      <c r="S877" s="175"/>
      <c r="T877" s="175"/>
      <c r="U877" s="176"/>
      <c r="V877" s="169"/>
      <c r="W877" s="169"/>
      <c r="X877" s="177"/>
      <c r="Y877" s="81"/>
    </row>
    <row r="878" spans="1:25">
      <c r="B878" s="2">
        <v>660</v>
      </c>
      <c r="C878" s="2" t="str">
        <f>VLOOKUP($B878,'[2]Node Plan'!B:M,2,FALSE)</f>
        <v>Upper Stack Rod 3 Node 660</v>
      </c>
      <c r="D878" s="2">
        <f>B878+1</f>
        <v>661</v>
      </c>
      <c r="E878" s="2" t="str">
        <f>VLOOKUP($D878,'[2]Node Plan'!B:M,2,FALSE)</f>
        <v>Upper Stack Rod 3 Node 661</v>
      </c>
      <c r="F878" s="2">
        <f t="shared" ref="F878:F879" si="557">IF(G878="Y",1/(1/K878+1/P878+1/U878),1/(1/P878+1/U878))</f>
        <v>6.8348159999999991E-2</v>
      </c>
      <c r="G878" s="2" t="s">
        <v>24</v>
      </c>
      <c r="K878" s="5">
        <f t="shared" ref="K878:K879" si="558">I878*J878*H878</f>
        <v>0</v>
      </c>
      <c r="L878" s="274">
        <f>VLOOKUP($B878,'[2]Node Plan'!$B:$M,8,FALSE)</f>
        <v>170</v>
      </c>
      <c r="M878" s="275"/>
      <c r="N878" s="275">
        <f>VLOOKUP($B878,'[2]Node Plan'!$B:$M,11,FALSE)</f>
        <v>8.0409600000000003E-6</v>
      </c>
      <c r="O878" s="275">
        <f>VLOOKUP($B878,'[2]Node Plan'!$B:$M,12,FALSE)/2</f>
        <v>0.01</v>
      </c>
      <c r="P878" s="304">
        <f>(L878*N878)/O878</f>
        <v>0.13669631999999998</v>
      </c>
      <c r="Q878" s="274">
        <f>VLOOKUP($D878,'[2]Node Plan'!$B:$M,8,FALSE)</f>
        <v>170</v>
      </c>
      <c r="R878" s="275"/>
      <c r="S878" s="275">
        <f>VLOOKUP($D878,'[2]Node Plan'!$B:$M,11,FALSE)</f>
        <v>8.0409600000000003E-6</v>
      </c>
      <c r="T878" s="275">
        <f>VLOOKUP($D878,'[2]Node Plan'!$B:$M,12,FALSE)/2</f>
        <v>0.01</v>
      </c>
      <c r="U878" s="304">
        <f>(Q878*S878)/T878</f>
        <v>0.13669631999999998</v>
      </c>
      <c r="X878" s="2" t="str">
        <f t="shared" ref="X878:X879" si="559">"     GL("&amp;B878&amp;","&amp;D878&amp;") = "&amp;F878&amp;";"</f>
        <v xml:space="preserve">     GL(660,661) = 0.06834816;</v>
      </c>
    </row>
    <row r="879" spans="1:25" s="77" customFormat="1">
      <c r="B879" s="78">
        <f>B878+1</f>
        <v>661</v>
      </c>
      <c r="C879" s="78" t="str">
        <f>VLOOKUP($B879,'[2]Node Plan'!B:M,2,FALSE)</f>
        <v>Upper Stack Rod 3 Node 661</v>
      </c>
      <c r="D879" s="78">
        <f>D878+1</f>
        <v>662</v>
      </c>
      <c r="E879" s="78" t="str">
        <f>VLOOKUP($D879,'[2]Node Plan'!B:M,2,FALSE)</f>
        <v>Upper Stack Rod 3 Node 662</v>
      </c>
      <c r="F879" s="2">
        <f t="shared" si="557"/>
        <v>6.8348159999999991E-2</v>
      </c>
      <c r="G879" s="2" t="s">
        <v>24</v>
      </c>
      <c r="H879" s="79"/>
      <c r="K879" s="5">
        <f t="shared" si="558"/>
        <v>0</v>
      </c>
      <c r="L879" s="298">
        <f>VLOOKUP($B879,'[2]Node Plan'!$B:$M,8,FALSE)</f>
        <v>170</v>
      </c>
      <c r="M879" s="191"/>
      <c r="N879" s="191">
        <f>VLOOKUP($B879,'[2]Node Plan'!$B:$M,11,FALSE)</f>
        <v>8.0409600000000003E-6</v>
      </c>
      <c r="O879" s="191">
        <f>VLOOKUP($B879,'[2]Node Plan'!$B:$M,12,FALSE)/2</f>
        <v>0.01</v>
      </c>
      <c r="P879" s="302">
        <f>(L879*N879)/O879</f>
        <v>0.13669631999999998</v>
      </c>
      <c r="Q879" s="298">
        <f>VLOOKUP($D879,'[2]Node Plan'!$B:$M,8,FALSE)</f>
        <v>170</v>
      </c>
      <c r="R879" s="191"/>
      <c r="S879" s="191">
        <f>VLOOKUP($D879,'[2]Node Plan'!$B:$M,11,FALSE)</f>
        <v>8.0409600000000003E-6</v>
      </c>
      <c r="T879" s="191">
        <f>VLOOKUP($D879,'[2]Node Plan'!$B:$M,12,FALSE)/2</f>
        <v>0.01</v>
      </c>
      <c r="U879" s="302">
        <f>(Q879*S879)/T879</f>
        <v>0.13669631999999998</v>
      </c>
      <c r="X879" s="2" t="str">
        <f t="shared" si="559"/>
        <v xml:space="preserve">     GL(661,662) = 0.06834816;</v>
      </c>
      <c r="Y879" s="81"/>
    </row>
    <row r="880" spans="1:25" s="62" customFormat="1">
      <c r="A880" s="77"/>
      <c r="B880" s="78"/>
      <c r="C880" s="78"/>
      <c r="D880" s="78"/>
      <c r="E880" s="78"/>
      <c r="F880" s="78"/>
      <c r="G880" s="78"/>
      <c r="H880" s="79"/>
      <c r="I880" s="77"/>
      <c r="J880" s="77"/>
      <c r="K880" s="77"/>
      <c r="L880" s="87"/>
      <c r="M880" s="77"/>
      <c r="N880" s="77"/>
      <c r="O880" s="77"/>
      <c r="P880" s="80"/>
      <c r="Q880" s="87"/>
      <c r="R880" s="77"/>
      <c r="S880" s="77"/>
      <c r="T880" s="77"/>
      <c r="U880" s="80"/>
      <c r="V880" s="77"/>
      <c r="W880" s="77"/>
      <c r="X880" s="78"/>
    </row>
    <row r="881" spans="1:25" s="77" customFormat="1">
      <c r="A881" s="182"/>
      <c r="B881" s="171" t="s">
        <v>65</v>
      </c>
      <c r="C881" s="171" t="s">
        <v>76</v>
      </c>
      <c r="D881" s="171" t="s">
        <v>65</v>
      </c>
      <c r="E881" s="171" t="s">
        <v>76</v>
      </c>
      <c r="F881" s="183"/>
      <c r="G881" s="183"/>
      <c r="H881" s="184"/>
      <c r="I881" s="182"/>
      <c r="J881" s="182"/>
      <c r="K881" s="182"/>
      <c r="L881" s="184"/>
      <c r="M881" s="182"/>
      <c r="N881" s="182"/>
      <c r="O881" s="182"/>
      <c r="P881" s="185"/>
      <c r="Q881" s="184"/>
      <c r="R881" s="182"/>
      <c r="S881" s="182"/>
      <c r="T881" s="182"/>
      <c r="U881" s="185"/>
      <c r="V881" s="182"/>
      <c r="W881" s="182"/>
      <c r="X881" s="186"/>
      <c r="Y881" s="81"/>
    </row>
    <row r="882" spans="1:25" s="77" customFormat="1">
      <c r="A882" s="169"/>
      <c r="B882" s="170"/>
      <c r="C882" s="170"/>
      <c r="D882" s="170" t="s">
        <v>75</v>
      </c>
      <c r="E882" s="170"/>
      <c r="F882" s="173"/>
      <c r="G882" s="173"/>
      <c r="H882" s="174"/>
      <c r="I882" s="175"/>
      <c r="J882" s="175"/>
      <c r="K882" s="175"/>
      <c r="L882" s="174"/>
      <c r="M882" s="175"/>
      <c r="N882" s="175"/>
      <c r="O882" s="175"/>
      <c r="P882" s="176"/>
      <c r="Q882" s="174"/>
      <c r="R882" s="175"/>
      <c r="S882" s="175"/>
      <c r="T882" s="175"/>
      <c r="U882" s="176"/>
      <c r="V882" s="169"/>
      <c r="W882" s="169"/>
      <c r="X882" s="177"/>
      <c r="Y882" s="81"/>
    </row>
    <row r="883" spans="1:25">
      <c r="B883" s="2">
        <v>665</v>
      </c>
      <c r="C883" s="2" t="str">
        <f>VLOOKUP($B883,'[2]Node Plan'!B:M,2,FALSE)</f>
        <v>Upper Stack Rod 4 Node 665</v>
      </c>
      <c r="D883" s="2">
        <f>B883+1</f>
        <v>666</v>
      </c>
      <c r="E883" s="2" t="str">
        <f>VLOOKUP($D883,'[2]Node Plan'!B:M,2,FALSE)</f>
        <v>Upper Stack Rod 4 Node 666</v>
      </c>
      <c r="F883" s="2">
        <f t="shared" ref="F883:F884" si="560">IF(G883="Y",1/(1/K883+1/P883+1/U883),1/(1/P883+1/U883))</f>
        <v>6.8348159999999991E-2</v>
      </c>
      <c r="G883" s="2" t="s">
        <v>24</v>
      </c>
      <c r="K883" s="5">
        <f t="shared" ref="K883:K884" si="561">I883*J883*H883</f>
        <v>0</v>
      </c>
      <c r="L883" s="274">
        <f>VLOOKUP($B883,'[2]Node Plan'!$B:$M,8,FALSE)</f>
        <v>170</v>
      </c>
      <c r="M883" s="275"/>
      <c r="N883" s="275">
        <f>VLOOKUP($B883,'[2]Node Plan'!$B:$M,11,FALSE)</f>
        <v>8.0409600000000003E-6</v>
      </c>
      <c r="O883" s="275">
        <f>VLOOKUP($B883,'[2]Node Plan'!$B:$M,12,FALSE)/2</f>
        <v>0.01</v>
      </c>
      <c r="P883" s="304">
        <f>(L883*N883)/O883</f>
        <v>0.13669631999999998</v>
      </c>
      <c r="Q883" s="274">
        <f>VLOOKUP($D883,'[2]Node Plan'!$B:$M,8,FALSE)</f>
        <v>170</v>
      </c>
      <c r="R883" s="275"/>
      <c r="S883" s="275">
        <f>VLOOKUP($D883,'[2]Node Plan'!$B:$M,11,FALSE)</f>
        <v>8.0409600000000003E-6</v>
      </c>
      <c r="T883" s="275">
        <f>VLOOKUP($D883,'[2]Node Plan'!$B:$M,12,FALSE)/2</f>
        <v>0.01</v>
      </c>
      <c r="U883" s="304">
        <f>(Q883*S883)/T883</f>
        <v>0.13669631999999998</v>
      </c>
      <c r="X883" s="2" t="str">
        <f t="shared" ref="X883:X884" si="562">"     GL("&amp;B883&amp;","&amp;D883&amp;") = "&amp;F883&amp;";"</f>
        <v xml:space="preserve">     GL(665,666) = 0.06834816;</v>
      </c>
    </row>
    <row r="884" spans="1:25" s="77" customFormat="1">
      <c r="B884" s="78">
        <f>B883+1</f>
        <v>666</v>
      </c>
      <c r="C884" s="78" t="str">
        <f>VLOOKUP($B884,'[2]Node Plan'!B:M,2,FALSE)</f>
        <v>Upper Stack Rod 4 Node 666</v>
      </c>
      <c r="D884" s="78">
        <f>D883+1</f>
        <v>667</v>
      </c>
      <c r="E884" s="78" t="str">
        <f>VLOOKUP($D884,'[2]Node Plan'!B:M,2,FALSE)</f>
        <v>Upper Stack Rod 4 Node 667</v>
      </c>
      <c r="F884" s="2">
        <f t="shared" si="560"/>
        <v>6.8348159999999991E-2</v>
      </c>
      <c r="G884" s="2" t="s">
        <v>24</v>
      </c>
      <c r="H884" s="79"/>
      <c r="K884" s="5">
        <f t="shared" si="561"/>
        <v>0</v>
      </c>
      <c r="L884" s="298">
        <f>VLOOKUP($B884,'[2]Node Plan'!$B:$M,8,FALSE)</f>
        <v>170</v>
      </c>
      <c r="M884" s="191"/>
      <c r="N884" s="191">
        <f>VLOOKUP($B884,'[2]Node Plan'!$B:$M,11,FALSE)</f>
        <v>8.0409600000000003E-6</v>
      </c>
      <c r="O884" s="191">
        <f>VLOOKUP($B884,'[2]Node Plan'!$B:$M,12,FALSE)/2</f>
        <v>0.01</v>
      </c>
      <c r="P884" s="302">
        <f>(L884*N884)/O884</f>
        <v>0.13669631999999998</v>
      </c>
      <c r="Q884" s="298">
        <f>VLOOKUP($D884,'[2]Node Plan'!$B:$M,8,FALSE)</f>
        <v>170</v>
      </c>
      <c r="R884" s="191"/>
      <c r="S884" s="191">
        <f>VLOOKUP($D884,'[2]Node Plan'!$B:$M,11,FALSE)</f>
        <v>8.0409600000000003E-6</v>
      </c>
      <c r="T884" s="191">
        <f>VLOOKUP($D884,'[2]Node Plan'!$B:$M,12,FALSE)/2</f>
        <v>0.01</v>
      </c>
      <c r="U884" s="302">
        <f>(Q884*S884)/T884</f>
        <v>0.13669631999999998</v>
      </c>
      <c r="X884" s="2" t="str">
        <f t="shared" si="562"/>
        <v xml:space="preserve">     GL(666,667) = 0.06834816;</v>
      </c>
      <c r="Y884" s="81"/>
    </row>
    <row r="885" spans="1:25" s="77" customFormat="1" ht="15" thickBot="1">
      <c r="A885" s="14"/>
      <c r="B885" s="2"/>
      <c r="C885" s="2"/>
      <c r="D885" s="2"/>
      <c r="E885" s="2"/>
      <c r="F885" s="7"/>
      <c r="G885" s="2"/>
      <c r="H885" s="8"/>
      <c r="I885" s="4"/>
      <c r="J885" s="4"/>
      <c r="K885" s="5"/>
      <c r="L885" s="84"/>
      <c r="M885" s="4"/>
      <c r="N885" s="4"/>
      <c r="O885" s="4"/>
      <c r="P885" s="18"/>
      <c r="Q885" s="84"/>
      <c r="R885" s="4"/>
      <c r="S885" s="4"/>
      <c r="T885" s="4"/>
      <c r="U885" s="18"/>
      <c r="V885" s="63"/>
      <c r="W885" s="63"/>
      <c r="X885" s="64"/>
      <c r="Y885" s="81"/>
    </row>
    <row r="886" spans="1:25" s="62" customFormat="1" ht="15" thickBot="1">
      <c r="A886" s="169"/>
      <c r="B886" s="170"/>
      <c r="C886" s="171" t="s">
        <v>72</v>
      </c>
      <c r="D886" s="170" t="s">
        <v>73</v>
      </c>
      <c r="E886" s="172" t="s">
        <v>74</v>
      </c>
      <c r="F886" s="173"/>
      <c r="G886" s="173"/>
      <c r="H886" s="174"/>
      <c r="I886" s="175"/>
      <c r="J886" s="175"/>
      <c r="K886" s="175"/>
      <c r="L886" s="174"/>
      <c r="M886" s="175"/>
      <c r="N886" s="175"/>
      <c r="O886" s="175"/>
      <c r="P886" s="176"/>
      <c r="Q886" s="174"/>
      <c r="R886" s="175"/>
      <c r="S886" s="175"/>
      <c r="T886" s="175"/>
      <c r="U886" s="175"/>
      <c r="V886" s="178"/>
      <c r="W886" s="180"/>
      <c r="X886" s="180"/>
    </row>
    <row r="887" spans="1:25" s="77" customFormat="1">
      <c r="A887"/>
      <c r="B887" s="2">
        <v>650</v>
      </c>
      <c r="C887" s="2" t="str">
        <f>VLOOKUP($B887,'Node Plan'!B:M,2,FALSE)</f>
        <v>Upper Stack Rod 1 Node 650</v>
      </c>
      <c r="D887" s="2">
        <v>3635</v>
      </c>
      <c r="E887" s="2" t="str">
        <f>VLOOKUP($D887,'Node Plan'!B:M,2,FALSE)</f>
        <v>Top Frame Node 3635</v>
      </c>
      <c r="F887" s="271">
        <f>IF(G887="Y",1/(1/K887+1/P887+1/U887),1/(1/P887+1/U887))</f>
        <v>6.7491095565698114E-2</v>
      </c>
      <c r="G887" s="2" t="s">
        <v>24</v>
      </c>
      <c r="H887" s="6"/>
      <c r="I887" s="4"/>
      <c r="J887" s="4"/>
      <c r="K887" s="5">
        <f>I887*J887*H887</f>
        <v>0</v>
      </c>
      <c r="L887" s="274">
        <f>VLOOKUP($B887,'[2]Node Plan'!$B:$M,8,FALSE)</f>
        <v>170</v>
      </c>
      <c r="M887" s="275"/>
      <c r="N887" s="275">
        <f>VLOOKUP($B887,'[2]Node Plan'!$B:$M,11,FALSE)</f>
        <v>8.0409600000000003E-6</v>
      </c>
      <c r="O887" s="275">
        <f>VLOOKUP($B887,'[2]Node Plan'!$B:$M,12,FALSE)/2</f>
        <v>0.01</v>
      </c>
      <c r="P887" s="304">
        <f>(L887*N887)/O887/2</f>
        <v>6.8348159999999991E-2</v>
      </c>
      <c r="Q887" s="274">
        <f>VLOOKUP($D887,'Node Plan'!$B:$M,8,FALSE)</f>
        <v>170</v>
      </c>
      <c r="R887" s="275">
        <f>VLOOKUP($D887,'Node Plan'!$B:$M,11,FALSE)</f>
        <v>1.6E-2</v>
      </c>
      <c r="S887" s="275">
        <f>VLOOKUP($D887,'Node Plan'!$B:$M,10,FALSE)</f>
        <v>1.583E-2</v>
      </c>
      <c r="T887" s="275">
        <f>VLOOKUP($B806,'Node Plan'!$B:$M,11,FALSE)/2</f>
        <v>8.0000000000000002E-3</v>
      </c>
      <c r="U887" s="275">
        <f>(Q887*R887*S887)/T887</f>
        <v>5.3822000000000001</v>
      </c>
      <c r="V887" s="179"/>
      <c r="W887" s="181"/>
      <c r="X887" s="5" t="str">
        <f>"     GL("&amp;B887&amp;","&amp;D887&amp;") = "&amp;F887&amp;";"</f>
        <v xml:space="preserve">     GL(650,3635) = 0.0674910955656981;</v>
      </c>
      <c r="Y887" s="81"/>
    </row>
    <row r="888" spans="1:25" s="77" customFormat="1">
      <c r="A888"/>
      <c r="B888" s="2"/>
      <c r="C888" s="2"/>
      <c r="D888" s="2"/>
      <c r="E888" s="2"/>
      <c r="F888" s="271"/>
      <c r="G888" s="2"/>
      <c r="H888" s="6"/>
      <c r="I888" s="4"/>
      <c r="J888" s="4"/>
      <c r="K888" s="5"/>
      <c r="L888" s="298"/>
      <c r="M888" s="191"/>
      <c r="N888" s="191"/>
      <c r="O888" s="191"/>
      <c r="P888" s="304"/>
      <c r="Q888" s="274"/>
      <c r="R888" s="275"/>
      <c r="S888" s="275"/>
      <c r="T888" s="275"/>
      <c r="U888" s="275"/>
      <c r="V888" s="179"/>
      <c r="W888" s="181"/>
      <c r="X888" s="5"/>
      <c r="Y888" s="81"/>
    </row>
    <row r="889" spans="1:25" s="77" customFormat="1">
      <c r="A889"/>
      <c r="B889" s="2"/>
      <c r="C889" s="2"/>
      <c r="D889" s="2"/>
      <c r="E889" s="2"/>
      <c r="F889" s="271"/>
      <c r="G889" s="2"/>
      <c r="H889" s="6"/>
      <c r="I889" s="4"/>
      <c r="J889" s="4"/>
      <c r="K889" s="5"/>
      <c r="L889" s="305"/>
      <c r="M889" s="306"/>
      <c r="N889" s="306"/>
      <c r="O889" s="306"/>
      <c r="P889" s="307"/>
      <c r="Q889" s="274"/>
      <c r="R889" s="275"/>
      <c r="S889" s="275"/>
      <c r="T889" s="275"/>
      <c r="U889" s="275"/>
      <c r="V889" s="179"/>
      <c r="W889" s="181"/>
      <c r="X889" s="5"/>
      <c r="Y889" s="81"/>
    </row>
    <row r="890" spans="1:25" s="77" customFormat="1">
      <c r="A890"/>
      <c r="B890" s="2">
        <v>655</v>
      </c>
      <c r="C890" s="2" t="str">
        <f>VLOOKUP($B890,'Node Plan'!B:M,2,FALSE)</f>
        <v>Upper Stack Rod 2 Node 655</v>
      </c>
      <c r="D890" s="2">
        <v>3600</v>
      </c>
      <c r="E890" s="2" t="str">
        <f>VLOOKUP($D890,'Node Plan'!B:M,2,FALSE)</f>
        <v>Top Frame Node 3600</v>
      </c>
      <c r="F890" s="271">
        <f>IF(G890="Y",1/(1/K890+1/P890+1/U890),1/(1/P890+1/U890))</f>
        <v>6.7491095565698114E-2</v>
      </c>
      <c r="G890" s="2" t="s">
        <v>24</v>
      </c>
      <c r="H890" s="6"/>
      <c r="I890" s="4"/>
      <c r="J890" s="4"/>
      <c r="K890" s="5">
        <f>I890*J890*H890</f>
        <v>0</v>
      </c>
      <c r="L890" s="274">
        <f>VLOOKUP($B890,'[2]Node Plan'!$B:$M,8,FALSE)</f>
        <v>170</v>
      </c>
      <c r="M890" s="275"/>
      <c r="N890" s="275">
        <f>VLOOKUP($B890,'[2]Node Plan'!$B:$M,11,FALSE)</f>
        <v>8.0409600000000003E-6</v>
      </c>
      <c r="O890" s="275">
        <f>VLOOKUP($B890,'[2]Node Plan'!$B:$M,12,FALSE)/2</f>
        <v>0.01</v>
      </c>
      <c r="P890" s="304">
        <f>(L890*N890)/O890/2</f>
        <v>6.8348159999999991E-2</v>
      </c>
      <c r="Q890" s="274">
        <f>VLOOKUP($D890,'Node Plan'!$B:$M,8,FALSE)</f>
        <v>170</v>
      </c>
      <c r="R890" s="275">
        <f>VLOOKUP($D890,'Node Plan'!$B:$M,11,FALSE)</f>
        <v>1.6E-2</v>
      </c>
      <c r="S890" s="275">
        <f>VLOOKUP($D890,'Node Plan'!$B:$M,10,FALSE)</f>
        <v>1.583E-2</v>
      </c>
      <c r="T890" s="275">
        <f>0.008</f>
        <v>8.0000000000000002E-3</v>
      </c>
      <c r="U890" s="275">
        <f>(Q890*R890*S890)/T890</f>
        <v>5.3822000000000001</v>
      </c>
      <c r="V890" s="179"/>
      <c r="W890" s="181"/>
      <c r="X890" s="5" t="str">
        <f>"     GL("&amp;B890&amp;","&amp;D890&amp;") = "&amp;F890&amp;";"</f>
        <v xml:space="preserve">     GL(655,3600) = 0.0674910955656981;</v>
      </c>
      <c r="Y890" s="81"/>
    </row>
    <row r="891" spans="1:25" s="77" customFormat="1">
      <c r="A891"/>
      <c r="B891" s="2"/>
      <c r="C891" s="2"/>
      <c r="D891" s="2"/>
      <c r="E891" s="2"/>
      <c r="F891" s="271"/>
      <c r="G891" s="2"/>
      <c r="H891" s="6"/>
      <c r="I891" s="4"/>
      <c r="J891" s="4"/>
      <c r="K891" s="5"/>
      <c r="L891" s="298"/>
      <c r="M891" s="191"/>
      <c r="N891" s="191"/>
      <c r="O891" s="191"/>
      <c r="P891" s="304"/>
      <c r="Q891" s="274"/>
      <c r="R891" s="275"/>
      <c r="S891" s="275"/>
      <c r="T891" s="275"/>
      <c r="U891" s="275"/>
      <c r="V891" s="179"/>
      <c r="W891" s="181"/>
      <c r="X891" s="5"/>
      <c r="Y891" s="81"/>
    </row>
    <row r="892" spans="1:25" s="62" customFormat="1">
      <c r="A892" s="77"/>
      <c r="B892" s="78"/>
      <c r="C892" s="2"/>
      <c r="D892" s="78"/>
      <c r="E892" s="2"/>
      <c r="F892" s="271"/>
      <c r="G892" s="2"/>
      <c r="H892" s="79"/>
      <c r="I892" s="77"/>
      <c r="J892" s="77"/>
      <c r="K892" s="5"/>
      <c r="L892" s="305"/>
      <c r="M892" s="306"/>
      <c r="N892" s="306"/>
      <c r="O892" s="306"/>
      <c r="P892" s="307"/>
      <c r="Q892" s="298"/>
      <c r="R892" s="191"/>
      <c r="S892" s="191"/>
      <c r="T892" s="191"/>
      <c r="U892" s="191"/>
      <c r="V892" s="179"/>
      <c r="W892" s="181"/>
      <c r="X892" s="5"/>
    </row>
    <row r="893" spans="1:25" s="77" customFormat="1">
      <c r="A893"/>
      <c r="B893" s="2">
        <v>660</v>
      </c>
      <c r="C893" s="2" t="str">
        <f>VLOOKUP($B893,'Node Plan'!B:M,2,FALSE)</f>
        <v>Upper Stack Rod 3 Node 660</v>
      </c>
      <c r="D893" s="2">
        <v>3630</v>
      </c>
      <c r="E893" s="2" t="str">
        <f>VLOOKUP($D893,'Node Plan'!B:M,2,FALSE)</f>
        <v>Top Frame Node 3630</v>
      </c>
      <c r="F893" s="271">
        <f>IF(G893="Y",1/(1/K893+1/P893+1/U893),1/(1/P893+1/U893))</f>
        <v>6.7491095565698114E-2</v>
      </c>
      <c r="G893" s="2" t="s">
        <v>24</v>
      </c>
      <c r="H893" s="6"/>
      <c r="I893" s="4"/>
      <c r="J893" s="4"/>
      <c r="K893" s="5">
        <f>I893*J893*H893</f>
        <v>0</v>
      </c>
      <c r="L893" s="274">
        <f>VLOOKUP($B893,'[2]Node Plan'!$B:$M,8,FALSE)</f>
        <v>170</v>
      </c>
      <c r="M893" s="275"/>
      <c r="N893" s="275">
        <f>VLOOKUP($B893,'[2]Node Plan'!$B:$M,11,FALSE)</f>
        <v>8.0409600000000003E-6</v>
      </c>
      <c r="O893" s="275">
        <f>VLOOKUP($B893,'[2]Node Plan'!$B:$M,12,FALSE)/2</f>
        <v>0.01</v>
      </c>
      <c r="P893" s="304">
        <f>(L893*N893)/O893/2</f>
        <v>6.8348159999999991E-2</v>
      </c>
      <c r="Q893" s="274">
        <f>VLOOKUP($D893,'Node Plan'!$B:$M,8,FALSE)</f>
        <v>170</v>
      </c>
      <c r="R893" s="275">
        <f>VLOOKUP($D893,'Node Plan'!$B:$M,11,FALSE)</f>
        <v>1.6E-2</v>
      </c>
      <c r="S893" s="275">
        <f>VLOOKUP($D893,'Node Plan'!$B:$M,10,FALSE)</f>
        <v>1.583E-2</v>
      </c>
      <c r="T893" s="275">
        <f>0.008</f>
        <v>8.0000000000000002E-3</v>
      </c>
      <c r="U893" s="275">
        <f>(Q893*R893*S893)/T893</f>
        <v>5.3822000000000001</v>
      </c>
      <c r="V893" s="179"/>
      <c r="W893" s="181"/>
      <c r="X893" s="5" t="str">
        <f>"     GL("&amp;B893&amp;","&amp;D893&amp;") = "&amp;F893&amp;";"</f>
        <v xml:space="preserve">     GL(660,3630) = 0.0674910955656981;</v>
      </c>
      <c r="Y893" s="81"/>
    </row>
    <row r="894" spans="1:25" s="77" customFormat="1">
      <c r="A894"/>
      <c r="B894" s="2"/>
      <c r="C894" s="2"/>
      <c r="D894" s="2"/>
      <c r="E894" s="2"/>
      <c r="F894" s="271"/>
      <c r="G894" s="2"/>
      <c r="H894" s="6"/>
      <c r="I894" s="4"/>
      <c r="J894" s="4"/>
      <c r="K894" s="5"/>
      <c r="L894" s="298"/>
      <c r="M894" s="191"/>
      <c r="N894" s="191"/>
      <c r="O894" s="191"/>
      <c r="P894" s="304"/>
      <c r="Q894" s="274"/>
      <c r="R894" s="275"/>
      <c r="S894" s="275"/>
      <c r="T894" s="275"/>
      <c r="U894" s="275"/>
      <c r="V894" s="179"/>
      <c r="W894" s="181"/>
      <c r="X894" s="5"/>
      <c r="Y894" s="81"/>
    </row>
    <row r="895" spans="1:25" s="77" customFormat="1">
      <c r="A895"/>
      <c r="B895" s="2"/>
      <c r="C895" s="2"/>
      <c r="D895" s="2"/>
      <c r="E895" s="2"/>
      <c r="F895" s="271"/>
      <c r="G895" s="2"/>
      <c r="H895" s="6"/>
      <c r="I895" s="4"/>
      <c r="J895" s="4"/>
      <c r="K895" s="5"/>
      <c r="L895" s="305"/>
      <c r="M895" s="306"/>
      <c r="N895" s="306"/>
      <c r="O895" s="306"/>
      <c r="P895" s="307"/>
      <c r="Q895" s="274"/>
      <c r="R895" s="275"/>
      <c r="S895" s="275"/>
      <c r="T895" s="275"/>
      <c r="U895" s="275"/>
      <c r="V895" s="179"/>
      <c r="W895" s="181"/>
      <c r="X895" s="5"/>
      <c r="Y895" s="81"/>
    </row>
    <row r="896" spans="1:25" s="77" customFormat="1">
      <c r="A896"/>
      <c r="B896" s="2">
        <v>665</v>
      </c>
      <c r="C896" s="2" t="str">
        <f>VLOOKUP($B896,'Node Plan'!B:M,2,FALSE)</f>
        <v>Upper Stack Rod 3 Node 665</v>
      </c>
      <c r="D896" s="2">
        <v>3605</v>
      </c>
      <c r="E896" s="2" t="str">
        <f>VLOOKUP($D896,'Node Plan'!B:M,2,FALSE)</f>
        <v>Top Frame Node 3605</v>
      </c>
      <c r="F896" s="271">
        <f>IF(G896="Y",1/(1/K896+1/P896+1/U896),1/(1/P896+1/U896))</f>
        <v>6.7491095565698114E-2</v>
      </c>
      <c r="G896" s="2" t="s">
        <v>24</v>
      </c>
      <c r="H896" s="6"/>
      <c r="I896" s="4"/>
      <c r="J896" s="4"/>
      <c r="K896" s="5">
        <f>I896*J896*H896</f>
        <v>0</v>
      </c>
      <c r="L896" s="274">
        <f>VLOOKUP($B896,'[2]Node Plan'!$B:$M,8,FALSE)</f>
        <v>170</v>
      </c>
      <c r="M896" s="275"/>
      <c r="N896" s="275">
        <f>VLOOKUP($B896,'[2]Node Plan'!$B:$M,11,FALSE)</f>
        <v>8.0409600000000003E-6</v>
      </c>
      <c r="O896" s="275">
        <f>VLOOKUP($B896,'[2]Node Plan'!$B:$M,12,FALSE)/2</f>
        <v>0.01</v>
      </c>
      <c r="P896" s="304">
        <f>(L896*N896)/O896/2</f>
        <v>6.8348159999999991E-2</v>
      </c>
      <c r="Q896" s="274">
        <f>VLOOKUP($D896,'Node Plan'!$B:$M,8,FALSE)</f>
        <v>170</v>
      </c>
      <c r="R896" s="275">
        <f>VLOOKUP($D896,'Node Plan'!$B:$M,11,FALSE)</f>
        <v>1.6E-2</v>
      </c>
      <c r="S896" s="275">
        <f>VLOOKUP($D896,'Node Plan'!$B:$M,10,FALSE)</f>
        <v>1.583E-2</v>
      </c>
      <c r="T896" s="275">
        <f>0.008</f>
        <v>8.0000000000000002E-3</v>
      </c>
      <c r="U896" s="275">
        <f>(Q896*R896*S896)/T896</f>
        <v>5.3822000000000001</v>
      </c>
      <c r="V896" s="179"/>
      <c r="W896" s="181"/>
      <c r="X896" s="5" t="str">
        <f>"     GL("&amp;B896&amp;","&amp;D896&amp;") = "&amp;F896&amp;";"</f>
        <v xml:space="preserve">     GL(665,3605) = 0.0674910955656981;</v>
      </c>
      <c r="Y896" s="81"/>
    </row>
    <row r="897" spans="1:25" s="77" customFormat="1">
      <c r="A897"/>
      <c r="B897" s="2"/>
      <c r="C897" s="2"/>
      <c r="D897" s="2"/>
      <c r="E897" s="2"/>
      <c r="F897" s="271"/>
      <c r="G897" s="2"/>
      <c r="H897" s="6"/>
      <c r="I897" s="4"/>
      <c r="J897" s="4"/>
      <c r="K897" s="5"/>
      <c r="L897" s="298"/>
      <c r="M897" s="191"/>
      <c r="N897" s="191"/>
      <c r="O897" s="191"/>
      <c r="P897" s="304"/>
      <c r="Q897" s="274"/>
      <c r="R897" s="275"/>
      <c r="S897" s="275"/>
      <c r="T897" s="275"/>
      <c r="U897" s="275"/>
      <c r="V897" s="179"/>
      <c r="W897" s="181"/>
      <c r="X897" s="5"/>
      <c r="Y897" s="81"/>
    </row>
    <row r="898" spans="1:25" s="62" customFormat="1">
      <c r="A898" s="14"/>
      <c r="B898" s="2"/>
      <c r="C898" s="2"/>
      <c r="D898" s="2"/>
      <c r="E898" s="2"/>
      <c r="F898" s="309"/>
      <c r="G898" s="2"/>
      <c r="H898" s="8"/>
      <c r="I898" s="4"/>
      <c r="J898" s="4"/>
      <c r="K898" s="5"/>
      <c r="L898" s="298"/>
      <c r="M898" s="191"/>
      <c r="N898" s="191"/>
      <c r="O898" s="191"/>
      <c r="P898" s="303"/>
      <c r="Q898" s="298"/>
      <c r="R898" s="191"/>
      <c r="S898" s="191"/>
      <c r="T898" s="191"/>
      <c r="U898" s="308"/>
      <c r="V898" s="14"/>
      <c r="W898" s="14"/>
      <c r="X898" s="2"/>
    </row>
    <row r="899" spans="1:25" s="77" customFormat="1">
      <c r="A899"/>
      <c r="B899" s="2"/>
      <c r="C899" s="2"/>
      <c r="D899" s="2"/>
      <c r="E899" s="2"/>
      <c r="F899" s="271"/>
      <c r="G899" s="2"/>
      <c r="H899" s="6"/>
      <c r="I899" s="4"/>
      <c r="J899" s="4"/>
      <c r="K899" s="5"/>
      <c r="L899" s="274"/>
      <c r="M899" s="275"/>
      <c r="N899" s="275"/>
      <c r="O899" s="275"/>
      <c r="P899" s="276"/>
      <c r="Q899" s="274"/>
      <c r="R899" s="275"/>
      <c r="S899" s="275"/>
      <c r="T899" s="275"/>
      <c r="U899" s="275"/>
      <c r="V899" s="179"/>
      <c r="W899" s="181"/>
      <c r="X899" s="5"/>
      <c r="Y899" s="81"/>
    </row>
    <row r="900" spans="1:25" s="77" customFormat="1">
      <c r="A900"/>
      <c r="B900" s="2"/>
      <c r="C900" s="2"/>
      <c r="D900" s="2"/>
      <c r="E900" s="2"/>
      <c r="F900" s="271"/>
      <c r="G900" s="2"/>
      <c r="H900" s="6"/>
      <c r="I900" s="4"/>
      <c r="J900" s="4"/>
      <c r="K900" s="5"/>
      <c r="L900" s="274"/>
      <c r="M900" s="275"/>
      <c r="N900" s="275"/>
      <c r="O900" s="275"/>
      <c r="P900" s="276"/>
      <c r="Q900" s="274"/>
      <c r="R900" s="275"/>
      <c r="S900" s="275"/>
      <c r="T900" s="275"/>
      <c r="U900" s="275"/>
      <c r="V900" s="179"/>
      <c r="W900" s="181"/>
      <c r="X900" s="5"/>
      <c r="Y900" s="81"/>
    </row>
    <row r="901" spans="1:25" s="77" customFormat="1">
      <c r="A901"/>
      <c r="B901" s="2"/>
      <c r="C901" s="2"/>
      <c r="D901" s="2"/>
      <c r="E901" s="2"/>
      <c r="F901" s="271"/>
      <c r="G901" s="2"/>
      <c r="H901" s="6"/>
      <c r="I901" s="4"/>
      <c r="J901" s="4"/>
      <c r="K901" s="5"/>
      <c r="L901" s="274"/>
      <c r="M901" s="275"/>
      <c r="N901" s="275"/>
      <c r="O901" s="275"/>
      <c r="P901" s="276"/>
      <c r="Q901" s="274"/>
      <c r="R901" s="275"/>
      <c r="S901" s="275"/>
      <c r="T901" s="275"/>
      <c r="U901" s="275"/>
      <c r="V901" s="179"/>
      <c r="W901" s="181"/>
      <c r="X901" s="5"/>
      <c r="Y901" s="81"/>
    </row>
    <row r="902" spans="1:25" s="77" customFormat="1">
      <c r="A902"/>
      <c r="B902" s="2"/>
      <c r="C902" s="2"/>
      <c r="D902" s="2"/>
      <c r="E902" s="2"/>
      <c r="F902" s="271"/>
      <c r="G902" s="2"/>
      <c r="H902" s="6"/>
      <c r="I902" s="4"/>
      <c r="J902" s="4"/>
      <c r="K902" s="5"/>
      <c r="L902" s="274"/>
      <c r="M902" s="275"/>
      <c r="N902" s="275"/>
      <c r="O902" s="275"/>
      <c r="P902" s="276"/>
      <c r="Q902" s="274"/>
      <c r="R902" s="275"/>
      <c r="S902" s="275"/>
      <c r="T902" s="275"/>
      <c r="U902" s="275"/>
      <c r="V902" s="179"/>
      <c r="W902" s="181"/>
      <c r="X902" s="5"/>
      <c r="Y902" s="81"/>
    </row>
    <row r="903" spans="1:25" s="77" customFormat="1">
      <c r="A903"/>
      <c r="B903" s="2"/>
      <c r="C903" s="1"/>
      <c r="D903" s="2"/>
      <c r="E903" s="1"/>
      <c r="F903" s="2"/>
      <c r="G903" s="2"/>
      <c r="H903" s="6"/>
      <c r="I903" s="4"/>
      <c r="J903" s="4"/>
      <c r="K903" s="4"/>
      <c r="L903" s="84"/>
      <c r="M903" s="4"/>
      <c r="N903" s="4"/>
      <c r="O903" s="4"/>
      <c r="P903" s="5"/>
      <c r="Q903" s="84"/>
      <c r="R903" s="4"/>
      <c r="S903" s="4"/>
      <c r="T903" s="4"/>
      <c r="U903" s="5"/>
      <c r="V903" s="191"/>
      <c r="W903" s="191"/>
      <c r="X903" s="5"/>
      <c r="Y903" s="81"/>
    </row>
    <row r="904" spans="1:25" s="77" customFormat="1">
      <c r="A904"/>
      <c r="B904" s="2"/>
      <c r="C904" s="1"/>
      <c r="D904" s="2"/>
      <c r="E904" s="1"/>
      <c r="F904" s="2"/>
      <c r="G904" s="2"/>
      <c r="H904" s="6"/>
      <c r="I904" s="4"/>
      <c r="J904" s="4"/>
      <c r="K904" s="4"/>
      <c r="L904" s="84"/>
      <c r="M904" s="4"/>
      <c r="N904" s="4"/>
      <c r="O904" s="4"/>
      <c r="P904" s="5"/>
      <c r="Q904" s="84"/>
      <c r="R904" s="4"/>
      <c r="S904" s="4"/>
      <c r="T904" s="4"/>
      <c r="U904" s="5"/>
      <c r="V904" s="191"/>
      <c r="W904" s="191"/>
      <c r="X904" s="5"/>
      <c r="Y904" s="81"/>
    </row>
    <row r="905" spans="1:25" s="196" customFormat="1">
      <c r="A905" s="199"/>
      <c r="B905" s="258">
        <v>888888</v>
      </c>
      <c r="C905" s="258" t="s">
        <v>134</v>
      </c>
      <c r="D905" s="258" t="s">
        <v>65</v>
      </c>
      <c r="E905" s="258" t="s">
        <v>66</v>
      </c>
      <c r="F905" s="194"/>
      <c r="G905" s="194"/>
      <c r="H905" s="198"/>
      <c r="I905" s="199"/>
      <c r="J905" s="199"/>
      <c r="K905" s="199"/>
      <c r="L905" s="198"/>
      <c r="M905" s="199"/>
      <c r="N905" s="199"/>
      <c r="O905" s="199"/>
      <c r="P905" s="200"/>
      <c r="Q905" s="198"/>
      <c r="R905" s="199"/>
      <c r="S905" s="199"/>
      <c r="T905" s="199"/>
      <c r="U905" s="200"/>
      <c r="V905" s="199"/>
      <c r="W905" s="199"/>
      <c r="X905" s="259"/>
    </row>
    <row r="906" spans="1:25" s="196" customFormat="1" ht="15" thickBot="1">
      <c r="A906" s="260"/>
      <c r="B906" s="261"/>
      <c r="C906" s="262"/>
      <c r="D906" s="261" t="s">
        <v>135</v>
      </c>
      <c r="E906" s="262"/>
      <c r="F906" s="263"/>
      <c r="G906" s="263"/>
      <c r="H906" s="264"/>
      <c r="I906" s="260"/>
      <c r="J906" s="260"/>
      <c r="K906" s="260"/>
      <c r="L906" s="264"/>
      <c r="M906" s="260"/>
      <c r="N906" s="260"/>
      <c r="O906" s="260"/>
      <c r="P906" s="265"/>
      <c r="Q906" s="264"/>
      <c r="R906" s="260"/>
      <c r="S906" s="260"/>
      <c r="T906" s="260"/>
      <c r="U906" s="265"/>
      <c r="V906" s="199"/>
      <c r="W906" s="199"/>
      <c r="X906" s="259"/>
      <c r="Y906" s="266"/>
    </row>
    <row r="907" spans="1:25" s="77" customFormat="1">
      <c r="A907"/>
      <c r="B907" s="2">
        <v>888888</v>
      </c>
      <c r="C907" s="2" t="str">
        <f>VLOOKUP($B907,'Node Plan'!B:M,2,FALSE)</f>
        <v>Boundary Node 1 Node 888888</v>
      </c>
      <c r="D907" s="2">
        <v>650</v>
      </c>
      <c r="E907" s="2" t="str">
        <f>VLOOKUP($D907,'Node Plan'!B:M,2,FALSE)</f>
        <v>Upper Stack Rod 1 Node 650</v>
      </c>
      <c r="F907" s="192" t="e">
        <f>IF(G907="Y",1/(1/K907+1/P907+1/U907),1/(1/P907+1/U907))</f>
        <v>#DIV/0!</v>
      </c>
      <c r="G907" s="2" t="s">
        <v>24</v>
      </c>
      <c r="H907" s="6"/>
      <c r="I907" s="4"/>
      <c r="J907" s="4"/>
      <c r="K907" s="5">
        <f>I907*J907*H907</f>
        <v>0</v>
      </c>
      <c r="L907" s="274">
        <f>VLOOKUP($B907,'Node Plan'!$B:$M,8,FALSE)</f>
        <v>0</v>
      </c>
      <c r="M907" s="275"/>
      <c r="N907" s="275">
        <f>VLOOKUP($B907,'Node Plan'!$B:$M,12,FALSE)</f>
        <v>0</v>
      </c>
      <c r="O907" s="275">
        <f>VLOOKUP($B907,'Node Plan'!$B:$M,10,FALSE)/2</f>
        <v>0</v>
      </c>
      <c r="P907" s="276" t="e">
        <f>(L907*N907)/O907</f>
        <v>#DIV/0!</v>
      </c>
      <c r="Q907" s="274">
        <f>VLOOKUP($D907,'Node Plan'!$B:$M,8,FALSE)</f>
        <v>170</v>
      </c>
      <c r="R907" s="275">
        <f>VLOOKUP($D907,'Node Plan'!$B:$M,11,FALSE)</f>
        <v>8.0409600000000003E-6</v>
      </c>
      <c r="S907" s="275">
        <f>VLOOKUP($D907,'Node Plan'!$B:$M,12,FALSE)</f>
        <v>1.4E-2</v>
      </c>
      <c r="T907" s="275">
        <f>0.007/2</f>
        <v>3.5000000000000001E-3</v>
      </c>
      <c r="U907" s="275">
        <f>(Q907*R907*S907)/T907</f>
        <v>5.4678527999999999E-3</v>
      </c>
      <c r="V907" s="179"/>
      <c r="W907" s="181"/>
      <c r="X907" s="5" t="str">
        <f>"     GL("&amp;B907&amp;","&amp;D907&amp;") = "&amp;U907&amp;";"</f>
        <v xml:space="preserve">     GL(888888,650) = 0.0054678528;</v>
      </c>
      <c r="Y907" s="81"/>
    </row>
    <row r="908" spans="1:25" s="77" customFormat="1">
      <c r="A908"/>
      <c r="B908" s="2">
        <v>888888</v>
      </c>
      <c r="C908" s="2" t="str">
        <f>VLOOKUP($B908,'Node Plan'!B:M,2,FALSE)</f>
        <v>Boundary Node 1 Node 888888</v>
      </c>
      <c r="D908" s="2">
        <v>655</v>
      </c>
      <c r="E908" s="2" t="str">
        <f>VLOOKUP($D908,'Node Plan'!B:M,2,FALSE)</f>
        <v>Upper Stack Rod 2 Node 655</v>
      </c>
      <c r="F908" s="192" t="e">
        <f>IF(G908="Y",1/(1/K908+1/P908+1/U908),1/(1/P908+1/U908))</f>
        <v>#DIV/0!</v>
      </c>
      <c r="G908" s="2" t="s">
        <v>24</v>
      </c>
      <c r="H908" s="6"/>
      <c r="I908" s="4"/>
      <c r="J908" s="4"/>
      <c r="K908" s="5">
        <f>I908*J908*H908</f>
        <v>0</v>
      </c>
      <c r="L908" s="274">
        <f>VLOOKUP($B908,'Node Plan'!$B:$M,8,FALSE)</f>
        <v>0</v>
      </c>
      <c r="M908" s="275"/>
      <c r="N908" s="275">
        <f>VLOOKUP($B908,'Node Plan'!$B:$M,12,FALSE)</f>
        <v>0</v>
      </c>
      <c r="O908" s="275">
        <f>VLOOKUP($B908,'Node Plan'!$B:$M,10,FALSE)/2</f>
        <v>0</v>
      </c>
      <c r="P908" s="276" t="e">
        <f>(L908*N908)/O908</f>
        <v>#DIV/0!</v>
      </c>
      <c r="Q908" s="274">
        <f>VLOOKUP($D908,'Node Plan'!$B:$M,8,FALSE)</f>
        <v>170</v>
      </c>
      <c r="R908" s="275">
        <f>VLOOKUP($D908,'Node Plan'!$B:$M,11,FALSE)</f>
        <v>8.0409600000000003E-6</v>
      </c>
      <c r="S908" s="275">
        <f>VLOOKUP($D908,'Node Plan'!$B:$M,12,FALSE)</f>
        <v>1.4E-2</v>
      </c>
      <c r="T908" s="275">
        <f>0.007/2</f>
        <v>3.5000000000000001E-3</v>
      </c>
      <c r="U908" s="275">
        <f>(Q908*R908*S908)/T908</f>
        <v>5.4678527999999999E-3</v>
      </c>
      <c r="V908" s="179"/>
      <c r="W908" s="181"/>
      <c r="X908" s="5" t="str">
        <f>"     GL("&amp;B908&amp;","&amp;D908&amp;") = "&amp;U908&amp;";"</f>
        <v xml:space="preserve">     GL(888888,655) = 0.0054678528;</v>
      </c>
      <c r="Y908" s="81"/>
    </row>
    <row r="909" spans="1:25" s="77" customFormat="1">
      <c r="A909"/>
      <c r="B909" s="2">
        <v>888888</v>
      </c>
      <c r="C909" s="2" t="str">
        <f>VLOOKUP($B909,'Node Plan'!B:M,2,FALSE)</f>
        <v>Boundary Node 1 Node 888888</v>
      </c>
      <c r="D909" s="2">
        <v>660</v>
      </c>
      <c r="E909" s="2" t="str">
        <f>VLOOKUP($D909,'Node Plan'!B:M,2,FALSE)</f>
        <v>Upper Stack Rod 3 Node 660</v>
      </c>
      <c r="F909" s="192" t="e">
        <f>IF(G909="Y",1/(1/K909+1/P909+1/U909),1/(1/P909+1/U909))</f>
        <v>#DIV/0!</v>
      </c>
      <c r="G909" s="2" t="s">
        <v>24</v>
      </c>
      <c r="H909" s="6"/>
      <c r="I909" s="4"/>
      <c r="J909" s="4"/>
      <c r="K909" s="5">
        <f>I909*J909*H909</f>
        <v>0</v>
      </c>
      <c r="L909" s="274">
        <f>VLOOKUP($B909,'Node Plan'!$B:$M,8,FALSE)</f>
        <v>0</v>
      </c>
      <c r="M909" s="275"/>
      <c r="N909" s="275">
        <f>VLOOKUP($B909,'Node Plan'!$B:$M,12,FALSE)</f>
        <v>0</v>
      </c>
      <c r="O909" s="275">
        <f>VLOOKUP($B909,'Node Plan'!$B:$M,10,FALSE)/2</f>
        <v>0</v>
      </c>
      <c r="P909" s="276" t="e">
        <f>(L909*N909)/O909</f>
        <v>#DIV/0!</v>
      </c>
      <c r="Q909" s="274">
        <f>VLOOKUP($D909,'Node Plan'!$B:$M,8,FALSE)</f>
        <v>170</v>
      </c>
      <c r="R909" s="275">
        <f>VLOOKUP($D909,'Node Plan'!$B:$M,11,FALSE)</f>
        <v>8.0409600000000003E-6</v>
      </c>
      <c r="S909" s="275">
        <f>VLOOKUP($D909,'Node Plan'!$B:$M,12,FALSE)</f>
        <v>1.4E-2</v>
      </c>
      <c r="T909" s="275">
        <f>0.007/2</f>
        <v>3.5000000000000001E-3</v>
      </c>
      <c r="U909" s="275">
        <f>(Q909*R909*S909)/T909</f>
        <v>5.4678527999999999E-3</v>
      </c>
      <c r="V909" s="179"/>
      <c r="W909" s="181"/>
      <c r="X909" s="5" t="str">
        <f>"     GL("&amp;B909&amp;","&amp;D909&amp;") = "&amp;U909&amp;";"</f>
        <v xml:space="preserve">     GL(888888,660) = 0.0054678528;</v>
      </c>
      <c r="Y909" s="81"/>
    </row>
    <row r="910" spans="1:25" s="77" customFormat="1">
      <c r="A910"/>
      <c r="B910" s="2">
        <v>888888</v>
      </c>
      <c r="C910" s="2" t="str">
        <f>VLOOKUP($B910,'Node Plan'!B:M,2,FALSE)</f>
        <v>Boundary Node 1 Node 888888</v>
      </c>
      <c r="D910" s="2">
        <v>665</v>
      </c>
      <c r="E910" s="2" t="str">
        <f>VLOOKUP($D910,'Node Plan'!B:M,2,FALSE)</f>
        <v>Upper Stack Rod 3 Node 665</v>
      </c>
      <c r="F910" s="192" t="e">
        <f>IF(G910="Y",1/(1/K910+1/P910+1/U910),1/(1/P910+1/U910))</f>
        <v>#DIV/0!</v>
      </c>
      <c r="G910" s="2" t="s">
        <v>24</v>
      </c>
      <c r="H910" s="6"/>
      <c r="I910" s="4"/>
      <c r="J910" s="4"/>
      <c r="K910" s="5">
        <f>I910*J910*H910</f>
        <v>0</v>
      </c>
      <c r="L910" s="274">
        <f>VLOOKUP($B910,'Node Plan'!$B:$M,8,FALSE)</f>
        <v>0</v>
      </c>
      <c r="M910" s="275"/>
      <c r="N910" s="275">
        <f>VLOOKUP($B910,'Node Plan'!$B:$M,12,FALSE)</f>
        <v>0</v>
      </c>
      <c r="O910" s="275">
        <f>VLOOKUP($B910,'Node Plan'!$B:$M,10,FALSE)/2</f>
        <v>0</v>
      </c>
      <c r="P910" s="276" t="e">
        <f>(L910*N910)/O910</f>
        <v>#DIV/0!</v>
      </c>
      <c r="Q910" s="274">
        <f>VLOOKUP($D910,'Node Plan'!$B:$M,8,FALSE)</f>
        <v>170</v>
      </c>
      <c r="R910" s="275">
        <f>VLOOKUP($D910,'Node Plan'!$B:$M,11,FALSE)</f>
        <v>8.0409600000000003E-6</v>
      </c>
      <c r="S910" s="275">
        <f>VLOOKUP($D910,'Node Plan'!$B:$M,12,FALSE)</f>
        <v>1.4E-2</v>
      </c>
      <c r="T910" s="275">
        <f>0.007/2</f>
        <v>3.5000000000000001E-3</v>
      </c>
      <c r="U910" s="275">
        <f>(Q910*R910*S910)/T910</f>
        <v>5.4678527999999999E-3</v>
      </c>
      <c r="V910" s="179"/>
      <c r="W910" s="181"/>
      <c r="X910" s="5" t="str">
        <f>"     GL("&amp;B910&amp;","&amp;D910&amp;") = "&amp;U910&amp;";"</f>
        <v xml:space="preserve">     GL(888888,665) = 0.0054678528;</v>
      </c>
      <c r="Y910" s="81"/>
    </row>
    <row r="911" spans="1:25">
      <c r="A911" s="14"/>
      <c r="C911" s="2"/>
      <c r="E911" s="2"/>
      <c r="F911" s="7"/>
      <c r="H911" s="8"/>
      <c r="K911" s="5"/>
      <c r="P911" s="18"/>
      <c r="U911" s="18"/>
      <c r="V911" s="14"/>
      <c r="W911" s="14"/>
    </row>
    <row r="912" spans="1:25">
      <c r="A912" s="14"/>
      <c r="C912" s="2"/>
      <c r="E912" s="2"/>
      <c r="F912" s="7"/>
      <c r="H912" s="8"/>
      <c r="K912" s="5"/>
      <c r="P912" s="18"/>
      <c r="U912" s="46"/>
      <c r="V912" s="14"/>
      <c r="W912" s="14"/>
    </row>
  </sheetData>
  <mergeCells count="3">
    <mergeCell ref="L4:O4"/>
    <mergeCell ref="Q4:T4"/>
    <mergeCell ref="H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Node Plan</vt:lpstr>
      <vt:lpstr>Material</vt:lpstr>
      <vt:lpstr>Conductor Plan</vt:lpstr>
    </vt:vector>
  </TitlesOfParts>
  <Company>Kungliga Tekniska Högskolan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Chandrashekar</dc:creator>
  <cp:lastModifiedBy>Kevin Ankarsköld-Flück</cp:lastModifiedBy>
  <dcterms:created xsi:type="dcterms:W3CDTF">2016-02-19T11:34:16Z</dcterms:created>
  <dcterms:modified xsi:type="dcterms:W3CDTF">2017-04-30T21:54:39Z</dcterms:modified>
</cp:coreProperties>
</file>