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apps\xp\desktop\01292018\"/>
    </mc:Choice>
  </mc:AlternateContent>
  <bookViews>
    <workbookView xWindow="0" yWindow="0" windowWidth="22500" windowHeight="11295" tabRatio="500" firstSheet="3" activeTab="2"/>
  </bookViews>
  <sheets>
    <sheet name="graph" sheetId="8" r:id="rId1"/>
    <sheet name="no rule" sheetId="7" r:id="rId2"/>
    <sheet name="trend" sheetId="12" r:id="rId3"/>
    <sheet name="Blad13" sheetId="13" r:id="rId4"/>
    <sheet name="rule" sheetId="10" r:id="rId5"/>
    <sheet name="ER" sheetId="5" r:id="rId6"/>
    <sheet name="BBR_nat" sheetId="2" r:id="rId7"/>
    <sheet name="BBR sup" sheetId="3" r:id="rId8"/>
    <sheet name="BBR both" sheetId="4" r:id="rId9"/>
    <sheet name="OECD.Stat export" sheetId="1" r:id="rId10"/>
    <sheet name="OECD.Stat export (2)" sheetId="11" r:id="rId1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48" i="12" l="1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47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0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87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4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12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797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64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22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697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6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3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02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586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4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12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485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6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2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392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68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35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09" i="12"/>
  <c r="D303" i="12"/>
  <c r="D304" i="12"/>
  <c r="D305" i="12"/>
  <c r="D306" i="12"/>
  <c r="D307" i="12"/>
  <c r="D302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277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42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26" i="12"/>
  <c r="D211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182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5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37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92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69" i="12"/>
  <c r="D61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3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2" i="12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2" i="10"/>
  <c r="C2" i="10"/>
  <c r="D2" i="10"/>
  <c r="E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B5" i="10"/>
  <c r="B8" i="10"/>
  <c r="B10" i="10"/>
  <c r="B11" i="10"/>
  <c r="B12" i="10"/>
  <c r="B15" i="10"/>
  <c r="B16" i="10"/>
  <c r="B19" i="10"/>
  <c r="B20" i="10"/>
  <c r="B22" i="10"/>
  <c r="B23" i="10"/>
  <c r="B24" i="10"/>
  <c r="B26" i="10"/>
  <c r="B29" i="10"/>
  <c r="B30" i="10"/>
  <c r="B31" i="10"/>
  <c r="B32" i="10"/>
  <c r="B34" i="10"/>
  <c r="C5" i="10"/>
  <c r="C8" i="10"/>
  <c r="C10" i="10"/>
  <c r="C12" i="10"/>
  <c r="C15" i="10"/>
  <c r="C16" i="10"/>
  <c r="C19" i="10"/>
  <c r="C20" i="10"/>
  <c r="C22" i="10"/>
  <c r="C23" i="10"/>
  <c r="C24" i="10"/>
  <c r="C26" i="10"/>
  <c r="C29" i="10"/>
  <c r="C30" i="10"/>
  <c r="C31" i="10"/>
  <c r="C32" i="10"/>
  <c r="C34" i="10"/>
  <c r="D5" i="10"/>
  <c r="D8" i="10"/>
  <c r="D10" i="10"/>
  <c r="D12" i="10"/>
  <c r="D15" i="10"/>
  <c r="D16" i="10"/>
  <c r="D19" i="10"/>
  <c r="D20" i="10"/>
  <c r="D22" i="10"/>
  <c r="D23" i="10"/>
  <c r="D24" i="10"/>
  <c r="D26" i="10"/>
  <c r="D29" i="10"/>
  <c r="D30" i="10"/>
  <c r="D31" i="10"/>
  <c r="D32" i="10"/>
  <c r="D34" i="10"/>
  <c r="E5" i="10"/>
  <c r="E8" i="10"/>
  <c r="E10" i="10"/>
  <c r="E12" i="10"/>
  <c r="E13" i="10"/>
  <c r="E15" i="10"/>
  <c r="E16" i="10"/>
  <c r="E18" i="10"/>
  <c r="E19" i="10"/>
  <c r="E20" i="10"/>
  <c r="E22" i="10"/>
  <c r="E23" i="10"/>
  <c r="E24" i="10"/>
  <c r="E26" i="10"/>
  <c r="E29" i="10"/>
  <c r="E30" i="10"/>
  <c r="E31" i="10"/>
  <c r="E32" i="10"/>
  <c r="E34" i="10"/>
  <c r="F5" i="10"/>
  <c r="F8" i="10"/>
  <c r="F10" i="10"/>
  <c r="F12" i="10"/>
  <c r="F13" i="10"/>
  <c r="F15" i="10"/>
  <c r="F16" i="10"/>
  <c r="F18" i="10"/>
  <c r="F19" i="10"/>
  <c r="F20" i="10"/>
  <c r="F22" i="10"/>
  <c r="F23" i="10"/>
  <c r="F24" i="10"/>
  <c r="F26" i="10"/>
  <c r="F29" i="10"/>
  <c r="F30" i="10"/>
  <c r="F31" i="10"/>
  <c r="F32" i="10"/>
  <c r="F34" i="10"/>
  <c r="G5" i="10"/>
  <c r="G7" i="10"/>
  <c r="G8" i="10"/>
  <c r="G10" i="10"/>
  <c r="G11" i="10"/>
  <c r="G12" i="10"/>
  <c r="G13" i="10"/>
  <c r="G15" i="10"/>
  <c r="G16" i="10"/>
  <c r="G18" i="10"/>
  <c r="G19" i="10"/>
  <c r="G20" i="10"/>
  <c r="G22" i="10"/>
  <c r="G23" i="10"/>
  <c r="G24" i="10"/>
  <c r="G25" i="10"/>
  <c r="G26" i="10"/>
  <c r="G29" i="10"/>
  <c r="G30" i="10"/>
  <c r="G31" i="10"/>
  <c r="G32" i="10"/>
  <c r="G34" i="10"/>
  <c r="H5" i="10"/>
  <c r="H7" i="10"/>
  <c r="H8" i="10"/>
  <c r="H10" i="10"/>
  <c r="H11" i="10"/>
  <c r="H13" i="10"/>
  <c r="H14" i="10"/>
  <c r="H15" i="10"/>
  <c r="H16" i="10"/>
  <c r="H18" i="10"/>
  <c r="H19" i="10"/>
  <c r="H20" i="10"/>
  <c r="H22" i="10"/>
  <c r="H23" i="10"/>
  <c r="H24" i="10"/>
  <c r="H25" i="10"/>
  <c r="H26" i="10"/>
  <c r="H29" i="10"/>
  <c r="H30" i="10"/>
  <c r="H31" i="10"/>
  <c r="H32" i="10"/>
  <c r="H34" i="10"/>
  <c r="I4" i="10"/>
  <c r="I5" i="10"/>
  <c r="I7" i="10"/>
  <c r="I8" i="10"/>
  <c r="I10" i="10"/>
  <c r="I11" i="10"/>
  <c r="I12" i="10"/>
  <c r="I13" i="10"/>
  <c r="I14" i="10"/>
  <c r="I15" i="10"/>
  <c r="I16" i="10"/>
  <c r="I18" i="10"/>
  <c r="I19" i="10"/>
  <c r="I20" i="10"/>
  <c r="I22" i="10"/>
  <c r="I23" i="10"/>
  <c r="I24" i="10"/>
  <c r="I25" i="10"/>
  <c r="I26" i="10"/>
  <c r="I29" i="10"/>
  <c r="I30" i="10"/>
  <c r="I31" i="10"/>
  <c r="I32" i="10"/>
  <c r="I34" i="10"/>
  <c r="J4" i="10"/>
  <c r="J5" i="10"/>
  <c r="J7" i="10"/>
  <c r="J8" i="10"/>
  <c r="J10" i="10"/>
  <c r="J11" i="10"/>
  <c r="J12" i="10"/>
  <c r="J13" i="10"/>
  <c r="J14" i="10"/>
  <c r="J15" i="10"/>
  <c r="J16" i="10"/>
  <c r="J18" i="10"/>
  <c r="J19" i="10"/>
  <c r="J20" i="10"/>
  <c r="J22" i="10"/>
  <c r="J23" i="10"/>
  <c r="J24" i="10"/>
  <c r="J25" i="10"/>
  <c r="J26" i="10"/>
  <c r="J29" i="10"/>
  <c r="J30" i="10"/>
  <c r="J31" i="10"/>
  <c r="J32" i="10"/>
  <c r="J34" i="10"/>
  <c r="K4" i="10"/>
  <c r="K5" i="10"/>
  <c r="K7" i="10"/>
  <c r="K8" i="10"/>
  <c r="K10" i="10"/>
  <c r="K11" i="10"/>
  <c r="K12" i="10"/>
  <c r="K13" i="10"/>
  <c r="K14" i="10"/>
  <c r="K15" i="10"/>
  <c r="K16" i="10"/>
  <c r="K18" i="10"/>
  <c r="K19" i="10"/>
  <c r="K20" i="10"/>
  <c r="K22" i="10"/>
  <c r="K23" i="10"/>
  <c r="K24" i="10"/>
  <c r="K25" i="10"/>
  <c r="K26" i="10"/>
  <c r="K29" i="10"/>
  <c r="K30" i="10"/>
  <c r="K31" i="10"/>
  <c r="K32" i="10"/>
  <c r="K34" i="10"/>
  <c r="L3" i="10"/>
  <c r="L4" i="10"/>
  <c r="L5" i="10"/>
  <c r="L7" i="10"/>
  <c r="L8" i="10"/>
  <c r="L10" i="10"/>
  <c r="L11" i="10"/>
  <c r="L12" i="10"/>
  <c r="L13" i="10"/>
  <c r="L14" i="10"/>
  <c r="L15" i="10"/>
  <c r="L16" i="10"/>
  <c r="L17" i="10"/>
  <c r="L18" i="10"/>
  <c r="L19" i="10"/>
  <c r="L20" i="10"/>
  <c r="L22" i="10"/>
  <c r="L23" i="10"/>
  <c r="L24" i="10"/>
  <c r="L25" i="10"/>
  <c r="L26" i="10"/>
  <c r="L29" i="10"/>
  <c r="L30" i="10"/>
  <c r="L31" i="10"/>
  <c r="L32" i="10"/>
  <c r="L34" i="10"/>
  <c r="M3" i="10"/>
  <c r="M4" i="10"/>
  <c r="M5" i="10"/>
  <c r="M7" i="10"/>
  <c r="M8" i="10"/>
  <c r="M10" i="10"/>
  <c r="M11" i="10"/>
  <c r="M12" i="10"/>
  <c r="M13" i="10"/>
  <c r="M14" i="10"/>
  <c r="M15" i="10"/>
  <c r="M16" i="10"/>
  <c r="M17" i="10"/>
  <c r="M18" i="10"/>
  <c r="M19" i="10"/>
  <c r="M20" i="10"/>
  <c r="M22" i="10"/>
  <c r="M23" i="10"/>
  <c r="M24" i="10"/>
  <c r="M25" i="10"/>
  <c r="M26" i="10"/>
  <c r="M29" i="10"/>
  <c r="M30" i="10"/>
  <c r="M31" i="10"/>
  <c r="M32" i="10"/>
  <c r="M34" i="10"/>
  <c r="N3" i="10"/>
  <c r="N4" i="10"/>
  <c r="N5" i="10"/>
  <c r="N7" i="10"/>
  <c r="N8" i="10"/>
  <c r="N10" i="10"/>
  <c r="N11" i="10"/>
  <c r="N12" i="10"/>
  <c r="N13" i="10"/>
  <c r="N14" i="10"/>
  <c r="N15" i="10"/>
  <c r="N16" i="10"/>
  <c r="N17" i="10"/>
  <c r="N18" i="10"/>
  <c r="N19" i="10"/>
  <c r="N20" i="10"/>
  <c r="N22" i="10"/>
  <c r="N23" i="10"/>
  <c r="N24" i="10"/>
  <c r="N25" i="10"/>
  <c r="N26" i="10"/>
  <c r="N27" i="10"/>
  <c r="N29" i="10"/>
  <c r="N30" i="10"/>
  <c r="N31" i="10"/>
  <c r="N32" i="10"/>
  <c r="N34" i="10"/>
  <c r="O3" i="10"/>
  <c r="O4" i="10"/>
  <c r="O5" i="10"/>
  <c r="O7" i="10"/>
  <c r="O8" i="10"/>
  <c r="O10" i="10"/>
  <c r="O11" i="10"/>
  <c r="O12" i="10"/>
  <c r="O13" i="10"/>
  <c r="O14" i="10"/>
  <c r="O15" i="10"/>
  <c r="O16" i="10"/>
  <c r="O17" i="10"/>
  <c r="O18" i="10"/>
  <c r="O19" i="10"/>
  <c r="O20" i="10"/>
  <c r="O22" i="10"/>
  <c r="O23" i="10"/>
  <c r="O24" i="10"/>
  <c r="O25" i="10"/>
  <c r="O26" i="10"/>
  <c r="O27" i="10"/>
  <c r="O29" i="10"/>
  <c r="O30" i="10"/>
  <c r="O31" i="10"/>
  <c r="O32" i="10"/>
  <c r="O34" i="10"/>
  <c r="P3" i="10"/>
  <c r="P4" i="10"/>
  <c r="P5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9" i="10"/>
  <c r="P30" i="10"/>
  <c r="P31" i="10"/>
  <c r="P32" i="10"/>
  <c r="P34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C3" i="7"/>
  <c r="C5" i="7"/>
  <c r="C8" i="7"/>
  <c r="C10" i="7"/>
  <c r="C15" i="7"/>
  <c r="C16" i="7"/>
  <c r="C20" i="7"/>
  <c r="C22" i="7"/>
  <c r="C23" i="7"/>
  <c r="C24" i="7"/>
  <c r="C26" i="7"/>
  <c r="C29" i="7"/>
  <c r="C30" i="7"/>
  <c r="C31" i="7"/>
  <c r="C32" i="7"/>
  <c r="C34" i="7"/>
  <c r="C6" i="8"/>
  <c r="D3" i="7"/>
  <c r="D5" i="7"/>
  <c r="D8" i="7"/>
  <c r="D10" i="7"/>
  <c r="D15" i="7"/>
  <c r="D16" i="7"/>
  <c r="D20" i="7"/>
  <c r="D22" i="7"/>
  <c r="D23" i="7"/>
  <c r="D24" i="7"/>
  <c r="D26" i="7"/>
  <c r="D29" i="7"/>
  <c r="D30" i="7"/>
  <c r="D31" i="7"/>
  <c r="D32" i="7"/>
  <c r="D34" i="7"/>
  <c r="D6" i="8"/>
  <c r="E3" i="7"/>
  <c r="E5" i="7"/>
  <c r="E8" i="7"/>
  <c r="E10" i="7"/>
  <c r="E13" i="7"/>
  <c r="E15" i="7"/>
  <c r="E16" i="7"/>
  <c r="E18" i="7"/>
  <c r="E20" i="7"/>
  <c r="E22" i="7"/>
  <c r="E23" i="7"/>
  <c r="E24" i="7"/>
  <c r="E26" i="7"/>
  <c r="E29" i="7"/>
  <c r="E30" i="7"/>
  <c r="E31" i="7"/>
  <c r="E32" i="7"/>
  <c r="E34" i="7"/>
  <c r="E6" i="8"/>
  <c r="F2" i="7"/>
  <c r="F3" i="7"/>
  <c r="F5" i="7"/>
  <c r="F8" i="7"/>
  <c r="F10" i="7"/>
  <c r="F13" i="7"/>
  <c r="F15" i="7"/>
  <c r="F16" i="7"/>
  <c r="F18" i="7"/>
  <c r="F20" i="7"/>
  <c r="F22" i="7"/>
  <c r="F23" i="7"/>
  <c r="F24" i="7"/>
  <c r="F26" i="7"/>
  <c r="F29" i="7"/>
  <c r="F30" i="7"/>
  <c r="F31" i="7"/>
  <c r="F32" i="7"/>
  <c r="F34" i="7"/>
  <c r="F6" i="8"/>
  <c r="G2" i="7"/>
  <c r="G3" i="7"/>
  <c r="G5" i="7"/>
  <c r="G7" i="7"/>
  <c r="G8" i="7"/>
  <c r="G10" i="7"/>
  <c r="G11" i="7"/>
  <c r="G13" i="7"/>
  <c r="G15" i="7"/>
  <c r="G16" i="7"/>
  <c r="G18" i="7"/>
  <c r="G22" i="7"/>
  <c r="G23" i="7"/>
  <c r="G24" i="7"/>
  <c r="G25" i="7"/>
  <c r="G26" i="7"/>
  <c r="G29" i="7"/>
  <c r="G30" i="7"/>
  <c r="G31" i="7"/>
  <c r="G32" i="7"/>
  <c r="G34" i="7"/>
  <c r="G6" i="8"/>
  <c r="H2" i="7"/>
  <c r="H3" i="7"/>
  <c r="H5" i="7"/>
  <c r="H7" i="7"/>
  <c r="H8" i="7"/>
  <c r="H10" i="7"/>
  <c r="H11" i="7"/>
  <c r="H13" i="7"/>
  <c r="H14" i="7"/>
  <c r="H15" i="7"/>
  <c r="H16" i="7"/>
  <c r="H18" i="7"/>
  <c r="H22" i="7"/>
  <c r="H23" i="7"/>
  <c r="H24" i="7"/>
  <c r="H25" i="7"/>
  <c r="H26" i="7"/>
  <c r="H29" i="7"/>
  <c r="H30" i="7"/>
  <c r="H31" i="7"/>
  <c r="H32" i="7"/>
  <c r="H34" i="7"/>
  <c r="H6" i="8"/>
  <c r="I2" i="7"/>
  <c r="I3" i="7"/>
  <c r="I4" i="7"/>
  <c r="I5" i="7"/>
  <c r="I7" i="7"/>
  <c r="I8" i="7"/>
  <c r="I10" i="7"/>
  <c r="I14" i="7"/>
  <c r="I15" i="7"/>
  <c r="I22" i="7"/>
  <c r="I23" i="7"/>
  <c r="I24" i="7"/>
  <c r="I25" i="7"/>
  <c r="I29" i="7"/>
  <c r="I30" i="7"/>
  <c r="I31" i="7"/>
  <c r="I34" i="7"/>
  <c r="I6" i="8"/>
  <c r="J2" i="7"/>
  <c r="J3" i="7"/>
  <c r="J4" i="7"/>
  <c r="J5" i="7"/>
  <c r="J7" i="7"/>
  <c r="J10" i="7"/>
  <c r="J14" i="7"/>
  <c r="J15" i="7"/>
  <c r="J23" i="7"/>
  <c r="J24" i="7"/>
  <c r="J25" i="7"/>
  <c r="J30" i="7"/>
  <c r="J31" i="7"/>
  <c r="J34" i="7"/>
  <c r="J6" i="8"/>
  <c r="K2" i="7"/>
  <c r="K3" i="7"/>
  <c r="K4" i="7"/>
  <c r="K5" i="7"/>
  <c r="K7" i="7"/>
  <c r="K10" i="7"/>
  <c r="K14" i="7"/>
  <c r="K15" i="7"/>
  <c r="K24" i="7"/>
  <c r="K25" i="7"/>
  <c r="K30" i="7"/>
  <c r="K31" i="7"/>
  <c r="K34" i="7"/>
  <c r="K6" i="8"/>
  <c r="L2" i="7"/>
  <c r="L3" i="7"/>
  <c r="L5" i="7"/>
  <c r="L7" i="7"/>
  <c r="L14" i="7"/>
  <c r="L15" i="7"/>
  <c r="L24" i="7"/>
  <c r="L25" i="7"/>
  <c r="L31" i="7"/>
  <c r="L34" i="7"/>
  <c r="L6" i="8"/>
  <c r="M2" i="7"/>
  <c r="M3" i="7"/>
  <c r="M5" i="7"/>
  <c r="M7" i="7"/>
  <c r="M14" i="7"/>
  <c r="M15" i="7"/>
  <c r="M24" i="7"/>
  <c r="M25" i="7"/>
  <c r="M31" i="7"/>
  <c r="M34" i="7"/>
  <c r="M6" i="8"/>
  <c r="N2" i="7"/>
  <c r="N3" i="7"/>
  <c r="N5" i="7"/>
  <c r="N7" i="7"/>
  <c r="N14" i="7"/>
  <c r="N15" i="7"/>
  <c r="N24" i="7"/>
  <c r="N25" i="7"/>
  <c r="N27" i="7"/>
  <c r="N31" i="7"/>
  <c r="N34" i="7"/>
  <c r="N6" i="8"/>
  <c r="O2" i="7"/>
  <c r="O3" i="7"/>
  <c r="O7" i="7"/>
  <c r="O14" i="7"/>
  <c r="O15" i="7"/>
  <c r="O24" i="7"/>
  <c r="O25" i="7"/>
  <c r="O27" i="7"/>
  <c r="O31" i="7"/>
  <c r="O34" i="7"/>
  <c r="O6" i="8"/>
  <c r="P3" i="7"/>
  <c r="P7" i="7"/>
  <c r="P14" i="7"/>
  <c r="P15" i="7"/>
  <c r="P21" i="7"/>
  <c r="P24" i="7"/>
  <c r="P25" i="7"/>
  <c r="P27" i="7"/>
  <c r="P31" i="7"/>
  <c r="P34" i="7"/>
  <c r="P6" i="8"/>
  <c r="Q3" i="7"/>
  <c r="Q6" i="7"/>
  <c r="Q7" i="7"/>
  <c r="Q14" i="7"/>
  <c r="Q15" i="7"/>
  <c r="Q21" i="7"/>
  <c r="Q24" i="7"/>
  <c r="Q25" i="7"/>
  <c r="Q27" i="7"/>
  <c r="Q28" i="7"/>
  <c r="Q31" i="7"/>
  <c r="Q33" i="7"/>
  <c r="Q34" i="7"/>
  <c r="Q6" i="8"/>
  <c r="R3" i="7"/>
  <c r="R7" i="7"/>
  <c r="R14" i="7"/>
  <c r="R15" i="7"/>
  <c r="R21" i="7"/>
  <c r="R25" i="7"/>
  <c r="R27" i="7"/>
  <c r="R28" i="7"/>
  <c r="R31" i="7"/>
  <c r="R33" i="7"/>
  <c r="R34" i="7"/>
  <c r="R6" i="8"/>
  <c r="S3" i="7"/>
  <c r="S7" i="7"/>
  <c r="S14" i="7"/>
  <c r="S15" i="7"/>
  <c r="S21" i="7"/>
  <c r="S25" i="7"/>
  <c r="S27" i="7"/>
  <c r="S28" i="7"/>
  <c r="S31" i="7"/>
  <c r="S33" i="7"/>
  <c r="S34" i="7"/>
  <c r="S6" i="8"/>
  <c r="T3" i="7"/>
  <c r="T7" i="7"/>
  <c r="T14" i="7"/>
  <c r="T15" i="7"/>
  <c r="T21" i="7"/>
  <c r="T25" i="7"/>
  <c r="T27" i="7"/>
  <c r="T28" i="7"/>
  <c r="T31" i="7"/>
  <c r="T33" i="7"/>
  <c r="T34" i="7"/>
  <c r="T6" i="8"/>
  <c r="U3" i="7"/>
  <c r="U21" i="7"/>
  <c r="U31" i="7"/>
  <c r="U33" i="7"/>
  <c r="U34" i="7"/>
  <c r="U6" i="8"/>
  <c r="V3" i="7"/>
  <c r="V21" i="7"/>
  <c r="V31" i="7"/>
  <c r="V33" i="7"/>
  <c r="V34" i="7"/>
  <c r="V6" i="8"/>
  <c r="W3" i="7"/>
  <c r="W5" i="7"/>
  <c r="W31" i="7"/>
  <c r="W33" i="7"/>
  <c r="W34" i="7"/>
  <c r="W6" i="8"/>
  <c r="X3" i="7"/>
  <c r="X5" i="7"/>
  <c r="X31" i="7"/>
  <c r="X33" i="7"/>
  <c r="X34" i="7"/>
  <c r="X6" i="8"/>
  <c r="Y3" i="7"/>
  <c r="Y5" i="7"/>
  <c r="Y25" i="7"/>
  <c r="Y31" i="7"/>
  <c r="Y33" i="7"/>
  <c r="Y34" i="7"/>
  <c r="Y6" i="8"/>
  <c r="Z3" i="7"/>
  <c r="Z5" i="7"/>
  <c r="Z15" i="7"/>
  <c r="Z25" i="7"/>
  <c r="Z31" i="7"/>
  <c r="Z33" i="7"/>
  <c r="Z34" i="7"/>
  <c r="Z6" i="8"/>
  <c r="AA3" i="7"/>
  <c r="AA5" i="7"/>
  <c r="AA15" i="7"/>
  <c r="AA25" i="7"/>
  <c r="AA31" i="7"/>
  <c r="AA33" i="7"/>
  <c r="AA34" i="7"/>
  <c r="AA6" i="8"/>
  <c r="AB3" i="7"/>
  <c r="AB5" i="7"/>
  <c r="AB15" i="7"/>
  <c r="AB31" i="7"/>
  <c r="AB34" i="7"/>
  <c r="AB6" i="8"/>
  <c r="AC3" i="7"/>
  <c r="AC5" i="7"/>
  <c r="AC15" i="7"/>
  <c r="AC31" i="7"/>
  <c r="AC34" i="7"/>
  <c r="AC6" i="8"/>
  <c r="AD3" i="7"/>
  <c r="AD5" i="7"/>
  <c r="AD15" i="7"/>
  <c r="AD31" i="7"/>
  <c r="AD34" i="7"/>
  <c r="AD6" i="8"/>
  <c r="AE3" i="7"/>
  <c r="AE5" i="7"/>
  <c r="AE15" i="7"/>
  <c r="AE31" i="7"/>
  <c r="AE34" i="7"/>
  <c r="AE6" i="8"/>
  <c r="B3" i="7"/>
  <c r="B5" i="7"/>
  <c r="B8" i="7"/>
  <c r="B10" i="7"/>
  <c r="B11" i="7"/>
  <c r="B15" i="7"/>
  <c r="B16" i="7"/>
  <c r="B20" i="7"/>
  <c r="B22" i="7"/>
  <c r="B23" i="7"/>
  <c r="B24" i="7"/>
  <c r="B26" i="7"/>
  <c r="B29" i="7"/>
  <c r="B30" i="7"/>
  <c r="B31" i="7"/>
  <c r="B32" i="7"/>
  <c r="B34" i="7"/>
  <c r="B6" i="8"/>
  <c r="H20" i="5"/>
  <c r="I12" i="4"/>
  <c r="I34" i="4"/>
  <c r="I5" i="8"/>
  <c r="J8" i="4"/>
  <c r="J12" i="4"/>
  <c r="J34" i="4"/>
  <c r="J5" i="8"/>
  <c r="K8" i="4"/>
  <c r="K12" i="4"/>
  <c r="K34" i="4"/>
  <c r="K5" i="8"/>
  <c r="L8" i="4"/>
  <c r="L12" i="4"/>
  <c r="L34" i="4"/>
  <c r="L5" i="8"/>
  <c r="M8" i="4"/>
  <c r="M12" i="4"/>
  <c r="M34" i="4"/>
  <c r="M5" i="8"/>
  <c r="N8" i="4"/>
  <c r="N12" i="4"/>
  <c r="N32" i="4"/>
  <c r="N34" i="4"/>
  <c r="N5" i="8"/>
  <c r="O8" i="4"/>
  <c r="O12" i="4"/>
  <c r="O32" i="4"/>
  <c r="O34" i="4"/>
  <c r="O5" i="8"/>
  <c r="P3" i="4"/>
  <c r="P8" i="4"/>
  <c r="P10" i="4"/>
  <c r="P12" i="4"/>
  <c r="P32" i="4"/>
  <c r="P34" i="4"/>
  <c r="P5" i="8"/>
  <c r="Q3" i="4"/>
  <c r="Q8" i="4"/>
  <c r="Q10" i="4"/>
  <c r="Q12" i="4"/>
  <c r="Q30" i="4"/>
  <c r="Q32" i="4"/>
  <c r="Q34" i="4"/>
  <c r="Q5" i="8"/>
  <c r="R3" i="4"/>
  <c r="R8" i="4"/>
  <c r="R10" i="4"/>
  <c r="R12" i="4"/>
  <c r="R30" i="4"/>
  <c r="R32" i="4"/>
  <c r="R34" i="4"/>
  <c r="R5" i="8"/>
  <c r="S3" i="4"/>
  <c r="S8" i="4"/>
  <c r="S10" i="4"/>
  <c r="S12" i="4"/>
  <c r="S30" i="4"/>
  <c r="S32" i="4"/>
  <c r="S34" i="4"/>
  <c r="S5" i="8"/>
  <c r="T3" i="4"/>
  <c r="T8" i="4"/>
  <c r="T10" i="4"/>
  <c r="T12" i="4"/>
  <c r="T29" i="4"/>
  <c r="T30" i="4"/>
  <c r="T32" i="4"/>
  <c r="T34" i="4"/>
  <c r="T5" i="8"/>
  <c r="U3" i="4"/>
  <c r="U8" i="4"/>
  <c r="U9" i="4"/>
  <c r="U10" i="4"/>
  <c r="U12" i="4"/>
  <c r="U14" i="4"/>
  <c r="U29" i="4"/>
  <c r="U30" i="4"/>
  <c r="U32" i="4"/>
  <c r="U34" i="4"/>
  <c r="U5" i="8"/>
  <c r="V3" i="4"/>
  <c r="V8" i="4"/>
  <c r="V9" i="4"/>
  <c r="V10" i="4"/>
  <c r="V12" i="4"/>
  <c r="V14" i="4"/>
  <c r="V29" i="4"/>
  <c r="V30" i="4"/>
  <c r="V32" i="4"/>
  <c r="V34" i="4"/>
  <c r="V5" i="8"/>
  <c r="W3" i="4"/>
  <c r="W8" i="4"/>
  <c r="W9" i="4"/>
  <c r="W10" i="4"/>
  <c r="W12" i="4"/>
  <c r="W14" i="4"/>
  <c r="W25" i="4"/>
  <c r="W29" i="4"/>
  <c r="W30" i="4"/>
  <c r="W32" i="4"/>
  <c r="W34" i="4"/>
  <c r="W5" i="8"/>
  <c r="X3" i="4"/>
  <c r="X8" i="4"/>
  <c r="X9" i="4"/>
  <c r="X10" i="4"/>
  <c r="X12" i="4"/>
  <c r="X14" i="4"/>
  <c r="X25" i="4"/>
  <c r="X29" i="4"/>
  <c r="X30" i="4"/>
  <c r="X32" i="4"/>
  <c r="X34" i="4"/>
  <c r="X5" i="8"/>
  <c r="Y3" i="4"/>
  <c r="Y8" i="4"/>
  <c r="Y9" i="4"/>
  <c r="Y10" i="4"/>
  <c r="Y12" i="4"/>
  <c r="Y14" i="4"/>
  <c r="Y29" i="4"/>
  <c r="Y30" i="4"/>
  <c r="Y32" i="4"/>
  <c r="Y34" i="4"/>
  <c r="Y5" i="8"/>
  <c r="Z3" i="4"/>
  <c r="Z8" i="4"/>
  <c r="Z9" i="4"/>
  <c r="Z10" i="4"/>
  <c r="Z12" i="4"/>
  <c r="Z14" i="4"/>
  <c r="Z29" i="4"/>
  <c r="Z30" i="4"/>
  <c r="Z32" i="4"/>
  <c r="Z34" i="4"/>
  <c r="Z5" i="8"/>
  <c r="AA3" i="4"/>
  <c r="AA8" i="4"/>
  <c r="AA9" i="4"/>
  <c r="AA10" i="4"/>
  <c r="AA12" i="4"/>
  <c r="AA14" i="4"/>
  <c r="AA29" i="4"/>
  <c r="AA30" i="4"/>
  <c r="AA32" i="4"/>
  <c r="AA34" i="4"/>
  <c r="AA5" i="8"/>
  <c r="AB3" i="4"/>
  <c r="AB8" i="4"/>
  <c r="AB9" i="4"/>
  <c r="AB10" i="4"/>
  <c r="AB12" i="4"/>
  <c r="AB14" i="4"/>
  <c r="AB29" i="4"/>
  <c r="AB30" i="4"/>
  <c r="AB32" i="4"/>
  <c r="AB34" i="4"/>
  <c r="AB5" i="8"/>
  <c r="AC3" i="4"/>
  <c r="AC8" i="4"/>
  <c r="AC9" i="4"/>
  <c r="AC10" i="4"/>
  <c r="AC12" i="4"/>
  <c r="AC29" i="4"/>
  <c r="AC30" i="4"/>
  <c r="AC32" i="4"/>
  <c r="AC34" i="4"/>
  <c r="AC5" i="8"/>
  <c r="AD3" i="4"/>
  <c r="AD8" i="4"/>
  <c r="AD9" i="4"/>
  <c r="AD10" i="4"/>
  <c r="AD11" i="4"/>
  <c r="AD12" i="4"/>
  <c r="AD29" i="4"/>
  <c r="AD30" i="4"/>
  <c r="AD32" i="4"/>
  <c r="AD34" i="4"/>
  <c r="AD5" i="8"/>
  <c r="AE3" i="4"/>
  <c r="AE8" i="4"/>
  <c r="AE9" i="4"/>
  <c r="AE10" i="4"/>
  <c r="AE11" i="4"/>
  <c r="AE12" i="4"/>
  <c r="AE18" i="4"/>
  <c r="AE22" i="4"/>
  <c r="AE29" i="4"/>
  <c r="AE30" i="4"/>
  <c r="AE32" i="4"/>
  <c r="AE34" i="4"/>
  <c r="AE5" i="8"/>
  <c r="I4" i="3"/>
  <c r="I11" i="3"/>
  <c r="I13" i="3"/>
  <c r="I16" i="3"/>
  <c r="I18" i="3"/>
  <c r="I20" i="3"/>
  <c r="I22" i="3"/>
  <c r="I26" i="3"/>
  <c r="I29" i="3"/>
  <c r="I32" i="3"/>
  <c r="I34" i="3"/>
  <c r="I4" i="8"/>
  <c r="J4" i="3"/>
  <c r="J11" i="3"/>
  <c r="J13" i="3"/>
  <c r="J16" i="3"/>
  <c r="J18" i="3"/>
  <c r="J20" i="3"/>
  <c r="J22" i="3"/>
  <c r="J26" i="3"/>
  <c r="J29" i="3"/>
  <c r="J32" i="3"/>
  <c r="J34" i="3"/>
  <c r="J4" i="8"/>
  <c r="K4" i="3"/>
  <c r="K11" i="3"/>
  <c r="K13" i="3"/>
  <c r="K16" i="3"/>
  <c r="K18" i="3"/>
  <c r="K20" i="3"/>
  <c r="K22" i="3"/>
  <c r="K26" i="3"/>
  <c r="K29" i="3"/>
  <c r="K32" i="3"/>
  <c r="K34" i="3"/>
  <c r="K4" i="8"/>
  <c r="L3" i="3"/>
  <c r="L4" i="3"/>
  <c r="L10" i="3"/>
  <c r="L11" i="3"/>
  <c r="L13" i="3"/>
  <c r="L16" i="3"/>
  <c r="L18" i="3"/>
  <c r="L20" i="3"/>
  <c r="L22" i="3"/>
  <c r="L26" i="3"/>
  <c r="L29" i="3"/>
  <c r="L30" i="3"/>
  <c r="L32" i="3"/>
  <c r="L34" i="3"/>
  <c r="L4" i="8"/>
  <c r="M3" i="3"/>
  <c r="M4" i="3"/>
  <c r="M10" i="3"/>
  <c r="M11" i="3"/>
  <c r="M13" i="3"/>
  <c r="M16" i="3"/>
  <c r="M18" i="3"/>
  <c r="M20" i="3"/>
  <c r="M22" i="3"/>
  <c r="M26" i="3"/>
  <c r="M29" i="3"/>
  <c r="M30" i="3"/>
  <c r="M32" i="3"/>
  <c r="M34" i="3"/>
  <c r="M4" i="8"/>
  <c r="N3" i="3"/>
  <c r="N4" i="3"/>
  <c r="N10" i="3"/>
  <c r="N11" i="3"/>
  <c r="N13" i="3"/>
  <c r="N16" i="3"/>
  <c r="N18" i="3"/>
  <c r="N20" i="3"/>
  <c r="N22" i="3"/>
  <c r="N26" i="3"/>
  <c r="N29" i="3"/>
  <c r="N30" i="3"/>
  <c r="N34" i="3"/>
  <c r="N4" i="8"/>
  <c r="O3" i="3"/>
  <c r="O4" i="3"/>
  <c r="O10" i="3"/>
  <c r="O11" i="3"/>
  <c r="O13" i="3"/>
  <c r="O16" i="3"/>
  <c r="O18" i="3"/>
  <c r="O20" i="3"/>
  <c r="O22" i="3"/>
  <c r="O26" i="3"/>
  <c r="O29" i="3"/>
  <c r="O30" i="3"/>
  <c r="O34" i="3"/>
  <c r="O4" i="8"/>
  <c r="P4" i="3"/>
  <c r="P11" i="3"/>
  <c r="P13" i="3"/>
  <c r="P16" i="3"/>
  <c r="P18" i="3"/>
  <c r="P20" i="3"/>
  <c r="P22" i="3"/>
  <c r="P26" i="3"/>
  <c r="P29" i="3"/>
  <c r="P30" i="3"/>
  <c r="P34" i="3"/>
  <c r="P4" i="8"/>
  <c r="Q4" i="3"/>
  <c r="Q11" i="3"/>
  <c r="Q13" i="3"/>
  <c r="Q16" i="3"/>
  <c r="Q18" i="3"/>
  <c r="Q20" i="3"/>
  <c r="Q22" i="3"/>
  <c r="Q26" i="3"/>
  <c r="Q29" i="3"/>
  <c r="Q30" i="3"/>
  <c r="Q34" i="3"/>
  <c r="Q4" i="8"/>
  <c r="R4" i="3"/>
  <c r="R11" i="3"/>
  <c r="R13" i="3"/>
  <c r="R16" i="3"/>
  <c r="R18" i="3"/>
  <c r="R20" i="3"/>
  <c r="R22" i="3"/>
  <c r="R26" i="3"/>
  <c r="R29" i="3"/>
  <c r="R30" i="3"/>
  <c r="R34" i="3"/>
  <c r="R4" i="8"/>
  <c r="S4" i="3"/>
  <c r="S11" i="3"/>
  <c r="S13" i="3"/>
  <c r="S16" i="3"/>
  <c r="S18" i="3"/>
  <c r="S20" i="3"/>
  <c r="S22" i="3"/>
  <c r="S26" i="3"/>
  <c r="S29" i="3"/>
  <c r="S30" i="3"/>
  <c r="S34" i="3"/>
  <c r="S4" i="8"/>
  <c r="T4" i="3"/>
  <c r="T11" i="3"/>
  <c r="T13" i="3"/>
  <c r="T16" i="3"/>
  <c r="T18" i="3"/>
  <c r="T20" i="3"/>
  <c r="T22" i="3"/>
  <c r="T26" i="3"/>
  <c r="T30" i="3"/>
  <c r="T34" i="3"/>
  <c r="T4" i="8"/>
  <c r="U4" i="3"/>
  <c r="U7" i="3"/>
  <c r="U11" i="3"/>
  <c r="U13" i="3"/>
  <c r="U16" i="3"/>
  <c r="U18" i="3"/>
  <c r="U20" i="3"/>
  <c r="U22" i="3"/>
  <c r="U25" i="3"/>
  <c r="U26" i="3"/>
  <c r="U27" i="3"/>
  <c r="U28" i="3"/>
  <c r="U30" i="3"/>
  <c r="U34" i="3"/>
  <c r="U4" i="8"/>
  <c r="V4" i="3"/>
  <c r="V7" i="3"/>
  <c r="V11" i="3"/>
  <c r="V13" i="3"/>
  <c r="V16" i="3"/>
  <c r="V18" i="3"/>
  <c r="V20" i="3"/>
  <c r="V22" i="3"/>
  <c r="V25" i="3"/>
  <c r="V26" i="3"/>
  <c r="V27" i="3"/>
  <c r="V28" i="3"/>
  <c r="V30" i="3"/>
  <c r="V34" i="3"/>
  <c r="V4" i="8"/>
  <c r="W4" i="3"/>
  <c r="W7" i="3"/>
  <c r="W11" i="3"/>
  <c r="W13" i="3"/>
  <c r="W16" i="3"/>
  <c r="W18" i="3"/>
  <c r="W20" i="3"/>
  <c r="W22" i="3"/>
  <c r="W26" i="3"/>
  <c r="W27" i="3"/>
  <c r="W28" i="3"/>
  <c r="W30" i="3"/>
  <c r="W34" i="3"/>
  <c r="W4" i="8"/>
  <c r="X4" i="3"/>
  <c r="X7" i="3"/>
  <c r="X11" i="3"/>
  <c r="X13" i="3"/>
  <c r="X16" i="3"/>
  <c r="X18" i="3"/>
  <c r="X20" i="3"/>
  <c r="X22" i="3"/>
  <c r="X26" i="3"/>
  <c r="X27" i="3"/>
  <c r="X28" i="3"/>
  <c r="X30" i="3"/>
  <c r="X34" i="3"/>
  <c r="X4" i="8"/>
  <c r="Y4" i="3"/>
  <c r="Y7" i="3"/>
  <c r="Y11" i="3"/>
  <c r="Y13" i="3"/>
  <c r="Y16" i="3"/>
  <c r="Y18" i="3"/>
  <c r="Y20" i="3"/>
  <c r="Y22" i="3"/>
  <c r="Y25" i="3"/>
  <c r="Y26" i="3"/>
  <c r="Y27" i="3"/>
  <c r="Y28" i="3"/>
  <c r="Y30" i="3"/>
  <c r="Y34" i="3"/>
  <c r="Y4" i="8"/>
  <c r="Z4" i="3"/>
  <c r="Z7" i="3"/>
  <c r="Z11" i="3"/>
  <c r="Z13" i="3"/>
  <c r="Z16" i="3"/>
  <c r="Z18" i="3"/>
  <c r="Z20" i="3"/>
  <c r="Z22" i="3"/>
  <c r="Z25" i="3"/>
  <c r="Z26" i="3"/>
  <c r="Z27" i="3"/>
  <c r="Z28" i="3"/>
  <c r="Z30" i="3"/>
  <c r="Z34" i="3"/>
  <c r="Z4" i="8"/>
  <c r="AA4" i="3"/>
  <c r="AA7" i="3"/>
  <c r="AA11" i="3"/>
  <c r="AA13" i="3"/>
  <c r="AA16" i="3"/>
  <c r="AA18" i="3"/>
  <c r="AA20" i="3"/>
  <c r="AA22" i="3"/>
  <c r="AA25" i="3"/>
  <c r="AA26" i="3"/>
  <c r="AA27" i="3"/>
  <c r="AA28" i="3"/>
  <c r="AA30" i="3"/>
  <c r="AA34" i="3"/>
  <c r="AA4" i="8"/>
  <c r="AB4" i="3"/>
  <c r="AB7" i="3"/>
  <c r="AB11" i="3"/>
  <c r="AB13" i="3"/>
  <c r="AB16" i="3"/>
  <c r="AB18" i="3"/>
  <c r="AB20" i="3"/>
  <c r="AB22" i="3"/>
  <c r="AB25" i="3"/>
  <c r="AB26" i="3"/>
  <c r="AB27" i="3"/>
  <c r="AB28" i="3"/>
  <c r="AB30" i="3"/>
  <c r="AB34" i="3"/>
  <c r="AB4" i="8"/>
  <c r="AC4" i="3"/>
  <c r="AC7" i="3"/>
  <c r="AC11" i="3"/>
  <c r="AC13" i="3"/>
  <c r="AC14" i="3"/>
  <c r="AC16" i="3"/>
  <c r="AC18" i="3"/>
  <c r="AC20" i="3"/>
  <c r="AC22" i="3"/>
  <c r="AC25" i="3"/>
  <c r="AC26" i="3"/>
  <c r="AC27" i="3"/>
  <c r="AC28" i="3"/>
  <c r="AC30" i="3"/>
  <c r="AC34" i="3"/>
  <c r="AC4" i="8"/>
  <c r="AD4" i="3"/>
  <c r="AD7" i="3"/>
  <c r="AD13" i="3"/>
  <c r="AD14" i="3"/>
  <c r="AD16" i="3"/>
  <c r="AD18" i="3"/>
  <c r="AD20" i="3"/>
  <c r="AD22" i="3"/>
  <c r="AD25" i="3"/>
  <c r="AD26" i="3"/>
  <c r="AD27" i="3"/>
  <c r="AD28" i="3"/>
  <c r="AD30" i="3"/>
  <c r="AD34" i="3"/>
  <c r="AD4" i="8"/>
  <c r="AE4" i="3"/>
  <c r="AE7" i="3"/>
  <c r="AE13" i="3"/>
  <c r="AE14" i="3"/>
  <c r="AE16" i="3"/>
  <c r="AE20" i="3"/>
  <c r="AE25" i="3"/>
  <c r="AE26" i="3"/>
  <c r="AE27" i="3"/>
  <c r="AE28" i="3"/>
  <c r="AE30" i="3"/>
  <c r="AE34" i="3"/>
  <c r="AE4" i="8"/>
  <c r="C2" i="2"/>
  <c r="C12" i="2"/>
  <c r="C19" i="2"/>
  <c r="C34" i="2"/>
  <c r="C3" i="8"/>
  <c r="D2" i="2"/>
  <c r="D12" i="2"/>
  <c r="D19" i="2"/>
  <c r="D34" i="2"/>
  <c r="D3" i="8"/>
  <c r="E2" i="2"/>
  <c r="E5" i="2"/>
  <c r="E12" i="2"/>
  <c r="E19" i="2"/>
  <c r="E34" i="2"/>
  <c r="E3" i="8"/>
  <c r="F5" i="2"/>
  <c r="F12" i="2"/>
  <c r="F19" i="2"/>
  <c r="F34" i="2"/>
  <c r="F3" i="8"/>
  <c r="G5" i="2"/>
  <c r="G12" i="2"/>
  <c r="G19" i="2"/>
  <c r="G34" i="2"/>
  <c r="G3" i="8"/>
  <c r="H5" i="2"/>
  <c r="H19" i="2"/>
  <c r="H34" i="2"/>
  <c r="H3" i="8"/>
  <c r="I5" i="2"/>
  <c r="I19" i="2"/>
  <c r="I34" i="2"/>
  <c r="I3" i="8"/>
  <c r="J5" i="2"/>
  <c r="J19" i="2"/>
  <c r="J34" i="2"/>
  <c r="J3" i="8"/>
  <c r="K5" i="2"/>
  <c r="K19" i="2"/>
  <c r="K34" i="2"/>
  <c r="K3" i="8"/>
  <c r="L5" i="2"/>
  <c r="L17" i="2"/>
  <c r="L19" i="2"/>
  <c r="L23" i="2"/>
  <c r="L34" i="2"/>
  <c r="L3" i="8"/>
  <c r="M5" i="2"/>
  <c r="M17" i="2"/>
  <c r="M19" i="2"/>
  <c r="M23" i="2"/>
  <c r="M34" i="2"/>
  <c r="M3" i="8"/>
  <c r="N5" i="2"/>
  <c r="N17" i="2"/>
  <c r="N19" i="2"/>
  <c r="N23" i="2"/>
  <c r="N34" i="2"/>
  <c r="N3" i="8"/>
  <c r="O2" i="2"/>
  <c r="O5" i="2"/>
  <c r="O17" i="2"/>
  <c r="O19" i="2"/>
  <c r="O23" i="2"/>
  <c r="O34" i="2"/>
  <c r="O3" i="8"/>
  <c r="P2" i="2"/>
  <c r="P5" i="2"/>
  <c r="P9" i="2"/>
  <c r="P17" i="2"/>
  <c r="P19" i="2"/>
  <c r="P23" i="2"/>
  <c r="P34" i="2"/>
  <c r="P3" i="8"/>
  <c r="Q2" i="2"/>
  <c r="Q5" i="2"/>
  <c r="Q9" i="2"/>
  <c r="Q17" i="2"/>
  <c r="Q19" i="2"/>
  <c r="Q23" i="2"/>
  <c r="Q34" i="2"/>
  <c r="Q3" i="8"/>
  <c r="R2" i="2"/>
  <c r="R5" i="2"/>
  <c r="R6" i="2"/>
  <c r="R9" i="2"/>
  <c r="R17" i="2"/>
  <c r="R19" i="2"/>
  <c r="R23" i="2"/>
  <c r="R24" i="2"/>
  <c r="R34" i="2"/>
  <c r="R3" i="8"/>
  <c r="S2" i="2"/>
  <c r="S5" i="2"/>
  <c r="S6" i="2"/>
  <c r="S9" i="2"/>
  <c r="S17" i="2"/>
  <c r="S19" i="2"/>
  <c r="S23" i="2"/>
  <c r="S24" i="2"/>
  <c r="S34" i="2"/>
  <c r="S3" i="8"/>
  <c r="T2" i="2"/>
  <c r="T5" i="2"/>
  <c r="T6" i="2"/>
  <c r="T9" i="2"/>
  <c r="T17" i="2"/>
  <c r="T19" i="2"/>
  <c r="T23" i="2"/>
  <c r="T24" i="2"/>
  <c r="T34" i="2"/>
  <c r="T3" i="8"/>
  <c r="U2" i="2"/>
  <c r="U5" i="2"/>
  <c r="U6" i="2"/>
  <c r="U17" i="2"/>
  <c r="U19" i="2"/>
  <c r="U23" i="2"/>
  <c r="U24" i="2"/>
  <c r="U34" i="2"/>
  <c r="U3" i="8"/>
  <c r="V2" i="2"/>
  <c r="V5" i="2"/>
  <c r="V6" i="2"/>
  <c r="V17" i="2"/>
  <c r="V19" i="2"/>
  <c r="V23" i="2"/>
  <c r="V24" i="2"/>
  <c r="V34" i="2"/>
  <c r="V3" i="8"/>
  <c r="W2" i="2"/>
  <c r="W5" i="2"/>
  <c r="W17" i="2"/>
  <c r="W19" i="2"/>
  <c r="W21" i="2"/>
  <c r="W23" i="2"/>
  <c r="W24" i="2"/>
  <c r="W34" i="2"/>
  <c r="W3" i="8"/>
  <c r="X2" i="2"/>
  <c r="X5" i="2"/>
  <c r="X17" i="2"/>
  <c r="X19" i="2"/>
  <c r="X21" i="2"/>
  <c r="X23" i="2"/>
  <c r="X24" i="2"/>
  <c r="X34" i="2"/>
  <c r="X3" i="8"/>
  <c r="Y2" i="2"/>
  <c r="Y5" i="2"/>
  <c r="Y17" i="2"/>
  <c r="Y19" i="2"/>
  <c r="Y21" i="2"/>
  <c r="Y23" i="2"/>
  <c r="Y24" i="2"/>
  <c r="Y34" i="2"/>
  <c r="Y3" i="8"/>
  <c r="Z2" i="2"/>
  <c r="Z5" i="2"/>
  <c r="Z17" i="2"/>
  <c r="Z19" i="2"/>
  <c r="Z21" i="2"/>
  <c r="Z23" i="2"/>
  <c r="Z24" i="2"/>
  <c r="Z34" i="2"/>
  <c r="Z3" i="8"/>
  <c r="AA2" i="2"/>
  <c r="AA5" i="2"/>
  <c r="AA17" i="2"/>
  <c r="AA19" i="2"/>
  <c r="AA21" i="2"/>
  <c r="AA23" i="2"/>
  <c r="AA24" i="2"/>
  <c r="AA34" i="2"/>
  <c r="AA3" i="8"/>
  <c r="AB2" i="2"/>
  <c r="AB5" i="2"/>
  <c r="AB17" i="2"/>
  <c r="AB19" i="2"/>
  <c r="AB21" i="2"/>
  <c r="AB23" i="2"/>
  <c r="AB24" i="2"/>
  <c r="AB34" i="2"/>
  <c r="AB3" i="8"/>
  <c r="AC2" i="2"/>
  <c r="AC5" i="2"/>
  <c r="AC17" i="2"/>
  <c r="AC19" i="2"/>
  <c r="AC21" i="2"/>
  <c r="AC23" i="2"/>
  <c r="AC24" i="2"/>
  <c r="AC34" i="2"/>
  <c r="AC3" i="8"/>
  <c r="AD2" i="2"/>
  <c r="AD5" i="2"/>
  <c r="AD17" i="2"/>
  <c r="AD19" i="2"/>
  <c r="AD21" i="2"/>
  <c r="AD23" i="2"/>
  <c r="AD24" i="2"/>
  <c r="AD34" i="2"/>
  <c r="AD3" i="8"/>
  <c r="AE2" i="2"/>
  <c r="AE5" i="2"/>
  <c r="AE17" i="2"/>
  <c r="AE19" i="2"/>
  <c r="AE21" i="2"/>
  <c r="AE23" i="2"/>
  <c r="AE24" i="2"/>
  <c r="AE34" i="2"/>
  <c r="AE3" i="8"/>
  <c r="B2" i="2"/>
  <c r="B12" i="2"/>
  <c r="B19" i="2"/>
  <c r="B34" i="2"/>
  <c r="B3" i="8"/>
  <c r="C2" i="5"/>
  <c r="C12" i="5"/>
  <c r="C34" i="5"/>
  <c r="C2" i="8"/>
  <c r="D2" i="5"/>
  <c r="D12" i="5"/>
  <c r="D34" i="5"/>
  <c r="D2" i="8"/>
  <c r="E2" i="5"/>
  <c r="E12" i="5"/>
  <c r="E34" i="5"/>
  <c r="E2" i="8"/>
  <c r="F12" i="5"/>
  <c r="F34" i="5"/>
  <c r="F2" i="8"/>
  <c r="G12" i="5"/>
  <c r="G34" i="5"/>
  <c r="G2" i="8"/>
  <c r="H34" i="5"/>
  <c r="H2" i="8"/>
  <c r="I12" i="5"/>
  <c r="I20" i="5"/>
  <c r="I34" i="5"/>
  <c r="I2" i="8"/>
  <c r="J4" i="5"/>
  <c r="J12" i="5"/>
  <c r="J20" i="5"/>
  <c r="J34" i="5"/>
  <c r="J2" i="8"/>
  <c r="K4" i="5"/>
  <c r="K8" i="5"/>
  <c r="K12" i="5"/>
  <c r="K20" i="5"/>
  <c r="K22" i="5"/>
  <c r="K34" i="5"/>
  <c r="K2" i="8"/>
  <c r="L4" i="5"/>
  <c r="L8" i="5"/>
  <c r="L12" i="5"/>
  <c r="L20" i="5"/>
  <c r="L22" i="5"/>
  <c r="L34" i="5"/>
  <c r="L2" i="8"/>
  <c r="M4" i="5"/>
  <c r="M8" i="5"/>
  <c r="M12" i="5"/>
  <c r="M20" i="5"/>
  <c r="M22" i="5"/>
  <c r="M34" i="5"/>
  <c r="M2" i="8"/>
  <c r="N4" i="5"/>
  <c r="N8" i="5"/>
  <c r="N12" i="5"/>
  <c r="N20" i="5"/>
  <c r="N22" i="5"/>
  <c r="N30" i="5"/>
  <c r="N34" i="5"/>
  <c r="N2" i="8"/>
  <c r="O4" i="5"/>
  <c r="O5" i="5"/>
  <c r="O8" i="5"/>
  <c r="O11" i="5"/>
  <c r="O12" i="5"/>
  <c r="O20" i="5"/>
  <c r="O22" i="5"/>
  <c r="O30" i="5"/>
  <c r="O34" i="5"/>
  <c r="O2" i="8"/>
  <c r="P5" i="5"/>
  <c r="P8" i="5"/>
  <c r="P11" i="5"/>
  <c r="P12" i="5"/>
  <c r="P20" i="5"/>
  <c r="P22" i="5"/>
  <c r="P30" i="5"/>
  <c r="P34" i="5"/>
  <c r="P2" i="8"/>
  <c r="Q5" i="5"/>
  <c r="Q8" i="5"/>
  <c r="Q11" i="5"/>
  <c r="Q12" i="5"/>
  <c r="Q20" i="5"/>
  <c r="Q22" i="5"/>
  <c r="Q30" i="5"/>
  <c r="Q34" i="5"/>
  <c r="Q2" i="8"/>
  <c r="R5" i="5"/>
  <c r="R8" i="5"/>
  <c r="R11" i="5"/>
  <c r="R12" i="5"/>
  <c r="R20" i="5"/>
  <c r="R22" i="5"/>
  <c r="R30" i="5"/>
  <c r="R34" i="5"/>
  <c r="R2" i="8"/>
  <c r="S5" i="5"/>
  <c r="S8" i="5"/>
  <c r="S11" i="5"/>
  <c r="S12" i="5"/>
  <c r="S20" i="5"/>
  <c r="S22" i="5"/>
  <c r="S30" i="5"/>
  <c r="S34" i="5"/>
  <c r="S2" i="8"/>
  <c r="T5" i="5"/>
  <c r="T8" i="5"/>
  <c r="T10" i="5"/>
  <c r="T11" i="5"/>
  <c r="T12" i="5"/>
  <c r="T20" i="5"/>
  <c r="T22" i="5"/>
  <c r="T30" i="5"/>
  <c r="T34" i="5"/>
  <c r="T2" i="8"/>
  <c r="U5" i="5"/>
  <c r="U8" i="5"/>
  <c r="U10" i="5"/>
  <c r="U11" i="5"/>
  <c r="U12" i="5"/>
  <c r="U15" i="5"/>
  <c r="U20" i="5"/>
  <c r="U22" i="5"/>
  <c r="U30" i="5"/>
  <c r="U34" i="5"/>
  <c r="U2" i="8"/>
  <c r="V5" i="5"/>
  <c r="V8" i="5"/>
  <c r="V10" i="5"/>
  <c r="V11" i="5"/>
  <c r="V12" i="5"/>
  <c r="V15" i="5"/>
  <c r="V17" i="5"/>
  <c r="V20" i="5"/>
  <c r="V22" i="5"/>
  <c r="V30" i="5"/>
  <c r="V34" i="5"/>
  <c r="V2" i="8"/>
  <c r="W8" i="5"/>
  <c r="W10" i="5"/>
  <c r="W11" i="5"/>
  <c r="W12" i="5"/>
  <c r="W15" i="5"/>
  <c r="W17" i="5"/>
  <c r="W19" i="5"/>
  <c r="W20" i="5"/>
  <c r="W22" i="5"/>
  <c r="W30" i="5"/>
  <c r="W34" i="5"/>
  <c r="W2" i="8"/>
  <c r="X8" i="5"/>
  <c r="X10" i="5"/>
  <c r="X11" i="5"/>
  <c r="X12" i="5"/>
  <c r="X15" i="5"/>
  <c r="X17" i="5"/>
  <c r="X19" i="5"/>
  <c r="X20" i="5"/>
  <c r="X22" i="5"/>
  <c r="X30" i="5"/>
  <c r="X34" i="5"/>
  <c r="X2" i="8"/>
  <c r="Y8" i="5"/>
  <c r="Y10" i="5"/>
  <c r="Y11" i="5"/>
  <c r="Y12" i="5"/>
  <c r="Y15" i="5"/>
  <c r="Y17" i="5"/>
  <c r="Y19" i="5"/>
  <c r="Y20" i="5"/>
  <c r="Y22" i="5"/>
  <c r="Y30" i="5"/>
  <c r="Y34" i="5"/>
  <c r="Y2" i="8"/>
  <c r="Z2" i="5"/>
  <c r="Z8" i="5"/>
  <c r="Z10" i="5"/>
  <c r="Z11" i="5"/>
  <c r="Z12" i="5"/>
  <c r="Z17" i="5"/>
  <c r="Z20" i="5"/>
  <c r="Z22" i="5"/>
  <c r="Z30" i="5"/>
  <c r="Z34" i="5"/>
  <c r="Z2" i="8"/>
  <c r="AA2" i="5"/>
  <c r="AA8" i="5"/>
  <c r="AA10" i="5"/>
  <c r="AA11" i="5"/>
  <c r="AA12" i="5"/>
  <c r="AA13" i="5"/>
  <c r="AA14" i="5"/>
  <c r="AA17" i="5"/>
  <c r="AA19" i="5"/>
  <c r="AA20" i="5"/>
  <c r="AA22" i="5"/>
  <c r="AA30" i="5"/>
  <c r="AA34" i="5"/>
  <c r="AA2" i="8"/>
  <c r="AB2" i="5"/>
  <c r="AB8" i="5"/>
  <c r="AB10" i="5"/>
  <c r="AB11" i="5"/>
  <c r="AB12" i="5"/>
  <c r="AB13" i="5"/>
  <c r="AB14" i="5"/>
  <c r="AB17" i="5"/>
  <c r="AB19" i="5"/>
  <c r="AB20" i="5"/>
  <c r="AB22" i="5"/>
  <c r="AB25" i="5"/>
  <c r="AB29" i="5"/>
  <c r="AB30" i="5"/>
  <c r="AB33" i="5"/>
  <c r="AB34" i="5"/>
  <c r="AB2" i="8"/>
  <c r="AC2" i="5"/>
  <c r="AC8" i="5"/>
  <c r="AC10" i="5"/>
  <c r="AC11" i="5"/>
  <c r="AC12" i="5"/>
  <c r="AC13" i="5"/>
  <c r="AC17" i="5"/>
  <c r="AC19" i="5"/>
  <c r="AC20" i="5"/>
  <c r="AC22" i="5"/>
  <c r="AC25" i="5"/>
  <c r="AC29" i="5"/>
  <c r="AC30" i="5"/>
  <c r="AC33" i="5"/>
  <c r="AC34" i="5"/>
  <c r="AC2" i="8"/>
  <c r="AD2" i="5"/>
  <c r="AD3" i="5"/>
  <c r="AD8" i="5"/>
  <c r="AD10" i="5"/>
  <c r="AD11" i="5"/>
  <c r="AD12" i="5"/>
  <c r="AD13" i="5"/>
  <c r="AD17" i="5"/>
  <c r="AD19" i="5"/>
  <c r="AD20" i="5"/>
  <c r="AD22" i="5"/>
  <c r="AD25" i="5"/>
  <c r="AD29" i="5"/>
  <c r="AD30" i="5"/>
  <c r="AD33" i="5"/>
  <c r="AD34" i="5"/>
  <c r="AD2" i="8"/>
  <c r="AE2" i="5"/>
  <c r="AE3" i="5"/>
  <c r="AE8" i="5"/>
  <c r="AE10" i="5"/>
  <c r="AE11" i="5"/>
  <c r="AE12" i="5"/>
  <c r="AE13" i="5"/>
  <c r="AE17" i="5"/>
  <c r="AE19" i="5"/>
  <c r="AE20" i="5"/>
  <c r="AE22" i="5"/>
  <c r="AE25" i="5"/>
  <c r="AE29" i="5"/>
  <c r="AE30" i="5"/>
  <c r="AE33" i="5"/>
  <c r="AE34" i="5"/>
  <c r="AE2" i="8"/>
  <c r="B2" i="5"/>
  <c r="B12" i="5"/>
  <c r="B34" i="5"/>
  <c r="B2" i="8"/>
  <c r="A1" i="1"/>
</calcChain>
</file>

<file path=xl/comments1.xml><?xml version="1.0" encoding="utf-8"?>
<comments xmlns="http://schemas.openxmlformats.org/spreadsheetml/2006/main">
  <authors>
    <author>MyOECD</author>
  </authors>
  <commentList>
    <comment ref="P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Q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R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S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T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U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V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W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X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Y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Z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A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B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C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D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E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F4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H5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M6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U6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R8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S8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T8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AE8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M9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R9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U9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E9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U10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C10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K12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R12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M13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U13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J14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Z15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15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P16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U16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U17" authorId="0" shapeId="0">
      <text>
        <r>
          <rPr>
            <sz val="9"/>
            <color indexed="81"/>
            <rFont val="Arial"/>
          </rPr>
          <t xml:space="preserve">B: Break  D: Difference in methodology  </t>
        </r>
      </text>
    </comment>
    <comment ref="V1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W1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X1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Y1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Z1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A1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B1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C1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D1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E1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F1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E18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X19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F19" authorId="0" shapeId="0">
      <text>
        <r>
          <rPr>
            <sz val="9"/>
            <color indexed="81"/>
            <rFont val="Arial"/>
          </rPr>
          <t xml:space="preserve">B: Break  D: Difference in methodology  P: Provisional value  </t>
        </r>
      </text>
    </comment>
    <comment ref="M20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D20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C2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D2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E2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F2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G2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H2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I2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J2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K2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L2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C21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F2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G2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H2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I2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J2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K2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L22" authorId="0" shapeId="0">
      <text>
        <r>
          <rPr>
            <sz val="9"/>
            <color indexed="81"/>
            <rFont val="Arial"/>
          </rPr>
          <t xml:space="preserve">B: Break  D: Difference in methodology  </t>
        </r>
      </text>
    </comment>
    <comment ref="M2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N2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O2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P2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R22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C22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F22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U23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P24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W24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Z25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AA25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AB25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AC25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AD25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AE25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AF25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K26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O26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S26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T27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M28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R28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O2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P2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W29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F29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R30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S30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Q31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U31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K32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S32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C32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C33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D33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E33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F33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G33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H33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I33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J33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K33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L33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M33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Z33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B33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O34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E34" authorId="0" shape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comments2.xml><?xml version="1.0" encoding="utf-8"?>
<comments xmlns="http://schemas.openxmlformats.org/spreadsheetml/2006/main">
  <authors>
    <author>MyOECD</author>
  </authors>
  <commentList>
    <comment ref="O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P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Q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R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S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T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U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V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W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X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Y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Z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A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B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C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D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E2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G3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L4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T4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Q6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R6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S6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AD6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L7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Q7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T7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D7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T8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B8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J10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Q10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L11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T11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I12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Y13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Z13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O14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T14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T15" authorId="0" shapeId="0">
      <text>
        <r>
          <rPr>
            <sz val="9"/>
            <color indexed="81"/>
            <rFont val="Arial"/>
          </rPr>
          <t xml:space="preserve">B: Break  D: Difference in methodology  </t>
        </r>
      </text>
    </comment>
    <comment ref="U15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V15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W15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X15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Y15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Z15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A15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B15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C15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D15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E15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D16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W17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E17" authorId="0" shapeId="0">
      <text>
        <r>
          <rPr>
            <sz val="9"/>
            <color indexed="81"/>
            <rFont val="Arial"/>
          </rPr>
          <t xml:space="preserve">B: Break  D: Difference in methodology  P: Provisional value  </t>
        </r>
      </text>
    </comment>
    <comment ref="L18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C18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B1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C1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D1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E1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F1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G1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H1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I1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J1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K19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B19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E20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I20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J20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B: Break  D: Difference in methodology  </t>
        </r>
      </text>
    </comment>
    <comment ref="L20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M20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N20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O20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Q20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B20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E20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T21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O22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V22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Y23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Z23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AA23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AB23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AC23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AD23" authorId="0" shapeId="0">
      <text>
        <r>
          <rPr>
            <sz val="9"/>
            <color indexed="81"/>
            <rFont val="Arial"/>
          </rPr>
          <t xml:space="preserve">P: Provisional value  </t>
        </r>
      </text>
    </comment>
    <comment ref="AE23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J24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N24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R24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S25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L26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Q26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V27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E27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Q28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R28" authorId="0" shapeId="0">
      <text>
        <r>
          <rPr>
            <sz val="9"/>
            <color indexed="81"/>
            <rFont val="Arial"/>
          </rPr>
          <t xml:space="preserve">E: Estimated value  </t>
        </r>
      </text>
    </comment>
    <comment ref="P29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T29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J30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R30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B30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B3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C3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D3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E3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F3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G3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H3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I3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J3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K31" authorId="0" shape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L31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Y31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A31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N32" authorId="0" shapeId="0">
      <text>
        <r>
          <rPr>
            <sz val="9"/>
            <color indexed="81"/>
            <rFont val="Arial"/>
          </rPr>
          <t xml:space="preserve">B: Break  </t>
        </r>
      </text>
    </comment>
    <comment ref="AD32" authorId="0" shape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sharedStrings.xml><?xml version="1.0" encoding="utf-8"?>
<sst xmlns="http://schemas.openxmlformats.org/spreadsheetml/2006/main" count="1833" uniqueCount="81">
  <si>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LocaleIsoCode="fr"&gt;Dépenses de santé et financement&lt;/Name&gt;&lt;Dimension Code="HF" HasMetadata="false" Display="labels"&gt;&lt;Name LocaleIsoCode="en"&gt;Financing scheme&lt;/Name&gt;&lt;Name LocaleIsoCode="fr"&gt;Régime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 IsDisplayed="true"&gt;&lt;Name LocaleIsoCode="en"&gt;Government/compulsory schemes&lt;/Name&gt;&lt;Name LocaleIsoCode="fr"&gt;Régimes publics/obligatoires&lt;/Name&gt;&lt;/ChildMember&gt;&lt;ChildMember Code="HF2HF3" HasMetadata="false" HasOnlyUnitMetadata="false" HasChild="0"&gt;&lt;Name LocaleIsoCode="en"&gt;Voluntary schemes/household out-of-pocket payments&lt;/Name&gt;&lt;Name LocaleIsoCode="fr"&gt;Régimes facultatifs/Paiement direct des ménages&lt;/Name&gt;&lt;/ChildMember&gt;&lt;/Member&gt;&lt;/Dimension&gt;&lt;Dimension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HasChild="1"&gt;&lt;Name LocaleIsoCode="en"&gt;Current expenditure on health (all functions)&lt;/Name&gt;&lt;Name LocaleIsoCode="fr"&gt;Dépenses courantes de santé (toutes les fonctions)&lt;/Name&gt;&lt;ChildMember Code="HC1HC2" HasMetadata="false" HasOnlyUnitMetadata="false" HasChild="1"&gt;&lt;Name LocaleIsoCode="en"&gt;Curative and rehabilitative care&lt;/Name&gt;&lt;Name LocaleIsoCode="fr"&gt;Soins curatifs et de réadaptation&lt;/Name&gt;&lt;ChildMember Code="HC11HC21" HasMetadata="false" HasOnlyUnitMetadata="false" HasChild="0"&gt;&lt;Name LocaleIsoCode="en"&gt;Inpatient curative and rehabilitative care&lt;/Name&gt;&lt;Name LocaleIsoCode="fr"&gt;Soins curatifs et de réadaptation en milieu hospitalier&lt;/Name&gt;&lt;/ChildMember&gt;&lt;ChildMember Code="HC12HC22" HasMetadata="false" HasOnlyUnitMetadata="false" HasChild="0"&gt;&lt;Name LocaleIsoCode="en"&gt;Day curative and rehabilitative care&lt;/Name&gt;&lt;Name LocaleIsoCode="fr"&gt;Soins curatifs et de réadaptation en hospitalisation de jour&lt;/Name&gt;&lt;/ChildMember&gt;&lt;ChildMember Code="HC13HC23" HasMetadata="false" HasOnlyUnitMetadata="false" HasChild="0"&gt;&lt;Name LocaleIsoCode="en"&gt;Outpatient curative and rehabilitative care&lt;/Name&gt;&lt;Name LocaleIsoCode="fr"&gt;Soins curatifs et de réadaptation ambulatoires&lt;/Name&gt;&lt;/ChildMember&gt;&lt;ChildMember Code="HC14HC24" HasMetadata="false" HasOnlyUnitMetadata="false" HasChild="0"&gt;&lt;Name LocaleIsoCode="en"&gt;Home-based curative and rehabilitative care&lt;/Name&gt;&lt;Name LocaleIsoCode="fr"&gt;Soins curatifs et de réadaptation à domicile&lt;/Name&gt;&lt;/ChildMember&gt;&lt;/ChildMember&gt;&lt;ChildMember Code="HC3" HasMetadata="false" HasOnlyUnitMetadata="false" HasChild="0"&gt;&lt;Name LocaleIsoCode="en"&gt;Long-term care (health)&lt;/Name&gt;&lt;Name LocaleIsoCode="fr"&gt;Soins (de santé) de longue durée&lt;/Name&gt;&lt;/ChildMember&gt;&lt;ChildMember Code="HC4" HasMetadata="false" HasOnlyUnitMetadata="false" HasChild="0"&gt;&lt;Name LocaleIsoCode="en"&gt;Ancillary services (non-specified by function)&lt;/Name&gt;&lt;Name LocaleIsoCode="fr"&gt;Services auxiliaires (non-spécifiés par fonction)&lt;/Name&gt;&lt;/ChildMember&gt;&lt;ChildMember Code="HC5" HasMetadata="false" HasOnlyUnitMetadata="false" HasChild="0"&gt;&lt;Name LocaleIsoCode="en"&gt;Medical goods (non-specified by function)&lt;/Name&gt;&lt;Name LocaleIsoCode="fr"&gt;Biens médicaux (non-spécifiés par fonction)&lt;/Name&gt;&lt;/ChildMember&gt;&lt;ChildMember Code="HC6" HasMetadata="false" HasOnlyUnitMetadata="false" HasChild="0"&gt;&lt;Name LocaleIsoCode="en"&gt;Preventive care&lt;/Name&gt;&lt;Name LocaleIsoCode="fr"&gt;Soins préventifs&lt;/Name&gt;&lt;/ChildMember&gt;&lt;ChildMember Code="HC7" HasMetadata="false" HasOnlyUnitMetadata="false" HasChild="0"&gt;&lt;Name LocaleIsoCode="en"&gt;Governance and health system and financing administration&lt;/Name&gt;&lt;Name LocaleIsoCode="fr"&gt;Gouvernance, administration du système de santé et des financements&lt;/Name&gt;&lt;/ChildMember&gt;&lt;/Member&gt;&lt;/Dimension&gt;&lt;Dimension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HasChild="1"&gt;&lt;Name LocaleIsoCode="en"&gt;All providers&lt;/Name&gt;&lt;Name LocaleIsoCode="fr"&gt;Tous les prestataires&lt;/Name&gt;&lt;ChildMember Code="HP1" HasMetadata="false" HasOnlyUnitMetadata="false" HasChild="0"&gt;&lt;Name LocaleIsoCode="en"&gt;Hospitals&lt;/Name&gt;&lt;Name LocaleIsoCode="fr"&gt;Hôpitaux&lt;/Name&gt;&lt;/ChildMember&gt;&lt;ChildMember Code="HP2" HasMetadata="false" HasOnlyUnitMetadata="false" HasChild="0"&gt;&lt;Name LocaleIsoCode="en"&gt;Residential long-term care facilities&lt;/Name&gt;&lt;Name LocaleIsoCode="fr"&gt;Etablissements résidentiels de soins de longue durée&lt;/Name&gt;&lt;/ChildMember&gt;&lt;ChildMember Code="HP3" HasMetadata="false" HasOnlyUnitMetadata="false" HasChild="0"&gt;&lt;Name LocaleIsoCode="en"&gt;Providers of ambulatory health care&lt;/Name&gt;&lt;Name LocaleIsoCode="fr"&gt;Prestataires de soins de santé ambulatoire&lt;/Name&gt;&lt;/ChildMember&gt;&lt;ChildMember Code="HP4" HasMetadata="false" HasOnlyUnitMetadata="false" HasChild="0"&gt;&lt;Name LocaleIsoCode="en"&gt;Providers of ancillary services&lt;/Name&gt;&lt;Name LocaleIsoCode="fr"&gt;Prestataires de services auxiliaires&lt;/Name&gt;&lt;/ChildMember&gt;&lt;ChildMember Code="HP5" HasMetadata="false" HasOnlyUnitMetadata="false" HasChild="0"&gt;&lt;Name LocaleIsoCode="en"&gt;Retailers and other providers of medical goods&lt;/Name&gt;&lt;Name LocaleIsoCode="fr"&gt;Détaillants et autres prestataires de biens médicaux&lt;/Name&gt;&lt;/ChildMember&gt;&lt;ChildMember Code="HP6" HasMetadata="false" HasOnlyUnitMetadata="false" HasChild="0"&gt;&lt;Name LocaleIsoCode="en"&gt;Providers of preventive care&lt;/Name&gt;&lt;Name LocaleIsoCode="fr"&gt;Prestataires de soins préventifs&lt;/Name&gt;&lt;/ChildMember&gt;&lt;ChildMember Code="HP7" HasMetadata="false" HasOnlyUnitMetadata="false" HasChild="0"&gt;&lt;Name LocaleIsoCode="en"&gt;Providers of health care system administration and financing&lt;/Name&gt;&lt;Name LocaleIsoCode="fr"&gt;Prestataires de services administratifs et de financement du système de soins de santé&lt;/Name&gt;&lt;/ChildMember&gt;&lt;ChildMember Code="HP8" HasMetadata="false" HasOnlyUnitMetadata="false" HasChild="0"&gt;&lt;Name LocaleIsoCode="en"&gt;Rest of the economy&lt;/Name&gt;&lt;Name LocaleIsoCode="fr"&gt;Reste de l’économie&lt;/Name&gt;&lt;/ChildMember&gt;&lt;ChildMember Code="HP9" HasMetadata="false" HasOnlyUnitMetadata="false" HasChild="0"&gt;&lt;Name LocaleIsoCode="en"&gt;Rest of the world&lt;/Name&gt;&lt;Name LocaleIsoCode="fr"&gt;Reste du monde&lt;/Name&gt;&lt;/ChildMember&gt;&lt;/Member&gt;&lt;/Dimension&gt;&lt;Dimension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 IsDisplayed="true"&gt;&lt;Name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Code="MLLNCU" HasMetadata="false" HasOnlyUnitMetadata="false" HasChild="0"&gt;&lt;Name LocaleIsoCode="en"&gt;Current prices&lt;/Name&gt;&lt;Name LocaleIsoCode="fr"&gt;Prix courants&lt;/Name&gt;&lt;/Member&gt;&lt;Member Code="MTMOPP" HasMetadata="false" HasOnlyUnitMetadata="false" HasChild="0"&gt;&lt;Name LocaleIsoCode="en"&gt;Current prices, current PPPs&lt;/Name&gt;&lt;Name LocaleIsoCode="fr"&gt;Prix courants, PPA courantes&lt;/Name&gt;&lt;/Member&gt;&lt;Member Code="VALREL" HasMetadata="false" HasOnlyUnitMetadata="false" HasChild="0"&gt;&lt;Name LocaleIsoCode="en"&gt;Constant prices, OECD base year&lt;/Name&gt;&lt;Name LocaleIsoCode="fr"&gt;Prix constants, année de base OCDE&lt;/Name&gt;&lt;/Member&gt;&lt;Member Code="VRPPPT" HasMetadata="false" HasOnlyUnitMetadata="false" HasChild="0"&gt;&lt;Name LocaleIsoCode="en"&gt;Constant prices, constant PPPs, OECD base year&lt;/Name&gt;&lt;Name LocaleIsoCode="fr"&gt;Prix constants, PPA constants, année de base OCDE&lt;/Name&gt;&lt;/Member&gt;&lt;Member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HasChild="0"&gt;&lt;Name LocaleIsoCode="en"&gt;Per capita, current prices, current PPPs&lt;/Name&gt;&lt;Name LocaleIsoCode="fr"&gt;Par tête, prix courants, PPA courantes&lt;/Name&gt;&lt;/Member&gt;&lt;Member Code="REPPER" HasMetadata="false" HasOnlyUnitMetadata="false" HasChild="0"&gt;&lt;Name LocaleIsoCode="en"&gt;Per capita, constant prices, OECD base year&lt;/Name&gt;&lt;Name LocaleIsoCode="fr"&gt;Par tête, prix constants, année de base OCDE&lt;/Name&gt;&lt;/Member&gt;&lt;Member Code="VRPPPR" HasMetadata="false" HasOnlyUnitMetadata="false" HasChild="0"&gt;&lt;Name LocaleIsoCode="en"&gt;Per capita, constant prices, constant PPPs, OECD base year&lt;/Name&gt;&lt;Name LocaleIsoCode="fr"&gt;Par tête, prix constants, PPA constants, année de base OCDE&lt;/Name&gt;&lt;/Member&gt;&lt;Member Code="PARHC" HasMetadata="false" HasOnlyUnitMetadata="false" HasChild="0"&gt;&lt;Name LocaleIsoCode="en"&gt;Share of function&lt;/Name&gt;&lt;Name LocaleIsoCode="fr"&gt;Pourcentage de fonction&lt;/Name&gt;&lt;/Member&gt;&lt;Member Code="PARHP" HasMetadata="false" HasOnlyUnitMetadata="false" HasChild="0"&gt;&lt;Name LocaleIsoCode="en"&gt;Share of provider&lt;/Name&gt;&lt;Name LocaleIsoCode="fr"&gt;Pourcentage de prestataire&lt;/Name&gt;&lt;/Member&gt;&lt;Member Code="PARHF" HasMetadata="false" HasOnlyUnitMetadata="false" HasChild="0"&gt;&lt;Name LocaleIsoCode="en"&gt;Share of financing scheme&lt;/Name&gt;&lt;Name LocaleIsoCode="fr"&gt;Pourcentage de régime de financement&lt;/Name&gt;&lt;/Member&gt;&lt;/Dimension&gt;&lt;Dimension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Code="TIME" HasMetadata="false" CommonCode="TIME" Display="labels"&gt;&lt;Name LocaleIsoCode="en"&gt;Year&lt;/Name&gt;&lt;Name LocaleIsoCode="fr"&gt;Année&lt;/Name&gt;&lt;Member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Annual="1985" /&gt;&lt;EndCodes Annual="2014"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Code="HC" /&gt;&lt;Dimension Code="HF"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</si>
  <si>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Year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</si>
  <si>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</si>
  <si>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</si>
  <si>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</si>
  <si>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</si>
  <si>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</si>
  <si>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</si>
  <si>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</si>
  <si>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</si>
  <si>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</si>
  <si>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</si>
  <si>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</si>
  <si>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</si>
  <si>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</si>
  <si>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</si>
  <si>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</si>
  <si>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</si>
  <si>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</si>
  <si>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</si>
  <si>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</si>
  <si>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</si>
  <si>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</si>
  <si>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</si>
  <si>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</si>
  <si>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</si>
  <si>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</si>
  <si>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</si>
  <si>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</si>
  <si>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</si>
  <si>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</si>
  <si>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</si>
  <si>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Country</t>
  </si>
  <si>
    <t>Unit</t>
  </si>
  <si>
    <t/>
  </si>
  <si>
    <t>Australia</t>
  </si>
  <si>
    <t>Percentage</t>
  </si>
  <si>
    <t>Austria</t>
  </si>
  <si>
    <t>Belgium</t>
  </si>
  <si>
    <t>..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</si>
  <si>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</si>
  <si>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</si>
  <si>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</si>
  <si>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</si>
  <si>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</si>
  <si>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</si>
  <si>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</si>
  <si>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</si>
  <si>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</si>
  <si>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</si>
  <si>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</si>
  <si>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</si>
  <si>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</si>
  <si>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</si>
  <si>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</si>
  <si>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</si>
  <si>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</si>
  <si>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</si>
  <si>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</si>
  <si>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</si>
  <si>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</si>
  <si>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</si>
  <si>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</si>
  <si>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</si>
  <si>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</si>
  <si>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</si>
  <si>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</si>
  <si>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</si>
  <si>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</si>
  <si>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avg</t>
  </si>
  <si>
    <t>ER</t>
  </si>
  <si>
    <t>BBR_nat</t>
  </si>
  <si>
    <t>BBR_sup</t>
  </si>
  <si>
    <t>BBR_both</t>
  </si>
  <si>
    <t>no rule</t>
  </si>
  <si>
    <t>country</t>
  </si>
  <si>
    <t>year</t>
  </si>
  <si>
    <t>gdp growth</t>
  </si>
  <si>
    <t>FR</t>
  </si>
  <si>
    <t>Fiscal Rule</t>
  </si>
  <si>
    <t>No Fiscal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</si>
</sst>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%"/>
  </numFmts>
  <fonts count="14">
    <font>
      <sz val="10"/>
      <name val="Arial"/>
    </font>
    <font>
      <sz val="12"/>
      <color theme="1"/>
      <name val="Calibri"/>
      <family val="2"/>
      <charset val="134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u/>
      <sz val="10"/>
      <color theme="10"/>
      <name val="Arial"/>
    </font>
    <font>
      <sz val="9"/>
      <color indexed="81"/>
      <name val="Arial"/>
    </font>
    <font>
      <u/>
      <sz val="10"/>
      <color theme="11"/>
      <name val="Arial"/>
    </font>
    <font>
      <sz val="9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</borders>
  <cellStyleXfs count="7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7" fillId="0" borderId="1" xfId="0" applyFont="1" applyBorder="1"/>
    <xf numFmtId="0" fontId="5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164" fontId="7" fillId="0" borderId="1" xfId="0" applyNumberFormat="1" applyFont="1" applyBorder="1" applyAlignment="1">
      <alignment horizontal="right"/>
    </xf>
    <xf numFmtId="164" fontId="7" fillId="5" borderId="1" xfId="0" applyNumberFormat="1" applyFont="1" applyFill="1" applyBorder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6" fillId="3" borderId="2" xfId="0" applyFont="1" applyFill="1" applyBorder="1" applyAlignment="1">
      <alignment horizontal="righ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2" fillId="0" borderId="4" xfId="2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NumberFormat="1"/>
    <xf numFmtId="10" fontId="0" fillId="0" borderId="0" xfId="1" applyNumberFormat="1" applyFont="1"/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</cellXfs>
  <cellStyles count="74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Hyperlink" xfId="2" builtinId="8"/>
    <cellStyle name="Normal" xfId="0" builtinId="0" customBuiltin="1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Publicly financed</a:t>
            </a:r>
            <a:r>
              <a:rPr lang="nl-NL" baseline="0"/>
              <a:t> h</a:t>
            </a:r>
            <a:r>
              <a:rPr lang="nl-NL"/>
              <a:t>ealth expenditure relative to</a:t>
            </a:r>
            <a:r>
              <a:rPr lang="nl-NL" baseline="0"/>
              <a:t> GDP clustered by fiscal rule setting</a:t>
            </a:r>
            <a:endParaRPr lang="nl-N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ER</c:v>
                </c:pt>
              </c:strCache>
            </c:strRef>
          </c:tx>
          <c:marker>
            <c:symbol val="none"/>
          </c:marker>
          <c:cat>
            <c:strRef>
              <c:f>graph!$B$1:$AE$1</c:f>
              <c:strCach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strCache>
            </c:strRef>
          </c:cat>
          <c:val>
            <c:numRef>
              <c:f>graph!$B$2:$AE$2</c:f>
              <c:numCache>
                <c:formatCode>0.0%</c:formatCode>
                <c:ptCount val="30"/>
                <c:pt idx="0">
                  <c:v>5.4175000000000001E-2</c:v>
                </c:pt>
                <c:pt idx="1">
                  <c:v>5.4199999999999998E-2</c:v>
                </c:pt>
                <c:pt idx="2">
                  <c:v>5.3905000000000002E-2</c:v>
                </c:pt>
                <c:pt idx="3">
                  <c:v>5.3760000000000002E-2</c:v>
                </c:pt>
                <c:pt idx="4">
                  <c:v>6.0579999999999995E-2</c:v>
                </c:pt>
                <c:pt idx="5">
                  <c:v>6.0579999999999995E-2</c:v>
                </c:pt>
                <c:pt idx="6">
                  <c:v>4.5739999999999996E-2</c:v>
                </c:pt>
                <c:pt idx="7">
                  <c:v>6.0535000000000005E-2</c:v>
                </c:pt>
                <c:pt idx="8">
                  <c:v>5.9226666666666671E-2</c:v>
                </c:pt>
                <c:pt idx="9">
                  <c:v>5.9798000000000004E-2</c:v>
                </c:pt>
                <c:pt idx="10">
                  <c:v>6.0724E-2</c:v>
                </c:pt>
                <c:pt idx="11">
                  <c:v>6.1205999999999997E-2</c:v>
                </c:pt>
                <c:pt idx="12">
                  <c:v>6.0206666666666665E-2</c:v>
                </c:pt>
                <c:pt idx="13">
                  <c:v>6.1887500000000005E-2</c:v>
                </c:pt>
                <c:pt idx="14">
                  <c:v>6.3205714285714282E-2</c:v>
                </c:pt>
                <c:pt idx="15">
                  <c:v>6.2458571428571433E-2</c:v>
                </c:pt>
                <c:pt idx="16">
                  <c:v>6.4734285714285716E-2</c:v>
                </c:pt>
                <c:pt idx="17">
                  <c:v>6.7164285714285718E-2</c:v>
                </c:pt>
                <c:pt idx="18">
                  <c:v>6.7442499999999989E-2</c:v>
                </c:pt>
                <c:pt idx="19">
                  <c:v>6.8608888888888886E-2</c:v>
                </c:pt>
                <c:pt idx="20">
                  <c:v>6.6584999999999991E-2</c:v>
                </c:pt>
                <c:pt idx="21">
                  <c:v>6.7057000000000005E-2</c:v>
                </c:pt>
                <c:pt idx="22">
                  <c:v>6.6418999999999992E-2</c:v>
                </c:pt>
                <c:pt idx="23">
                  <c:v>6.8127000000000007E-2</c:v>
                </c:pt>
                <c:pt idx="24">
                  <c:v>7.3143333333333324E-2</c:v>
                </c:pt>
                <c:pt idx="25">
                  <c:v>6.9909166666666647E-2</c:v>
                </c:pt>
                <c:pt idx="26">
                  <c:v>6.9716666666666677E-2</c:v>
                </c:pt>
                <c:pt idx="27">
                  <c:v>7.1879285714285715E-2</c:v>
                </c:pt>
                <c:pt idx="28">
                  <c:v>7.2163999999999992E-2</c:v>
                </c:pt>
                <c:pt idx="29">
                  <c:v>7.212466666666667E-2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9-4E39-A600-D192DB4C6785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BBR_nat</c:v>
                </c:pt>
              </c:strCache>
            </c:strRef>
          </c:tx>
          <c:marker>
            <c:symbol val="none"/>
          </c:marker>
          <c:cat>
            <c:strRef>
              <c:f>graph!$B$1:$AE$1</c:f>
              <c:strCach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strCache>
            </c:strRef>
          </c:cat>
          <c:val>
            <c:numRef>
              <c:f>graph!$B$3:$AE$3</c:f>
              <c:numCache>
                <c:formatCode>0.0%</c:formatCode>
                <c:ptCount val="30"/>
                <c:pt idx="0">
                  <c:v>5.1376666666666661E-2</c:v>
                </c:pt>
                <c:pt idx="1">
                  <c:v>5.1646666666666667E-2</c:v>
                </c:pt>
                <c:pt idx="2">
                  <c:v>5.1736666666666674E-2</c:v>
                </c:pt>
                <c:pt idx="3">
                  <c:v>5.2937499999999998E-2</c:v>
                </c:pt>
                <c:pt idx="4">
                  <c:v>5.5079999999999997E-2</c:v>
                </c:pt>
                <c:pt idx="5">
                  <c:v>5.5829999999999998E-2</c:v>
                </c:pt>
                <c:pt idx="6">
                  <c:v>5.6395000000000001E-2</c:v>
                </c:pt>
                <c:pt idx="7">
                  <c:v>5.8055000000000002E-2</c:v>
                </c:pt>
                <c:pt idx="8">
                  <c:v>5.8370000000000005E-2</c:v>
                </c:pt>
                <c:pt idx="9">
                  <c:v>5.7555000000000002E-2</c:v>
                </c:pt>
                <c:pt idx="10">
                  <c:v>5.3220000000000003E-2</c:v>
                </c:pt>
                <c:pt idx="11">
                  <c:v>5.2705000000000002E-2</c:v>
                </c:pt>
                <c:pt idx="12">
                  <c:v>5.3479999999999993E-2</c:v>
                </c:pt>
                <c:pt idx="13">
                  <c:v>5.3220000000000003E-2</c:v>
                </c:pt>
                <c:pt idx="14">
                  <c:v>5.1749999999999997E-2</c:v>
                </c:pt>
                <c:pt idx="15">
                  <c:v>5.1396666666666667E-2</c:v>
                </c:pt>
                <c:pt idx="16">
                  <c:v>5.1632499999999998E-2</c:v>
                </c:pt>
                <c:pt idx="17">
                  <c:v>5.3569999999999993E-2</c:v>
                </c:pt>
                <c:pt idx="18">
                  <c:v>5.2858750000000003E-2</c:v>
                </c:pt>
                <c:pt idx="19">
                  <c:v>5.5077142857142859E-2</c:v>
                </c:pt>
                <c:pt idx="20">
                  <c:v>5.4717142857142853E-2</c:v>
                </c:pt>
                <c:pt idx="21">
                  <c:v>5.4907142857142856E-2</c:v>
                </c:pt>
                <c:pt idx="22">
                  <c:v>5.5452857142857144E-2</c:v>
                </c:pt>
                <c:pt idx="23">
                  <c:v>5.7091428571428571E-2</c:v>
                </c:pt>
                <c:pt idx="24">
                  <c:v>6.2044285714285712E-2</c:v>
                </c:pt>
                <c:pt idx="25">
                  <c:v>6.1972857142857149E-2</c:v>
                </c:pt>
                <c:pt idx="26">
                  <c:v>6.358142857142858E-2</c:v>
                </c:pt>
                <c:pt idx="27">
                  <c:v>6.4140000000000003E-2</c:v>
                </c:pt>
                <c:pt idx="28">
                  <c:v>6.4188571428571414E-2</c:v>
                </c:pt>
                <c:pt idx="29">
                  <c:v>6.4821428571428572E-2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9-4E39-A600-D192DB4C6785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BBR_sup</c:v>
                </c:pt>
              </c:strCache>
            </c:strRef>
          </c:tx>
          <c:marker>
            <c:symbol val="none"/>
          </c:marker>
          <c:cat>
            <c:strRef>
              <c:f>graph!$B$1:$AE$1</c:f>
              <c:strCach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strCache>
            </c:strRef>
          </c:cat>
          <c:val>
            <c:numRef>
              <c:f>graph!$B$4:$AE$4</c:f>
              <c:numCache>
                <c:formatCode>0.0%</c:formatCode>
                <c:ptCount val="30"/>
                <c:pt idx="7">
                  <c:v>5.0308999999999993E-2</c:v>
                </c:pt>
                <c:pt idx="8">
                  <c:v>5.1826000000000004E-2</c:v>
                </c:pt>
                <c:pt idx="9">
                  <c:v>5.0812999999999997E-2</c:v>
                </c:pt>
                <c:pt idx="10">
                  <c:v>5.3985384615384609E-2</c:v>
                </c:pt>
                <c:pt idx="11">
                  <c:v>5.4333846153846149E-2</c:v>
                </c:pt>
                <c:pt idx="12">
                  <c:v>5.4125833333333338E-2</c:v>
                </c:pt>
                <c:pt idx="13">
                  <c:v>5.3867500000000006E-2</c:v>
                </c:pt>
                <c:pt idx="14">
                  <c:v>5.3234999999999991E-2</c:v>
                </c:pt>
                <c:pt idx="15">
                  <c:v>5.4624000000000006E-2</c:v>
                </c:pt>
                <c:pt idx="16">
                  <c:v>5.7149000000000005E-2</c:v>
                </c:pt>
                <c:pt idx="17">
                  <c:v>5.8894000000000002E-2</c:v>
                </c:pt>
                <c:pt idx="18">
                  <c:v>6.2056666666666663E-2</c:v>
                </c:pt>
                <c:pt idx="19">
                  <c:v>5.9439230769230772E-2</c:v>
                </c:pt>
                <c:pt idx="20">
                  <c:v>6.0794615384615384E-2</c:v>
                </c:pt>
                <c:pt idx="21">
                  <c:v>6.2339166666666668E-2</c:v>
                </c:pt>
                <c:pt idx="22">
                  <c:v>6.1571666666666663E-2</c:v>
                </c:pt>
                <c:pt idx="23">
                  <c:v>6.3031538461538458E-2</c:v>
                </c:pt>
                <c:pt idx="24">
                  <c:v>6.9059999999999996E-2</c:v>
                </c:pt>
                <c:pt idx="25">
                  <c:v>6.7971538461538458E-2</c:v>
                </c:pt>
                <c:pt idx="26">
                  <c:v>6.7439230769230779E-2</c:v>
                </c:pt>
                <c:pt idx="27">
                  <c:v>6.6572142857142858E-2</c:v>
                </c:pt>
                <c:pt idx="28">
                  <c:v>6.4969230769230765E-2</c:v>
                </c:pt>
                <c:pt idx="29">
                  <c:v>6.0960000000000007E-2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9-4E39-A600-D192DB4C6785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BBR_both</c:v>
                </c:pt>
              </c:strCache>
            </c:strRef>
          </c:tx>
          <c:marker>
            <c:symbol val="none"/>
          </c:marker>
          <c:cat>
            <c:strRef>
              <c:f>graph!$B$1:$AE$1</c:f>
              <c:strCach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strCache>
            </c:strRef>
          </c:cat>
          <c:val>
            <c:numRef>
              <c:f>graph!$B$5:$AE$5</c:f>
              <c:numCache>
                <c:formatCode>0.0%</c:formatCode>
                <c:ptCount val="30"/>
                <c:pt idx="7">
                  <c:v>7.3150000000000007E-2</c:v>
                </c:pt>
                <c:pt idx="8">
                  <c:v>7.0300000000000001E-2</c:v>
                </c:pt>
                <c:pt idx="9">
                  <c:v>7.0290000000000005E-2</c:v>
                </c:pt>
                <c:pt idx="10">
                  <c:v>7.0699999999999999E-2</c:v>
                </c:pt>
                <c:pt idx="11">
                  <c:v>7.2440000000000004E-2</c:v>
                </c:pt>
                <c:pt idx="12">
                  <c:v>6.1883333333333339E-2</c:v>
                </c:pt>
                <c:pt idx="13">
                  <c:v>6.1413333333333341E-2</c:v>
                </c:pt>
                <c:pt idx="14">
                  <c:v>6.2722E-2</c:v>
                </c:pt>
                <c:pt idx="15">
                  <c:v>6.2478333333333337E-2</c:v>
                </c:pt>
                <c:pt idx="16">
                  <c:v>6.4136666666666661E-2</c:v>
                </c:pt>
                <c:pt idx="17">
                  <c:v>6.6348333333333342E-2</c:v>
                </c:pt>
                <c:pt idx="18">
                  <c:v>6.6147142857142863E-2</c:v>
                </c:pt>
                <c:pt idx="19">
                  <c:v>6.1836666666666665E-2</c:v>
                </c:pt>
                <c:pt idx="20">
                  <c:v>6.2592222222222216E-2</c:v>
                </c:pt>
                <c:pt idx="21">
                  <c:v>6.0101000000000016E-2</c:v>
                </c:pt>
                <c:pt idx="22">
                  <c:v>5.9770000000000004E-2</c:v>
                </c:pt>
                <c:pt idx="23">
                  <c:v>6.4234444444444427E-2</c:v>
                </c:pt>
                <c:pt idx="24">
                  <c:v>7.1206666666666668E-2</c:v>
                </c:pt>
                <c:pt idx="25">
                  <c:v>6.9937777777777793E-2</c:v>
                </c:pt>
                <c:pt idx="26">
                  <c:v>7.0980000000000001E-2</c:v>
                </c:pt>
                <c:pt idx="27">
                  <c:v>7.4259999999999993E-2</c:v>
                </c:pt>
                <c:pt idx="28">
                  <c:v>7.6947777777777768E-2</c:v>
                </c:pt>
                <c:pt idx="29">
                  <c:v>7.7519999999999992E-2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79-4E39-A600-D192DB4C6785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no rule</c:v>
                </c:pt>
              </c:strCache>
            </c:strRef>
          </c:tx>
          <c:marker>
            <c:symbol val="none"/>
          </c:marker>
          <c:cat>
            <c:strRef>
              <c:f>graph!$B$1:$AE$1</c:f>
              <c:strCach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strCache>
            </c:strRef>
          </c:cat>
          <c:val>
            <c:numRef>
              <c:f>graph!$B$6:$AE$6</c:f>
              <c:numCache>
                <c:formatCode>0.0%</c:formatCode>
                <c:ptCount val="30"/>
                <c:pt idx="0">
                  <c:v>4.9308124999999994E-2</c:v>
                </c:pt>
                <c:pt idx="1">
                  <c:v>4.9028666666666672E-2</c:v>
                </c:pt>
                <c:pt idx="2">
                  <c:v>5.0347333333333334E-2</c:v>
                </c:pt>
                <c:pt idx="3">
                  <c:v>4.9955294117647063E-2</c:v>
                </c:pt>
                <c:pt idx="4">
                  <c:v>4.9379444444444448E-2</c:v>
                </c:pt>
                <c:pt idx="5">
                  <c:v>5.0173000000000002E-2</c:v>
                </c:pt>
                <c:pt idx="6">
                  <c:v>5.2532857142857145E-2</c:v>
                </c:pt>
                <c:pt idx="7">
                  <c:v>5.6751875000000007E-2</c:v>
                </c:pt>
                <c:pt idx="8">
                  <c:v>5.650923076923077E-2</c:v>
                </c:pt>
                <c:pt idx="9">
                  <c:v>5.601416666666667E-2</c:v>
                </c:pt>
                <c:pt idx="10">
                  <c:v>5.4566666666666666E-2</c:v>
                </c:pt>
                <c:pt idx="11">
                  <c:v>5.4490000000000004E-2</c:v>
                </c:pt>
                <c:pt idx="12">
                  <c:v>5.3808000000000002E-2</c:v>
                </c:pt>
                <c:pt idx="13">
                  <c:v>5.4534444444444441E-2</c:v>
                </c:pt>
                <c:pt idx="14">
                  <c:v>5.2859999999999997E-2</c:v>
                </c:pt>
                <c:pt idx="15">
                  <c:v>5.0482500000000007E-2</c:v>
                </c:pt>
                <c:pt idx="16">
                  <c:v>5.2228999999999991E-2</c:v>
                </c:pt>
                <c:pt idx="17">
                  <c:v>5.4891000000000002E-2</c:v>
                </c:pt>
                <c:pt idx="18">
                  <c:v>5.6813999999999996E-2</c:v>
                </c:pt>
                <c:pt idx="19">
                  <c:v>5.6207499999999994E-2</c:v>
                </c:pt>
                <c:pt idx="20">
                  <c:v>5.5980000000000002E-2</c:v>
                </c:pt>
                <c:pt idx="21">
                  <c:v>6.5329999999999999E-2</c:v>
                </c:pt>
                <c:pt idx="22">
                  <c:v>6.5567500000000001E-2</c:v>
                </c:pt>
                <c:pt idx="23">
                  <c:v>6.4280000000000004E-2</c:v>
                </c:pt>
                <c:pt idx="24">
                  <c:v>6.9995000000000002E-2</c:v>
                </c:pt>
                <c:pt idx="25">
                  <c:v>6.9011666666666666E-2</c:v>
                </c:pt>
                <c:pt idx="26">
                  <c:v>7.1319999999999995E-2</c:v>
                </c:pt>
                <c:pt idx="27">
                  <c:v>7.2617500000000001E-2</c:v>
                </c:pt>
                <c:pt idx="28">
                  <c:v>7.3005E-2</c:v>
                </c:pt>
                <c:pt idx="29">
                  <c:v>7.332749999999999E-2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9-4E39-A600-D192DB4C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51560"/>
        <c:axId val="2103644824"/>
      </c:lineChart>
      <c:catAx>
        <c:axId val="2104051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03644824"/>
        <c:crosses val="autoZero"/>
        <c:auto val="1"/>
        <c:lblAlgn val="ctr"/>
        <c:lblOffset val="100"/>
        <c:tickLblSkip val="4"/>
        <c:noMultiLvlLbl val="0"/>
      </c:catAx>
      <c:valAx>
        <c:axId val="2103644824"/>
        <c:scaling>
          <c:orientation val="minMax"/>
          <c:min val="0.04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210405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100">
                <a:latin typeface="Calibri"/>
                <a:cs typeface="Calibri"/>
              </a:defRPr>
            </a:pPr>
            <a:r>
              <a:rPr lang="nl-NL" sz="1100">
                <a:latin typeface="Calibri"/>
                <a:cs typeface="Calibri"/>
              </a:rPr>
              <a:t>Figure 2: Publicly</a:t>
            </a:r>
            <a:r>
              <a:rPr lang="nl-NL" sz="1100" baseline="0">
                <a:latin typeface="Calibri"/>
                <a:cs typeface="Calibri"/>
              </a:rPr>
              <a:t> funded health care expenditure relative to GDP </a:t>
            </a:r>
            <a:br>
              <a:rPr lang="nl-NL" sz="1100" baseline="0">
                <a:latin typeface="Calibri"/>
                <a:cs typeface="Calibri"/>
              </a:rPr>
            </a:br>
            <a:r>
              <a:rPr lang="nl-NL" sz="1100" baseline="0">
                <a:latin typeface="Calibri"/>
                <a:cs typeface="Calibri"/>
              </a:rPr>
              <a:t>pooled by presence of a fiscal rule</a:t>
            </a:r>
            <a:endParaRPr lang="nl-NL" sz="1100">
              <a:latin typeface="Calibri"/>
              <a:cs typeface="Calibri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Blad13!$A$2</c:f>
              <c:strCache>
                <c:ptCount val="1"/>
                <c:pt idx="0">
                  <c:v>Fiscal Rule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Blad13!$B$1:$AE$1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Blad13!$B$2:$AE$2</c:f>
              <c:numCache>
                <c:formatCode>0.0%</c:formatCode>
                <c:ptCount val="30"/>
                <c:pt idx="0">
                  <c:v>5.1376666666666668E-2</c:v>
                </c:pt>
                <c:pt idx="1">
                  <c:v>5.164666666666666E-2</c:v>
                </c:pt>
                <c:pt idx="2">
                  <c:v>5.1736666666666667E-2</c:v>
                </c:pt>
                <c:pt idx="3">
                  <c:v>5.1243333333333335E-2</c:v>
                </c:pt>
                <c:pt idx="4">
                  <c:v>5.2900000000000003E-2</c:v>
                </c:pt>
                <c:pt idx="5">
                  <c:v>5.0959999999999998E-2</c:v>
                </c:pt>
                <c:pt idx="6">
                  <c:v>4.5525000000000003E-2</c:v>
                </c:pt>
                <c:pt idx="7">
                  <c:v>5.3028461538461531E-2</c:v>
                </c:pt>
                <c:pt idx="8">
                  <c:v>5.452846153846154E-2</c:v>
                </c:pt>
                <c:pt idx="9">
                  <c:v>5.3872857142857146E-2</c:v>
                </c:pt>
                <c:pt idx="10">
                  <c:v>5.5298333333333331E-2</c:v>
                </c:pt>
                <c:pt idx="11">
                  <c:v>5.5724444444444458E-2</c:v>
                </c:pt>
                <c:pt idx="12">
                  <c:v>5.5047777777777772E-2</c:v>
                </c:pt>
                <c:pt idx="13">
                  <c:v>5.4837500000000004E-2</c:v>
                </c:pt>
                <c:pt idx="14">
                  <c:v>5.4306818181818171E-2</c:v>
                </c:pt>
                <c:pt idx="15">
                  <c:v>5.4753043478260877E-2</c:v>
                </c:pt>
                <c:pt idx="16">
                  <c:v>5.6009199999999995E-2</c:v>
                </c:pt>
                <c:pt idx="17">
                  <c:v>5.7933599999999988E-2</c:v>
                </c:pt>
                <c:pt idx="18">
                  <c:v>5.8984400000000006E-2</c:v>
                </c:pt>
                <c:pt idx="19">
                  <c:v>5.9465517241379301E-2</c:v>
                </c:pt>
                <c:pt idx="20">
                  <c:v>6.0137241379310362E-2</c:v>
                </c:pt>
                <c:pt idx="21">
                  <c:v>5.8599310344827585E-2</c:v>
                </c:pt>
                <c:pt idx="22">
                  <c:v>5.8289310344827615E-2</c:v>
                </c:pt>
                <c:pt idx="23">
                  <c:v>6.078793103448276E-2</c:v>
                </c:pt>
                <c:pt idx="24">
                  <c:v>6.6338571428571413E-2</c:v>
                </c:pt>
                <c:pt idx="25">
                  <c:v>6.5503928571428574E-2</c:v>
                </c:pt>
                <c:pt idx="26">
                  <c:v>6.5816206896551724E-2</c:v>
                </c:pt>
                <c:pt idx="27">
                  <c:v>6.6306206896551714E-2</c:v>
                </c:pt>
                <c:pt idx="28">
                  <c:v>6.7125862068965536E-2</c:v>
                </c:pt>
                <c:pt idx="29">
                  <c:v>6.6958965517241384E-2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7-4664-8E21-9E207CFEBF1D}"/>
            </c:ext>
          </c:extLst>
        </c:ser>
        <c:ser>
          <c:idx val="1"/>
          <c:order val="1"/>
          <c:tx>
            <c:strRef>
              <c:f>Blad13!$A$3</c:f>
              <c:strCache>
                <c:ptCount val="1"/>
                <c:pt idx="0">
                  <c:v>No Fiscal Rule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Blad13!$B$1:$AE$1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cat>
          <c:val>
            <c:numRef>
              <c:f>Blad13!$B$3:$AE$3</c:f>
              <c:numCache>
                <c:formatCode>0.0%</c:formatCode>
                <c:ptCount val="30"/>
                <c:pt idx="0">
                  <c:v>4.9308124999999994E-2</c:v>
                </c:pt>
                <c:pt idx="1">
                  <c:v>4.9028666666666665E-2</c:v>
                </c:pt>
                <c:pt idx="2">
                  <c:v>5.0347333333333334E-2</c:v>
                </c:pt>
                <c:pt idx="3">
                  <c:v>4.9955294117647056E-2</c:v>
                </c:pt>
                <c:pt idx="4">
                  <c:v>4.9379444444444441E-2</c:v>
                </c:pt>
                <c:pt idx="5">
                  <c:v>5.0173000000000002E-2</c:v>
                </c:pt>
                <c:pt idx="6">
                  <c:v>5.2532857142857138E-2</c:v>
                </c:pt>
                <c:pt idx="7">
                  <c:v>5.644416666666667E-2</c:v>
                </c:pt>
                <c:pt idx="8">
                  <c:v>5.6492500000000015E-2</c:v>
                </c:pt>
                <c:pt idx="9">
                  <c:v>5.6131818181818185E-2</c:v>
                </c:pt>
                <c:pt idx="10">
                  <c:v>5.2972499999999992E-2</c:v>
                </c:pt>
                <c:pt idx="11">
                  <c:v>5.2956250000000003E-2</c:v>
                </c:pt>
                <c:pt idx="12">
                  <c:v>5.2235555555555556E-2</c:v>
                </c:pt>
                <c:pt idx="13">
                  <c:v>5.3224285714285717E-2</c:v>
                </c:pt>
                <c:pt idx="14">
                  <c:v>5.2418571428571425E-2</c:v>
                </c:pt>
                <c:pt idx="15">
                  <c:v>4.9211111111111122E-2</c:v>
                </c:pt>
                <c:pt idx="16">
                  <c:v>5.0858571428571427E-2</c:v>
                </c:pt>
                <c:pt idx="17">
                  <c:v>5.3861428571428567E-2</c:v>
                </c:pt>
                <c:pt idx="18">
                  <c:v>5.6665714285714285E-2</c:v>
                </c:pt>
                <c:pt idx="19">
                  <c:v>5.0970000000000001E-2</c:v>
                </c:pt>
                <c:pt idx="20">
                  <c:v>5.0656666666666662E-2</c:v>
                </c:pt>
                <c:pt idx="21">
                  <c:v>6.3206666666666675E-2</c:v>
                </c:pt>
                <c:pt idx="22">
                  <c:v>6.3523333333333334E-2</c:v>
                </c:pt>
                <c:pt idx="23">
                  <c:v>6.7333333333333328E-2</c:v>
                </c:pt>
                <c:pt idx="24">
                  <c:v>7.3807499999999998E-2</c:v>
                </c:pt>
                <c:pt idx="25">
                  <c:v>7.2767499999999999E-2</c:v>
                </c:pt>
                <c:pt idx="26">
                  <c:v>6.9983333333333328E-2</c:v>
                </c:pt>
                <c:pt idx="27">
                  <c:v>7.1183333333333335E-2</c:v>
                </c:pt>
                <c:pt idx="28">
                  <c:v>7.1746666666666667E-2</c:v>
                </c:pt>
                <c:pt idx="29">
                  <c:v>7.1889999999999996E-2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7-4664-8E21-9E207CFE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894344"/>
        <c:axId val="2140897464"/>
      </c:lineChart>
      <c:catAx>
        <c:axId val="214089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40897464"/>
        <c:crosses val="autoZero"/>
        <c:auto val="1"/>
        <c:lblAlgn val="ctr"/>
        <c:lblOffset val="0"/>
        <c:tickLblSkip val="4"/>
        <c:tickMarkSkip val="2"/>
        <c:noMultiLvlLbl val="0"/>
      </c:catAx>
      <c:valAx>
        <c:axId val="2140897464"/>
        <c:scaling>
          <c:orientation val="minMax"/>
          <c:min val="0.04"/>
        </c:scaling>
        <c:delete val="0"/>
        <c:axPos val="l"/>
        <c:majorGridlines>
          <c:spPr>
            <a:ln w="3175">
              <a:noFill/>
            </a:ln>
          </c:spPr>
        </c:majorGridlines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408943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9</xdr:row>
      <xdr:rowOff>127000</xdr:rowOff>
    </xdr:from>
    <xdr:to>
      <xdr:col>18</xdr:col>
      <xdr:colOff>571500</xdr:colOff>
      <xdr:row>48</xdr:row>
      <xdr:rowOff>88900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20</xdr:row>
      <xdr:rowOff>114300</xdr:rowOff>
    </xdr:from>
    <xdr:to>
      <xdr:col>15</xdr:col>
      <xdr:colOff>431800</xdr:colOff>
      <xdr:row>46</xdr:row>
      <xdr:rowOff>101600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HA&amp;Coords=%5BLOCATION%5D.%5BEST%5D&amp;ShowOnWeb=true&amp;Lang=en" TargetMode="External"/><Relationship Id="rId13" Type="http://schemas.openxmlformats.org/officeDocument/2006/relationships/hyperlink" Target="http://localhost/OECDStat_Metadata/ShowMetadata.ashx?Dataset=SHA&amp;Coords=%5BLOCATION%5D.%5BHUN%5D&amp;ShowOnWeb=true&amp;Lang=en" TargetMode="External"/><Relationship Id="rId18" Type="http://schemas.openxmlformats.org/officeDocument/2006/relationships/hyperlink" Target="http://localhost/OECDStat_Metadata/ShowMetadata.ashx?Dataset=SHA&amp;Coords=%5BLOCATION%5D.%5BJPN%5D&amp;ShowOnWeb=true&amp;Lang=en" TargetMode="External"/><Relationship Id="rId26" Type="http://schemas.openxmlformats.org/officeDocument/2006/relationships/hyperlink" Target="http://localhost/OECDStat_Metadata/ShowMetadata.ashx?Dataset=SHA&amp;Coords=%5BLOCATION%5D.%5BSVK%5D&amp;ShowOnWeb=true&amp;Lang=en" TargetMode="External"/><Relationship Id="rId3" Type="http://schemas.openxmlformats.org/officeDocument/2006/relationships/hyperlink" Target="http://localhost/OECDStat_Metadata/ShowMetadata.ashx?Dataset=SHA&amp;Coords=%5BLOCATION%5D.%5BBEL%5D&amp;ShowOnWeb=true&amp;Lang=en" TargetMode="External"/><Relationship Id="rId21" Type="http://schemas.openxmlformats.org/officeDocument/2006/relationships/hyperlink" Target="http://localhost/OECDStat_Metadata/ShowMetadata.ashx?Dataset=SHA&amp;Coords=%5BLOCATION%5D.%5BNLD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localhost/OECDStat_Metadata/ShowMetadata.ashx?Dataset=SHA&amp;Coords=%5BLOCATION%5D.%5BDNK%5D&amp;ShowOnWeb=true&amp;Lang=en" TargetMode="External"/><Relationship Id="rId12" Type="http://schemas.openxmlformats.org/officeDocument/2006/relationships/hyperlink" Target="http://localhost/OECDStat_Metadata/ShowMetadata.ashx?Dataset=SHA&amp;Coords=%5BLOCATION%5D.%5BGRC%5D&amp;ShowOnWeb=true&amp;Lang=en" TargetMode="External"/><Relationship Id="rId17" Type="http://schemas.openxmlformats.org/officeDocument/2006/relationships/hyperlink" Target="http://localhost/OECDStat_Metadata/ShowMetadata.ashx?Dataset=SHA&amp;Coords=%5BLOCATION%5D.%5BITA%5D&amp;ShowOnWeb=true&amp;Lang=en" TargetMode="External"/><Relationship Id="rId25" Type="http://schemas.openxmlformats.org/officeDocument/2006/relationships/hyperlink" Target="http://localhost/OECDStat_Metadata/ShowMetadata.ashx?Dataset=SHA&amp;Coords=%5BLOCATION%5D.%5BPRT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localhost/OECDStat_Metadata/ShowMetadata.ashx?Dataset=SHA&amp;Coords=%5BLOCATION%5D.%5BAUT%5D&amp;ShowOnWeb=true&amp;Lang=en" TargetMode="External"/><Relationship Id="rId16" Type="http://schemas.openxmlformats.org/officeDocument/2006/relationships/hyperlink" Target="http://localhost/OECDStat_Metadata/ShowMetadata.ashx?Dataset=SHA&amp;Coords=%5BLOCATION%5D.%5BISR%5D&amp;ShowOnWeb=true&amp;Lang=en" TargetMode="External"/><Relationship Id="rId20" Type="http://schemas.openxmlformats.org/officeDocument/2006/relationships/hyperlink" Target="http://localhost/OECDStat_Metadata/ShowMetadata.ashx?Dataset=SHA&amp;Coords=%5BLOCATION%5D.%5BMEX%5D&amp;ShowOnWeb=true&amp;Lang=en" TargetMode="External"/><Relationship Id="rId29" Type="http://schemas.openxmlformats.org/officeDocument/2006/relationships/hyperlink" Target="http://localhost/OECDStat_Metadata/ShowMetadata.ashx?Dataset=SHA&amp;Coords=%5BLOCATION%5D.%5BSWE%5D&amp;ShowOnWeb=true&amp;Lang=en" TargetMode="External"/><Relationship Id="rId1" Type="http://schemas.openxmlformats.org/officeDocument/2006/relationships/hyperlink" Target="http://localhost/OECDStat_Metadata/ShowMetadata.ashx?Dataset=SHA&amp;Coords=%5BLOCATION%5D.%5BAUS%5D&amp;ShowOnWeb=true&amp;Lang=en" TargetMode="External"/><Relationship Id="rId6" Type="http://schemas.openxmlformats.org/officeDocument/2006/relationships/hyperlink" Target="http://localhost/OECDStat_Metadata/ShowMetadata.ashx?Dataset=SHA&amp;Coords=%5BLOCATION%5D.%5BCZE%5D&amp;ShowOnWeb=true&amp;Lang=en" TargetMode="External"/><Relationship Id="rId11" Type="http://schemas.openxmlformats.org/officeDocument/2006/relationships/hyperlink" Target="http://localhost/OECDStat_Metadata/ShowMetadata.ashx?Dataset=SHA&amp;Coords=%5BLOCATION%5D.%5BDEU%5D&amp;ShowOnWeb=true&amp;Lang=en" TargetMode="External"/><Relationship Id="rId24" Type="http://schemas.openxmlformats.org/officeDocument/2006/relationships/hyperlink" Target="http://localhost/OECDStat_Metadata/ShowMetadata.ashx?Dataset=SHA&amp;Coords=%5BLOCATION%5D.%5BPOL%5D&amp;ShowOnWeb=true&amp;Lang=en" TargetMode="External"/><Relationship Id="rId32" Type="http://schemas.openxmlformats.org/officeDocument/2006/relationships/hyperlink" Target="http://localhost/OECDStat_Metadata/ShowMetadata.ashx?Dataset=SHA&amp;Coords=%5BLOCATION%5D.%5BUSA%5D&amp;ShowOnWeb=true&amp;Lang=en" TargetMode="External"/><Relationship Id="rId5" Type="http://schemas.openxmlformats.org/officeDocument/2006/relationships/hyperlink" Target="http://localhost/OECDStat_Metadata/ShowMetadata.ashx?Dataset=SHA&amp;Coords=%5BLOCATION%5D.%5BCHL%5D&amp;ShowOnWeb=true&amp;Lang=en" TargetMode="External"/><Relationship Id="rId15" Type="http://schemas.openxmlformats.org/officeDocument/2006/relationships/hyperlink" Target="http://localhost/OECDStat_Metadata/ShowMetadata.ashx?Dataset=SHA&amp;Coords=%5BLOCATION%5D.%5BIRL%5D&amp;ShowOnWeb=true&amp;Lang=en" TargetMode="External"/><Relationship Id="rId23" Type="http://schemas.openxmlformats.org/officeDocument/2006/relationships/hyperlink" Target="http://localhost/OECDStat_Metadata/ShowMetadata.ashx?Dataset=SHA&amp;Coords=%5BLOCATION%5D.%5BNOR%5D&amp;ShowOnWeb=true&amp;Lang=en" TargetMode="External"/><Relationship Id="rId28" Type="http://schemas.openxmlformats.org/officeDocument/2006/relationships/hyperlink" Target="http://localhost/OECDStat_Metadata/ShowMetadata.ashx?Dataset=SHA&amp;Coords=%5BLOCATION%5D.%5BESP%5D&amp;ShowOnWeb=true&amp;Lang=en" TargetMode="External"/><Relationship Id="rId10" Type="http://schemas.openxmlformats.org/officeDocument/2006/relationships/hyperlink" Target="http://localhost/OECDStat_Metadata/ShowMetadata.ashx?Dataset=SHA&amp;Coords=%5BLOCATION%5D.%5BFRA%5D&amp;ShowOnWeb=true&amp;Lang=en" TargetMode="External"/><Relationship Id="rId19" Type="http://schemas.openxmlformats.org/officeDocument/2006/relationships/hyperlink" Target="http://localhost/OECDStat_Metadata/ShowMetadata.ashx?Dataset=SHA&amp;Coords=%5BLOCATION%5D.%5BLUX%5D&amp;ShowOnWeb=true&amp;Lang=en" TargetMode="External"/><Relationship Id="rId31" Type="http://schemas.openxmlformats.org/officeDocument/2006/relationships/hyperlink" Target="http://localhost/OECDStat_Metadata/ShowMetadata.ashx?Dataset=SHA&amp;Coords=%5BLOCATION%5D.%5BGBR%5D&amp;ShowOnWeb=true&amp;Lang=en" TargetMode="External"/><Relationship Id="rId4" Type="http://schemas.openxmlformats.org/officeDocument/2006/relationships/hyperlink" Target="http://localhost/OECDStat_Metadata/ShowMetadata.ashx?Dataset=SHA&amp;Coords=%5BLOCATION%5D.%5BCAN%5D&amp;ShowOnWeb=true&amp;Lang=en" TargetMode="External"/><Relationship Id="rId9" Type="http://schemas.openxmlformats.org/officeDocument/2006/relationships/hyperlink" Target="http://localhost/OECDStat_Metadata/ShowMetadata.ashx?Dataset=SHA&amp;Coords=%5BLOCATION%5D.%5BFIN%5D&amp;ShowOnWeb=true&amp;Lang=en" TargetMode="External"/><Relationship Id="rId14" Type="http://schemas.openxmlformats.org/officeDocument/2006/relationships/hyperlink" Target="http://localhost/OECDStat_Metadata/ShowMetadata.ashx?Dataset=SHA&amp;Coords=%5BLOCATION%5D.%5BISL%5D&amp;ShowOnWeb=true&amp;Lang=en" TargetMode="External"/><Relationship Id="rId22" Type="http://schemas.openxmlformats.org/officeDocument/2006/relationships/hyperlink" Target="http://localhost/OECDStat_Metadata/ShowMetadata.ashx?Dataset=SHA&amp;Coords=%5BLOCATION%5D.%5BNZL%5D&amp;ShowOnWeb=true&amp;Lang=en" TargetMode="External"/><Relationship Id="rId27" Type="http://schemas.openxmlformats.org/officeDocument/2006/relationships/hyperlink" Target="http://localhost/OECDStat_Metadata/ShowMetadata.ashx?Dataset=SHA&amp;Coords=%5BLOCATION%5D.%5BSVN%5D&amp;ShowOnWeb=true&amp;Lang=en" TargetMode="External"/><Relationship Id="rId30" Type="http://schemas.openxmlformats.org/officeDocument/2006/relationships/hyperlink" Target="http://localhost/OECDStat_Metadata/ShowMetadata.ashx?Dataset=SHA&amp;Coords=%5BLOCATION%5D.%5BCHE%5D&amp;ShowOnWeb=true&amp;Lang=en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HA&amp;Coords=%5BLOCATION%5D.%5BEST%5D&amp;ShowOnWeb=true&amp;Lang=en" TargetMode="External"/><Relationship Id="rId13" Type="http://schemas.openxmlformats.org/officeDocument/2006/relationships/hyperlink" Target="http://localhost/OECDStat_Metadata/ShowMetadata.ashx?Dataset=SHA&amp;Coords=%5BLOCATION%5D.%5BHUN%5D&amp;ShowOnWeb=true&amp;Lang=en" TargetMode="External"/><Relationship Id="rId18" Type="http://schemas.openxmlformats.org/officeDocument/2006/relationships/hyperlink" Target="http://localhost/OECDStat_Metadata/ShowMetadata.ashx?Dataset=SHA&amp;Coords=%5BLOCATION%5D.%5BJPN%5D&amp;ShowOnWeb=true&amp;Lang=en" TargetMode="External"/><Relationship Id="rId26" Type="http://schemas.openxmlformats.org/officeDocument/2006/relationships/hyperlink" Target="http://localhost/OECDStat_Metadata/ShowMetadata.ashx?Dataset=SHA&amp;Coords=%5BLOCATION%5D.%5BSVK%5D&amp;ShowOnWeb=true&amp;Lang=en" TargetMode="External"/><Relationship Id="rId3" Type="http://schemas.openxmlformats.org/officeDocument/2006/relationships/hyperlink" Target="http://localhost/OECDStat_Metadata/ShowMetadata.ashx?Dataset=SHA&amp;Coords=%5BLOCATION%5D.%5BBEL%5D&amp;ShowOnWeb=true&amp;Lang=en" TargetMode="External"/><Relationship Id="rId21" Type="http://schemas.openxmlformats.org/officeDocument/2006/relationships/hyperlink" Target="http://localhost/OECDStat_Metadata/ShowMetadata.ashx?Dataset=SHA&amp;Coords=%5BLOCATION%5D.%5BNLD%5D&amp;ShowOnWeb=true&amp;Lang=en" TargetMode="External"/><Relationship Id="rId34" Type="http://schemas.openxmlformats.org/officeDocument/2006/relationships/comments" Target="../comments2.xml"/><Relationship Id="rId7" Type="http://schemas.openxmlformats.org/officeDocument/2006/relationships/hyperlink" Target="http://localhost/OECDStat_Metadata/ShowMetadata.ashx?Dataset=SHA&amp;Coords=%5BLOCATION%5D.%5BDNK%5D&amp;ShowOnWeb=true&amp;Lang=en" TargetMode="External"/><Relationship Id="rId12" Type="http://schemas.openxmlformats.org/officeDocument/2006/relationships/hyperlink" Target="http://localhost/OECDStat_Metadata/ShowMetadata.ashx?Dataset=SHA&amp;Coords=%5BLOCATION%5D.%5BGRC%5D&amp;ShowOnWeb=true&amp;Lang=en" TargetMode="External"/><Relationship Id="rId17" Type="http://schemas.openxmlformats.org/officeDocument/2006/relationships/hyperlink" Target="http://localhost/OECDStat_Metadata/ShowMetadata.ashx?Dataset=SHA&amp;Coords=%5BLOCATION%5D.%5BITA%5D&amp;ShowOnWeb=true&amp;Lang=en" TargetMode="External"/><Relationship Id="rId25" Type="http://schemas.openxmlformats.org/officeDocument/2006/relationships/hyperlink" Target="http://localhost/OECDStat_Metadata/ShowMetadata.ashx?Dataset=SHA&amp;Coords=%5BLOCATION%5D.%5BPRT%5D&amp;ShowOnWeb=true&amp;Lang=en" TargetMode="External"/><Relationship Id="rId33" Type="http://schemas.openxmlformats.org/officeDocument/2006/relationships/vmlDrawing" Target="../drawings/vmlDrawing2.vml"/><Relationship Id="rId2" Type="http://schemas.openxmlformats.org/officeDocument/2006/relationships/hyperlink" Target="http://localhost/OECDStat_Metadata/ShowMetadata.ashx?Dataset=SHA&amp;Coords=%5BLOCATION%5D.%5BAUT%5D&amp;ShowOnWeb=true&amp;Lang=en" TargetMode="External"/><Relationship Id="rId16" Type="http://schemas.openxmlformats.org/officeDocument/2006/relationships/hyperlink" Target="http://localhost/OECDStat_Metadata/ShowMetadata.ashx?Dataset=SHA&amp;Coords=%5BLOCATION%5D.%5BISR%5D&amp;ShowOnWeb=true&amp;Lang=en" TargetMode="External"/><Relationship Id="rId20" Type="http://schemas.openxmlformats.org/officeDocument/2006/relationships/hyperlink" Target="http://localhost/OECDStat_Metadata/ShowMetadata.ashx?Dataset=SHA&amp;Coords=%5BLOCATION%5D.%5BMEX%5D&amp;ShowOnWeb=true&amp;Lang=en" TargetMode="External"/><Relationship Id="rId29" Type="http://schemas.openxmlformats.org/officeDocument/2006/relationships/hyperlink" Target="http://localhost/OECDStat_Metadata/ShowMetadata.ashx?Dataset=SHA&amp;Coords=%5BLOCATION%5D.%5BSWE%5D&amp;ShowOnWeb=true&amp;Lang=en" TargetMode="External"/><Relationship Id="rId1" Type="http://schemas.openxmlformats.org/officeDocument/2006/relationships/hyperlink" Target="http://localhost/OECDStat_Metadata/ShowMetadata.ashx?Dataset=SHA&amp;Coords=%5BLOCATION%5D.%5BAUS%5D&amp;ShowOnWeb=true&amp;Lang=en" TargetMode="External"/><Relationship Id="rId6" Type="http://schemas.openxmlformats.org/officeDocument/2006/relationships/hyperlink" Target="http://localhost/OECDStat_Metadata/ShowMetadata.ashx?Dataset=SHA&amp;Coords=%5BLOCATION%5D.%5BCZE%5D&amp;ShowOnWeb=true&amp;Lang=en" TargetMode="External"/><Relationship Id="rId11" Type="http://schemas.openxmlformats.org/officeDocument/2006/relationships/hyperlink" Target="http://localhost/OECDStat_Metadata/ShowMetadata.ashx?Dataset=SHA&amp;Coords=%5BLOCATION%5D.%5BDEU%5D&amp;ShowOnWeb=true&amp;Lang=en" TargetMode="External"/><Relationship Id="rId24" Type="http://schemas.openxmlformats.org/officeDocument/2006/relationships/hyperlink" Target="http://localhost/OECDStat_Metadata/ShowMetadata.ashx?Dataset=SHA&amp;Coords=%5BLOCATION%5D.%5BPOL%5D&amp;ShowOnWeb=true&amp;Lang=en" TargetMode="External"/><Relationship Id="rId32" Type="http://schemas.openxmlformats.org/officeDocument/2006/relationships/hyperlink" Target="http://localhost/OECDStat_Metadata/ShowMetadata.ashx?Dataset=SHA&amp;Coords=%5BLOCATION%5D.%5BUSA%5D&amp;ShowOnWeb=true&amp;Lang=en" TargetMode="External"/><Relationship Id="rId5" Type="http://schemas.openxmlformats.org/officeDocument/2006/relationships/hyperlink" Target="http://localhost/OECDStat_Metadata/ShowMetadata.ashx?Dataset=SHA&amp;Coords=%5BLOCATION%5D.%5BCHL%5D&amp;ShowOnWeb=true&amp;Lang=en" TargetMode="External"/><Relationship Id="rId15" Type="http://schemas.openxmlformats.org/officeDocument/2006/relationships/hyperlink" Target="http://localhost/OECDStat_Metadata/ShowMetadata.ashx?Dataset=SHA&amp;Coords=%5BLOCATION%5D.%5BIRL%5D&amp;ShowOnWeb=true&amp;Lang=en" TargetMode="External"/><Relationship Id="rId23" Type="http://schemas.openxmlformats.org/officeDocument/2006/relationships/hyperlink" Target="http://localhost/OECDStat_Metadata/ShowMetadata.ashx?Dataset=SHA&amp;Coords=%5BLOCATION%5D.%5BNOR%5D&amp;ShowOnWeb=true&amp;Lang=en" TargetMode="External"/><Relationship Id="rId28" Type="http://schemas.openxmlformats.org/officeDocument/2006/relationships/hyperlink" Target="http://localhost/OECDStat_Metadata/ShowMetadata.ashx?Dataset=SHA&amp;Coords=%5BLOCATION%5D.%5BESP%5D&amp;ShowOnWeb=true&amp;Lang=en" TargetMode="External"/><Relationship Id="rId10" Type="http://schemas.openxmlformats.org/officeDocument/2006/relationships/hyperlink" Target="http://localhost/OECDStat_Metadata/ShowMetadata.ashx?Dataset=SHA&amp;Coords=%5BLOCATION%5D.%5BFRA%5D&amp;ShowOnWeb=true&amp;Lang=en" TargetMode="External"/><Relationship Id="rId19" Type="http://schemas.openxmlformats.org/officeDocument/2006/relationships/hyperlink" Target="http://localhost/OECDStat_Metadata/ShowMetadata.ashx?Dataset=SHA&amp;Coords=%5BLOCATION%5D.%5BLUX%5D&amp;ShowOnWeb=true&amp;Lang=en" TargetMode="External"/><Relationship Id="rId31" Type="http://schemas.openxmlformats.org/officeDocument/2006/relationships/hyperlink" Target="http://localhost/OECDStat_Metadata/ShowMetadata.ashx?Dataset=SHA&amp;Coords=%5BLOCATION%5D.%5BGBR%5D&amp;ShowOnWeb=true&amp;Lang=en" TargetMode="External"/><Relationship Id="rId4" Type="http://schemas.openxmlformats.org/officeDocument/2006/relationships/hyperlink" Target="http://localhost/OECDStat_Metadata/ShowMetadata.ashx?Dataset=SHA&amp;Coords=%5BLOCATION%5D.%5BCAN%5D&amp;ShowOnWeb=true&amp;Lang=en" TargetMode="External"/><Relationship Id="rId9" Type="http://schemas.openxmlformats.org/officeDocument/2006/relationships/hyperlink" Target="http://localhost/OECDStat_Metadata/ShowMetadata.ashx?Dataset=SHA&amp;Coords=%5BLOCATION%5D.%5BFIN%5D&amp;ShowOnWeb=true&amp;Lang=en" TargetMode="External"/><Relationship Id="rId14" Type="http://schemas.openxmlformats.org/officeDocument/2006/relationships/hyperlink" Target="http://localhost/OECDStat_Metadata/ShowMetadata.ashx?Dataset=SHA&amp;Coords=%5BLOCATION%5D.%5BISL%5D&amp;ShowOnWeb=true&amp;Lang=en" TargetMode="External"/><Relationship Id="rId22" Type="http://schemas.openxmlformats.org/officeDocument/2006/relationships/hyperlink" Target="http://localhost/OECDStat_Metadata/ShowMetadata.ashx?Dataset=SHA&amp;Coords=%5BLOCATION%5D.%5BNZL%5D&amp;ShowOnWeb=true&amp;Lang=en" TargetMode="External"/><Relationship Id="rId27" Type="http://schemas.openxmlformats.org/officeDocument/2006/relationships/hyperlink" Target="http://localhost/OECDStat_Metadata/ShowMetadata.ashx?Dataset=SHA&amp;Coords=%5BLOCATION%5D.%5BSVN%5D&amp;ShowOnWeb=true&amp;Lang=en" TargetMode="External"/><Relationship Id="rId30" Type="http://schemas.openxmlformats.org/officeDocument/2006/relationships/hyperlink" Target="http://localhost/OECDStat_Metadata/ShowMetadata.ashx?Dataset=SHA&amp;Coords=%5BLOCATION%5D.%5BCHE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B6" sqref="B6:AE6"/>
    </sheetView>
  </sheetViews>
  <sheetFormatPr defaultColWidth="10.6640625" defaultRowHeight="12.75"/>
  <sheetData>
    <row r="1" spans="1:31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>
      <c r="A2" t="s">
        <v>70</v>
      </c>
      <c r="B2" s="9">
        <f>ER!B34</f>
        <v>5.4175000000000001E-2</v>
      </c>
      <c r="C2" s="9">
        <f>ER!C34</f>
        <v>5.4199999999999998E-2</v>
      </c>
      <c r="D2" s="9">
        <f>ER!D34</f>
        <v>5.3905000000000002E-2</v>
      </c>
      <c r="E2" s="9">
        <f>ER!E34</f>
        <v>5.3760000000000002E-2</v>
      </c>
      <c r="F2" s="9">
        <f>ER!F34</f>
        <v>6.0579999999999995E-2</v>
      </c>
      <c r="G2" s="9">
        <f>ER!G34</f>
        <v>6.0579999999999995E-2</v>
      </c>
      <c r="H2" s="9">
        <f>ER!H34</f>
        <v>4.5739999999999996E-2</v>
      </c>
      <c r="I2" s="9">
        <f>ER!I34</f>
        <v>6.0535000000000005E-2</v>
      </c>
      <c r="J2" s="9">
        <f>ER!J34</f>
        <v>5.9226666666666671E-2</v>
      </c>
      <c r="K2" s="9">
        <f>ER!K34</f>
        <v>5.9798000000000004E-2</v>
      </c>
      <c r="L2" s="9">
        <f>ER!L34</f>
        <v>6.0724E-2</v>
      </c>
      <c r="M2" s="9">
        <f>ER!M34</f>
        <v>6.1205999999999997E-2</v>
      </c>
      <c r="N2" s="9">
        <f>ER!N34</f>
        <v>6.0206666666666665E-2</v>
      </c>
      <c r="O2" s="9">
        <f>ER!O34</f>
        <v>6.1887500000000005E-2</v>
      </c>
      <c r="P2" s="9">
        <f>ER!P34</f>
        <v>6.3205714285714282E-2</v>
      </c>
      <c r="Q2" s="9">
        <f>ER!Q34</f>
        <v>6.2458571428571433E-2</v>
      </c>
      <c r="R2" s="9">
        <f>ER!R34</f>
        <v>6.4734285714285716E-2</v>
      </c>
      <c r="S2" s="9">
        <f>ER!S34</f>
        <v>6.7164285714285718E-2</v>
      </c>
      <c r="T2" s="9">
        <f>ER!T34</f>
        <v>6.7442499999999989E-2</v>
      </c>
      <c r="U2" s="9">
        <f>ER!U34</f>
        <v>6.8608888888888886E-2</v>
      </c>
      <c r="V2" s="9">
        <f>ER!V34</f>
        <v>6.6584999999999991E-2</v>
      </c>
      <c r="W2" s="9">
        <f>ER!W34</f>
        <v>6.7057000000000005E-2</v>
      </c>
      <c r="X2" s="9">
        <f>ER!X34</f>
        <v>6.6418999999999992E-2</v>
      </c>
      <c r="Y2" s="9">
        <f>ER!Y34</f>
        <v>6.8127000000000007E-2</v>
      </c>
      <c r="Z2" s="9">
        <f>ER!Z34</f>
        <v>7.3143333333333324E-2</v>
      </c>
      <c r="AA2" s="9">
        <f>ER!AA34</f>
        <v>6.9909166666666647E-2</v>
      </c>
      <c r="AB2" s="9">
        <f>ER!AB34</f>
        <v>6.9716666666666677E-2</v>
      </c>
      <c r="AC2" s="9">
        <f>ER!AC34</f>
        <v>7.1879285714285715E-2</v>
      </c>
      <c r="AD2" s="9">
        <f>ER!AD34</f>
        <v>7.2163999999999992E-2</v>
      </c>
      <c r="AE2" s="9">
        <f>ER!AE34</f>
        <v>7.212466666666667E-2</v>
      </c>
    </row>
    <row r="3" spans="1:31">
      <c r="A3" t="s">
        <v>71</v>
      </c>
      <c r="B3" s="9">
        <f>BBR_nat!B34</f>
        <v>5.1376666666666661E-2</v>
      </c>
      <c r="C3" s="9">
        <f>BBR_nat!C34</f>
        <v>5.1646666666666667E-2</v>
      </c>
      <c r="D3" s="9">
        <f>BBR_nat!D34</f>
        <v>5.1736666666666674E-2</v>
      </c>
      <c r="E3" s="9">
        <f>BBR_nat!E34</f>
        <v>5.2937499999999998E-2</v>
      </c>
      <c r="F3" s="9">
        <f>BBR_nat!F34</f>
        <v>5.5079999999999997E-2</v>
      </c>
      <c r="G3" s="9">
        <f>BBR_nat!G34</f>
        <v>5.5829999999999998E-2</v>
      </c>
      <c r="H3" s="9">
        <f>BBR_nat!H34</f>
        <v>5.6395000000000001E-2</v>
      </c>
      <c r="I3" s="9">
        <f>BBR_nat!I34</f>
        <v>5.8055000000000002E-2</v>
      </c>
      <c r="J3" s="9">
        <f>BBR_nat!J34</f>
        <v>5.8370000000000005E-2</v>
      </c>
      <c r="K3" s="9">
        <f>BBR_nat!K34</f>
        <v>5.7555000000000002E-2</v>
      </c>
      <c r="L3" s="9">
        <f>BBR_nat!L34</f>
        <v>5.3220000000000003E-2</v>
      </c>
      <c r="M3" s="9">
        <f>BBR_nat!M34</f>
        <v>5.2705000000000002E-2</v>
      </c>
      <c r="N3" s="9">
        <f>BBR_nat!N34</f>
        <v>5.3479999999999993E-2</v>
      </c>
      <c r="O3" s="9">
        <f>BBR_nat!O34</f>
        <v>5.3220000000000003E-2</v>
      </c>
      <c r="P3" s="9">
        <f>BBR_nat!P34</f>
        <v>5.1749999999999997E-2</v>
      </c>
      <c r="Q3" s="9">
        <f>BBR_nat!Q34</f>
        <v>5.1396666666666667E-2</v>
      </c>
      <c r="R3" s="9">
        <f>BBR_nat!R34</f>
        <v>5.1632499999999998E-2</v>
      </c>
      <c r="S3" s="9">
        <f>BBR_nat!S34</f>
        <v>5.3569999999999993E-2</v>
      </c>
      <c r="T3" s="9">
        <f>BBR_nat!T34</f>
        <v>5.2858750000000003E-2</v>
      </c>
      <c r="U3" s="9">
        <f>BBR_nat!U34</f>
        <v>5.5077142857142859E-2</v>
      </c>
      <c r="V3" s="9">
        <f>BBR_nat!V34</f>
        <v>5.4717142857142853E-2</v>
      </c>
      <c r="W3" s="9">
        <f>BBR_nat!W34</f>
        <v>5.4907142857142856E-2</v>
      </c>
      <c r="X3" s="9">
        <f>BBR_nat!X34</f>
        <v>5.5452857142857144E-2</v>
      </c>
      <c r="Y3" s="9">
        <f>BBR_nat!Y34</f>
        <v>5.7091428571428571E-2</v>
      </c>
      <c r="Z3" s="9">
        <f>BBR_nat!Z34</f>
        <v>6.2044285714285712E-2</v>
      </c>
      <c r="AA3" s="9">
        <f>BBR_nat!AA34</f>
        <v>6.1972857142857149E-2</v>
      </c>
      <c r="AB3" s="9">
        <f>BBR_nat!AB34</f>
        <v>6.358142857142858E-2</v>
      </c>
      <c r="AC3" s="9">
        <f>BBR_nat!AC34</f>
        <v>6.4140000000000003E-2</v>
      </c>
      <c r="AD3" s="9">
        <f>BBR_nat!AD34</f>
        <v>6.4188571428571414E-2</v>
      </c>
      <c r="AE3" s="9">
        <f>BBR_nat!AE34</f>
        <v>6.4821428571428572E-2</v>
      </c>
    </row>
    <row r="4" spans="1:31">
      <c r="A4" t="s">
        <v>72</v>
      </c>
      <c r="B4" s="9"/>
      <c r="C4" s="9"/>
      <c r="D4" s="9"/>
      <c r="E4" s="9"/>
      <c r="F4" s="9"/>
      <c r="G4" s="9"/>
      <c r="H4" s="9"/>
      <c r="I4" s="9">
        <f>'BBR sup'!I34</f>
        <v>5.0308999999999993E-2</v>
      </c>
      <c r="J4" s="9">
        <f>'BBR sup'!J34</f>
        <v>5.1826000000000004E-2</v>
      </c>
      <c r="K4" s="9">
        <f>'BBR sup'!K34</f>
        <v>5.0812999999999997E-2</v>
      </c>
      <c r="L4" s="9">
        <f>'BBR sup'!L34</f>
        <v>5.3985384615384609E-2</v>
      </c>
      <c r="M4" s="9">
        <f>'BBR sup'!M34</f>
        <v>5.4333846153846149E-2</v>
      </c>
      <c r="N4" s="9">
        <f>'BBR sup'!N34</f>
        <v>5.4125833333333338E-2</v>
      </c>
      <c r="O4" s="9">
        <f>'BBR sup'!O34</f>
        <v>5.3867500000000006E-2</v>
      </c>
      <c r="P4" s="9">
        <f>'BBR sup'!P34</f>
        <v>5.3234999999999991E-2</v>
      </c>
      <c r="Q4" s="9">
        <f>'BBR sup'!Q34</f>
        <v>5.4624000000000006E-2</v>
      </c>
      <c r="R4" s="9">
        <f>'BBR sup'!R34</f>
        <v>5.7149000000000005E-2</v>
      </c>
      <c r="S4" s="9">
        <f>'BBR sup'!S34</f>
        <v>5.8894000000000002E-2</v>
      </c>
      <c r="T4" s="9">
        <f>'BBR sup'!T34</f>
        <v>6.2056666666666663E-2</v>
      </c>
      <c r="U4" s="9">
        <f>'BBR sup'!U34</f>
        <v>5.9439230769230772E-2</v>
      </c>
      <c r="V4" s="9">
        <f>'BBR sup'!V34</f>
        <v>6.0794615384615384E-2</v>
      </c>
      <c r="W4" s="9">
        <f>'BBR sup'!W34</f>
        <v>6.2339166666666668E-2</v>
      </c>
      <c r="X4" s="9">
        <f>'BBR sup'!X34</f>
        <v>6.1571666666666663E-2</v>
      </c>
      <c r="Y4" s="9">
        <f>'BBR sup'!Y34</f>
        <v>6.3031538461538458E-2</v>
      </c>
      <c r="Z4" s="9">
        <f>'BBR sup'!Z34</f>
        <v>6.9059999999999996E-2</v>
      </c>
      <c r="AA4" s="9">
        <f>'BBR sup'!AA34</f>
        <v>6.7971538461538458E-2</v>
      </c>
      <c r="AB4" s="9">
        <f>'BBR sup'!AB34</f>
        <v>6.7439230769230779E-2</v>
      </c>
      <c r="AC4" s="9">
        <f>'BBR sup'!AC34</f>
        <v>6.6572142857142858E-2</v>
      </c>
      <c r="AD4" s="9">
        <f>'BBR sup'!AD34</f>
        <v>6.4969230769230765E-2</v>
      </c>
      <c r="AE4" s="9">
        <f>'BBR sup'!AE34</f>
        <v>6.0960000000000007E-2</v>
      </c>
    </row>
    <row r="5" spans="1:31">
      <c r="A5" t="s">
        <v>73</v>
      </c>
      <c r="B5" s="9"/>
      <c r="C5" s="9"/>
      <c r="D5" s="9"/>
      <c r="E5" s="9"/>
      <c r="F5" s="9"/>
      <c r="G5" s="9"/>
      <c r="H5" s="9"/>
      <c r="I5" s="9">
        <f>'BBR both'!I34</f>
        <v>7.3150000000000007E-2</v>
      </c>
      <c r="J5" s="9">
        <f>'BBR both'!J34</f>
        <v>7.0300000000000001E-2</v>
      </c>
      <c r="K5" s="9">
        <f>'BBR both'!K34</f>
        <v>7.0290000000000005E-2</v>
      </c>
      <c r="L5" s="9">
        <f>'BBR both'!L34</f>
        <v>7.0699999999999999E-2</v>
      </c>
      <c r="M5" s="9">
        <f>'BBR both'!M34</f>
        <v>7.2440000000000004E-2</v>
      </c>
      <c r="N5" s="9">
        <f>'BBR both'!N34</f>
        <v>6.1883333333333339E-2</v>
      </c>
      <c r="O5" s="9">
        <f>'BBR both'!O34</f>
        <v>6.1413333333333341E-2</v>
      </c>
      <c r="P5" s="9">
        <f>'BBR both'!P34</f>
        <v>6.2722E-2</v>
      </c>
      <c r="Q5" s="9">
        <f>'BBR both'!Q34</f>
        <v>6.2478333333333337E-2</v>
      </c>
      <c r="R5" s="9">
        <f>'BBR both'!R34</f>
        <v>6.4136666666666661E-2</v>
      </c>
      <c r="S5" s="9">
        <f>'BBR both'!S34</f>
        <v>6.6348333333333342E-2</v>
      </c>
      <c r="T5" s="9">
        <f>'BBR both'!T34</f>
        <v>6.6147142857142863E-2</v>
      </c>
      <c r="U5" s="9">
        <f>'BBR both'!U34</f>
        <v>6.1836666666666665E-2</v>
      </c>
      <c r="V5" s="9">
        <f>'BBR both'!V34</f>
        <v>6.2592222222222216E-2</v>
      </c>
      <c r="W5" s="9">
        <f>'BBR both'!W34</f>
        <v>6.0101000000000016E-2</v>
      </c>
      <c r="X5" s="9">
        <f>'BBR both'!X34</f>
        <v>5.9770000000000004E-2</v>
      </c>
      <c r="Y5" s="9">
        <f>'BBR both'!Y34</f>
        <v>6.4234444444444427E-2</v>
      </c>
      <c r="Z5" s="9">
        <f>'BBR both'!Z34</f>
        <v>7.1206666666666668E-2</v>
      </c>
      <c r="AA5" s="9">
        <f>'BBR both'!AA34</f>
        <v>6.9937777777777793E-2</v>
      </c>
      <c r="AB5" s="9">
        <f>'BBR both'!AB34</f>
        <v>7.0980000000000001E-2</v>
      </c>
      <c r="AC5" s="9">
        <f>'BBR both'!AC34</f>
        <v>7.4259999999999993E-2</v>
      </c>
      <c r="AD5" s="9">
        <f>'BBR both'!AD34</f>
        <v>7.6947777777777768E-2</v>
      </c>
      <c r="AE5" s="9">
        <f>'BBR both'!AE34</f>
        <v>7.7519999999999992E-2</v>
      </c>
    </row>
    <row r="6" spans="1:31">
      <c r="A6" t="s">
        <v>74</v>
      </c>
      <c r="B6" s="9">
        <f>'no rule'!B34</f>
        <v>4.9308124999999994E-2</v>
      </c>
      <c r="C6" s="9">
        <f>'no rule'!C34</f>
        <v>4.9028666666666672E-2</v>
      </c>
      <c r="D6" s="9">
        <f>'no rule'!D34</f>
        <v>5.0347333333333334E-2</v>
      </c>
      <c r="E6" s="9">
        <f>'no rule'!E34</f>
        <v>4.9955294117647063E-2</v>
      </c>
      <c r="F6" s="9">
        <f>'no rule'!F34</f>
        <v>4.9379444444444448E-2</v>
      </c>
      <c r="G6" s="9">
        <f>'no rule'!G34</f>
        <v>5.0173000000000002E-2</v>
      </c>
      <c r="H6" s="9">
        <f>'no rule'!H34</f>
        <v>5.2532857142857145E-2</v>
      </c>
      <c r="I6" s="9">
        <f>'no rule'!I34</f>
        <v>5.6751875000000007E-2</v>
      </c>
      <c r="J6" s="9">
        <f>'no rule'!J34</f>
        <v>5.650923076923077E-2</v>
      </c>
      <c r="K6" s="9">
        <f>'no rule'!K34</f>
        <v>5.601416666666667E-2</v>
      </c>
      <c r="L6" s="9">
        <f>'no rule'!L34</f>
        <v>5.4566666666666666E-2</v>
      </c>
      <c r="M6" s="9">
        <f>'no rule'!M34</f>
        <v>5.4490000000000004E-2</v>
      </c>
      <c r="N6" s="9">
        <f>'no rule'!N34</f>
        <v>5.3808000000000002E-2</v>
      </c>
      <c r="O6" s="9">
        <f>'no rule'!O34</f>
        <v>5.4534444444444441E-2</v>
      </c>
      <c r="P6" s="9">
        <f>'no rule'!P34</f>
        <v>5.2859999999999997E-2</v>
      </c>
      <c r="Q6" s="9">
        <f>'no rule'!Q34</f>
        <v>5.0482500000000007E-2</v>
      </c>
      <c r="R6" s="9">
        <f>'no rule'!R34</f>
        <v>5.2228999999999991E-2</v>
      </c>
      <c r="S6" s="9">
        <f>'no rule'!S34</f>
        <v>5.4891000000000002E-2</v>
      </c>
      <c r="T6" s="9">
        <f>'no rule'!T34</f>
        <v>5.6813999999999996E-2</v>
      </c>
      <c r="U6" s="9">
        <f>'no rule'!U34</f>
        <v>5.6207499999999994E-2</v>
      </c>
      <c r="V6" s="9">
        <f>'no rule'!V34</f>
        <v>5.5980000000000002E-2</v>
      </c>
      <c r="W6" s="9">
        <f>'no rule'!W34</f>
        <v>6.5329999999999999E-2</v>
      </c>
      <c r="X6" s="9">
        <f>'no rule'!X34</f>
        <v>6.5567500000000001E-2</v>
      </c>
      <c r="Y6" s="9">
        <f>'no rule'!Y34</f>
        <v>6.4280000000000004E-2</v>
      </c>
      <c r="Z6" s="9">
        <f>'no rule'!Z34</f>
        <v>6.9995000000000002E-2</v>
      </c>
      <c r="AA6" s="9">
        <f>'no rule'!AA34</f>
        <v>6.9011666666666666E-2</v>
      </c>
      <c r="AB6" s="9">
        <f>'no rule'!AB34</f>
        <v>7.1319999999999995E-2</v>
      </c>
      <c r="AC6" s="9">
        <f>'no rule'!AC34</f>
        <v>7.2617500000000001E-2</v>
      </c>
      <c r="AD6" s="9">
        <f>'no rule'!AD34</f>
        <v>7.3005E-2</v>
      </c>
      <c r="AE6" s="9">
        <f>'no rule'!AE34</f>
        <v>7.332749999999999E-2</v>
      </c>
    </row>
    <row r="7" spans="1:31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2:31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2:3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2:31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2:3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2:3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2:3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2:3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2:3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2:3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2:3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2:3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2:3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2:3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2:3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2:3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2:3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2:3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5"/>
  <sheetViews>
    <sheetView showGridLines="0" topLeftCell="A2" workbookViewId="0">
      <selection activeCell="A3" sqref="A3:XFD3"/>
    </sheetView>
  </sheetViews>
  <sheetFormatPr defaultColWidth="10.6640625" defaultRowHeight="12.75"/>
  <cols>
    <col min="1" max="2" width="24" customWidth="1"/>
  </cols>
  <sheetData>
    <row r="1" spans="1:32" hidden="1">
      <c r="A1" s="1" t="e">
        <f ca="1">DotStatQuery(B1)</f>
        <v>#NAME?</v>
      </c>
      <c r="B1" s="1" t="s">
        <v>0</v>
      </c>
    </row>
    <row r="2" spans="1:32">
      <c r="A2" s="20" t="s">
        <v>1</v>
      </c>
      <c r="B2" s="21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</row>
    <row r="3" spans="1:32" ht="13.15">
      <c r="A3" s="3" t="s">
        <v>32</v>
      </c>
      <c r="B3" s="3" t="s">
        <v>33</v>
      </c>
      <c r="C3" s="4" t="s">
        <v>34</v>
      </c>
      <c r="D3" s="4" t="s">
        <v>34</v>
      </c>
      <c r="E3" s="4" t="s">
        <v>34</v>
      </c>
      <c r="F3" s="4" t="s">
        <v>34</v>
      </c>
      <c r="G3" s="4" t="s">
        <v>34</v>
      </c>
      <c r="H3" s="4" t="s">
        <v>34</v>
      </c>
      <c r="I3" s="4" t="s">
        <v>34</v>
      </c>
      <c r="J3" s="4" t="s">
        <v>34</v>
      </c>
      <c r="K3" s="4" t="s">
        <v>34</v>
      </c>
      <c r="L3" s="4" t="s">
        <v>34</v>
      </c>
      <c r="M3" s="4" t="s">
        <v>34</v>
      </c>
      <c r="N3" s="4" t="s">
        <v>34</v>
      </c>
      <c r="O3" s="4" t="s">
        <v>34</v>
      </c>
      <c r="P3" s="4" t="s">
        <v>34</v>
      </c>
      <c r="Q3" s="4" t="s">
        <v>34</v>
      </c>
      <c r="R3" s="4" t="s">
        <v>34</v>
      </c>
      <c r="S3" s="4" t="s">
        <v>34</v>
      </c>
      <c r="T3" s="4" t="s">
        <v>34</v>
      </c>
      <c r="U3" s="4" t="s">
        <v>34</v>
      </c>
      <c r="V3" s="4" t="s">
        <v>34</v>
      </c>
      <c r="W3" s="4" t="s">
        <v>34</v>
      </c>
      <c r="X3" s="4" t="s">
        <v>34</v>
      </c>
      <c r="Y3" s="4" t="s">
        <v>34</v>
      </c>
      <c r="Z3" s="4" t="s">
        <v>34</v>
      </c>
      <c r="AA3" s="4" t="s">
        <v>34</v>
      </c>
      <c r="AB3" s="4" t="s">
        <v>34</v>
      </c>
      <c r="AC3" s="4" t="s">
        <v>34</v>
      </c>
      <c r="AD3" s="4" t="s">
        <v>34</v>
      </c>
      <c r="AE3" s="4" t="s">
        <v>34</v>
      </c>
      <c r="AF3" s="4" t="s">
        <v>34</v>
      </c>
    </row>
    <row r="4" spans="1:32">
      <c r="A4" s="5" t="s">
        <v>35</v>
      </c>
      <c r="B4" s="6" t="s">
        <v>36</v>
      </c>
      <c r="C4" s="7">
        <v>4.34</v>
      </c>
      <c r="D4" s="7">
        <v>4.4029999999999996</v>
      </c>
      <c r="E4" s="7">
        <v>4.274</v>
      </c>
      <c r="F4" s="7">
        <v>4.1280000000000001</v>
      </c>
      <c r="G4" s="7">
        <v>4.1159999999999997</v>
      </c>
      <c r="H4" s="7">
        <v>4.2789999999999999</v>
      </c>
      <c r="I4" s="7">
        <v>4.4630000000000001</v>
      </c>
      <c r="J4" s="7">
        <v>4.492</v>
      </c>
      <c r="K4" s="7">
        <v>4.4880000000000004</v>
      </c>
      <c r="L4" s="7">
        <v>4.5</v>
      </c>
      <c r="M4" s="7">
        <v>4.585</v>
      </c>
      <c r="N4" s="7">
        <v>4.6390000000000002</v>
      </c>
      <c r="O4" s="7">
        <v>4.7610000000000001</v>
      </c>
      <c r="P4" s="7">
        <v>4.9029999999999996</v>
      </c>
      <c r="Q4" s="7">
        <v>5.1070000000000002</v>
      </c>
      <c r="R4" s="7">
        <v>5.1989999999999998</v>
      </c>
      <c r="S4" s="7">
        <v>5.2149999999999999</v>
      </c>
      <c r="T4" s="7">
        <v>5.4130000000000003</v>
      </c>
      <c r="U4" s="7">
        <v>5.3719999999999999</v>
      </c>
      <c r="V4" s="7">
        <v>5.54</v>
      </c>
      <c r="W4" s="7">
        <v>5.4539999999999997</v>
      </c>
      <c r="X4" s="7">
        <v>5.4530000000000003</v>
      </c>
      <c r="Y4" s="7">
        <v>5.5839999999999996</v>
      </c>
      <c r="Z4" s="7">
        <v>5.7</v>
      </c>
      <c r="AA4" s="7">
        <v>5.9509999999999996</v>
      </c>
      <c r="AB4" s="7">
        <v>5.8120000000000003</v>
      </c>
      <c r="AC4" s="7">
        <v>5.9420000000000002</v>
      </c>
      <c r="AD4" s="7">
        <v>5.8929999999999998</v>
      </c>
      <c r="AE4" s="7">
        <v>5.9489999999999998</v>
      </c>
      <c r="AF4" s="7">
        <v>6.1159999999999997</v>
      </c>
    </row>
    <row r="5" spans="1:32">
      <c r="A5" s="5" t="s">
        <v>37</v>
      </c>
      <c r="B5" s="6" t="s">
        <v>36</v>
      </c>
      <c r="C5" s="8">
        <v>4.4930000000000003</v>
      </c>
      <c r="D5" s="8">
        <v>4.5759999999999996</v>
      </c>
      <c r="E5" s="8">
        <v>4.79</v>
      </c>
      <c r="F5" s="8">
        <v>4.7549999999999999</v>
      </c>
      <c r="G5" s="8">
        <v>4.726</v>
      </c>
      <c r="H5" s="8">
        <v>5.7539999999999996</v>
      </c>
      <c r="I5" s="8">
        <v>5.806</v>
      </c>
      <c r="J5" s="8">
        <v>6.0629999999999997</v>
      </c>
      <c r="K5" s="8">
        <v>6.4829999999999997</v>
      </c>
      <c r="L5" s="8">
        <v>6.8449999999999998</v>
      </c>
      <c r="M5" s="8">
        <v>6.7320000000000002</v>
      </c>
      <c r="N5" s="8">
        <v>6.6760000000000002</v>
      </c>
      <c r="O5" s="8">
        <v>6.7960000000000003</v>
      </c>
      <c r="P5" s="8">
        <v>6.9210000000000003</v>
      </c>
      <c r="Q5" s="8">
        <v>7.0519999999999996</v>
      </c>
      <c r="R5" s="8">
        <v>6.9660000000000002</v>
      </c>
      <c r="S5" s="8">
        <v>6.9660000000000002</v>
      </c>
      <c r="T5" s="8">
        <v>7.04</v>
      </c>
      <c r="U5" s="8">
        <v>7.1390000000000002</v>
      </c>
      <c r="V5" s="8">
        <v>7.1920000000000002</v>
      </c>
      <c r="W5" s="8">
        <v>7.1950000000000003</v>
      </c>
      <c r="X5" s="8">
        <v>7.17</v>
      </c>
      <c r="Y5" s="8">
        <v>7.17</v>
      </c>
      <c r="Z5" s="8">
        <v>7.3719999999999999</v>
      </c>
      <c r="AA5" s="8">
        <v>7.7539999999999996</v>
      </c>
      <c r="AB5" s="8">
        <v>7.6989999999999998</v>
      </c>
      <c r="AC5" s="8">
        <v>7.5330000000000004</v>
      </c>
      <c r="AD5" s="8">
        <v>7.6920000000000002</v>
      </c>
      <c r="AE5" s="8">
        <v>7.6779999999999999</v>
      </c>
      <c r="AF5" s="8">
        <v>7.7640000000000002</v>
      </c>
    </row>
    <row r="6" spans="1:32">
      <c r="A6" s="5" t="s">
        <v>38</v>
      </c>
      <c r="B6" s="6" t="s">
        <v>36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>
        <v>5.6349999999999998</v>
      </c>
      <c r="K6" s="7">
        <v>5.6710000000000003</v>
      </c>
      <c r="L6" s="7">
        <v>5.4720000000000004</v>
      </c>
      <c r="M6" s="7">
        <v>5.7430000000000003</v>
      </c>
      <c r="N6" s="7">
        <v>6.0620000000000003</v>
      </c>
      <c r="O6" s="7">
        <v>5.7380000000000004</v>
      </c>
      <c r="P6" s="7">
        <v>5.7859999999999996</v>
      </c>
      <c r="Q6" s="7">
        <v>5.8920000000000003</v>
      </c>
      <c r="R6" s="7">
        <v>5.9249999999999998</v>
      </c>
      <c r="S6" s="7">
        <v>6.1120000000000001</v>
      </c>
      <c r="T6" s="7">
        <v>6.0979999999999999</v>
      </c>
      <c r="U6" s="7">
        <v>6.7270000000000003</v>
      </c>
      <c r="V6" s="7">
        <v>6.915</v>
      </c>
      <c r="W6" s="7">
        <v>6.8979999999999997</v>
      </c>
      <c r="X6" s="7">
        <v>6.7619999999999996</v>
      </c>
      <c r="Y6" s="7">
        <v>6.7380000000000004</v>
      </c>
      <c r="Z6" s="7">
        <v>7.1859999999999999</v>
      </c>
      <c r="AA6" s="7">
        <v>7.8010000000000002</v>
      </c>
      <c r="AB6" s="7">
        <v>7.68</v>
      </c>
      <c r="AC6" s="7">
        <v>7.7859999999999996</v>
      </c>
      <c r="AD6" s="7">
        <v>7.9109999999999996</v>
      </c>
      <c r="AE6" s="7">
        <v>8.0190000000000001</v>
      </c>
      <c r="AF6" s="7">
        <v>8.0299999999999994</v>
      </c>
    </row>
    <row r="7" spans="1:32">
      <c r="A7" s="5" t="s">
        <v>40</v>
      </c>
      <c r="B7" s="6" t="s">
        <v>36</v>
      </c>
      <c r="C7" s="8">
        <v>5.734</v>
      </c>
      <c r="D7" s="8">
        <v>5.8780000000000001</v>
      </c>
      <c r="E7" s="8">
        <v>5.8280000000000003</v>
      </c>
      <c r="F7" s="8">
        <v>5.8019999999999996</v>
      </c>
      <c r="G7" s="8">
        <v>5.944</v>
      </c>
      <c r="H7" s="8">
        <v>6.234</v>
      </c>
      <c r="I7" s="8">
        <v>6.7480000000000002</v>
      </c>
      <c r="J7" s="8">
        <v>6.89</v>
      </c>
      <c r="K7" s="8">
        <v>6.673</v>
      </c>
      <c r="L7" s="8">
        <v>6.335</v>
      </c>
      <c r="M7" s="8">
        <v>6.0720000000000001</v>
      </c>
      <c r="N7" s="8">
        <v>5.9</v>
      </c>
      <c r="O7" s="8">
        <v>5.8220000000000001</v>
      </c>
      <c r="P7" s="8">
        <v>6.0250000000000004</v>
      </c>
      <c r="Q7" s="8">
        <v>5.83</v>
      </c>
      <c r="R7" s="8">
        <v>5.7910000000000004</v>
      </c>
      <c r="S7" s="8">
        <v>6.0330000000000004</v>
      </c>
      <c r="T7" s="8">
        <v>6.157</v>
      </c>
      <c r="U7" s="8">
        <v>6.3250000000000002</v>
      </c>
      <c r="V7" s="8">
        <v>6.3570000000000002</v>
      </c>
      <c r="W7" s="8">
        <v>6.3330000000000002</v>
      </c>
      <c r="X7" s="8">
        <v>6.4039999999999999</v>
      </c>
      <c r="Y7" s="8">
        <v>6.4809999999999999</v>
      </c>
      <c r="Z7" s="8">
        <v>6.6059999999999999</v>
      </c>
      <c r="AA7" s="8">
        <v>7.4249999999999998</v>
      </c>
      <c r="AB7" s="8">
        <v>7.3769999999999998</v>
      </c>
      <c r="AC7" s="8">
        <v>7.2130000000000001</v>
      </c>
      <c r="AD7" s="8">
        <v>7.2140000000000004</v>
      </c>
      <c r="AE7" s="8">
        <v>7.13</v>
      </c>
      <c r="AF7" s="8">
        <v>7.032</v>
      </c>
    </row>
    <row r="8" spans="1:32">
      <c r="A8" s="5" t="s">
        <v>41</v>
      </c>
      <c r="B8" s="6" t="s">
        <v>36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  <c r="N8" s="7" t="s">
        <v>39</v>
      </c>
      <c r="O8" s="7" t="s">
        <v>39</v>
      </c>
      <c r="P8" s="7" t="s">
        <v>39</v>
      </c>
      <c r="Q8" s="7" t="s">
        <v>39</v>
      </c>
      <c r="R8" s="7">
        <v>3.23</v>
      </c>
      <c r="S8" s="7">
        <v>3.3809999999999998</v>
      </c>
      <c r="T8" s="7">
        <v>3.427</v>
      </c>
      <c r="U8" s="7">
        <v>2.6059999999999999</v>
      </c>
      <c r="V8" s="7">
        <v>2.5470000000000002</v>
      </c>
      <c r="W8" s="7">
        <v>2.4169999999999998</v>
      </c>
      <c r="X8" s="7">
        <v>2.3650000000000002</v>
      </c>
      <c r="Y8" s="7">
        <v>2.46</v>
      </c>
      <c r="Z8" s="7">
        <v>2.7810000000000001</v>
      </c>
      <c r="AA8" s="7">
        <v>3.2090000000000001</v>
      </c>
      <c r="AB8" s="7">
        <v>3.0489999999999999</v>
      </c>
      <c r="AC8" s="7">
        <v>3.0609999999999999</v>
      </c>
      <c r="AD8" s="7">
        <v>3.2250000000000001</v>
      </c>
      <c r="AE8" s="7">
        <v>4.4390000000000001</v>
      </c>
      <c r="AF8" s="7">
        <v>4.6340000000000003</v>
      </c>
    </row>
    <row r="9" spans="1:32">
      <c r="A9" s="5" t="s">
        <v>42</v>
      </c>
      <c r="B9" s="6" t="s">
        <v>36</v>
      </c>
      <c r="C9" s="8" t="s">
        <v>39</v>
      </c>
      <c r="D9" s="8" t="s">
        <v>39</v>
      </c>
      <c r="E9" s="8" t="s">
        <v>39</v>
      </c>
      <c r="F9" s="8" t="s">
        <v>39</v>
      </c>
      <c r="G9" s="8" t="s">
        <v>39</v>
      </c>
      <c r="H9" s="8">
        <v>3.641</v>
      </c>
      <c r="I9" s="8">
        <v>3.7410000000000001</v>
      </c>
      <c r="J9" s="8">
        <v>3.8010000000000002</v>
      </c>
      <c r="K9" s="8">
        <v>5.0529999999999999</v>
      </c>
      <c r="L9" s="8">
        <v>5.1470000000000002</v>
      </c>
      <c r="M9" s="8">
        <v>5.1669999999999998</v>
      </c>
      <c r="N9" s="8">
        <v>5.056</v>
      </c>
      <c r="O9" s="8">
        <v>5.0469999999999997</v>
      </c>
      <c r="P9" s="8">
        <v>5.0389999999999997</v>
      </c>
      <c r="Q9" s="8">
        <v>5.2290000000000001</v>
      </c>
      <c r="R9" s="8">
        <v>5.149</v>
      </c>
      <c r="S9" s="8">
        <v>5.2729999999999997</v>
      </c>
      <c r="T9" s="8">
        <v>5.5940000000000003</v>
      </c>
      <c r="U9" s="8">
        <v>5.8780000000000001</v>
      </c>
      <c r="V9" s="8">
        <v>5.6779999999999999</v>
      </c>
      <c r="W9" s="8">
        <v>5.5529999999999999</v>
      </c>
      <c r="X9" s="8">
        <v>5.3559999999999999</v>
      </c>
      <c r="Y9" s="8">
        <v>5.1059999999999999</v>
      </c>
      <c r="Z9" s="8">
        <v>5.2329999999999997</v>
      </c>
      <c r="AA9" s="8">
        <v>6.0860000000000003</v>
      </c>
      <c r="AB9" s="8">
        <v>5.7859999999999996</v>
      </c>
      <c r="AC9" s="8">
        <v>5.8520000000000003</v>
      </c>
      <c r="AD9" s="8">
        <v>5.8860000000000001</v>
      </c>
      <c r="AE9" s="8">
        <v>6.4669999999999996</v>
      </c>
      <c r="AF9" s="8">
        <v>6.3120000000000003</v>
      </c>
    </row>
    <row r="10" spans="1:32">
      <c r="A10" s="5" t="s">
        <v>43</v>
      </c>
      <c r="B10" s="6" t="s">
        <v>36</v>
      </c>
      <c r="C10" s="7">
        <v>6.7549999999999999</v>
      </c>
      <c r="D10" s="7">
        <v>6.5030000000000001</v>
      </c>
      <c r="E10" s="7">
        <v>6.758</v>
      </c>
      <c r="F10" s="7">
        <v>6.899</v>
      </c>
      <c r="G10" s="7">
        <v>6.7539999999999996</v>
      </c>
      <c r="H10" s="7">
        <v>6.6219999999999999</v>
      </c>
      <c r="I10" s="7">
        <v>6.6070000000000002</v>
      </c>
      <c r="J10" s="7">
        <v>6.5919999999999996</v>
      </c>
      <c r="K10" s="7">
        <v>6.82</v>
      </c>
      <c r="L10" s="7">
        <v>6.6020000000000003</v>
      </c>
      <c r="M10" s="7">
        <v>6.3739999999999997</v>
      </c>
      <c r="N10" s="7">
        <v>6.42</v>
      </c>
      <c r="O10" s="7">
        <v>6.3310000000000004</v>
      </c>
      <c r="P10" s="7">
        <v>6.1180000000000003</v>
      </c>
      <c r="Q10" s="7">
        <v>6.9370000000000003</v>
      </c>
      <c r="R10" s="7">
        <v>6.7350000000000003</v>
      </c>
      <c r="S10" s="7">
        <v>7.0460000000000003</v>
      </c>
      <c r="T10" s="7">
        <v>7.2930000000000001</v>
      </c>
      <c r="U10" s="7">
        <v>7.4710000000000001</v>
      </c>
      <c r="V10" s="7">
        <v>7.5259999999999998</v>
      </c>
      <c r="W10" s="7">
        <v>7.6130000000000004</v>
      </c>
      <c r="X10" s="7">
        <v>7.69</v>
      </c>
      <c r="Y10" s="7">
        <v>7.806</v>
      </c>
      <c r="Z10" s="7">
        <v>7.9909999999999997</v>
      </c>
      <c r="AA10" s="7">
        <v>9.0150000000000006</v>
      </c>
      <c r="AB10" s="7">
        <v>8.7739999999999991</v>
      </c>
      <c r="AC10" s="7">
        <v>8.5329999999999995</v>
      </c>
      <c r="AD10" s="7">
        <v>8.6280000000000001</v>
      </c>
      <c r="AE10" s="7">
        <v>8.6120000000000001</v>
      </c>
      <c r="AF10" s="7">
        <v>8.6210000000000004</v>
      </c>
    </row>
    <row r="11" spans="1:32">
      <c r="A11" s="5" t="s">
        <v>44</v>
      </c>
      <c r="B11" s="6" t="s">
        <v>36</v>
      </c>
      <c r="C11" s="8" t="s">
        <v>39</v>
      </c>
      <c r="D11" s="8" t="s">
        <v>39</v>
      </c>
      <c r="E11" s="8" t="s">
        <v>39</v>
      </c>
      <c r="F11" s="8" t="s">
        <v>39</v>
      </c>
      <c r="G11" s="8" t="s">
        <v>39</v>
      </c>
      <c r="H11" s="8" t="s">
        <v>39</v>
      </c>
      <c r="I11" s="8" t="s">
        <v>39</v>
      </c>
      <c r="J11" s="8" t="s">
        <v>39</v>
      </c>
      <c r="K11" s="8" t="s">
        <v>39</v>
      </c>
      <c r="L11" s="8" t="s">
        <v>39</v>
      </c>
      <c r="M11" s="8" t="s">
        <v>39</v>
      </c>
      <c r="N11" s="8" t="s">
        <v>39</v>
      </c>
      <c r="O11" s="8" t="s">
        <v>39</v>
      </c>
      <c r="P11" s="8" t="s">
        <v>39</v>
      </c>
      <c r="Q11" s="8">
        <v>4.3890000000000002</v>
      </c>
      <c r="R11" s="8">
        <v>3.9750000000000001</v>
      </c>
      <c r="S11" s="8">
        <v>3.7519999999999998</v>
      </c>
      <c r="T11" s="8">
        <v>3.6240000000000001</v>
      </c>
      <c r="U11" s="8">
        <v>3.74</v>
      </c>
      <c r="V11" s="8">
        <v>3.84</v>
      </c>
      <c r="W11" s="8">
        <v>3.7959999999999998</v>
      </c>
      <c r="X11" s="8">
        <v>3.5990000000000002</v>
      </c>
      <c r="Y11" s="8">
        <v>3.8239999999999998</v>
      </c>
      <c r="Z11" s="8">
        <v>4.43</v>
      </c>
      <c r="AA11" s="8">
        <v>5.0970000000000004</v>
      </c>
      <c r="AB11" s="8">
        <v>4.8360000000000003</v>
      </c>
      <c r="AC11" s="8">
        <v>4.4669999999999996</v>
      </c>
      <c r="AD11" s="8">
        <v>4.4690000000000003</v>
      </c>
      <c r="AE11" s="8">
        <v>4.556</v>
      </c>
      <c r="AF11" s="8">
        <v>4.702</v>
      </c>
    </row>
    <row r="12" spans="1:32">
      <c r="A12" s="5" t="s">
        <v>45</v>
      </c>
      <c r="B12" s="6" t="s">
        <v>36</v>
      </c>
      <c r="C12" s="7">
        <v>5.1619999999999999</v>
      </c>
      <c r="D12" s="7">
        <v>5.2910000000000004</v>
      </c>
      <c r="E12" s="7">
        <v>5.4240000000000004</v>
      </c>
      <c r="F12" s="7">
        <v>5.26</v>
      </c>
      <c r="G12" s="7">
        <v>5.3310000000000004</v>
      </c>
      <c r="H12" s="7">
        <v>5.7990000000000004</v>
      </c>
      <c r="I12" s="7">
        <v>6.6760000000000002</v>
      </c>
      <c r="J12" s="7">
        <v>6.72</v>
      </c>
      <c r="K12" s="7">
        <v>5.9</v>
      </c>
      <c r="L12" s="7">
        <v>5.4470000000000001</v>
      </c>
      <c r="M12" s="7">
        <v>5.2380000000000004</v>
      </c>
      <c r="N12" s="7">
        <v>5.3170000000000002</v>
      </c>
      <c r="O12" s="7">
        <v>5.0919999999999996</v>
      </c>
      <c r="P12" s="7">
        <v>4.9139999999999997</v>
      </c>
      <c r="Q12" s="7">
        <v>4.84</v>
      </c>
      <c r="R12" s="7">
        <v>4.867</v>
      </c>
      <c r="S12" s="7">
        <v>5.0220000000000002</v>
      </c>
      <c r="T12" s="7">
        <v>5.343</v>
      </c>
      <c r="U12" s="7">
        <v>5.7439999999999998</v>
      </c>
      <c r="V12" s="7">
        <v>5.8719999999999999</v>
      </c>
      <c r="W12" s="7">
        <v>6.0389999999999997</v>
      </c>
      <c r="X12" s="7">
        <v>5.99</v>
      </c>
      <c r="Y12" s="7">
        <v>5.8490000000000002</v>
      </c>
      <c r="Z12" s="7">
        <v>6.0410000000000004</v>
      </c>
      <c r="AA12" s="7">
        <v>6.6340000000000003</v>
      </c>
      <c r="AB12" s="7">
        <v>6.5860000000000003</v>
      </c>
      <c r="AC12" s="7">
        <v>6.694</v>
      </c>
      <c r="AD12" s="7">
        <v>6.9989999999999997</v>
      </c>
      <c r="AE12" s="7">
        <v>7.1349999999999998</v>
      </c>
      <c r="AF12" s="7">
        <v>7.0990000000000002</v>
      </c>
    </row>
    <row r="13" spans="1:32">
      <c r="A13" s="5" t="s">
        <v>46</v>
      </c>
      <c r="B13" s="6" t="s">
        <v>36</v>
      </c>
      <c r="C13" s="8">
        <v>5.9640000000000004</v>
      </c>
      <c r="D13" s="8" t="s">
        <v>39</v>
      </c>
      <c r="E13" s="8" t="s">
        <v>39</v>
      </c>
      <c r="F13" s="8" t="s">
        <v>39</v>
      </c>
      <c r="G13" s="8" t="s">
        <v>39</v>
      </c>
      <c r="H13" s="8">
        <v>6.0469999999999997</v>
      </c>
      <c r="I13" s="8">
        <v>6.1870000000000003</v>
      </c>
      <c r="J13" s="8">
        <v>6.3780000000000001</v>
      </c>
      <c r="K13" s="8">
        <v>6.6790000000000003</v>
      </c>
      <c r="L13" s="8">
        <v>6.6189999999999998</v>
      </c>
      <c r="M13" s="8">
        <v>7.7759999999999998</v>
      </c>
      <c r="N13" s="8">
        <v>7.7679999999999998</v>
      </c>
      <c r="O13" s="8">
        <v>7.6779999999999999</v>
      </c>
      <c r="P13" s="8">
        <v>7.5890000000000004</v>
      </c>
      <c r="Q13" s="8">
        <v>7.585</v>
      </c>
      <c r="R13" s="8">
        <v>7.5259999999999998</v>
      </c>
      <c r="S13" s="8">
        <v>7.6269999999999998</v>
      </c>
      <c r="T13" s="8">
        <v>7.9029999999999996</v>
      </c>
      <c r="U13" s="8">
        <v>7.91</v>
      </c>
      <c r="V13" s="8">
        <v>7.9770000000000003</v>
      </c>
      <c r="W13" s="8">
        <v>8.01</v>
      </c>
      <c r="X13" s="8">
        <v>7.9089999999999998</v>
      </c>
      <c r="Y13" s="8">
        <v>7.8360000000000003</v>
      </c>
      <c r="Z13" s="8">
        <v>7.9029999999999996</v>
      </c>
      <c r="AA13" s="8">
        <v>8.48</v>
      </c>
      <c r="AB13" s="8">
        <v>8.3949999999999996</v>
      </c>
      <c r="AC13" s="8">
        <v>8.3780000000000001</v>
      </c>
      <c r="AD13" s="8">
        <v>8.4700000000000006</v>
      </c>
      <c r="AE13" s="8">
        <v>8.5779999999999994</v>
      </c>
      <c r="AF13" s="8">
        <v>8.7449999999999992</v>
      </c>
    </row>
    <row r="14" spans="1:32">
      <c r="A14" s="5" t="s">
        <v>47</v>
      </c>
      <c r="B14" s="6" t="s">
        <v>36</v>
      </c>
      <c r="C14" s="7">
        <v>6.4950000000000001</v>
      </c>
      <c r="D14" s="7">
        <v>6.4370000000000003</v>
      </c>
      <c r="E14" s="7">
        <v>6.5069999999999997</v>
      </c>
      <c r="F14" s="7">
        <v>6.6239999999999997</v>
      </c>
      <c r="G14" s="7">
        <v>6.0579999999999998</v>
      </c>
      <c r="H14" s="7">
        <v>6.0579999999999998</v>
      </c>
      <c r="I14" s="7" t="s">
        <v>39</v>
      </c>
      <c r="J14" s="7">
        <v>7.3150000000000004</v>
      </c>
      <c r="K14" s="7">
        <v>7.24</v>
      </c>
      <c r="L14" s="7">
        <v>7.4560000000000004</v>
      </c>
      <c r="M14" s="7">
        <v>7.766</v>
      </c>
      <c r="N14" s="7">
        <v>8.0679999999999996</v>
      </c>
      <c r="O14" s="7">
        <v>7.8570000000000002</v>
      </c>
      <c r="P14" s="7">
        <v>7.8120000000000003</v>
      </c>
      <c r="Q14" s="7">
        <v>7.8440000000000003</v>
      </c>
      <c r="R14" s="7">
        <v>7.8090000000000002</v>
      </c>
      <c r="S14" s="7">
        <v>7.8330000000000002</v>
      </c>
      <c r="T14" s="7">
        <v>7.9820000000000002</v>
      </c>
      <c r="U14" s="7">
        <v>8.11</v>
      </c>
      <c r="V14" s="7">
        <v>7.7549999999999999</v>
      </c>
      <c r="W14" s="7">
        <v>7.8419999999999996</v>
      </c>
      <c r="X14" s="7">
        <v>7.7149999999999999</v>
      </c>
      <c r="Y14" s="7">
        <v>7.601</v>
      </c>
      <c r="Z14" s="7">
        <v>7.76</v>
      </c>
      <c r="AA14" s="7">
        <v>9.3360000000000003</v>
      </c>
      <c r="AB14" s="7">
        <v>9.2089999999999996</v>
      </c>
      <c r="AC14" s="7">
        <v>8.9510000000000005</v>
      </c>
      <c r="AD14" s="7">
        <v>8.9830000000000005</v>
      </c>
      <c r="AE14" s="7">
        <v>9.19</v>
      </c>
      <c r="AF14" s="7">
        <v>9.3119999999999994</v>
      </c>
    </row>
    <row r="15" spans="1:32">
      <c r="A15" s="5" t="s">
        <v>48</v>
      </c>
      <c r="B15" s="6" t="s">
        <v>36</v>
      </c>
      <c r="C15" s="8" t="s">
        <v>39</v>
      </c>
      <c r="D15" s="8" t="s">
        <v>39</v>
      </c>
      <c r="E15" s="8" t="s">
        <v>39</v>
      </c>
      <c r="F15" s="8">
        <v>2.9670000000000001</v>
      </c>
      <c r="G15" s="8">
        <v>3.387</v>
      </c>
      <c r="H15" s="8">
        <v>3.2850000000000001</v>
      </c>
      <c r="I15" s="8">
        <v>3.2109999999999999</v>
      </c>
      <c r="J15" s="8">
        <v>3.6070000000000002</v>
      </c>
      <c r="K15" s="8">
        <v>4.0460000000000003</v>
      </c>
      <c r="L15" s="8">
        <v>4.0990000000000002</v>
      </c>
      <c r="M15" s="8">
        <v>4.2140000000000004</v>
      </c>
      <c r="N15" s="8">
        <v>4.2649999999999997</v>
      </c>
      <c r="O15" s="8">
        <v>4.1470000000000002</v>
      </c>
      <c r="P15" s="8">
        <v>4.0380000000000003</v>
      </c>
      <c r="Q15" s="8">
        <v>4.2539999999999996</v>
      </c>
      <c r="R15" s="8">
        <v>4.4640000000000004</v>
      </c>
      <c r="S15" s="8">
        <v>5.0490000000000004</v>
      </c>
      <c r="T15" s="8">
        <v>4.9779999999999998</v>
      </c>
      <c r="U15" s="8">
        <v>5.0609999999999999</v>
      </c>
      <c r="V15" s="8">
        <v>4.8310000000000004</v>
      </c>
      <c r="W15" s="8">
        <v>5.5510000000000002</v>
      </c>
      <c r="X15" s="8">
        <v>5.7130000000000001</v>
      </c>
      <c r="Y15" s="8">
        <v>5.6050000000000004</v>
      </c>
      <c r="Z15" s="8">
        <v>5.4749999999999996</v>
      </c>
      <c r="AA15" s="8">
        <v>6.4880000000000004</v>
      </c>
      <c r="AB15" s="8">
        <v>6.601</v>
      </c>
      <c r="AC15" s="8">
        <v>6.0019999999999998</v>
      </c>
      <c r="AD15" s="8">
        <v>5.7960000000000003</v>
      </c>
      <c r="AE15" s="8">
        <v>5.15</v>
      </c>
      <c r="AF15" s="8">
        <v>4.6050000000000004</v>
      </c>
    </row>
    <row r="16" spans="1:32">
      <c r="A16" s="5" t="s">
        <v>49</v>
      </c>
      <c r="B16" s="6" t="s">
        <v>36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  <c r="I16" s="7">
        <v>5.6189999999999998</v>
      </c>
      <c r="J16" s="7">
        <v>5.9669999999999996</v>
      </c>
      <c r="K16" s="7">
        <v>5.9870000000000001</v>
      </c>
      <c r="L16" s="7">
        <v>6.3879999999999999</v>
      </c>
      <c r="M16" s="7">
        <v>5.5880000000000001</v>
      </c>
      <c r="N16" s="7">
        <v>5.375</v>
      </c>
      <c r="O16" s="7">
        <v>5.0590000000000002</v>
      </c>
      <c r="P16" s="7">
        <v>4.9379999999999997</v>
      </c>
      <c r="Q16" s="7">
        <v>4.9050000000000002</v>
      </c>
      <c r="R16" s="7">
        <v>4.7220000000000004</v>
      </c>
      <c r="S16" s="7">
        <v>4.6580000000000004</v>
      </c>
      <c r="T16" s="7">
        <v>4.9569999999999999</v>
      </c>
      <c r="U16" s="7">
        <v>5.7439999999999998</v>
      </c>
      <c r="V16" s="7">
        <v>5.4829999999999997</v>
      </c>
      <c r="W16" s="7">
        <v>5.6749999999999998</v>
      </c>
      <c r="X16" s="7">
        <v>5.5490000000000004</v>
      </c>
      <c r="Y16" s="7">
        <v>4.9989999999999997</v>
      </c>
      <c r="Z16" s="7">
        <v>4.9160000000000004</v>
      </c>
      <c r="AA16" s="7">
        <v>4.9770000000000003</v>
      </c>
      <c r="AB16" s="7">
        <v>5.0720000000000001</v>
      </c>
      <c r="AC16" s="7">
        <v>5.0430000000000001</v>
      </c>
      <c r="AD16" s="7">
        <v>4.9130000000000003</v>
      </c>
      <c r="AE16" s="7">
        <v>4.8579999999999997</v>
      </c>
      <c r="AF16" s="7">
        <v>4.7930000000000001</v>
      </c>
    </row>
    <row r="17" spans="1:32">
      <c r="A17" s="5" t="s">
        <v>50</v>
      </c>
      <c r="B17" s="6" t="s">
        <v>36</v>
      </c>
      <c r="C17" s="8">
        <v>5.7919999999999998</v>
      </c>
      <c r="D17" s="8">
        <v>6.1479999999999997</v>
      </c>
      <c r="E17" s="8">
        <v>6.359</v>
      </c>
      <c r="F17" s="8">
        <v>6.85</v>
      </c>
      <c r="G17" s="8">
        <v>6.6520000000000001</v>
      </c>
      <c r="H17" s="8">
        <v>6.3639999999999999</v>
      </c>
      <c r="I17" s="8">
        <v>6.5190000000000001</v>
      </c>
      <c r="J17" s="8">
        <v>6.5490000000000004</v>
      </c>
      <c r="K17" s="8">
        <v>6.5039999999999996</v>
      </c>
      <c r="L17" s="8">
        <v>6.3810000000000002</v>
      </c>
      <c r="M17" s="8">
        <v>6.5090000000000003</v>
      </c>
      <c r="N17" s="8">
        <v>6.4960000000000004</v>
      </c>
      <c r="O17" s="8">
        <v>6.3179999999999996</v>
      </c>
      <c r="P17" s="8">
        <v>6.79</v>
      </c>
      <c r="Q17" s="8">
        <v>7.2169999999999996</v>
      </c>
      <c r="R17" s="8">
        <v>7.2590000000000003</v>
      </c>
      <c r="S17" s="8">
        <v>7.1520000000000001</v>
      </c>
      <c r="T17" s="8">
        <v>7.8079999999999998</v>
      </c>
      <c r="U17" s="8">
        <v>8.2279999999999998</v>
      </c>
      <c r="V17" s="8">
        <v>7.76</v>
      </c>
      <c r="W17" s="8">
        <v>7.4969999999999999</v>
      </c>
      <c r="X17" s="8">
        <v>7.31</v>
      </c>
      <c r="Y17" s="8">
        <v>7.1959999999999997</v>
      </c>
      <c r="Z17" s="8">
        <v>7.1989999999999998</v>
      </c>
      <c r="AA17" s="8">
        <v>7.4260000000000002</v>
      </c>
      <c r="AB17" s="8">
        <v>7.0839999999999996</v>
      </c>
      <c r="AC17" s="8">
        <v>6.9610000000000003</v>
      </c>
      <c r="AD17" s="8">
        <v>7.0030000000000001</v>
      </c>
      <c r="AE17" s="8">
        <v>7.0209999999999999</v>
      </c>
      <c r="AF17" s="8">
        <v>7.1189999999999998</v>
      </c>
    </row>
    <row r="18" spans="1:32">
      <c r="A18" s="5" t="s">
        <v>51</v>
      </c>
      <c r="B18" s="6" t="s">
        <v>36</v>
      </c>
      <c r="C18" s="7">
        <v>5.2290000000000001</v>
      </c>
      <c r="D18" s="7">
        <v>5.0880000000000001</v>
      </c>
      <c r="E18" s="7">
        <v>4.7469999999999999</v>
      </c>
      <c r="F18" s="7">
        <v>4.4320000000000004</v>
      </c>
      <c r="G18" s="7">
        <v>4.2569999999999997</v>
      </c>
      <c r="H18" s="7">
        <v>4.1050000000000004</v>
      </c>
      <c r="I18" s="7">
        <v>4.4640000000000004</v>
      </c>
      <c r="J18" s="7">
        <v>4.6980000000000004</v>
      </c>
      <c r="K18" s="7">
        <v>4.7640000000000002</v>
      </c>
      <c r="L18" s="7">
        <v>4.6719999999999997</v>
      </c>
      <c r="M18" s="7">
        <v>4.5220000000000002</v>
      </c>
      <c r="N18" s="7">
        <v>4.3570000000000002</v>
      </c>
      <c r="O18" s="7">
        <v>4.3609999999999998</v>
      </c>
      <c r="P18" s="7">
        <v>4.234</v>
      </c>
      <c r="Q18" s="7">
        <v>4.2160000000000002</v>
      </c>
      <c r="R18" s="7">
        <v>4.577</v>
      </c>
      <c r="S18" s="7">
        <v>5.0199999999999996</v>
      </c>
      <c r="T18" s="7">
        <v>5.2729999999999997</v>
      </c>
      <c r="U18" s="7">
        <v>5.52</v>
      </c>
      <c r="V18" s="7">
        <v>5.702</v>
      </c>
      <c r="W18" s="7">
        <v>6.0309999999999997</v>
      </c>
      <c r="X18" s="7">
        <v>5.8449999999999998</v>
      </c>
      <c r="Y18" s="7">
        <v>6.1790000000000003</v>
      </c>
      <c r="Z18" s="7">
        <v>7.2229999999999999</v>
      </c>
      <c r="AA18" s="7">
        <v>8.1010000000000009</v>
      </c>
      <c r="AB18" s="7">
        <v>8.0299999999999994</v>
      </c>
      <c r="AC18" s="7">
        <v>7.5490000000000004</v>
      </c>
      <c r="AD18" s="7">
        <v>7.63</v>
      </c>
      <c r="AE18" s="7">
        <v>7.2750000000000004</v>
      </c>
      <c r="AF18" s="7">
        <v>6.87</v>
      </c>
    </row>
    <row r="19" spans="1:32">
      <c r="A19" s="5" t="s">
        <v>52</v>
      </c>
      <c r="B19" s="6" t="s">
        <v>36</v>
      </c>
      <c r="C19" s="8" t="s">
        <v>39</v>
      </c>
      <c r="D19" s="8" t="s">
        <v>39</v>
      </c>
      <c r="E19" s="8" t="s">
        <v>39</v>
      </c>
      <c r="F19" s="8" t="s">
        <v>39</v>
      </c>
      <c r="G19" s="8" t="s">
        <v>39</v>
      </c>
      <c r="H19" s="8" t="s">
        <v>39</v>
      </c>
      <c r="I19" s="8" t="s">
        <v>39</v>
      </c>
      <c r="J19" s="8" t="s">
        <v>39</v>
      </c>
      <c r="K19" s="8" t="s">
        <v>39</v>
      </c>
      <c r="L19" s="8" t="s">
        <v>39</v>
      </c>
      <c r="M19" s="8">
        <v>4.718</v>
      </c>
      <c r="N19" s="8">
        <v>4.8920000000000003</v>
      </c>
      <c r="O19" s="8">
        <v>4.9139999999999997</v>
      </c>
      <c r="P19" s="8">
        <v>4.5949999999999998</v>
      </c>
      <c r="Q19" s="8">
        <v>4.407</v>
      </c>
      <c r="R19" s="8">
        <v>4.2930000000000001</v>
      </c>
      <c r="S19" s="8">
        <v>4.5339999999999998</v>
      </c>
      <c r="T19" s="8">
        <v>4.5819999999999999</v>
      </c>
      <c r="U19" s="8">
        <v>4.4420000000000002</v>
      </c>
      <c r="V19" s="8">
        <v>4.3440000000000003</v>
      </c>
      <c r="W19" s="8">
        <v>4.2709999999999999</v>
      </c>
      <c r="X19" s="8">
        <v>4.3499999999999996</v>
      </c>
      <c r="Y19" s="8">
        <v>4.1950000000000003</v>
      </c>
      <c r="Z19" s="8">
        <v>4.2939999999999996</v>
      </c>
      <c r="AA19" s="8">
        <v>4.3499999999999996</v>
      </c>
      <c r="AB19" s="8">
        <v>4.4329999999999998</v>
      </c>
      <c r="AC19" s="8">
        <v>4.3929999999999998</v>
      </c>
      <c r="AD19" s="8">
        <v>4.4710000000000001</v>
      </c>
      <c r="AE19" s="8">
        <v>4.4870000000000001</v>
      </c>
      <c r="AF19" s="8">
        <v>4.6619999999999999</v>
      </c>
    </row>
    <row r="20" spans="1:32">
      <c r="A20" s="5" t="s">
        <v>53</v>
      </c>
      <c r="B20" s="6" t="s">
        <v>36</v>
      </c>
      <c r="C20" s="7" t="s">
        <v>39</v>
      </c>
      <c r="D20" s="7" t="s">
        <v>39</v>
      </c>
      <c r="E20" s="7" t="s">
        <v>39</v>
      </c>
      <c r="F20" s="7">
        <v>5.407</v>
      </c>
      <c r="G20" s="7">
        <v>5.3280000000000003</v>
      </c>
      <c r="H20" s="7">
        <v>5.7039999999999997</v>
      </c>
      <c r="I20" s="7">
        <v>5.883</v>
      </c>
      <c r="J20" s="7">
        <v>5.7539999999999996</v>
      </c>
      <c r="K20" s="7">
        <v>5.5679999999999996</v>
      </c>
      <c r="L20" s="7">
        <v>5.2930000000000001</v>
      </c>
      <c r="M20" s="7">
        <v>4.8959999999999999</v>
      </c>
      <c r="N20" s="7">
        <v>4.9660000000000002</v>
      </c>
      <c r="O20" s="7">
        <v>5.1470000000000002</v>
      </c>
      <c r="P20" s="7">
        <v>5.1319999999999997</v>
      </c>
      <c r="Q20" s="7">
        <v>5.2060000000000004</v>
      </c>
      <c r="R20" s="7">
        <v>5.5060000000000002</v>
      </c>
      <c r="S20" s="7">
        <v>5.7969999999999997</v>
      </c>
      <c r="T20" s="7">
        <v>5.9169999999999998</v>
      </c>
      <c r="U20" s="7">
        <v>5.9180000000000001</v>
      </c>
      <c r="V20" s="7">
        <v>6.2430000000000003</v>
      </c>
      <c r="W20" s="7">
        <v>6.4790000000000001</v>
      </c>
      <c r="X20" s="7">
        <v>6.577</v>
      </c>
      <c r="Y20" s="7">
        <v>6.3250000000000002</v>
      </c>
      <c r="Z20" s="7">
        <v>6.65</v>
      </c>
      <c r="AA20" s="7">
        <v>7.0289999999999999</v>
      </c>
      <c r="AB20" s="7">
        <v>7.024</v>
      </c>
      <c r="AC20" s="7">
        <v>6.8040000000000003</v>
      </c>
      <c r="AD20" s="7">
        <v>6.819</v>
      </c>
      <c r="AE20" s="7">
        <v>6.8090000000000002</v>
      </c>
      <c r="AF20" s="7">
        <v>6.8170000000000002</v>
      </c>
    </row>
    <row r="21" spans="1:32">
      <c r="A21" s="5" t="s">
        <v>54</v>
      </c>
      <c r="B21" s="6" t="s">
        <v>36</v>
      </c>
      <c r="C21" s="8">
        <v>4.5780000000000003</v>
      </c>
      <c r="D21" s="8">
        <v>4.6539999999999999</v>
      </c>
      <c r="E21" s="8">
        <v>4.74</v>
      </c>
      <c r="F21" s="8">
        <v>4.6210000000000004</v>
      </c>
      <c r="G21" s="8">
        <v>4.5220000000000002</v>
      </c>
      <c r="H21" s="8">
        <v>4.4569999999999999</v>
      </c>
      <c r="I21" s="8">
        <v>4.5309999999999997</v>
      </c>
      <c r="J21" s="8">
        <v>4.7210000000000001</v>
      </c>
      <c r="K21" s="8">
        <v>5.0010000000000003</v>
      </c>
      <c r="L21" s="8">
        <v>5.1760000000000002</v>
      </c>
      <c r="M21" s="8">
        <v>5.1360000000000001</v>
      </c>
      <c r="N21" s="8">
        <v>5.0060000000000002</v>
      </c>
      <c r="O21" s="8">
        <v>5.17</v>
      </c>
      <c r="P21" s="8">
        <v>5.2990000000000004</v>
      </c>
      <c r="Q21" s="8">
        <v>5.585</v>
      </c>
      <c r="R21" s="8">
        <v>5.7519999999999998</v>
      </c>
      <c r="S21" s="8">
        <v>5.9580000000000002</v>
      </c>
      <c r="T21" s="8">
        <v>6.0350000000000001</v>
      </c>
      <c r="U21" s="8">
        <v>6.0860000000000003</v>
      </c>
      <c r="V21" s="8">
        <v>6.1470000000000002</v>
      </c>
      <c r="W21" s="8">
        <v>6.3150000000000004</v>
      </c>
      <c r="X21" s="8">
        <v>6.2709999999999999</v>
      </c>
      <c r="Y21" s="8">
        <v>6.4109999999999996</v>
      </c>
      <c r="Z21" s="8">
        <v>6.6559999999999997</v>
      </c>
      <c r="AA21" s="8">
        <v>7.3639999999999999</v>
      </c>
      <c r="AB21" s="8">
        <v>7.5019999999999998</v>
      </c>
      <c r="AC21" s="8">
        <v>8.891</v>
      </c>
      <c r="AD21" s="8">
        <v>9.0570000000000004</v>
      </c>
      <c r="AE21" s="8">
        <v>9.093</v>
      </c>
      <c r="AF21" s="8">
        <v>9.1150000000000002</v>
      </c>
    </row>
    <row r="22" spans="1:32">
      <c r="A22" s="5" t="s">
        <v>55</v>
      </c>
      <c r="B22" s="6" t="s">
        <v>36</v>
      </c>
      <c r="C22" s="7">
        <v>3.9980000000000002</v>
      </c>
      <c r="D22" s="7">
        <v>3.9910000000000001</v>
      </c>
      <c r="E22" s="7">
        <v>4.5309999999999997</v>
      </c>
      <c r="F22" s="7">
        <v>4.7130000000000001</v>
      </c>
      <c r="G22" s="7">
        <v>4.5890000000000004</v>
      </c>
      <c r="H22" s="7">
        <v>4.7729999999999997</v>
      </c>
      <c r="I22" s="7">
        <v>4.5739999999999998</v>
      </c>
      <c r="J22" s="7">
        <v>4.7919999999999998</v>
      </c>
      <c r="K22" s="7">
        <v>4.8570000000000002</v>
      </c>
      <c r="L22" s="7">
        <v>4.6719999999999997</v>
      </c>
      <c r="M22" s="7">
        <v>4.9279999999999999</v>
      </c>
      <c r="N22" s="7">
        <v>4.9569999999999999</v>
      </c>
      <c r="O22" s="7">
        <v>4.8550000000000004</v>
      </c>
      <c r="P22" s="7">
        <v>5.016</v>
      </c>
      <c r="Q22" s="7">
        <v>4.96</v>
      </c>
      <c r="R22" s="7">
        <v>4.8369999999999997</v>
      </c>
      <c r="S22" s="7">
        <v>5.3040000000000003</v>
      </c>
      <c r="T22" s="7">
        <v>5.5949999999999998</v>
      </c>
      <c r="U22" s="7">
        <v>5.7779999999999996</v>
      </c>
      <c r="V22" s="7">
        <v>6.1219999999999999</v>
      </c>
      <c r="W22" s="7">
        <v>5.9770000000000003</v>
      </c>
      <c r="X22" s="7">
        <v>5.5549999999999997</v>
      </c>
      <c r="Y22" s="7">
        <v>5.2489999999999997</v>
      </c>
      <c r="Z22" s="7">
        <v>5.7089999999999996</v>
      </c>
      <c r="AA22" s="7">
        <v>6.2939999999999996</v>
      </c>
      <c r="AB22" s="7">
        <v>5.97</v>
      </c>
      <c r="AC22" s="7">
        <v>5.0830000000000002</v>
      </c>
      <c r="AD22" s="7">
        <v>5.4480000000000004</v>
      </c>
      <c r="AE22" s="7">
        <v>5.4</v>
      </c>
      <c r="AF22" s="7">
        <v>5.1619999999999999</v>
      </c>
    </row>
    <row r="23" spans="1:32">
      <c r="A23" s="5" t="s">
        <v>56</v>
      </c>
      <c r="B23" s="6" t="s">
        <v>36</v>
      </c>
      <c r="C23" s="8" t="s">
        <v>39</v>
      </c>
      <c r="D23" s="8" t="s">
        <v>39</v>
      </c>
      <c r="E23" s="8" t="s">
        <v>39</v>
      </c>
      <c r="F23" s="8" t="s">
        <v>39</v>
      </c>
      <c r="G23" s="8" t="s">
        <v>39</v>
      </c>
      <c r="H23" s="8" t="s">
        <v>39</v>
      </c>
      <c r="I23" s="8" t="s">
        <v>39</v>
      </c>
      <c r="J23" s="8" t="s">
        <v>39</v>
      </c>
      <c r="K23" s="8" t="s">
        <v>39</v>
      </c>
      <c r="L23" s="8" t="s">
        <v>39</v>
      </c>
      <c r="M23" s="8" t="s">
        <v>39</v>
      </c>
      <c r="N23" s="8" t="s">
        <v>39</v>
      </c>
      <c r="O23" s="8" t="s">
        <v>39</v>
      </c>
      <c r="P23" s="8" t="s">
        <v>39</v>
      </c>
      <c r="Q23" s="8">
        <v>2.302</v>
      </c>
      <c r="R23" s="8">
        <v>2.1960000000000002</v>
      </c>
      <c r="S23" s="8">
        <v>2.298</v>
      </c>
      <c r="T23" s="8">
        <v>2.3079999999999998</v>
      </c>
      <c r="U23" s="8">
        <v>2.468</v>
      </c>
      <c r="V23" s="8">
        <v>2.629</v>
      </c>
      <c r="W23" s="8">
        <v>2.5009999999999999</v>
      </c>
      <c r="X23" s="8">
        <v>2.4470000000000001</v>
      </c>
      <c r="Y23" s="8">
        <v>2.5499999999999998</v>
      </c>
      <c r="Z23" s="8">
        <v>2.637</v>
      </c>
      <c r="AA23" s="8">
        <v>2.8820000000000001</v>
      </c>
      <c r="AB23" s="8">
        <v>2.9289999999999998</v>
      </c>
      <c r="AC23" s="8">
        <v>2.9540000000000002</v>
      </c>
      <c r="AD23" s="8">
        <v>3.056</v>
      </c>
      <c r="AE23" s="8">
        <v>3.173</v>
      </c>
      <c r="AF23" s="8">
        <v>2.948</v>
      </c>
    </row>
    <row r="24" spans="1:32">
      <c r="A24" s="5" t="s">
        <v>57</v>
      </c>
      <c r="B24" s="6" t="s">
        <v>36</v>
      </c>
      <c r="C24" s="7">
        <v>4.8559999999999999</v>
      </c>
      <c r="D24" s="7">
        <v>4.7469999999999999</v>
      </c>
      <c r="E24" s="7">
        <v>4.8600000000000003</v>
      </c>
      <c r="F24" s="7">
        <v>4.7679999999999998</v>
      </c>
      <c r="G24" s="7">
        <v>4.9809999999999999</v>
      </c>
      <c r="H24" s="7">
        <v>5.0419999999999998</v>
      </c>
      <c r="I24" s="7">
        <v>5.2859999999999996</v>
      </c>
      <c r="J24" s="7">
        <v>5.7050000000000001</v>
      </c>
      <c r="K24" s="7">
        <v>5.8550000000000004</v>
      </c>
      <c r="L24" s="7">
        <v>5.6970000000000001</v>
      </c>
      <c r="M24" s="7">
        <v>5.5510000000000002</v>
      </c>
      <c r="N24" s="7">
        <v>5.0960000000000001</v>
      </c>
      <c r="O24" s="7">
        <v>5.0549999999999997</v>
      </c>
      <c r="P24" s="7">
        <v>4.8150000000000004</v>
      </c>
      <c r="Q24" s="7">
        <v>4.7220000000000004</v>
      </c>
      <c r="R24" s="7">
        <v>4.6829999999999998</v>
      </c>
      <c r="S24" s="7">
        <v>4.8949999999999996</v>
      </c>
      <c r="T24" s="7">
        <v>5.2119999999999997</v>
      </c>
      <c r="U24" s="7">
        <v>5.6269999999999998</v>
      </c>
      <c r="V24" s="7">
        <v>5.5910000000000002</v>
      </c>
      <c r="W24" s="7">
        <v>6.2359999999999998</v>
      </c>
      <c r="X24" s="7">
        <v>7.5910000000000002</v>
      </c>
      <c r="Y24" s="7">
        <v>7.6669999999999998</v>
      </c>
      <c r="Z24" s="7">
        <v>7.7690000000000001</v>
      </c>
      <c r="AA24" s="7">
        <v>8.4380000000000006</v>
      </c>
      <c r="AB24" s="7">
        <v>8.5879999999999992</v>
      </c>
      <c r="AC24" s="7">
        <v>8.6460000000000008</v>
      </c>
      <c r="AD24" s="7">
        <v>8.9380000000000006</v>
      </c>
      <c r="AE24" s="7">
        <v>8.8350000000000009</v>
      </c>
      <c r="AF24" s="7">
        <v>8.7590000000000003</v>
      </c>
    </row>
    <row r="25" spans="1:32">
      <c r="A25" s="5" t="s">
        <v>58</v>
      </c>
      <c r="B25" s="6" t="s">
        <v>36</v>
      </c>
      <c r="C25" s="8">
        <v>4.2939999999999996</v>
      </c>
      <c r="D25" s="8">
        <v>4.3460000000000001</v>
      </c>
      <c r="E25" s="8">
        <v>4.859</v>
      </c>
      <c r="F25" s="8">
        <v>5.2480000000000002</v>
      </c>
      <c r="G25" s="8">
        <v>5.3860000000000001</v>
      </c>
      <c r="H25" s="8">
        <v>5.4950000000000001</v>
      </c>
      <c r="I25" s="8">
        <v>5.84</v>
      </c>
      <c r="J25" s="8">
        <v>5.7130000000000001</v>
      </c>
      <c r="K25" s="8">
        <v>5.3070000000000004</v>
      </c>
      <c r="L25" s="8">
        <v>5.375</v>
      </c>
      <c r="M25" s="8">
        <v>5.3620000000000001</v>
      </c>
      <c r="N25" s="8">
        <v>5.2839999999999998</v>
      </c>
      <c r="O25" s="8">
        <v>5.4859999999999998</v>
      </c>
      <c r="P25" s="8">
        <v>5.7880000000000003</v>
      </c>
      <c r="Q25" s="8">
        <v>5.7320000000000002</v>
      </c>
      <c r="R25" s="8">
        <v>5.8280000000000003</v>
      </c>
      <c r="S25" s="8">
        <v>5.7919999999999998</v>
      </c>
      <c r="T25" s="8">
        <v>6.1539999999999999</v>
      </c>
      <c r="U25" s="8">
        <v>6.0490000000000004</v>
      </c>
      <c r="V25" s="8">
        <v>6.2919999999999998</v>
      </c>
      <c r="W25" s="8">
        <v>6.5919999999999996</v>
      </c>
      <c r="X25" s="8">
        <v>6.9119999999999999</v>
      </c>
      <c r="Y25" s="8">
        <v>6.8559999999999999</v>
      </c>
      <c r="Z25" s="8">
        <v>7.3689999999999998</v>
      </c>
      <c r="AA25" s="8">
        <v>7.8010000000000002</v>
      </c>
      <c r="AB25" s="8">
        <v>7.7830000000000004</v>
      </c>
      <c r="AC25" s="8">
        <v>7.6920000000000002</v>
      </c>
      <c r="AD25" s="8">
        <v>7.77</v>
      </c>
      <c r="AE25" s="8">
        <v>7.508</v>
      </c>
      <c r="AF25" s="8">
        <v>7.5309999999999997</v>
      </c>
    </row>
    <row r="26" spans="1:32">
      <c r="A26" s="5" t="s">
        <v>59</v>
      </c>
      <c r="B26" s="6" t="s">
        <v>36</v>
      </c>
      <c r="C26" s="7">
        <v>5.2750000000000004</v>
      </c>
      <c r="D26" s="7">
        <v>5.6909999999999998</v>
      </c>
      <c r="E26" s="7">
        <v>5.992</v>
      </c>
      <c r="F26" s="7">
        <v>5.8879999999999999</v>
      </c>
      <c r="G26" s="7">
        <v>5.6319999999999997</v>
      </c>
      <c r="H26" s="7">
        <v>5.8579999999999997</v>
      </c>
      <c r="I26" s="7">
        <v>6.1740000000000004</v>
      </c>
      <c r="J26" s="7">
        <v>6.3419999999999996</v>
      </c>
      <c r="K26" s="7">
        <v>6.2249999999999996</v>
      </c>
      <c r="L26" s="7">
        <v>6.1550000000000002</v>
      </c>
      <c r="M26" s="7">
        <v>6.0990000000000002</v>
      </c>
      <c r="N26" s="7">
        <v>6.0179999999999998</v>
      </c>
      <c r="O26" s="7">
        <v>6.2439999999999998</v>
      </c>
      <c r="P26" s="7">
        <v>6.8550000000000004</v>
      </c>
      <c r="Q26" s="7">
        <v>6.8819999999999997</v>
      </c>
      <c r="R26" s="7">
        <v>6.2969999999999997</v>
      </c>
      <c r="S26" s="7">
        <v>6.641</v>
      </c>
      <c r="T26" s="7">
        <v>7.4640000000000004</v>
      </c>
      <c r="U26" s="7">
        <v>7.6669999999999998</v>
      </c>
      <c r="V26" s="7">
        <v>7.327</v>
      </c>
      <c r="W26" s="7">
        <v>6.92</v>
      </c>
      <c r="X26" s="7">
        <v>6.5979999999999999</v>
      </c>
      <c r="Y26" s="7">
        <v>6.74</v>
      </c>
      <c r="Z26" s="7">
        <v>6.702</v>
      </c>
      <c r="AA26" s="7">
        <v>7.6580000000000004</v>
      </c>
      <c r="AB26" s="7">
        <v>7.5449999999999999</v>
      </c>
      <c r="AC26" s="7">
        <v>7.4219999999999997</v>
      </c>
      <c r="AD26" s="7">
        <v>7.4370000000000003</v>
      </c>
      <c r="AE26" s="7">
        <v>7.5919999999999996</v>
      </c>
      <c r="AF26" s="7">
        <v>7.9710000000000001</v>
      </c>
    </row>
    <row r="27" spans="1:32">
      <c r="A27" s="5" t="s">
        <v>60</v>
      </c>
      <c r="B27" s="6" t="s">
        <v>36</v>
      </c>
      <c r="C27" s="8" t="s">
        <v>39</v>
      </c>
      <c r="D27" s="8" t="s">
        <v>39</v>
      </c>
      <c r="E27" s="8" t="s">
        <v>39</v>
      </c>
      <c r="F27" s="8" t="s">
        <v>39</v>
      </c>
      <c r="G27" s="8" t="s">
        <v>39</v>
      </c>
      <c r="H27" s="8">
        <v>3.9409999999999998</v>
      </c>
      <c r="I27" s="8">
        <v>4.18</v>
      </c>
      <c r="J27" s="8">
        <v>4.2640000000000002</v>
      </c>
      <c r="K27" s="8">
        <v>3.9289999999999998</v>
      </c>
      <c r="L27" s="8">
        <v>3.6320000000000001</v>
      </c>
      <c r="M27" s="8">
        <v>3.6190000000000002</v>
      </c>
      <c r="N27" s="8">
        <v>3.871</v>
      </c>
      <c r="O27" s="8">
        <v>3.5289999999999999</v>
      </c>
      <c r="P27" s="8">
        <v>3.4630000000000001</v>
      </c>
      <c r="Q27" s="8">
        <v>3.8290000000000002</v>
      </c>
      <c r="R27" s="8">
        <v>3.649</v>
      </c>
      <c r="S27" s="8">
        <v>4.0330000000000004</v>
      </c>
      <c r="T27" s="8">
        <v>4.282</v>
      </c>
      <c r="U27" s="8">
        <v>4.1230000000000002</v>
      </c>
      <c r="V27" s="8">
        <v>3.9750000000000001</v>
      </c>
      <c r="W27" s="8">
        <v>3.988</v>
      </c>
      <c r="X27" s="8">
        <v>4.016</v>
      </c>
      <c r="Y27" s="8">
        <v>4.1150000000000002</v>
      </c>
      <c r="Z27" s="8">
        <v>4.5679999999999996</v>
      </c>
      <c r="AA27" s="8">
        <v>4.72</v>
      </c>
      <c r="AB27" s="8">
        <v>4.601</v>
      </c>
      <c r="AC27" s="8">
        <v>4.4180000000000001</v>
      </c>
      <c r="AD27" s="8">
        <v>4.343</v>
      </c>
      <c r="AE27" s="8">
        <v>4.5049999999999999</v>
      </c>
      <c r="AF27" s="8">
        <v>4.415</v>
      </c>
    </row>
    <row r="28" spans="1:32">
      <c r="A28" s="5" t="s">
        <v>61</v>
      </c>
      <c r="B28" s="6" t="s">
        <v>36</v>
      </c>
      <c r="C28" s="7">
        <v>2.8730000000000002</v>
      </c>
      <c r="D28" s="7">
        <v>3.0529999999999999</v>
      </c>
      <c r="E28" s="7">
        <v>2.9159999999999999</v>
      </c>
      <c r="F28" s="7">
        <v>3.1850000000000001</v>
      </c>
      <c r="G28" s="7">
        <v>2.903</v>
      </c>
      <c r="H28" s="7">
        <v>3.58</v>
      </c>
      <c r="I28" s="7">
        <v>3.7490000000000001</v>
      </c>
      <c r="J28" s="7">
        <v>3.6269999999999998</v>
      </c>
      <c r="K28" s="7">
        <v>4.0069999999999997</v>
      </c>
      <c r="L28" s="7">
        <v>3.992</v>
      </c>
      <c r="M28" s="7">
        <v>4.4260000000000002</v>
      </c>
      <c r="N28" s="7">
        <v>4.7759999999999998</v>
      </c>
      <c r="O28" s="7">
        <v>4.774</v>
      </c>
      <c r="P28" s="7">
        <v>4.8730000000000002</v>
      </c>
      <c r="Q28" s="7">
        <v>5.0670000000000002</v>
      </c>
      <c r="R28" s="7">
        <v>5.9020000000000001</v>
      </c>
      <c r="S28" s="7">
        <v>5.9509999999999996</v>
      </c>
      <c r="T28" s="7">
        <v>6.2119999999999997</v>
      </c>
      <c r="U28" s="7">
        <v>6.3209999999999997</v>
      </c>
      <c r="V28" s="7">
        <v>6.6020000000000003</v>
      </c>
      <c r="W28" s="7">
        <v>6.7229999999999999</v>
      </c>
      <c r="X28" s="7">
        <v>6.3159999999999998</v>
      </c>
      <c r="Y28" s="7">
        <v>6.2290000000000001</v>
      </c>
      <c r="Z28" s="7">
        <v>6.3959999999999999</v>
      </c>
      <c r="AA28" s="7">
        <v>6.907</v>
      </c>
      <c r="AB28" s="7">
        <v>6.851</v>
      </c>
      <c r="AC28" s="7">
        <v>6.452</v>
      </c>
      <c r="AD28" s="7">
        <v>6.13</v>
      </c>
      <c r="AE28" s="7">
        <v>6.0830000000000002</v>
      </c>
      <c r="AF28" s="7">
        <v>5.9619999999999997</v>
      </c>
    </row>
    <row r="29" spans="1:32">
      <c r="A29" s="5" t="s">
        <v>62</v>
      </c>
      <c r="B29" s="6" t="s">
        <v>36</v>
      </c>
      <c r="C29" s="8" t="s">
        <v>39</v>
      </c>
      <c r="D29" s="8" t="s">
        <v>39</v>
      </c>
      <c r="E29" s="8" t="s">
        <v>39</v>
      </c>
      <c r="F29" s="8" t="s">
        <v>39</v>
      </c>
      <c r="G29" s="8" t="s">
        <v>39</v>
      </c>
      <c r="H29" s="8" t="s">
        <v>39</v>
      </c>
      <c r="I29" s="8" t="s">
        <v>39</v>
      </c>
      <c r="J29" s="8" t="s">
        <v>39</v>
      </c>
      <c r="K29" s="8" t="s">
        <v>39</v>
      </c>
      <c r="L29" s="8" t="s">
        <v>39</v>
      </c>
      <c r="M29" s="8" t="s">
        <v>39</v>
      </c>
      <c r="N29" s="8" t="s">
        <v>39</v>
      </c>
      <c r="O29" s="8">
        <v>5.1840000000000002</v>
      </c>
      <c r="P29" s="8">
        <v>5.0839999999999996</v>
      </c>
      <c r="Q29" s="8">
        <v>4.9530000000000003</v>
      </c>
      <c r="R29" s="8">
        <v>4.7370000000000001</v>
      </c>
      <c r="S29" s="8">
        <v>4.758</v>
      </c>
      <c r="T29" s="8">
        <v>4.9089999999999998</v>
      </c>
      <c r="U29" s="8">
        <v>4.7919999999999998</v>
      </c>
      <c r="V29" s="8">
        <v>5.0270000000000001</v>
      </c>
      <c r="W29" s="8">
        <v>4.9669999999999996</v>
      </c>
      <c r="X29" s="8">
        <v>4.8019999999999996</v>
      </c>
      <c r="Y29" s="8">
        <v>4.9829999999999997</v>
      </c>
      <c r="Z29" s="8">
        <v>5.25</v>
      </c>
      <c r="AA29" s="8">
        <v>5.8470000000000004</v>
      </c>
      <c r="AB29" s="8">
        <v>5.61</v>
      </c>
      <c r="AC29" s="8">
        <v>5.4729999999999999</v>
      </c>
      <c r="AD29" s="8">
        <v>5.5090000000000003</v>
      </c>
      <c r="AE29" s="8">
        <v>5.5860000000000003</v>
      </c>
      <c r="AF29" s="8">
        <v>5.5529999999999999</v>
      </c>
    </row>
    <row r="30" spans="1:32">
      <c r="A30" s="5" t="s">
        <v>63</v>
      </c>
      <c r="B30" s="6" t="s">
        <v>36</v>
      </c>
      <c r="C30" s="7" t="s">
        <v>39</v>
      </c>
      <c r="D30" s="7" t="s">
        <v>39</v>
      </c>
      <c r="E30" s="7" t="s">
        <v>39</v>
      </c>
      <c r="F30" s="7" t="s">
        <v>39</v>
      </c>
      <c r="G30" s="7" t="s">
        <v>39</v>
      </c>
      <c r="H30" s="7" t="s">
        <v>39</v>
      </c>
      <c r="I30" s="7" t="s">
        <v>39</v>
      </c>
      <c r="J30" s="7" t="s">
        <v>39</v>
      </c>
      <c r="K30" s="7" t="s">
        <v>39</v>
      </c>
      <c r="L30" s="7" t="s">
        <v>39</v>
      </c>
      <c r="M30" s="7" t="s">
        <v>39</v>
      </c>
      <c r="N30" s="7" t="s">
        <v>39</v>
      </c>
      <c r="O30" s="7" t="s">
        <v>39</v>
      </c>
      <c r="P30" s="7" t="s">
        <v>39</v>
      </c>
      <c r="Q30" s="7" t="s">
        <v>39</v>
      </c>
      <c r="R30" s="7">
        <v>5.6740000000000004</v>
      </c>
      <c r="S30" s="7">
        <v>5.6289999999999996</v>
      </c>
      <c r="T30" s="7">
        <v>5.8659999999999997</v>
      </c>
      <c r="U30" s="7">
        <v>5.8860000000000001</v>
      </c>
      <c r="V30" s="7">
        <v>5.82</v>
      </c>
      <c r="W30" s="7">
        <v>5.8529999999999998</v>
      </c>
      <c r="X30" s="7">
        <v>5.7050000000000001</v>
      </c>
      <c r="Y30" s="7">
        <v>5.36</v>
      </c>
      <c r="Z30" s="7">
        <v>5.774</v>
      </c>
      <c r="AA30" s="7">
        <v>6.2560000000000002</v>
      </c>
      <c r="AB30" s="7">
        <v>6.2779999999999996</v>
      </c>
      <c r="AC30" s="7">
        <v>6.2610000000000001</v>
      </c>
      <c r="AD30" s="7">
        <v>6.266</v>
      </c>
      <c r="AE30" s="7">
        <v>6.2169999999999996</v>
      </c>
      <c r="AF30" s="7">
        <v>6.0659999999999998</v>
      </c>
    </row>
    <row r="31" spans="1:32">
      <c r="A31" s="5" t="s">
        <v>64</v>
      </c>
      <c r="B31" s="6" t="s">
        <v>36</v>
      </c>
      <c r="C31" s="8">
        <v>4.0599999999999996</v>
      </c>
      <c r="D31" s="8">
        <v>3.9809999999999999</v>
      </c>
      <c r="E31" s="8">
        <v>4.0289999999999999</v>
      </c>
      <c r="F31" s="8">
        <v>4.4589999999999996</v>
      </c>
      <c r="G31" s="8">
        <v>4.4850000000000003</v>
      </c>
      <c r="H31" s="8">
        <v>4.7809999999999997</v>
      </c>
      <c r="I31" s="8">
        <v>4.8479999999999999</v>
      </c>
      <c r="J31" s="8">
        <v>5.1379999999999999</v>
      </c>
      <c r="K31" s="8">
        <v>5.3129999999999997</v>
      </c>
      <c r="L31" s="8">
        <v>5.2060000000000004</v>
      </c>
      <c r="M31" s="8">
        <v>5.077</v>
      </c>
      <c r="N31" s="8">
        <v>5.1029999999999998</v>
      </c>
      <c r="O31" s="8">
        <v>5.0199999999999996</v>
      </c>
      <c r="P31" s="8">
        <v>4.9740000000000002</v>
      </c>
      <c r="Q31" s="8">
        <v>4.9669999999999996</v>
      </c>
      <c r="R31" s="8">
        <v>4.8639999999999999</v>
      </c>
      <c r="S31" s="8">
        <v>4.8179999999999996</v>
      </c>
      <c r="T31" s="8">
        <v>4.8330000000000002</v>
      </c>
      <c r="U31" s="8">
        <v>5.37</v>
      </c>
      <c r="V31" s="8">
        <v>5.4539999999999997</v>
      </c>
      <c r="W31" s="8">
        <v>5.5170000000000003</v>
      </c>
      <c r="X31" s="8">
        <v>5.62</v>
      </c>
      <c r="Y31" s="8">
        <v>5.6989999999999998</v>
      </c>
      <c r="Z31" s="8">
        <v>6.1040000000000001</v>
      </c>
      <c r="AA31" s="8">
        <v>6.7770000000000001</v>
      </c>
      <c r="AB31" s="8">
        <v>6.7469999999999999</v>
      </c>
      <c r="AC31" s="8">
        <v>6.7080000000000002</v>
      </c>
      <c r="AD31" s="8">
        <v>6.5510000000000002</v>
      </c>
      <c r="AE31" s="8">
        <v>6.4109999999999996</v>
      </c>
      <c r="AF31" s="8">
        <v>6.36</v>
      </c>
    </row>
    <row r="32" spans="1:32">
      <c r="A32" s="5" t="s">
        <v>65</v>
      </c>
      <c r="B32" s="6" t="s">
        <v>36</v>
      </c>
      <c r="C32" s="7">
        <v>6.577</v>
      </c>
      <c r="D32" s="7">
        <v>6.3760000000000003</v>
      </c>
      <c r="E32" s="7">
        <v>6.45</v>
      </c>
      <c r="F32" s="7">
        <v>6.3449999999999998</v>
      </c>
      <c r="G32" s="7">
        <v>6.4109999999999996</v>
      </c>
      <c r="H32" s="7">
        <v>5.7729999999999997</v>
      </c>
      <c r="I32" s="7">
        <v>5.6379999999999999</v>
      </c>
      <c r="J32" s="7">
        <v>6.5640000000000001</v>
      </c>
      <c r="K32" s="7">
        <v>6.7889999999999997</v>
      </c>
      <c r="L32" s="7">
        <v>6.431</v>
      </c>
      <c r="M32" s="7">
        <v>6.3170000000000002</v>
      </c>
      <c r="N32" s="7">
        <v>6.5369999999999999</v>
      </c>
      <c r="O32" s="7">
        <v>6.2880000000000003</v>
      </c>
      <c r="P32" s="7">
        <v>6.3490000000000002</v>
      </c>
      <c r="Q32" s="7">
        <v>6.3659999999999997</v>
      </c>
      <c r="R32" s="7">
        <v>6.34</v>
      </c>
      <c r="S32" s="7">
        <v>6.5759999999999996</v>
      </c>
      <c r="T32" s="7">
        <v>6.8730000000000002</v>
      </c>
      <c r="U32" s="7">
        <v>6.9889999999999999</v>
      </c>
      <c r="V32" s="7">
        <v>6.7880000000000003</v>
      </c>
      <c r="W32" s="7">
        <v>6.7670000000000003</v>
      </c>
      <c r="X32" s="7">
        <v>6.6760000000000002</v>
      </c>
      <c r="Y32" s="7">
        <v>6.609</v>
      </c>
      <c r="Z32" s="7">
        <v>6.8049999999999997</v>
      </c>
      <c r="AA32" s="7">
        <v>7.3310000000000004</v>
      </c>
      <c r="AB32" s="7">
        <v>6.9489999999999998</v>
      </c>
      <c r="AC32" s="7">
        <v>8.9670000000000005</v>
      </c>
      <c r="AD32" s="7">
        <v>9.1419999999999995</v>
      </c>
      <c r="AE32" s="7">
        <v>9.2560000000000002</v>
      </c>
      <c r="AF32" s="7">
        <v>9.2880000000000003</v>
      </c>
    </row>
    <row r="33" spans="1:32">
      <c r="A33" s="5" t="s">
        <v>66</v>
      </c>
      <c r="B33" s="6" t="s">
        <v>36</v>
      </c>
      <c r="C33" s="8">
        <v>3.403</v>
      </c>
      <c r="D33" s="8">
        <v>3.4670000000000001</v>
      </c>
      <c r="E33" s="8">
        <v>3.5569999999999999</v>
      </c>
      <c r="F33" s="8">
        <v>3.6150000000000002</v>
      </c>
      <c r="G33" s="8">
        <v>3.7519999999999998</v>
      </c>
      <c r="H33" s="8">
        <v>3.7509999999999999</v>
      </c>
      <c r="I33" s="8">
        <v>4.0940000000000003</v>
      </c>
      <c r="J33" s="8">
        <v>4.3680000000000003</v>
      </c>
      <c r="K33" s="8">
        <v>4.4530000000000003</v>
      </c>
      <c r="L33" s="8">
        <v>4.484</v>
      </c>
      <c r="M33" s="8">
        <v>4.7389999999999999</v>
      </c>
      <c r="N33" s="8">
        <v>5.01</v>
      </c>
      <c r="O33" s="8">
        <v>5.048</v>
      </c>
      <c r="P33" s="8">
        <v>5.0880000000000001</v>
      </c>
      <c r="Q33" s="8">
        <v>5.2050000000000001</v>
      </c>
      <c r="R33" s="8">
        <v>5.1760000000000002</v>
      </c>
      <c r="S33" s="8">
        <v>5.5170000000000003</v>
      </c>
      <c r="T33" s="8">
        <v>5.83</v>
      </c>
      <c r="U33" s="8">
        <v>6.0640000000000001</v>
      </c>
      <c r="V33" s="8">
        <v>6.0860000000000003</v>
      </c>
      <c r="W33" s="8">
        <v>6.0979999999999999</v>
      </c>
      <c r="X33" s="8">
        <v>5.798</v>
      </c>
      <c r="Y33" s="8">
        <v>5.6929999999999996</v>
      </c>
      <c r="Z33" s="8">
        <v>6.3719999999999999</v>
      </c>
      <c r="AA33" s="8">
        <v>6.8079999999999998</v>
      </c>
      <c r="AB33" s="8">
        <v>6.7149999999999999</v>
      </c>
      <c r="AC33" s="8">
        <v>6.8209999999999997</v>
      </c>
      <c r="AD33" s="8">
        <v>7.1379999999999999</v>
      </c>
      <c r="AE33" s="8">
        <v>7.3730000000000002</v>
      </c>
      <c r="AF33" s="8">
        <v>7.4160000000000004</v>
      </c>
    </row>
    <row r="34" spans="1:32">
      <c r="A34" s="5" t="s">
        <v>67</v>
      </c>
      <c r="B34" s="6" t="s">
        <v>36</v>
      </c>
      <c r="C34" s="7">
        <v>4.4279999999999999</v>
      </c>
      <c r="D34" s="7">
        <v>4.407</v>
      </c>
      <c r="E34" s="7">
        <v>4.4210000000000003</v>
      </c>
      <c r="F34" s="7">
        <v>4.3310000000000004</v>
      </c>
      <c r="G34" s="7">
        <v>4.2489999999999997</v>
      </c>
      <c r="H34" s="7">
        <v>4.2910000000000004</v>
      </c>
      <c r="I34" s="7">
        <v>4.5860000000000003</v>
      </c>
      <c r="J34" s="7">
        <v>4.9749999999999996</v>
      </c>
      <c r="K34" s="7">
        <v>5.0659999999999998</v>
      </c>
      <c r="L34" s="7">
        <v>5.0910000000000002</v>
      </c>
      <c r="M34" s="7">
        <v>4.7610000000000001</v>
      </c>
      <c r="N34" s="7">
        <v>4.7539999999999996</v>
      </c>
      <c r="O34" s="7">
        <v>4.3769999999999998</v>
      </c>
      <c r="P34" s="7">
        <v>4.4939999999999998</v>
      </c>
      <c r="Q34" s="7">
        <v>4.6879999999999997</v>
      </c>
      <c r="R34" s="7">
        <v>4.7699999999999996</v>
      </c>
      <c r="S34" s="7">
        <v>5.0389999999999997</v>
      </c>
      <c r="T34" s="7">
        <v>5.2779999999999996</v>
      </c>
      <c r="U34" s="7">
        <v>5.48</v>
      </c>
      <c r="V34" s="7">
        <v>5.7430000000000003</v>
      </c>
      <c r="W34" s="7">
        <v>5.8890000000000002</v>
      </c>
      <c r="X34" s="7">
        <v>6.0759999999999996</v>
      </c>
      <c r="Y34" s="7">
        <v>6.0979999999999999</v>
      </c>
      <c r="Z34" s="7">
        <v>6.3920000000000003</v>
      </c>
      <c r="AA34" s="7">
        <v>7.165</v>
      </c>
      <c r="AB34" s="7">
        <v>7.0720000000000001</v>
      </c>
      <c r="AC34" s="7">
        <v>6.9859999999999998</v>
      </c>
      <c r="AD34" s="7">
        <v>6.944</v>
      </c>
      <c r="AE34" s="7">
        <v>7.8369999999999997</v>
      </c>
      <c r="AF34" s="7">
        <v>7.8049999999999997</v>
      </c>
    </row>
    <row r="35" spans="1:32">
      <c r="A35" s="5" t="s">
        <v>68</v>
      </c>
      <c r="B35" s="6" t="s">
        <v>36</v>
      </c>
      <c r="C35" s="8" t="s">
        <v>39</v>
      </c>
      <c r="D35" s="8" t="s">
        <v>39</v>
      </c>
      <c r="E35" s="8" t="s">
        <v>39</v>
      </c>
      <c r="F35" s="8" t="s">
        <v>39</v>
      </c>
      <c r="G35" s="8" t="s">
        <v>39</v>
      </c>
      <c r="H35" s="8" t="s">
        <v>39</v>
      </c>
      <c r="I35" s="8" t="s">
        <v>39</v>
      </c>
      <c r="J35" s="8" t="s">
        <v>39</v>
      </c>
      <c r="K35" s="8" t="s">
        <v>39</v>
      </c>
      <c r="L35" s="8" t="s">
        <v>39</v>
      </c>
      <c r="M35" s="8" t="s">
        <v>39</v>
      </c>
      <c r="N35" s="8" t="s">
        <v>39</v>
      </c>
      <c r="O35" s="8" t="s">
        <v>39</v>
      </c>
      <c r="P35" s="8" t="s">
        <v>39</v>
      </c>
      <c r="Q35" s="8" t="s">
        <v>39</v>
      </c>
      <c r="R35" s="8">
        <v>5.524</v>
      </c>
      <c r="S35" s="8">
        <v>5.9450000000000003</v>
      </c>
      <c r="T35" s="8">
        <v>6.2969999999999997</v>
      </c>
      <c r="U35" s="8">
        <v>6.492</v>
      </c>
      <c r="V35" s="8">
        <v>6.5759999999999996</v>
      </c>
      <c r="W35" s="8">
        <v>6.5979999999999999</v>
      </c>
      <c r="X35" s="8">
        <v>6.76</v>
      </c>
      <c r="Y35" s="8">
        <v>6.883</v>
      </c>
      <c r="Z35" s="8">
        <v>7.2220000000000004</v>
      </c>
      <c r="AA35" s="8">
        <v>7.8639999999999999</v>
      </c>
      <c r="AB35" s="8">
        <v>7.931</v>
      </c>
      <c r="AC35" s="8">
        <v>7.9260000000000002</v>
      </c>
      <c r="AD35" s="8">
        <v>7.9119999999999999</v>
      </c>
      <c r="AE35" s="8">
        <v>7.9669999999999996</v>
      </c>
      <c r="AF35" s="8">
        <v>8.1639999999999997</v>
      </c>
    </row>
  </sheetData>
  <mergeCells count="1">
    <mergeCell ref="A2:B2"/>
  </mergeCell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</hyperlinks>
  <pageMargins left="0.75" right="0.75" top="1" bottom="1" header="0.5" footer="0.5"/>
  <pageSetup orientation="portrait" horizontalDpi="4294967292" verticalDpi="4294967292"/>
  <legacyDrawing r:id="rId3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3"/>
  <sheetViews>
    <sheetView showGridLines="0" topLeftCell="U1" workbookViewId="0">
      <selection activeCell="AE33" sqref="A1:AE33"/>
    </sheetView>
  </sheetViews>
  <sheetFormatPr defaultColWidth="10.6640625" defaultRowHeight="12.75"/>
  <cols>
    <col min="1" max="1" width="24" customWidth="1"/>
  </cols>
  <sheetData>
    <row r="1" spans="1:31">
      <c r="A1" s="1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</row>
    <row r="2" spans="1:31">
      <c r="A2" s="5" t="s">
        <v>35</v>
      </c>
      <c r="B2" s="7">
        <v>4.34</v>
      </c>
      <c r="C2" s="7">
        <v>4.4029999999999996</v>
      </c>
      <c r="D2" s="7">
        <v>4.274</v>
      </c>
      <c r="E2" s="7">
        <v>4.1280000000000001</v>
      </c>
      <c r="F2" s="7">
        <v>4.1159999999999997</v>
      </c>
      <c r="G2" s="7">
        <v>4.2789999999999999</v>
      </c>
      <c r="H2" s="7">
        <v>4.4630000000000001</v>
      </c>
      <c r="I2" s="7">
        <v>4.492</v>
      </c>
      <c r="J2" s="7">
        <v>4.4880000000000004</v>
      </c>
      <c r="K2" s="7">
        <v>4.5</v>
      </c>
      <c r="L2" s="7">
        <v>4.585</v>
      </c>
      <c r="M2" s="7">
        <v>4.6390000000000002</v>
      </c>
      <c r="N2" s="7">
        <v>4.7610000000000001</v>
      </c>
      <c r="O2" s="7">
        <v>4.9029999999999996</v>
      </c>
      <c r="P2" s="7">
        <v>5.1070000000000002</v>
      </c>
      <c r="Q2" s="7">
        <v>5.1989999999999998</v>
      </c>
      <c r="R2" s="7">
        <v>5.2149999999999999</v>
      </c>
      <c r="S2" s="7">
        <v>5.4130000000000003</v>
      </c>
      <c r="T2" s="7">
        <v>5.3719999999999999</v>
      </c>
      <c r="U2" s="7">
        <v>5.54</v>
      </c>
      <c r="V2" s="7">
        <v>5.4539999999999997</v>
      </c>
      <c r="W2" s="7">
        <v>5.4530000000000003</v>
      </c>
      <c r="X2" s="7">
        <v>5.5839999999999996</v>
      </c>
      <c r="Y2" s="7">
        <v>5.7</v>
      </c>
      <c r="Z2" s="7">
        <v>5.9509999999999996</v>
      </c>
      <c r="AA2" s="7">
        <v>5.8120000000000003</v>
      </c>
      <c r="AB2" s="7">
        <v>5.9420000000000002</v>
      </c>
      <c r="AC2" s="7">
        <v>5.8929999999999998</v>
      </c>
      <c r="AD2" s="7">
        <v>5.9489999999999998</v>
      </c>
      <c r="AE2" s="7">
        <v>6.1159999999999997</v>
      </c>
    </row>
    <row r="3" spans="1:31">
      <c r="A3" s="5" t="s">
        <v>37</v>
      </c>
      <c r="B3" s="8">
        <v>4.4930000000000003</v>
      </c>
      <c r="C3" s="8">
        <v>4.5759999999999996</v>
      </c>
      <c r="D3" s="8">
        <v>4.79</v>
      </c>
      <c r="E3" s="8">
        <v>4.7549999999999999</v>
      </c>
      <c r="F3" s="8">
        <v>4.726</v>
      </c>
      <c r="G3" s="8">
        <v>5.7539999999999996</v>
      </c>
      <c r="H3" s="8">
        <v>5.806</v>
      </c>
      <c r="I3" s="8">
        <v>6.0629999999999997</v>
      </c>
      <c r="J3" s="8">
        <v>6.4829999999999997</v>
      </c>
      <c r="K3" s="8">
        <v>6.8449999999999998</v>
      </c>
      <c r="L3" s="8">
        <v>6.7320000000000002</v>
      </c>
      <c r="M3" s="8">
        <v>6.6760000000000002</v>
      </c>
      <c r="N3" s="8">
        <v>6.7960000000000003</v>
      </c>
      <c r="O3" s="8">
        <v>6.9210000000000003</v>
      </c>
      <c r="P3" s="8">
        <v>7.0519999999999996</v>
      </c>
      <c r="Q3" s="8">
        <v>6.9660000000000002</v>
      </c>
      <c r="R3" s="8">
        <v>6.9660000000000002</v>
      </c>
      <c r="S3" s="8">
        <v>7.04</v>
      </c>
      <c r="T3" s="8">
        <v>7.1390000000000002</v>
      </c>
      <c r="U3" s="8">
        <v>7.1920000000000002</v>
      </c>
      <c r="V3" s="8">
        <v>7.1950000000000003</v>
      </c>
      <c r="W3" s="8">
        <v>7.17</v>
      </c>
      <c r="X3" s="8">
        <v>7.17</v>
      </c>
      <c r="Y3" s="8">
        <v>7.3719999999999999</v>
      </c>
      <c r="Z3" s="8">
        <v>7.7539999999999996</v>
      </c>
      <c r="AA3" s="8">
        <v>7.6989999999999998</v>
      </c>
      <c r="AB3" s="8">
        <v>7.5330000000000004</v>
      </c>
      <c r="AC3" s="8">
        <v>7.6920000000000002</v>
      </c>
      <c r="AD3" s="8">
        <v>7.6779999999999999</v>
      </c>
      <c r="AE3" s="8">
        <v>7.7640000000000002</v>
      </c>
    </row>
    <row r="4" spans="1:31">
      <c r="A4" s="5" t="s">
        <v>38</v>
      </c>
      <c r="B4" s="7" t="s">
        <v>39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H4" s="7" t="s">
        <v>39</v>
      </c>
      <c r="I4" s="7">
        <v>5.6349999999999998</v>
      </c>
      <c r="J4" s="7">
        <v>5.6710000000000003</v>
      </c>
      <c r="K4" s="7">
        <v>5.4720000000000004</v>
      </c>
      <c r="L4" s="7">
        <v>5.7430000000000003</v>
      </c>
      <c r="M4" s="7">
        <v>6.0620000000000003</v>
      </c>
      <c r="N4" s="7">
        <v>5.7380000000000004</v>
      </c>
      <c r="O4" s="7">
        <v>5.7859999999999996</v>
      </c>
      <c r="P4" s="7">
        <v>5.8920000000000003</v>
      </c>
      <c r="Q4" s="7">
        <v>5.9249999999999998</v>
      </c>
      <c r="R4" s="7">
        <v>6.1120000000000001</v>
      </c>
      <c r="S4" s="7">
        <v>6.0979999999999999</v>
      </c>
      <c r="T4" s="7">
        <v>6.7270000000000003</v>
      </c>
      <c r="U4" s="7">
        <v>6.915</v>
      </c>
      <c r="V4" s="7">
        <v>6.8979999999999997</v>
      </c>
      <c r="W4" s="7">
        <v>6.7619999999999996</v>
      </c>
      <c r="X4" s="7">
        <v>6.7380000000000004</v>
      </c>
      <c r="Y4" s="7">
        <v>7.1859999999999999</v>
      </c>
      <c r="Z4" s="7">
        <v>7.8010000000000002</v>
      </c>
      <c r="AA4" s="7">
        <v>7.68</v>
      </c>
      <c r="AB4" s="7">
        <v>7.7859999999999996</v>
      </c>
      <c r="AC4" s="7">
        <v>7.9109999999999996</v>
      </c>
      <c r="AD4" s="7">
        <v>8.0190000000000001</v>
      </c>
      <c r="AE4" s="7">
        <v>8.0299999999999994</v>
      </c>
    </row>
    <row r="5" spans="1:31">
      <c r="A5" s="5" t="s">
        <v>40</v>
      </c>
      <c r="B5" s="8">
        <v>5.734</v>
      </c>
      <c r="C5" s="8">
        <v>5.8780000000000001</v>
      </c>
      <c r="D5" s="8">
        <v>5.8280000000000003</v>
      </c>
      <c r="E5" s="8">
        <v>5.8019999999999996</v>
      </c>
      <c r="F5" s="8">
        <v>5.944</v>
      </c>
      <c r="G5" s="8">
        <v>6.234</v>
      </c>
      <c r="H5" s="8">
        <v>6.7480000000000002</v>
      </c>
      <c r="I5" s="8">
        <v>6.89</v>
      </c>
      <c r="J5" s="8">
        <v>6.673</v>
      </c>
      <c r="K5" s="8">
        <v>6.335</v>
      </c>
      <c r="L5" s="8">
        <v>6.0720000000000001</v>
      </c>
      <c r="M5" s="8">
        <v>5.9</v>
      </c>
      <c r="N5" s="8">
        <v>5.8220000000000001</v>
      </c>
      <c r="O5" s="8">
        <v>6.0250000000000004</v>
      </c>
      <c r="P5" s="8">
        <v>5.83</v>
      </c>
      <c r="Q5" s="8">
        <v>5.7910000000000004</v>
      </c>
      <c r="R5" s="8">
        <v>6.0330000000000004</v>
      </c>
      <c r="S5" s="8">
        <v>6.157</v>
      </c>
      <c r="T5" s="8">
        <v>6.3250000000000002</v>
      </c>
      <c r="U5" s="8">
        <v>6.3570000000000002</v>
      </c>
      <c r="V5" s="8">
        <v>6.3330000000000002</v>
      </c>
      <c r="W5" s="8">
        <v>6.4039999999999999</v>
      </c>
      <c r="X5" s="8">
        <v>6.4809999999999999</v>
      </c>
      <c r="Y5" s="8">
        <v>6.6059999999999999</v>
      </c>
      <c r="Z5" s="8">
        <v>7.4249999999999998</v>
      </c>
      <c r="AA5" s="8">
        <v>7.3769999999999998</v>
      </c>
      <c r="AB5" s="8">
        <v>7.2130000000000001</v>
      </c>
      <c r="AC5" s="8">
        <v>7.2140000000000004</v>
      </c>
      <c r="AD5" s="8">
        <v>7.13</v>
      </c>
      <c r="AE5" s="8">
        <v>7.032</v>
      </c>
    </row>
    <row r="6" spans="1:31">
      <c r="A6" s="5" t="s">
        <v>41</v>
      </c>
      <c r="B6" s="7" t="s">
        <v>39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  <c r="N6" s="7" t="s">
        <v>39</v>
      </c>
      <c r="O6" s="7" t="s">
        <v>39</v>
      </c>
      <c r="P6" s="7" t="s">
        <v>39</v>
      </c>
      <c r="Q6" s="7">
        <v>3.23</v>
      </c>
      <c r="R6" s="7">
        <v>3.3809999999999998</v>
      </c>
      <c r="S6" s="7">
        <v>3.427</v>
      </c>
      <c r="T6" s="7">
        <v>2.6059999999999999</v>
      </c>
      <c r="U6" s="7">
        <v>2.5470000000000002</v>
      </c>
      <c r="V6" s="7">
        <v>2.4169999999999998</v>
      </c>
      <c r="W6" s="7">
        <v>2.3650000000000002</v>
      </c>
      <c r="X6" s="7">
        <v>2.46</v>
      </c>
      <c r="Y6" s="7">
        <v>2.7810000000000001</v>
      </c>
      <c r="Z6" s="7">
        <v>3.2090000000000001</v>
      </c>
      <c r="AA6" s="7">
        <v>3.0489999999999999</v>
      </c>
      <c r="AB6" s="7">
        <v>3.0609999999999999</v>
      </c>
      <c r="AC6" s="7">
        <v>3.2250000000000001</v>
      </c>
      <c r="AD6" s="7">
        <v>4.4390000000000001</v>
      </c>
      <c r="AE6" s="7">
        <v>4.6340000000000003</v>
      </c>
    </row>
    <row r="7" spans="1:31">
      <c r="A7" s="5" t="s">
        <v>42</v>
      </c>
      <c r="B7" s="8" t="s">
        <v>39</v>
      </c>
      <c r="C7" s="8" t="s">
        <v>39</v>
      </c>
      <c r="D7" s="8" t="s">
        <v>39</v>
      </c>
      <c r="E7" s="8" t="s">
        <v>39</v>
      </c>
      <c r="F7" s="8" t="s">
        <v>39</v>
      </c>
      <c r="G7" s="8">
        <v>3.641</v>
      </c>
      <c r="H7" s="8">
        <v>3.7410000000000001</v>
      </c>
      <c r="I7" s="8">
        <v>3.8010000000000002</v>
      </c>
      <c r="J7" s="8">
        <v>5.0529999999999999</v>
      </c>
      <c r="K7" s="8">
        <v>5.1470000000000002</v>
      </c>
      <c r="L7" s="8">
        <v>5.1669999999999998</v>
      </c>
      <c r="M7" s="8">
        <v>5.056</v>
      </c>
      <c r="N7" s="8">
        <v>5.0469999999999997</v>
      </c>
      <c r="O7" s="8">
        <v>5.0389999999999997</v>
      </c>
      <c r="P7" s="8">
        <v>5.2290000000000001</v>
      </c>
      <c r="Q7" s="8">
        <v>5.149</v>
      </c>
      <c r="R7" s="8">
        <v>5.2729999999999997</v>
      </c>
      <c r="S7" s="8">
        <v>5.5940000000000003</v>
      </c>
      <c r="T7" s="8">
        <v>5.8780000000000001</v>
      </c>
      <c r="U7" s="8">
        <v>5.6779999999999999</v>
      </c>
      <c r="V7" s="8">
        <v>5.5529999999999999</v>
      </c>
      <c r="W7" s="8">
        <v>5.3559999999999999</v>
      </c>
      <c r="X7" s="8">
        <v>5.1059999999999999</v>
      </c>
      <c r="Y7" s="8">
        <v>5.2329999999999997</v>
      </c>
      <c r="Z7" s="8">
        <v>6.0860000000000003</v>
      </c>
      <c r="AA7" s="8">
        <v>5.7859999999999996</v>
      </c>
      <c r="AB7" s="8">
        <v>5.8520000000000003</v>
      </c>
      <c r="AC7" s="8">
        <v>5.8860000000000001</v>
      </c>
      <c r="AD7" s="8">
        <v>6.4669999999999996</v>
      </c>
      <c r="AE7" s="8">
        <v>6.3120000000000003</v>
      </c>
    </row>
    <row r="8" spans="1:31">
      <c r="A8" s="5" t="s">
        <v>43</v>
      </c>
      <c r="B8" s="7">
        <v>6.7549999999999999</v>
      </c>
      <c r="C8" s="7">
        <v>6.5030000000000001</v>
      </c>
      <c r="D8" s="7">
        <v>6.758</v>
      </c>
      <c r="E8" s="7">
        <v>6.899</v>
      </c>
      <c r="F8" s="7">
        <v>6.7539999999999996</v>
      </c>
      <c r="G8" s="7">
        <v>6.6219999999999999</v>
      </c>
      <c r="H8" s="7">
        <v>6.6070000000000002</v>
      </c>
      <c r="I8" s="7">
        <v>6.5919999999999996</v>
      </c>
      <c r="J8" s="7">
        <v>6.82</v>
      </c>
      <c r="K8" s="7">
        <v>6.6020000000000003</v>
      </c>
      <c r="L8" s="7">
        <v>6.3739999999999997</v>
      </c>
      <c r="M8" s="7">
        <v>6.42</v>
      </c>
      <c r="N8" s="7">
        <v>6.3310000000000004</v>
      </c>
      <c r="O8" s="7">
        <v>6.1180000000000003</v>
      </c>
      <c r="P8" s="7">
        <v>6.9370000000000003</v>
      </c>
      <c r="Q8" s="7">
        <v>6.7350000000000003</v>
      </c>
      <c r="R8" s="7">
        <v>7.0460000000000003</v>
      </c>
      <c r="S8" s="7">
        <v>7.2930000000000001</v>
      </c>
      <c r="T8" s="7">
        <v>7.4710000000000001</v>
      </c>
      <c r="U8" s="7">
        <v>7.5259999999999998</v>
      </c>
      <c r="V8" s="7">
        <v>7.6130000000000004</v>
      </c>
      <c r="W8" s="7">
        <v>7.69</v>
      </c>
      <c r="X8" s="7">
        <v>7.806</v>
      </c>
      <c r="Y8" s="7">
        <v>7.9909999999999997</v>
      </c>
      <c r="Z8" s="7">
        <v>9.0150000000000006</v>
      </c>
      <c r="AA8" s="7">
        <v>8.7739999999999991</v>
      </c>
      <c r="AB8" s="7">
        <v>8.5329999999999995</v>
      </c>
      <c r="AC8" s="7">
        <v>8.6280000000000001</v>
      </c>
      <c r="AD8" s="7">
        <v>8.6120000000000001</v>
      </c>
      <c r="AE8" s="7">
        <v>8.6210000000000004</v>
      </c>
    </row>
    <row r="9" spans="1:31">
      <c r="A9" s="5" t="s">
        <v>44</v>
      </c>
      <c r="B9" s="8" t="s">
        <v>39</v>
      </c>
      <c r="C9" s="8" t="s">
        <v>39</v>
      </c>
      <c r="D9" s="8" t="s">
        <v>39</v>
      </c>
      <c r="E9" s="8" t="s">
        <v>39</v>
      </c>
      <c r="F9" s="8" t="s">
        <v>39</v>
      </c>
      <c r="G9" s="8" t="s">
        <v>39</v>
      </c>
      <c r="H9" s="8" t="s">
        <v>39</v>
      </c>
      <c r="I9" s="8" t="s">
        <v>39</v>
      </c>
      <c r="J9" s="8" t="s">
        <v>39</v>
      </c>
      <c r="K9" s="8" t="s">
        <v>39</v>
      </c>
      <c r="L9" s="8" t="s">
        <v>39</v>
      </c>
      <c r="M9" s="8" t="s">
        <v>39</v>
      </c>
      <c r="N9" s="8" t="s">
        <v>39</v>
      </c>
      <c r="O9" s="8" t="s">
        <v>39</v>
      </c>
      <c r="P9" s="8">
        <v>4.3890000000000002</v>
      </c>
      <c r="Q9" s="8">
        <v>3.9750000000000001</v>
      </c>
      <c r="R9" s="8">
        <v>3.7519999999999998</v>
      </c>
      <c r="S9" s="8">
        <v>3.6240000000000001</v>
      </c>
      <c r="T9" s="8">
        <v>3.74</v>
      </c>
      <c r="U9" s="8">
        <v>3.84</v>
      </c>
      <c r="V9" s="8">
        <v>3.7959999999999998</v>
      </c>
      <c r="W9" s="8">
        <v>3.5990000000000002</v>
      </c>
      <c r="X9" s="8">
        <v>3.8239999999999998</v>
      </c>
      <c r="Y9" s="8">
        <v>4.43</v>
      </c>
      <c r="Z9" s="8">
        <v>5.0970000000000004</v>
      </c>
      <c r="AA9" s="8">
        <v>4.8360000000000003</v>
      </c>
      <c r="AB9" s="8">
        <v>4.4669999999999996</v>
      </c>
      <c r="AC9" s="8">
        <v>4.4690000000000003</v>
      </c>
      <c r="AD9" s="8">
        <v>4.556</v>
      </c>
      <c r="AE9" s="8">
        <v>4.702</v>
      </c>
    </row>
    <row r="10" spans="1:31">
      <c r="A10" s="5" t="s">
        <v>45</v>
      </c>
      <c r="B10" s="7">
        <v>5.1619999999999999</v>
      </c>
      <c r="C10" s="7">
        <v>5.2910000000000004</v>
      </c>
      <c r="D10" s="7">
        <v>5.4240000000000004</v>
      </c>
      <c r="E10" s="7">
        <v>5.26</v>
      </c>
      <c r="F10" s="7">
        <v>5.3310000000000004</v>
      </c>
      <c r="G10" s="7">
        <v>5.7990000000000004</v>
      </c>
      <c r="H10" s="7">
        <v>6.6760000000000002</v>
      </c>
      <c r="I10" s="7">
        <v>6.72</v>
      </c>
      <c r="J10" s="7">
        <v>5.9</v>
      </c>
      <c r="K10" s="7">
        <v>5.4470000000000001</v>
      </c>
      <c r="L10" s="7">
        <v>5.2380000000000004</v>
      </c>
      <c r="M10" s="7">
        <v>5.3170000000000002</v>
      </c>
      <c r="N10" s="7">
        <v>5.0919999999999996</v>
      </c>
      <c r="O10" s="7">
        <v>4.9139999999999997</v>
      </c>
      <c r="P10" s="7">
        <v>4.84</v>
      </c>
      <c r="Q10" s="7">
        <v>4.867</v>
      </c>
      <c r="R10" s="7">
        <v>5.0220000000000002</v>
      </c>
      <c r="S10" s="7">
        <v>5.343</v>
      </c>
      <c r="T10" s="7">
        <v>5.7439999999999998</v>
      </c>
      <c r="U10" s="7">
        <v>5.8719999999999999</v>
      </c>
      <c r="V10" s="7">
        <v>6.0389999999999997</v>
      </c>
      <c r="W10" s="7">
        <v>5.99</v>
      </c>
      <c r="X10" s="7">
        <v>5.8490000000000002</v>
      </c>
      <c r="Y10" s="7">
        <v>6.0410000000000004</v>
      </c>
      <c r="Z10" s="7">
        <v>6.6340000000000003</v>
      </c>
      <c r="AA10" s="7">
        <v>6.5860000000000003</v>
      </c>
      <c r="AB10" s="7">
        <v>6.694</v>
      </c>
      <c r="AC10" s="7">
        <v>6.9989999999999997</v>
      </c>
      <c r="AD10" s="7">
        <v>7.1349999999999998</v>
      </c>
      <c r="AE10" s="7">
        <v>7.0990000000000002</v>
      </c>
    </row>
    <row r="11" spans="1:31">
      <c r="A11" s="5" t="s">
        <v>46</v>
      </c>
      <c r="B11" s="8">
        <v>5.9640000000000004</v>
      </c>
      <c r="C11" s="8" t="s">
        <v>39</v>
      </c>
      <c r="D11" s="8" t="s">
        <v>39</v>
      </c>
      <c r="E11" s="8" t="s">
        <v>39</v>
      </c>
      <c r="F11" s="8" t="s">
        <v>39</v>
      </c>
      <c r="G11" s="8">
        <v>6.0469999999999997</v>
      </c>
      <c r="H11" s="8">
        <v>6.1870000000000003</v>
      </c>
      <c r="I11" s="8">
        <v>6.3780000000000001</v>
      </c>
      <c r="J11" s="8">
        <v>6.6790000000000003</v>
      </c>
      <c r="K11" s="8">
        <v>6.6189999999999998</v>
      </c>
      <c r="L11" s="8">
        <v>7.7759999999999998</v>
      </c>
      <c r="M11" s="8">
        <v>7.7679999999999998</v>
      </c>
      <c r="N11" s="8">
        <v>7.6779999999999999</v>
      </c>
      <c r="O11" s="8">
        <v>7.5890000000000004</v>
      </c>
      <c r="P11" s="8">
        <v>7.585</v>
      </c>
      <c r="Q11" s="8">
        <v>7.5259999999999998</v>
      </c>
      <c r="R11" s="8">
        <v>7.6269999999999998</v>
      </c>
      <c r="S11" s="8">
        <v>7.9029999999999996</v>
      </c>
      <c r="T11" s="8">
        <v>7.91</v>
      </c>
      <c r="U11" s="8">
        <v>7.9770000000000003</v>
      </c>
      <c r="V11" s="8">
        <v>8.01</v>
      </c>
      <c r="W11" s="8">
        <v>7.9089999999999998</v>
      </c>
      <c r="X11" s="8">
        <v>7.8360000000000003</v>
      </c>
      <c r="Y11" s="8">
        <v>7.9029999999999996</v>
      </c>
      <c r="Z11" s="8">
        <v>8.48</v>
      </c>
      <c r="AA11" s="8">
        <v>8.3949999999999996</v>
      </c>
      <c r="AB11" s="8">
        <v>8.3780000000000001</v>
      </c>
      <c r="AC11" s="8">
        <v>8.4700000000000006</v>
      </c>
      <c r="AD11" s="8">
        <v>8.5779999999999994</v>
      </c>
      <c r="AE11" s="8">
        <v>8.7449999999999992</v>
      </c>
    </row>
    <row r="12" spans="1:31">
      <c r="A12" s="5" t="s">
        <v>47</v>
      </c>
      <c r="B12" s="7">
        <v>6.4950000000000001</v>
      </c>
      <c r="C12" s="7">
        <v>6.4370000000000003</v>
      </c>
      <c r="D12" s="7">
        <v>6.5069999999999997</v>
      </c>
      <c r="E12" s="7">
        <v>6.6239999999999997</v>
      </c>
      <c r="F12" s="7">
        <v>6.0579999999999998</v>
      </c>
      <c r="G12" s="7">
        <v>6.0579999999999998</v>
      </c>
      <c r="H12" s="7" t="s">
        <v>39</v>
      </c>
      <c r="I12" s="7">
        <v>7.3150000000000004</v>
      </c>
      <c r="J12" s="7">
        <v>7.24</v>
      </c>
      <c r="K12" s="7">
        <v>7.4560000000000004</v>
      </c>
      <c r="L12" s="7">
        <v>7.766</v>
      </c>
      <c r="M12" s="7">
        <v>8.0679999999999996</v>
      </c>
      <c r="N12" s="7">
        <v>7.8570000000000002</v>
      </c>
      <c r="O12" s="7">
        <v>7.8120000000000003</v>
      </c>
      <c r="P12" s="7">
        <v>7.8440000000000003</v>
      </c>
      <c r="Q12" s="7">
        <v>7.8090000000000002</v>
      </c>
      <c r="R12" s="7">
        <v>7.8330000000000002</v>
      </c>
      <c r="S12" s="7">
        <v>7.9820000000000002</v>
      </c>
      <c r="T12" s="7">
        <v>8.11</v>
      </c>
      <c r="U12" s="7">
        <v>7.7549999999999999</v>
      </c>
      <c r="V12" s="7">
        <v>7.8419999999999996</v>
      </c>
      <c r="W12" s="7">
        <v>7.7149999999999999</v>
      </c>
      <c r="X12" s="7">
        <v>7.601</v>
      </c>
      <c r="Y12" s="7">
        <v>7.76</v>
      </c>
      <c r="Z12" s="7">
        <v>9.3360000000000003</v>
      </c>
      <c r="AA12" s="7">
        <v>9.2089999999999996</v>
      </c>
      <c r="AB12" s="7">
        <v>8.9510000000000005</v>
      </c>
      <c r="AC12" s="7">
        <v>8.9830000000000005</v>
      </c>
      <c r="AD12" s="7">
        <v>9.19</v>
      </c>
      <c r="AE12" s="7">
        <v>9.3119999999999994</v>
      </c>
    </row>
    <row r="13" spans="1:31">
      <c r="A13" s="5" t="s">
        <v>48</v>
      </c>
      <c r="B13" s="8" t="s">
        <v>39</v>
      </c>
      <c r="C13" s="8" t="s">
        <v>39</v>
      </c>
      <c r="D13" s="8" t="s">
        <v>39</v>
      </c>
      <c r="E13" s="8">
        <v>2.9670000000000001</v>
      </c>
      <c r="F13" s="8">
        <v>3.387</v>
      </c>
      <c r="G13" s="8">
        <v>3.2850000000000001</v>
      </c>
      <c r="H13" s="8">
        <v>3.2109999999999999</v>
      </c>
      <c r="I13" s="8">
        <v>3.6070000000000002</v>
      </c>
      <c r="J13" s="8">
        <v>4.0460000000000003</v>
      </c>
      <c r="K13" s="8">
        <v>4.0990000000000002</v>
      </c>
      <c r="L13" s="8">
        <v>4.2140000000000004</v>
      </c>
      <c r="M13" s="8">
        <v>4.2649999999999997</v>
      </c>
      <c r="N13" s="8">
        <v>4.1470000000000002</v>
      </c>
      <c r="O13" s="8">
        <v>4.0380000000000003</v>
      </c>
      <c r="P13" s="8">
        <v>4.2539999999999996</v>
      </c>
      <c r="Q13" s="8">
        <v>4.4640000000000004</v>
      </c>
      <c r="R13" s="8">
        <v>5.0490000000000004</v>
      </c>
      <c r="S13" s="8">
        <v>4.9779999999999998</v>
      </c>
      <c r="T13" s="8">
        <v>5.0609999999999999</v>
      </c>
      <c r="U13" s="8">
        <v>4.8310000000000004</v>
      </c>
      <c r="V13" s="8">
        <v>5.5510000000000002</v>
      </c>
      <c r="W13" s="8">
        <v>5.7130000000000001</v>
      </c>
      <c r="X13" s="8">
        <v>5.6050000000000004</v>
      </c>
      <c r="Y13" s="8">
        <v>5.4749999999999996</v>
      </c>
      <c r="Z13" s="8">
        <v>6.4880000000000004</v>
      </c>
      <c r="AA13" s="8">
        <v>6.601</v>
      </c>
      <c r="AB13" s="8">
        <v>6.0019999999999998</v>
      </c>
      <c r="AC13" s="8">
        <v>5.7960000000000003</v>
      </c>
      <c r="AD13" s="8">
        <v>5.15</v>
      </c>
      <c r="AE13" s="8">
        <v>4.6050000000000004</v>
      </c>
    </row>
    <row r="14" spans="1:31">
      <c r="A14" s="5" t="s">
        <v>49</v>
      </c>
      <c r="B14" s="7" t="s">
        <v>39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>
        <v>5.6189999999999998</v>
      </c>
      <c r="I14" s="7">
        <v>5.9669999999999996</v>
      </c>
      <c r="J14" s="7">
        <v>5.9870000000000001</v>
      </c>
      <c r="K14" s="7">
        <v>6.3879999999999999</v>
      </c>
      <c r="L14" s="7">
        <v>5.5880000000000001</v>
      </c>
      <c r="M14" s="7">
        <v>5.375</v>
      </c>
      <c r="N14" s="7">
        <v>5.0590000000000002</v>
      </c>
      <c r="O14" s="7">
        <v>4.9379999999999997</v>
      </c>
      <c r="P14" s="7">
        <v>4.9050000000000002</v>
      </c>
      <c r="Q14" s="7">
        <v>4.7220000000000004</v>
      </c>
      <c r="R14" s="7">
        <v>4.6580000000000004</v>
      </c>
      <c r="S14" s="7">
        <v>4.9569999999999999</v>
      </c>
      <c r="T14" s="7">
        <v>5.7439999999999998</v>
      </c>
      <c r="U14" s="7">
        <v>5.4829999999999997</v>
      </c>
      <c r="V14" s="7">
        <v>5.6749999999999998</v>
      </c>
      <c r="W14" s="7">
        <v>5.5490000000000004</v>
      </c>
      <c r="X14" s="7">
        <v>4.9989999999999997</v>
      </c>
      <c r="Y14" s="7">
        <v>4.9160000000000004</v>
      </c>
      <c r="Z14" s="7">
        <v>4.9770000000000003</v>
      </c>
      <c r="AA14" s="7">
        <v>5.0720000000000001</v>
      </c>
      <c r="AB14" s="7">
        <v>5.0430000000000001</v>
      </c>
      <c r="AC14" s="7">
        <v>4.9130000000000003</v>
      </c>
      <c r="AD14" s="7">
        <v>4.8579999999999997</v>
      </c>
      <c r="AE14" s="7">
        <v>4.7930000000000001</v>
      </c>
    </row>
    <row r="15" spans="1:31">
      <c r="A15" s="5" t="s">
        <v>50</v>
      </c>
      <c r="B15" s="8">
        <v>5.7919999999999998</v>
      </c>
      <c r="C15" s="8">
        <v>6.1479999999999997</v>
      </c>
      <c r="D15" s="8">
        <v>6.359</v>
      </c>
      <c r="E15" s="8">
        <v>6.85</v>
      </c>
      <c r="F15" s="8">
        <v>6.6520000000000001</v>
      </c>
      <c r="G15" s="8">
        <v>6.3639999999999999</v>
      </c>
      <c r="H15" s="8">
        <v>6.5190000000000001</v>
      </c>
      <c r="I15" s="8">
        <v>6.5490000000000004</v>
      </c>
      <c r="J15" s="8">
        <v>6.5039999999999996</v>
      </c>
      <c r="K15" s="8">
        <v>6.3810000000000002</v>
      </c>
      <c r="L15" s="8">
        <v>6.5090000000000003</v>
      </c>
      <c r="M15" s="8">
        <v>6.4960000000000004</v>
      </c>
      <c r="N15" s="8">
        <v>6.3179999999999996</v>
      </c>
      <c r="O15" s="8">
        <v>6.79</v>
      </c>
      <c r="P15" s="8">
        <v>7.2169999999999996</v>
      </c>
      <c r="Q15" s="8">
        <v>7.2590000000000003</v>
      </c>
      <c r="R15" s="8">
        <v>7.1520000000000001</v>
      </c>
      <c r="S15" s="8">
        <v>7.8079999999999998</v>
      </c>
      <c r="T15" s="8">
        <v>8.2279999999999998</v>
      </c>
      <c r="U15" s="8">
        <v>7.76</v>
      </c>
      <c r="V15" s="8">
        <v>7.4969999999999999</v>
      </c>
      <c r="W15" s="8">
        <v>7.31</v>
      </c>
      <c r="X15" s="8">
        <v>7.1959999999999997</v>
      </c>
      <c r="Y15" s="8">
        <v>7.1989999999999998</v>
      </c>
      <c r="Z15" s="8">
        <v>7.4260000000000002</v>
      </c>
      <c r="AA15" s="8">
        <v>7.0839999999999996</v>
      </c>
      <c r="AB15" s="8">
        <v>6.9610000000000003</v>
      </c>
      <c r="AC15" s="8">
        <v>7.0030000000000001</v>
      </c>
      <c r="AD15" s="8">
        <v>7.0209999999999999</v>
      </c>
      <c r="AE15" s="8">
        <v>7.1189999999999998</v>
      </c>
    </row>
    <row r="16" spans="1:31">
      <c r="A16" s="5" t="s">
        <v>51</v>
      </c>
      <c r="B16" s="7">
        <v>5.2290000000000001</v>
      </c>
      <c r="C16" s="7">
        <v>5.0880000000000001</v>
      </c>
      <c r="D16" s="7">
        <v>4.7469999999999999</v>
      </c>
      <c r="E16" s="7">
        <v>4.4320000000000004</v>
      </c>
      <c r="F16" s="7">
        <v>4.2569999999999997</v>
      </c>
      <c r="G16" s="7">
        <v>4.1050000000000004</v>
      </c>
      <c r="H16" s="7">
        <v>4.4640000000000004</v>
      </c>
      <c r="I16" s="7">
        <v>4.6980000000000004</v>
      </c>
      <c r="J16" s="7">
        <v>4.7640000000000002</v>
      </c>
      <c r="K16" s="7">
        <v>4.6719999999999997</v>
      </c>
      <c r="L16" s="7">
        <v>4.5220000000000002</v>
      </c>
      <c r="M16" s="7">
        <v>4.3570000000000002</v>
      </c>
      <c r="N16" s="7">
        <v>4.3609999999999998</v>
      </c>
      <c r="O16" s="7">
        <v>4.234</v>
      </c>
      <c r="P16" s="7">
        <v>4.2160000000000002</v>
      </c>
      <c r="Q16" s="7">
        <v>4.577</v>
      </c>
      <c r="R16" s="7">
        <v>5.0199999999999996</v>
      </c>
      <c r="S16" s="7">
        <v>5.2729999999999997</v>
      </c>
      <c r="T16" s="7">
        <v>5.52</v>
      </c>
      <c r="U16" s="7">
        <v>5.702</v>
      </c>
      <c r="V16" s="7">
        <v>6.0309999999999997</v>
      </c>
      <c r="W16" s="7">
        <v>5.8449999999999998</v>
      </c>
      <c r="X16" s="7">
        <v>6.1790000000000003</v>
      </c>
      <c r="Y16" s="7">
        <v>7.2229999999999999</v>
      </c>
      <c r="Z16" s="7">
        <v>8.1010000000000009</v>
      </c>
      <c r="AA16" s="7">
        <v>8.0299999999999994</v>
      </c>
      <c r="AB16" s="7">
        <v>7.5490000000000004</v>
      </c>
      <c r="AC16" s="7">
        <v>7.63</v>
      </c>
      <c r="AD16" s="7">
        <v>7.2750000000000004</v>
      </c>
      <c r="AE16" s="7">
        <v>6.87</v>
      </c>
    </row>
    <row r="17" spans="1:31">
      <c r="A17" s="5" t="s">
        <v>52</v>
      </c>
      <c r="B17" s="8" t="s">
        <v>39</v>
      </c>
      <c r="C17" s="8" t="s">
        <v>39</v>
      </c>
      <c r="D17" s="8" t="s">
        <v>39</v>
      </c>
      <c r="E17" s="8" t="s">
        <v>39</v>
      </c>
      <c r="F17" s="8" t="s">
        <v>39</v>
      </c>
      <c r="G17" s="8" t="s">
        <v>39</v>
      </c>
      <c r="H17" s="8" t="s">
        <v>39</v>
      </c>
      <c r="I17" s="8" t="s">
        <v>39</v>
      </c>
      <c r="J17" s="8" t="s">
        <v>39</v>
      </c>
      <c r="K17" s="8" t="s">
        <v>39</v>
      </c>
      <c r="L17" s="8">
        <v>4.718</v>
      </c>
      <c r="M17" s="8">
        <v>4.8920000000000003</v>
      </c>
      <c r="N17" s="8">
        <v>4.9139999999999997</v>
      </c>
      <c r="O17" s="8">
        <v>4.5949999999999998</v>
      </c>
      <c r="P17" s="8">
        <v>4.407</v>
      </c>
      <c r="Q17" s="8">
        <v>4.2930000000000001</v>
      </c>
      <c r="R17" s="8">
        <v>4.5339999999999998</v>
      </c>
      <c r="S17" s="8">
        <v>4.5819999999999999</v>
      </c>
      <c r="T17" s="8">
        <v>4.4420000000000002</v>
      </c>
      <c r="U17" s="8">
        <v>4.3440000000000003</v>
      </c>
      <c r="V17" s="8">
        <v>4.2709999999999999</v>
      </c>
      <c r="W17" s="8">
        <v>4.3499999999999996</v>
      </c>
      <c r="X17" s="8">
        <v>4.1950000000000003</v>
      </c>
      <c r="Y17" s="8">
        <v>4.2939999999999996</v>
      </c>
      <c r="Z17" s="8">
        <v>4.3499999999999996</v>
      </c>
      <c r="AA17" s="8">
        <v>4.4329999999999998</v>
      </c>
      <c r="AB17" s="8">
        <v>4.3929999999999998</v>
      </c>
      <c r="AC17" s="8">
        <v>4.4710000000000001</v>
      </c>
      <c r="AD17" s="8">
        <v>4.4870000000000001</v>
      </c>
      <c r="AE17" s="8">
        <v>4.6619999999999999</v>
      </c>
    </row>
    <row r="18" spans="1:31">
      <c r="A18" s="5" t="s">
        <v>53</v>
      </c>
      <c r="B18" s="7" t="s">
        <v>39</v>
      </c>
      <c r="C18" s="7" t="s">
        <v>39</v>
      </c>
      <c r="D18" s="7" t="s">
        <v>39</v>
      </c>
      <c r="E18" s="7">
        <v>5.407</v>
      </c>
      <c r="F18" s="7">
        <v>5.3280000000000003</v>
      </c>
      <c r="G18" s="7">
        <v>5.7039999999999997</v>
      </c>
      <c r="H18" s="7">
        <v>5.883</v>
      </c>
      <c r="I18" s="7">
        <v>5.7539999999999996</v>
      </c>
      <c r="J18" s="7">
        <v>5.5679999999999996</v>
      </c>
      <c r="K18" s="7">
        <v>5.2930000000000001</v>
      </c>
      <c r="L18" s="7">
        <v>4.8959999999999999</v>
      </c>
      <c r="M18" s="7">
        <v>4.9660000000000002</v>
      </c>
      <c r="N18" s="7">
        <v>5.1470000000000002</v>
      </c>
      <c r="O18" s="7">
        <v>5.1319999999999997</v>
      </c>
      <c r="P18" s="7">
        <v>5.2060000000000004</v>
      </c>
      <c r="Q18" s="7">
        <v>5.5060000000000002</v>
      </c>
      <c r="R18" s="7">
        <v>5.7969999999999997</v>
      </c>
      <c r="S18" s="7">
        <v>5.9169999999999998</v>
      </c>
      <c r="T18" s="7">
        <v>5.9180000000000001</v>
      </c>
      <c r="U18" s="7">
        <v>6.2430000000000003</v>
      </c>
      <c r="V18" s="7">
        <v>6.4790000000000001</v>
      </c>
      <c r="W18" s="7">
        <v>6.577</v>
      </c>
      <c r="X18" s="7">
        <v>6.3250000000000002</v>
      </c>
      <c r="Y18" s="7">
        <v>6.65</v>
      </c>
      <c r="Z18" s="7">
        <v>7.0289999999999999</v>
      </c>
      <c r="AA18" s="7">
        <v>7.024</v>
      </c>
      <c r="AB18" s="7">
        <v>6.8040000000000003</v>
      </c>
      <c r="AC18" s="7">
        <v>6.819</v>
      </c>
      <c r="AD18" s="7">
        <v>6.8090000000000002</v>
      </c>
      <c r="AE18" s="7">
        <v>6.8170000000000002</v>
      </c>
    </row>
    <row r="19" spans="1:31">
      <c r="A19" s="5" t="s">
        <v>54</v>
      </c>
      <c r="B19" s="8">
        <v>4.5780000000000003</v>
      </c>
      <c r="C19" s="8">
        <v>4.6539999999999999</v>
      </c>
      <c r="D19" s="8">
        <v>4.74</v>
      </c>
      <c r="E19" s="8">
        <v>4.6210000000000004</v>
      </c>
      <c r="F19" s="8">
        <v>4.5220000000000002</v>
      </c>
      <c r="G19" s="8">
        <v>4.4569999999999999</v>
      </c>
      <c r="H19" s="8">
        <v>4.5309999999999997</v>
      </c>
      <c r="I19" s="8">
        <v>4.7210000000000001</v>
      </c>
      <c r="J19" s="8">
        <v>5.0010000000000003</v>
      </c>
      <c r="K19" s="8">
        <v>5.1760000000000002</v>
      </c>
      <c r="L19" s="8">
        <v>5.1360000000000001</v>
      </c>
      <c r="M19" s="8">
        <v>5.0060000000000002</v>
      </c>
      <c r="N19" s="8">
        <v>5.17</v>
      </c>
      <c r="O19" s="8">
        <v>5.2990000000000004</v>
      </c>
      <c r="P19" s="8">
        <v>5.585</v>
      </c>
      <c r="Q19" s="8">
        <v>5.7519999999999998</v>
      </c>
      <c r="R19" s="8">
        <v>5.9580000000000002</v>
      </c>
      <c r="S19" s="8">
        <v>6.0350000000000001</v>
      </c>
      <c r="T19" s="8">
        <v>6.0860000000000003</v>
      </c>
      <c r="U19" s="8">
        <v>6.1470000000000002</v>
      </c>
      <c r="V19" s="8">
        <v>6.3150000000000004</v>
      </c>
      <c r="W19" s="8">
        <v>6.2709999999999999</v>
      </c>
      <c r="X19" s="8">
        <v>6.4109999999999996</v>
      </c>
      <c r="Y19" s="8">
        <v>6.6559999999999997</v>
      </c>
      <c r="Z19" s="8">
        <v>7.3639999999999999</v>
      </c>
      <c r="AA19" s="8">
        <v>7.5019999999999998</v>
      </c>
      <c r="AB19" s="8">
        <v>8.891</v>
      </c>
      <c r="AC19" s="8">
        <v>9.0570000000000004</v>
      </c>
      <c r="AD19" s="8">
        <v>9.093</v>
      </c>
      <c r="AE19" s="8">
        <v>9.1150000000000002</v>
      </c>
    </row>
    <row r="20" spans="1:31">
      <c r="A20" s="5" t="s">
        <v>55</v>
      </c>
      <c r="B20" s="7">
        <v>3.9980000000000002</v>
      </c>
      <c r="C20" s="7">
        <v>3.9910000000000001</v>
      </c>
      <c r="D20" s="7">
        <v>4.5309999999999997</v>
      </c>
      <c r="E20" s="7">
        <v>4.7130000000000001</v>
      </c>
      <c r="F20" s="7">
        <v>4.5890000000000004</v>
      </c>
      <c r="G20" s="7">
        <v>4.7729999999999997</v>
      </c>
      <c r="H20" s="7">
        <v>4.5739999999999998</v>
      </c>
      <c r="I20" s="7">
        <v>4.7919999999999998</v>
      </c>
      <c r="J20" s="7">
        <v>4.8570000000000002</v>
      </c>
      <c r="K20" s="7">
        <v>4.6719999999999997</v>
      </c>
      <c r="L20" s="7">
        <v>4.9279999999999999</v>
      </c>
      <c r="M20" s="7">
        <v>4.9569999999999999</v>
      </c>
      <c r="N20" s="7">
        <v>4.8550000000000004</v>
      </c>
      <c r="O20" s="7">
        <v>5.016</v>
      </c>
      <c r="P20" s="7">
        <v>4.96</v>
      </c>
      <c r="Q20" s="7">
        <v>4.8369999999999997</v>
      </c>
      <c r="R20" s="7">
        <v>5.3040000000000003</v>
      </c>
      <c r="S20" s="7">
        <v>5.5949999999999998</v>
      </c>
      <c r="T20" s="7">
        <v>5.7779999999999996</v>
      </c>
      <c r="U20" s="7">
        <v>6.1219999999999999</v>
      </c>
      <c r="V20" s="7">
        <v>5.9770000000000003</v>
      </c>
      <c r="W20" s="7">
        <v>5.5549999999999997</v>
      </c>
      <c r="X20" s="7">
        <v>5.2489999999999997</v>
      </c>
      <c r="Y20" s="7">
        <v>5.7089999999999996</v>
      </c>
      <c r="Z20" s="7">
        <v>6.2939999999999996</v>
      </c>
      <c r="AA20" s="7">
        <v>5.97</v>
      </c>
      <c r="AB20" s="7">
        <v>5.0830000000000002</v>
      </c>
      <c r="AC20" s="7">
        <v>5.4480000000000004</v>
      </c>
      <c r="AD20" s="7">
        <v>5.4</v>
      </c>
      <c r="AE20" s="7">
        <v>5.1619999999999999</v>
      </c>
    </row>
    <row r="21" spans="1:31">
      <c r="A21" s="5" t="s">
        <v>56</v>
      </c>
      <c r="B21" s="8" t="s">
        <v>39</v>
      </c>
      <c r="C21" s="8" t="s">
        <v>39</v>
      </c>
      <c r="D21" s="8" t="s">
        <v>39</v>
      </c>
      <c r="E21" s="8" t="s">
        <v>39</v>
      </c>
      <c r="F21" s="8" t="s">
        <v>39</v>
      </c>
      <c r="G21" s="8" t="s">
        <v>39</v>
      </c>
      <c r="H21" s="8" t="s">
        <v>39</v>
      </c>
      <c r="I21" s="8" t="s">
        <v>39</v>
      </c>
      <c r="J21" s="8" t="s">
        <v>39</v>
      </c>
      <c r="K21" s="8" t="s">
        <v>39</v>
      </c>
      <c r="L21" s="8" t="s">
        <v>39</v>
      </c>
      <c r="M21" s="8" t="s">
        <v>39</v>
      </c>
      <c r="N21" s="8" t="s">
        <v>39</v>
      </c>
      <c r="O21" s="8" t="s">
        <v>39</v>
      </c>
      <c r="P21" s="8">
        <v>2.302</v>
      </c>
      <c r="Q21" s="8">
        <v>2.1960000000000002</v>
      </c>
      <c r="R21" s="8">
        <v>2.298</v>
      </c>
      <c r="S21" s="8">
        <v>2.3079999999999998</v>
      </c>
      <c r="T21" s="8">
        <v>2.468</v>
      </c>
      <c r="U21" s="8">
        <v>2.629</v>
      </c>
      <c r="V21" s="8">
        <v>2.5009999999999999</v>
      </c>
      <c r="W21" s="8">
        <v>2.4470000000000001</v>
      </c>
      <c r="X21" s="8">
        <v>2.5499999999999998</v>
      </c>
      <c r="Y21" s="8">
        <v>2.637</v>
      </c>
      <c r="Z21" s="8">
        <v>2.8820000000000001</v>
      </c>
      <c r="AA21" s="8">
        <v>2.9289999999999998</v>
      </c>
      <c r="AB21" s="8">
        <v>2.9540000000000002</v>
      </c>
      <c r="AC21" s="8">
        <v>3.056</v>
      </c>
      <c r="AD21" s="8">
        <v>3.173</v>
      </c>
      <c r="AE21" s="8">
        <v>2.948</v>
      </c>
    </row>
    <row r="22" spans="1:31">
      <c r="A22" s="5" t="s">
        <v>57</v>
      </c>
      <c r="B22" s="7">
        <v>4.8559999999999999</v>
      </c>
      <c r="C22" s="7">
        <v>4.7469999999999999</v>
      </c>
      <c r="D22" s="7">
        <v>4.8600000000000003</v>
      </c>
      <c r="E22" s="7">
        <v>4.7679999999999998</v>
      </c>
      <c r="F22" s="7">
        <v>4.9809999999999999</v>
      </c>
      <c r="G22" s="7">
        <v>5.0419999999999998</v>
      </c>
      <c r="H22" s="7">
        <v>5.2859999999999996</v>
      </c>
      <c r="I22" s="7">
        <v>5.7050000000000001</v>
      </c>
      <c r="J22" s="7">
        <v>5.8550000000000004</v>
      </c>
      <c r="K22" s="7">
        <v>5.6970000000000001</v>
      </c>
      <c r="L22" s="7">
        <v>5.5510000000000002</v>
      </c>
      <c r="M22" s="7">
        <v>5.0960000000000001</v>
      </c>
      <c r="N22" s="7">
        <v>5.0549999999999997</v>
      </c>
      <c r="O22" s="7">
        <v>4.8150000000000004</v>
      </c>
      <c r="P22" s="7">
        <v>4.7220000000000004</v>
      </c>
      <c r="Q22" s="7">
        <v>4.6829999999999998</v>
      </c>
      <c r="R22" s="7">
        <v>4.8949999999999996</v>
      </c>
      <c r="S22" s="7">
        <v>5.2119999999999997</v>
      </c>
      <c r="T22" s="7">
        <v>5.6269999999999998</v>
      </c>
      <c r="U22" s="7">
        <v>5.5910000000000002</v>
      </c>
      <c r="V22" s="7">
        <v>6.2359999999999998</v>
      </c>
      <c r="W22" s="7">
        <v>7.5910000000000002</v>
      </c>
      <c r="X22" s="7">
        <v>7.6669999999999998</v>
      </c>
      <c r="Y22" s="7">
        <v>7.7690000000000001</v>
      </c>
      <c r="Z22" s="7">
        <v>8.4380000000000006</v>
      </c>
      <c r="AA22" s="7">
        <v>8.5879999999999992</v>
      </c>
      <c r="AB22" s="7">
        <v>8.6460000000000008</v>
      </c>
      <c r="AC22" s="7">
        <v>8.9380000000000006</v>
      </c>
      <c r="AD22" s="7">
        <v>8.8350000000000009</v>
      </c>
      <c r="AE22" s="7">
        <v>8.7590000000000003</v>
      </c>
    </row>
    <row r="23" spans="1:31">
      <c r="A23" s="5" t="s">
        <v>58</v>
      </c>
      <c r="B23" s="8">
        <v>4.2939999999999996</v>
      </c>
      <c r="C23" s="8">
        <v>4.3460000000000001</v>
      </c>
      <c r="D23" s="8">
        <v>4.859</v>
      </c>
      <c r="E23" s="8">
        <v>5.2480000000000002</v>
      </c>
      <c r="F23" s="8">
        <v>5.3860000000000001</v>
      </c>
      <c r="G23" s="8">
        <v>5.4950000000000001</v>
      </c>
      <c r="H23" s="8">
        <v>5.84</v>
      </c>
      <c r="I23" s="8">
        <v>5.7130000000000001</v>
      </c>
      <c r="J23" s="8">
        <v>5.3070000000000004</v>
      </c>
      <c r="K23" s="8">
        <v>5.375</v>
      </c>
      <c r="L23" s="8">
        <v>5.3620000000000001</v>
      </c>
      <c r="M23" s="8">
        <v>5.2839999999999998</v>
      </c>
      <c r="N23" s="8">
        <v>5.4859999999999998</v>
      </c>
      <c r="O23" s="8">
        <v>5.7880000000000003</v>
      </c>
      <c r="P23" s="8">
        <v>5.7320000000000002</v>
      </c>
      <c r="Q23" s="8">
        <v>5.8280000000000003</v>
      </c>
      <c r="R23" s="8">
        <v>5.7919999999999998</v>
      </c>
      <c r="S23" s="8">
        <v>6.1539999999999999</v>
      </c>
      <c r="T23" s="8">
        <v>6.0490000000000004</v>
      </c>
      <c r="U23" s="8">
        <v>6.2919999999999998</v>
      </c>
      <c r="V23" s="8">
        <v>6.5919999999999996</v>
      </c>
      <c r="W23" s="8">
        <v>6.9119999999999999</v>
      </c>
      <c r="X23" s="8">
        <v>6.8559999999999999</v>
      </c>
      <c r="Y23" s="8">
        <v>7.3689999999999998</v>
      </c>
      <c r="Z23" s="8">
        <v>7.8010000000000002</v>
      </c>
      <c r="AA23" s="8">
        <v>7.7830000000000004</v>
      </c>
      <c r="AB23" s="8">
        <v>7.6920000000000002</v>
      </c>
      <c r="AC23" s="8">
        <v>7.77</v>
      </c>
      <c r="AD23" s="8">
        <v>7.508</v>
      </c>
      <c r="AE23" s="8">
        <v>7.5309999999999997</v>
      </c>
    </row>
    <row r="24" spans="1:31">
      <c r="A24" s="5" t="s">
        <v>59</v>
      </c>
      <c r="B24" s="7">
        <v>5.2750000000000004</v>
      </c>
      <c r="C24" s="7">
        <v>5.6909999999999998</v>
      </c>
      <c r="D24" s="7">
        <v>5.992</v>
      </c>
      <c r="E24" s="7">
        <v>5.8879999999999999</v>
      </c>
      <c r="F24" s="7">
        <v>5.6319999999999997</v>
      </c>
      <c r="G24" s="7">
        <v>5.8579999999999997</v>
      </c>
      <c r="H24" s="7">
        <v>6.1740000000000004</v>
      </c>
      <c r="I24" s="7">
        <v>6.3419999999999996</v>
      </c>
      <c r="J24" s="7">
        <v>6.2249999999999996</v>
      </c>
      <c r="K24" s="7">
        <v>6.1550000000000002</v>
      </c>
      <c r="L24" s="7">
        <v>6.0990000000000002</v>
      </c>
      <c r="M24" s="7">
        <v>6.0179999999999998</v>
      </c>
      <c r="N24" s="7">
        <v>6.2439999999999998</v>
      </c>
      <c r="O24" s="7">
        <v>6.8550000000000004</v>
      </c>
      <c r="P24" s="7">
        <v>6.8819999999999997</v>
      </c>
      <c r="Q24" s="7">
        <v>6.2969999999999997</v>
      </c>
      <c r="R24" s="7">
        <v>6.641</v>
      </c>
      <c r="S24" s="7">
        <v>7.4640000000000004</v>
      </c>
      <c r="T24" s="7">
        <v>7.6669999999999998</v>
      </c>
      <c r="U24" s="7">
        <v>7.327</v>
      </c>
      <c r="V24" s="7">
        <v>6.92</v>
      </c>
      <c r="W24" s="7">
        <v>6.5979999999999999</v>
      </c>
      <c r="X24" s="7">
        <v>6.74</v>
      </c>
      <c r="Y24" s="7">
        <v>6.702</v>
      </c>
      <c r="Z24" s="7">
        <v>7.6580000000000004</v>
      </c>
      <c r="AA24" s="7">
        <v>7.5449999999999999</v>
      </c>
      <c r="AB24" s="7">
        <v>7.4219999999999997</v>
      </c>
      <c r="AC24" s="7">
        <v>7.4370000000000003</v>
      </c>
      <c r="AD24" s="7">
        <v>7.5919999999999996</v>
      </c>
      <c r="AE24" s="7">
        <v>7.9710000000000001</v>
      </c>
    </row>
    <row r="25" spans="1:31">
      <c r="A25" s="5" t="s">
        <v>60</v>
      </c>
      <c r="B25" s="8" t="s">
        <v>39</v>
      </c>
      <c r="C25" s="8" t="s">
        <v>39</v>
      </c>
      <c r="D25" s="8" t="s">
        <v>39</v>
      </c>
      <c r="E25" s="8" t="s">
        <v>39</v>
      </c>
      <c r="F25" s="8" t="s">
        <v>39</v>
      </c>
      <c r="G25" s="8">
        <v>3.9409999999999998</v>
      </c>
      <c r="H25" s="8">
        <v>4.18</v>
      </c>
      <c r="I25" s="8">
        <v>4.2640000000000002</v>
      </c>
      <c r="J25" s="8">
        <v>3.9289999999999998</v>
      </c>
      <c r="K25" s="8">
        <v>3.6320000000000001</v>
      </c>
      <c r="L25" s="8">
        <v>3.6190000000000002</v>
      </c>
      <c r="M25" s="8">
        <v>3.871</v>
      </c>
      <c r="N25" s="8">
        <v>3.5289999999999999</v>
      </c>
      <c r="O25" s="8">
        <v>3.4630000000000001</v>
      </c>
      <c r="P25" s="8">
        <v>3.8290000000000002</v>
      </c>
      <c r="Q25" s="8">
        <v>3.649</v>
      </c>
      <c r="R25" s="8">
        <v>4.0330000000000004</v>
      </c>
      <c r="S25" s="8">
        <v>4.282</v>
      </c>
      <c r="T25" s="8">
        <v>4.1230000000000002</v>
      </c>
      <c r="U25" s="8">
        <v>3.9750000000000001</v>
      </c>
      <c r="V25" s="8">
        <v>3.988</v>
      </c>
      <c r="W25" s="8">
        <v>4.016</v>
      </c>
      <c r="X25" s="8">
        <v>4.1150000000000002</v>
      </c>
      <c r="Y25" s="8">
        <v>4.5679999999999996</v>
      </c>
      <c r="Z25" s="8">
        <v>4.72</v>
      </c>
      <c r="AA25" s="8">
        <v>4.601</v>
      </c>
      <c r="AB25" s="8">
        <v>4.4180000000000001</v>
      </c>
      <c r="AC25" s="8">
        <v>4.343</v>
      </c>
      <c r="AD25" s="8">
        <v>4.5049999999999999</v>
      </c>
      <c r="AE25" s="8">
        <v>4.415</v>
      </c>
    </row>
    <row r="26" spans="1:31">
      <c r="A26" s="5" t="s">
        <v>61</v>
      </c>
      <c r="B26" s="7">
        <v>2.8730000000000002</v>
      </c>
      <c r="C26" s="7">
        <v>3.0529999999999999</v>
      </c>
      <c r="D26" s="7">
        <v>2.9159999999999999</v>
      </c>
      <c r="E26" s="7">
        <v>3.1850000000000001</v>
      </c>
      <c r="F26" s="7">
        <v>2.903</v>
      </c>
      <c r="G26" s="7">
        <v>3.58</v>
      </c>
      <c r="H26" s="7">
        <v>3.7490000000000001</v>
      </c>
      <c r="I26" s="7">
        <v>3.6269999999999998</v>
      </c>
      <c r="J26" s="7">
        <v>4.0069999999999997</v>
      </c>
      <c r="K26" s="7">
        <v>3.992</v>
      </c>
      <c r="L26" s="7">
        <v>4.4260000000000002</v>
      </c>
      <c r="M26" s="7">
        <v>4.7759999999999998</v>
      </c>
      <c r="N26" s="7">
        <v>4.774</v>
      </c>
      <c r="O26" s="7">
        <v>4.8730000000000002</v>
      </c>
      <c r="P26" s="7">
        <v>5.0670000000000002</v>
      </c>
      <c r="Q26" s="7">
        <v>5.9020000000000001</v>
      </c>
      <c r="R26" s="7">
        <v>5.9509999999999996</v>
      </c>
      <c r="S26" s="7">
        <v>6.2119999999999997</v>
      </c>
      <c r="T26" s="7">
        <v>6.3209999999999997</v>
      </c>
      <c r="U26" s="7">
        <v>6.6020000000000003</v>
      </c>
      <c r="V26" s="7">
        <v>6.7229999999999999</v>
      </c>
      <c r="W26" s="7">
        <v>6.3159999999999998</v>
      </c>
      <c r="X26" s="7">
        <v>6.2290000000000001</v>
      </c>
      <c r="Y26" s="7">
        <v>6.3959999999999999</v>
      </c>
      <c r="Z26" s="7">
        <v>6.907</v>
      </c>
      <c r="AA26" s="7">
        <v>6.851</v>
      </c>
      <c r="AB26" s="7">
        <v>6.452</v>
      </c>
      <c r="AC26" s="7">
        <v>6.13</v>
      </c>
      <c r="AD26" s="7">
        <v>6.0830000000000002</v>
      </c>
      <c r="AE26" s="7">
        <v>5.9619999999999997</v>
      </c>
    </row>
    <row r="27" spans="1:31">
      <c r="A27" s="5" t="s">
        <v>62</v>
      </c>
      <c r="B27" s="8" t="s">
        <v>39</v>
      </c>
      <c r="C27" s="8" t="s">
        <v>39</v>
      </c>
      <c r="D27" s="8" t="s">
        <v>39</v>
      </c>
      <c r="E27" s="8" t="s">
        <v>39</v>
      </c>
      <c r="F27" s="8" t="s">
        <v>39</v>
      </c>
      <c r="G27" s="8" t="s">
        <v>39</v>
      </c>
      <c r="H27" s="8" t="s">
        <v>39</v>
      </c>
      <c r="I27" s="8" t="s">
        <v>39</v>
      </c>
      <c r="J27" s="8" t="s">
        <v>39</v>
      </c>
      <c r="K27" s="8" t="s">
        <v>39</v>
      </c>
      <c r="L27" s="8" t="s">
        <v>39</v>
      </c>
      <c r="M27" s="8" t="s">
        <v>39</v>
      </c>
      <c r="N27" s="8">
        <v>5.1840000000000002</v>
      </c>
      <c r="O27" s="8">
        <v>5.0839999999999996</v>
      </c>
      <c r="P27" s="8">
        <v>4.9530000000000003</v>
      </c>
      <c r="Q27" s="8">
        <v>4.7370000000000001</v>
      </c>
      <c r="R27" s="8">
        <v>4.758</v>
      </c>
      <c r="S27" s="8">
        <v>4.9089999999999998</v>
      </c>
      <c r="T27" s="8">
        <v>4.7919999999999998</v>
      </c>
      <c r="U27" s="8">
        <v>5.0270000000000001</v>
      </c>
      <c r="V27" s="8">
        <v>4.9669999999999996</v>
      </c>
      <c r="W27" s="8">
        <v>4.8019999999999996</v>
      </c>
      <c r="X27" s="8">
        <v>4.9829999999999997</v>
      </c>
      <c r="Y27" s="8">
        <v>5.25</v>
      </c>
      <c r="Z27" s="8">
        <v>5.8470000000000004</v>
      </c>
      <c r="AA27" s="8">
        <v>5.61</v>
      </c>
      <c r="AB27" s="8">
        <v>5.4729999999999999</v>
      </c>
      <c r="AC27" s="8">
        <v>5.5090000000000003</v>
      </c>
      <c r="AD27" s="8">
        <v>5.5860000000000003</v>
      </c>
      <c r="AE27" s="8">
        <v>5.5529999999999999</v>
      </c>
    </row>
    <row r="28" spans="1:31">
      <c r="A28" s="5" t="s">
        <v>63</v>
      </c>
      <c r="B28" s="7" t="s">
        <v>39</v>
      </c>
      <c r="C28" s="7" t="s">
        <v>39</v>
      </c>
      <c r="D28" s="7" t="s">
        <v>39</v>
      </c>
      <c r="E28" s="7" t="s">
        <v>39</v>
      </c>
      <c r="F28" s="7" t="s">
        <v>39</v>
      </c>
      <c r="G28" s="7" t="s">
        <v>39</v>
      </c>
      <c r="H28" s="7" t="s">
        <v>39</v>
      </c>
      <c r="I28" s="7" t="s">
        <v>39</v>
      </c>
      <c r="J28" s="7" t="s">
        <v>39</v>
      </c>
      <c r="K28" s="7" t="s">
        <v>39</v>
      </c>
      <c r="L28" s="7" t="s">
        <v>39</v>
      </c>
      <c r="M28" s="7" t="s">
        <v>39</v>
      </c>
      <c r="N28" s="7" t="s">
        <v>39</v>
      </c>
      <c r="O28" s="7" t="s">
        <v>39</v>
      </c>
      <c r="P28" s="7" t="s">
        <v>39</v>
      </c>
      <c r="Q28" s="7">
        <v>5.6740000000000004</v>
      </c>
      <c r="R28" s="7">
        <v>5.6289999999999996</v>
      </c>
      <c r="S28" s="7">
        <v>5.8659999999999997</v>
      </c>
      <c r="T28" s="7">
        <v>5.8860000000000001</v>
      </c>
      <c r="U28" s="7">
        <v>5.82</v>
      </c>
      <c r="V28" s="7">
        <v>5.8529999999999998</v>
      </c>
      <c r="W28" s="7">
        <v>5.7050000000000001</v>
      </c>
      <c r="X28" s="7">
        <v>5.36</v>
      </c>
      <c r="Y28" s="7">
        <v>5.774</v>
      </c>
      <c r="Z28" s="7">
        <v>6.2560000000000002</v>
      </c>
      <c r="AA28" s="7">
        <v>6.2779999999999996</v>
      </c>
      <c r="AB28" s="7">
        <v>6.2610000000000001</v>
      </c>
      <c r="AC28" s="7">
        <v>6.266</v>
      </c>
      <c r="AD28" s="7">
        <v>6.2169999999999996</v>
      </c>
      <c r="AE28" s="7">
        <v>6.0659999999999998</v>
      </c>
    </row>
    <row r="29" spans="1:31">
      <c r="A29" s="5" t="s">
        <v>64</v>
      </c>
      <c r="B29" s="8">
        <v>4.0599999999999996</v>
      </c>
      <c r="C29" s="8">
        <v>3.9809999999999999</v>
      </c>
      <c r="D29" s="8">
        <v>4.0289999999999999</v>
      </c>
      <c r="E29" s="8">
        <v>4.4589999999999996</v>
      </c>
      <c r="F29" s="8">
        <v>4.4850000000000003</v>
      </c>
      <c r="G29" s="8">
        <v>4.7809999999999997</v>
      </c>
      <c r="H29" s="8">
        <v>4.8479999999999999</v>
      </c>
      <c r="I29" s="8">
        <v>5.1379999999999999</v>
      </c>
      <c r="J29" s="8">
        <v>5.3129999999999997</v>
      </c>
      <c r="K29" s="8">
        <v>5.2060000000000004</v>
      </c>
      <c r="L29" s="8">
        <v>5.077</v>
      </c>
      <c r="M29" s="8">
        <v>5.1029999999999998</v>
      </c>
      <c r="N29" s="8">
        <v>5.0199999999999996</v>
      </c>
      <c r="O29" s="8">
        <v>4.9740000000000002</v>
      </c>
      <c r="P29" s="8">
        <v>4.9669999999999996</v>
      </c>
      <c r="Q29" s="8">
        <v>4.8639999999999999</v>
      </c>
      <c r="R29" s="8">
        <v>4.8179999999999996</v>
      </c>
      <c r="S29" s="8">
        <v>4.8330000000000002</v>
      </c>
      <c r="T29" s="8">
        <v>5.37</v>
      </c>
      <c r="U29" s="8">
        <v>5.4539999999999997</v>
      </c>
      <c r="V29" s="8">
        <v>5.5170000000000003</v>
      </c>
      <c r="W29" s="8">
        <v>5.62</v>
      </c>
      <c r="X29" s="8">
        <v>5.6989999999999998</v>
      </c>
      <c r="Y29" s="8">
        <v>6.1040000000000001</v>
      </c>
      <c r="Z29" s="8">
        <v>6.7770000000000001</v>
      </c>
      <c r="AA29" s="8">
        <v>6.7469999999999999</v>
      </c>
      <c r="AB29" s="8">
        <v>6.7080000000000002</v>
      </c>
      <c r="AC29" s="8">
        <v>6.5510000000000002</v>
      </c>
      <c r="AD29" s="8">
        <v>6.4109999999999996</v>
      </c>
      <c r="AE29" s="8">
        <v>6.36</v>
      </c>
    </row>
    <row r="30" spans="1:31">
      <c r="A30" s="5" t="s">
        <v>65</v>
      </c>
      <c r="B30" s="7">
        <v>6.577</v>
      </c>
      <c r="C30" s="7">
        <v>6.3760000000000003</v>
      </c>
      <c r="D30" s="7">
        <v>6.45</v>
      </c>
      <c r="E30" s="7">
        <v>6.3449999999999998</v>
      </c>
      <c r="F30" s="7">
        <v>6.4109999999999996</v>
      </c>
      <c r="G30" s="7">
        <v>5.7729999999999997</v>
      </c>
      <c r="H30" s="7">
        <v>5.6379999999999999</v>
      </c>
      <c r="I30" s="7">
        <v>6.5640000000000001</v>
      </c>
      <c r="J30" s="7">
        <v>6.7889999999999997</v>
      </c>
      <c r="K30" s="7">
        <v>6.431</v>
      </c>
      <c r="L30" s="7">
        <v>6.3170000000000002</v>
      </c>
      <c r="M30" s="7">
        <v>6.5369999999999999</v>
      </c>
      <c r="N30" s="7">
        <v>6.2880000000000003</v>
      </c>
      <c r="O30" s="7">
        <v>6.3490000000000002</v>
      </c>
      <c r="P30" s="7">
        <v>6.3659999999999997</v>
      </c>
      <c r="Q30" s="7">
        <v>6.34</v>
      </c>
      <c r="R30" s="7">
        <v>6.5759999999999996</v>
      </c>
      <c r="S30" s="7">
        <v>6.8730000000000002</v>
      </c>
      <c r="T30" s="7">
        <v>6.9889999999999999</v>
      </c>
      <c r="U30" s="7">
        <v>6.7880000000000003</v>
      </c>
      <c r="V30" s="7">
        <v>6.7670000000000003</v>
      </c>
      <c r="W30" s="7">
        <v>6.6760000000000002</v>
      </c>
      <c r="X30" s="7">
        <v>6.609</v>
      </c>
      <c r="Y30" s="7">
        <v>6.8049999999999997</v>
      </c>
      <c r="Z30" s="7">
        <v>7.3310000000000004</v>
      </c>
      <c r="AA30" s="7">
        <v>6.9489999999999998</v>
      </c>
      <c r="AB30" s="7">
        <v>8.9670000000000005</v>
      </c>
      <c r="AC30" s="7">
        <v>9.1419999999999995</v>
      </c>
      <c r="AD30" s="7">
        <v>9.2560000000000002</v>
      </c>
      <c r="AE30" s="7">
        <v>9.2880000000000003</v>
      </c>
    </row>
    <row r="31" spans="1:31">
      <c r="A31" s="5" t="s">
        <v>66</v>
      </c>
      <c r="B31" s="8">
        <v>3.403</v>
      </c>
      <c r="C31" s="8">
        <v>3.4670000000000001</v>
      </c>
      <c r="D31" s="8">
        <v>3.5569999999999999</v>
      </c>
      <c r="E31" s="8">
        <v>3.6150000000000002</v>
      </c>
      <c r="F31" s="8">
        <v>3.7519999999999998</v>
      </c>
      <c r="G31" s="8">
        <v>3.7509999999999999</v>
      </c>
      <c r="H31" s="8">
        <v>4.0940000000000003</v>
      </c>
      <c r="I31" s="8">
        <v>4.3680000000000003</v>
      </c>
      <c r="J31" s="8">
        <v>4.4530000000000003</v>
      </c>
      <c r="K31" s="8">
        <v>4.484</v>
      </c>
      <c r="L31" s="8">
        <v>4.7389999999999999</v>
      </c>
      <c r="M31" s="8">
        <v>5.01</v>
      </c>
      <c r="N31" s="8">
        <v>5.048</v>
      </c>
      <c r="O31" s="8">
        <v>5.0880000000000001</v>
      </c>
      <c r="P31" s="8">
        <v>5.2050000000000001</v>
      </c>
      <c r="Q31" s="8">
        <v>5.1760000000000002</v>
      </c>
      <c r="R31" s="8">
        <v>5.5170000000000003</v>
      </c>
      <c r="S31" s="8">
        <v>5.83</v>
      </c>
      <c r="T31" s="8">
        <v>6.0640000000000001</v>
      </c>
      <c r="U31" s="8">
        <v>6.0860000000000003</v>
      </c>
      <c r="V31" s="8">
        <v>6.0979999999999999</v>
      </c>
      <c r="W31" s="8">
        <v>5.798</v>
      </c>
      <c r="X31" s="8">
        <v>5.6929999999999996</v>
      </c>
      <c r="Y31" s="8">
        <v>6.3719999999999999</v>
      </c>
      <c r="Z31" s="8">
        <v>6.8079999999999998</v>
      </c>
      <c r="AA31" s="8">
        <v>6.7149999999999999</v>
      </c>
      <c r="AB31" s="8">
        <v>6.8209999999999997</v>
      </c>
      <c r="AC31" s="8">
        <v>7.1379999999999999</v>
      </c>
      <c r="AD31" s="8">
        <v>7.3730000000000002</v>
      </c>
      <c r="AE31" s="8">
        <v>7.4160000000000004</v>
      </c>
    </row>
    <row r="32" spans="1:31">
      <c r="A32" s="5" t="s">
        <v>67</v>
      </c>
      <c r="B32" s="7">
        <v>4.4279999999999999</v>
      </c>
      <c r="C32" s="7">
        <v>4.407</v>
      </c>
      <c r="D32" s="7">
        <v>4.4210000000000003</v>
      </c>
      <c r="E32" s="7">
        <v>4.3310000000000004</v>
      </c>
      <c r="F32" s="7">
        <v>4.2489999999999997</v>
      </c>
      <c r="G32" s="7">
        <v>4.2910000000000004</v>
      </c>
      <c r="H32" s="7">
        <v>4.5860000000000003</v>
      </c>
      <c r="I32" s="7">
        <v>4.9749999999999996</v>
      </c>
      <c r="J32" s="7">
        <v>5.0659999999999998</v>
      </c>
      <c r="K32" s="7">
        <v>5.0910000000000002</v>
      </c>
      <c r="L32" s="7">
        <v>4.7610000000000001</v>
      </c>
      <c r="M32" s="7">
        <v>4.7539999999999996</v>
      </c>
      <c r="N32" s="7">
        <v>4.3769999999999998</v>
      </c>
      <c r="O32" s="7">
        <v>4.4939999999999998</v>
      </c>
      <c r="P32" s="7">
        <v>4.6879999999999997</v>
      </c>
      <c r="Q32" s="7">
        <v>4.7699999999999996</v>
      </c>
      <c r="R32" s="7">
        <v>5.0389999999999997</v>
      </c>
      <c r="S32" s="7">
        <v>5.2779999999999996</v>
      </c>
      <c r="T32" s="7">
        <v>5.48</v>
      </c>
      <c r="U32" s="7">
        <v>5.7430000000000003</v>
      </c>
      <c r="V32" s="7">
        <v>5.8890000000000002</v>
      </c>
      <c r="W32" s="7">
        <v>6.0759999999999996</v>
      </c>
      <c r="X32" s="7">
        <v>6.0979999999999999</v>
      </c>
      <c r="Y32" s="7">
        <v>6.3920000000000003</v>
      </c>
      <c r="Z32" s="7">
        <v>7.165</v>
      </c>
      <c r="AA32" s="7">
        <v>7.0720000000000001</v>
      </c>
      <c r="AB32" s="7">
        <v>6.9859999999999998</v>
      </c>
      <c r="AC32" s="7">
        <v>6.944</v>
      </c>
      <c r="AD32" s="7">
        <v>7.8369999999999997</v>
      </c>
      <c r="AE32" s="7">
        <v>7.8049999999999997</v>
      </c>
    </row>
    <row r="33" spans="1:31">
      <c r="A33" s="5" t="s">
        <v>68</v>
      </c>
      <c r="B33" s="8" t="s">
        <v>39</v>
      </c>
      <c r="C33" s="8" t="s">
        <v>39</v>
      </c>
      <c r="D33" s="8" t="s">
        <v>39</v>
      </c>
      <c r="E33" s="8" t="s">
        <v>39</v>
      </c>
      <c r="F33" s="8" t="s">
        <v>39</v>
      </c>
      <c r="G33" s="8" t="s">
        <v>39</v>
      </c>
      <c r="H33" s="8" t="s">
        <v>39</v>
      </c>
      <c r="I33" s="8" t="s">
        <v>39</v>
      </c>
      <c r="J33" s="8" t="s">
        <v>39</v>
      </c>
      <c r="K33" s="8" t="s">
        <v>39</v>
      </c>
      <c r="L33" s="8" t="s">
        <v>39</v>
      </c>
      <c r="M33" s="8" t="s">
        <v>39</v>
      </c>
      <c r="N33" s="8" t="s">
        <v>39</v>
      </c>
      <c r="O33" s="8" t="s">
        <v>39</v>
      </c>
      <c r="P33" s="8" t="s">
        <v>39</v>
      </c>
      <c r="Q33" s="8">
        <v>5.524</v>
      </c>
      <c r="R33" s="8">
        <v>5.9450000000000003</v>
      </c>
      <c r="S33" s="8">
        <v>6.2969999999999997</v>
      </c>
      <c r="T33" s="8">
        <v>6.492</v>
      </c>
      <c r="U33" s="8">
        <v>6.5759999999999996</v>
      </c>
      <c r="V33" s="8">
        <v>6.5979999999999999</v>
      </c>
      <c r="W33" s="8">
        <v>6.76</v>
      </c>
      <c r="X33" s="8">
        <v>6.883</v>
      </c>
      <c r="Y33" s="8">
        <v>7.2220000000000004</v>
      </c>
      <c r="Z33" s="8">
        <v>7.8639999999999999</v>
      </c>
      <c r="AA33" s="8">
        <v>7.931</v>
      </c>
      <c r="AB33" s="8">
        <v>7.9260000000000002</v>
      </c>
      <c r="AC33" s="8">
        <v>7.9119999999999999</v>
      </c>
      <c r="AD33" s="8">
        <v>7.9669999999999996</v>
      </c>
      <c r="AE33" s="8">
        <v>8.1639999999999997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</hyperlinks>
  <pageMargins left="0.75" right="0.75" top="1" bottom="1" header="0.5" footer="0.5"/>
  <pageSetup orientation="portrait" horizontalDpi="4294967292" verticalDpi="4294967292"/>
  <legacyDrawing r:id="rId3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activeCell="A4" sqref="A4:XFD4"/>
    </sheetView>
  </sheetViews>
  <sheetFormatPr defaultColWidth="10.6640625" defaultRowHeight="12.75"/>
  <sheetData>
    <row r="1" spans="1:3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>
      <c r="A2" t="s">
        <v>35</v>
      </c>
      <c r="B2" s="9"/>
      <c r="C2" s="9"/>
      <c r="D2" s="9"/>
      <c r="E2" s="9"/>
      <c r="F2" s="9">
        <f>'OECD.Stat export'!G4/100</f>
        <v>4.1159999999999995E-2</v>
      </c>
      <c r="G2" s="9">
        <f>'OECD.Stat export'!H4/100</f>
        <v>4.2790000000000002E-2</v>
      </c>
      <c r="H2" s="9">
        <f>'OECD.Stat export'!I4/100</f>
        <v>4.4630000000000003E-2</v>
      </c>
      <c r="I2" s="9">
        <f>'OECD.Stat export'!J4/100</f>
        <v>4.4920000000000002E-2</v>
      </c>
      <c r="J2" s="9">
        <f>'OECD.Stat export'!K4/100</f>
        <v>4.4880000000000003E-2</v>
      </c>
      <c r="K2" s="9">
        <f>'OECD.Stat export'!L4/100</f>
        <v>4.4999999999999998E-2</v>
      </c>
      <c r="L2" s="9">
        <f>'OECD.Stat export'!M4/100</f>
        <v>4.5850000000000002E-2</v>
      </c>
      <c r="M2" s="9">
        <f>'OECD.Stat export'!N4/100</f>
        <v>4.6390000000000001E-2</v>
      </c>
      <c r="N2" s="9">
        <f>'OECD.Stat export'!O4/100</f>
        <v>4.761E-2</v>
      </c>
      <c r="O2" s="9">
        <f>'OECD.Stat export'!P4/100</f>
        <v>4.9029999999999997E-2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>
      <c r="A3" t="s">
        <v>37</v>
      </c>
      <c r="B3" s="9">
        <f>'OECD.Stat export'!C5/100</f>
        <v>4.4930000000000005E-2</v>
      </c>
      <c r="C3" s="9">
        <f>'OECD.Stat export'!D5/100</f>
        <v>4.5759999999999995E-2</v>
      </c>
      <c r="D3" s="9">
        <f>'OECD.Stat export'!E5/100</f>
        <v>4.7899999999999998E-2</v>
      </c>
      <c r="E3" s="9">
        <f>'OECD.Stat export'!F5/100</f>
        <v>4.7550000000000002E-2</v>
      </c>
      <c r="F3" s="9">
        <f>'OECD.Stat export'!G5/100</f>
        <v>4.7259999999999996E-2</v>
      </c>
      <c r="G3" s="9">
        <f>'OECD.Stat export'!H5/100</f>
        <v>5.7539999999999994E-2</v>
      </c>
      <c r="H3" s="9">
        <f>'OECD.Stat export'!I5/100</f>
        <v>5.806E-2</v>
      </c>
      <c r="I3" s="9">
        <f>'OECD.Stat export'!J5/100</f>
        <v>6.0629999999999996E-2</v>
      </c>
      <c r="J3" s="9">
        <f>'OECD.Stat export'!K5/100</f>
        <v>6.4829999999999999E-2</v>
      </c>
      <c r="K3" s="9">
        <f>'OECD.Stat export'!L5/100</f>
        <v>6.8449999999999997E-2</v>
      </c>
      <c r="L3" s="9">
        <f>'OECD.Stat export'!M5/100</f>
        <v>6.7320000000000005E-2</v>
      </c>
      <c r="M3" s="9">
        <f>'OECD.Stat export'!N5/100</f>
        <v>6.676E-2</v>
      </c>
      <c r="N3" s="9">
        <f>'OECD.Stat export'!O5/100</f>
        <v>6.7960000000000007E-2</v>
      </c>
      <c r="O3" s="9">
        <f>'OECD.Stat export'!P5/100</f>
        <v>6.9210000000000008E-2</v>
      </c>
      <c r="P3" s="9">
        <f>'OECD.Stat export'!Q5/100</f>
        <v>7.0519999999999999E-2</v>
      </c>
      <c r="Q3" s="9">
        <f>'OECD.Stat export'!R5/100</f>
        <v>6.966E-2</v>
      </c>
      <c r="R3" s="9">
        <f>'OECD.Stat export'!S5/100</f>
        <v>6.966E-2</v>
      </c>
      <c r="S3" s="9">
        <f>'OECD.Stat export'!T5/100</f>
        <v>7.0400000000000004E-2</v>
      </c>
      <c r="T3" s="9">
        <f>'OECD.Stat export'!U5/100</f>
        <v>7.1390000000000009E-2</v>
      </c>
      <c r="U3" s="9">
        <f>'OECD.Stat export'!V5/100</f>
        <v>7.1919999999999998E-2</v>
      </c>
      <c r="V3" s="9">
        <f>'OECD.Stat export'!W5/100</f>
        <v>7.195E-2</v>
      </c>
      <c r="W3" s="9">
        <f>'OECD.Stat export'!X5/100</f>
        <v>7.17E-2</v>
      </c>
      <c r="X3" s="9">
        <f>'OECD.Stat export'!Y5/100</f>
        <v>7.17E-2</v>
      </c>
      <c r="Y3" s="9">
        <f>'OECD.Stat export'!Z5/100</f>
        <v>7.3719999999999994E-2</v>
      </c>
      <c r="Z3" s="9">
        <f>'OECD.Stat export'!AA5/100</f>
        <v>7.7539999999999998E-2</v>
      </c>
      <c r="AA3" s="9">
        <f>'OECD.Stat export'!AB5/100</f>
        <v>7.6990000000000003E-2</v>
      </c>
      <c r="AB3" s="9">
        <f>'OECD.Stat export'!AC5/100</f>
        <v>7.5330000000000008E-2</v>
      </c>
      <c r="AC3" s="9">
        <f>'OECD.Stat export'!AD5/100</f>
        <v>7.6920000000000002E-2</v>
      </c>
      <c r="AD3" s="9">
        <f>'OECD.Stat export'!AE5/100</f>
        <v>7.6780000000000001E-2</v>
      </c>
      <c r="AE3" s="9">
        <f>'OECD.Stat export'!AF5/100</f>
        <v>7.7640000000000001E-2</v>
      </c>
    </row>
    <row r="4" spans="1:31">
      <c r="A4" t="s">
        <v>38</v>
      </c>
      <c r="B4" s="9"/>
      <c r="C4" s="9"/>
      <c r="D4" s="9"/>
      <c r="E4" s="9"/>
      <c r="F4" s="9"/>
      <c r="G4" s="9"/>
      <c r="H4" s="9"/>
      <c r="I4" s="9">
        <f>'OECD.Stat export'!J6/100</f>
        <v>5.6349999999999997E-2</v>
      </c>
      <c r="J4" s="9">
        <f>'OECD.Stat export'!K6/100</f>
        <v>5.6710000000000003E-2</v>
      </c>
      <c r="K4" s="9">
        <f>'OECD.Stat export'!L6/100</f>
        <v>5.4720000000000005E-2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>
      <c r="A5" t="s">
        <v>40</v>
      </c>
      <c r="B5" s="9">
        <f>'OECD.Stat export'!C7/100</f>
        <v>5.7340000000000002E-2</v>
      </c>
      <c r="C5" s="9">
        <f>'OECD.Stat export'!D7/100</f>
        <v>5.8779999999999999E-2</v>
      </c>
      <c r="D5" s="9">
        <f>'OECD.Stat export'!E7/100</f>
        <v>5.8280000000000005E-2</v>
      </c>
      <c r="E5" s="9">
        <f>'OECD.Stat export'!F7/100</f>
        <v>5.8019999999999995E-2</v>
      </c>
      <c r="F5" s="9">
        <f>'OECD.Stat export'!G7/100</f>
        <v>5.944E-2</v>
      </c>
      <c r="G5" s="9">
        <f>'OECD.Stat export'!H7/100</f>
        <v>6.234E-2</v>
      </c>
      <c r="H5" s="9">
        <f>'OECD.Stat export'!I7/100</f>
        <v>6.7479999999999998E-2</v>
      </c>
      <c r="I5" s="9">
        <f>'OECD.Stat export'!J7/100</f>
        <v>6.8900000000000003E-2</v>
      </c>
      <c r="J5" s="9">
        <f>'OECD.Stat export'!K7/100</f>
        <v>6.6729999999999998E-2</v>
      </c>
      <c r="K5" s="9">
        <f>'OECD.Stat export'!L7/100</f>
        <v>6.3350000000000004E-2</v>
      </c>
      <c r="L5" s="9">
        <f>'OECD.Stat export'!M7/100</f>
        <v>6.0720000000000003E-2</v>
      </c>
      <c r="M5" s="9">
        <f>'OECD.Stat export'!N7/100</f>
        <v>5.9000000000000004E-2</v>
      </c>
      <c r="N5" s="9">
        <f>'OECD.Stat export'!O7/100</f>
        <v>5.8220000000000001E-2</v>
      </c>
      <c r="O5" s="9"/>
      <c r="P5" s="9"/>
      <c r="Q5" s="9"/>
      <c r="R5" s="9"/>
      <c r="S5" s="9"/>
      <c r="T5" s="9"/>
      <c r="U5" s="9"/>
      <c r="V5" s="9"/>
      <c r="W5" s="9">
        <f>'OECD.Stat export'!X7/100</f>
        <v>6.404E-2</v>
      </c>
      <c r="X5" s="9">
        <f>'OECD.Stat export'!Y7/100</f>
        <v>6.4809999999999993E-2</v>
      </c>
      <c r="Y5" s="9">
        <f>'OECD.Stat export'!Z7/100</f>
        <v>6.6059999999999994E-2</v>
      </c>
      <c r="Z5" s="9">
        <f>'OECD.Stat export'!AA7/100</f>
        <v>7.4249999999999997E-2</v>
      </c>
      <c r="AA5" s="9">
        <f>'OECD.Stat export'!AB7/100</f>
        <v>7.3770000000000002E-2</v>
      </c>
      <c r="AB5" s="9">
        <f>'OECD.Stat export'!AC7/100</f>
        <v>7.213E-2</v>
      </c>
      <c r="AC5" s="9">
        <f>'OECD.Stat export'!AD7/100</f>
        <v>7.214000000000001E-2</v>
      </c>
      <c r="AD5" s="9">
        <f>'OECD.Stat export'!AE7/100</f>
        <v>7.1300000000000002E-2</v>
      </c>
      <c r="AE5" s="9">
        <f>'OECD.Stat export'!AF7/100</f>
        <v>7.0319999999999994E-2</v>
      </c>
    </row>
    <row r="6" spans="1:31">
      <c r="A6" t="s">
        <v>41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>
        <f>'OECD.Stat export'!R8/100</f>
        <v>3.2300000000000002E-2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>
      <c r="A7" t="s">
        <v>42</v>
      </c>
      <c r="B7" s="9"/>
      <c r="C7" s="9"/>
      <c r="D7" s="9"/>
      <c r="E7" s="9"/>
      <c r="F7" s="9"/>
      <c r="G7" s="9">
        <f>'OECD.Stat export'!H9/100</f>
        <v>3.6409999999999998E-2</v>
      </c>
      <c r="H7" s="9">
        <f>'OECD.Stat export'!I9/100</f>
        <v>3.7409999999999999E-2</v>
      </c>
      <c r="I7" s="9">
        <f>'OECD.Stat export'!J9/100</f>
        <v>3.8010000000000002E-2</v>
      </c>
      <c r="J7" s="9">
        <f>'OECD.Stat export'!K9/100</f>
        <v>5.0529999999999999E-2</v>
      </c>
      <c r="K7" s="9">
        <f>'OECD.Stat export'!L9/100</f>
        <v>5.1470000000000002E-2</v>
      </c>
      <c r="L7" s="9">
        <f>'OECD.Stat export'!M9/100</f>
        <v>5.1670000000000001E-2</v>
      </c>
      <c r="M7" s="9">
        <f>'OECD.Stat export'!N9/100</f>
        <v>5.0560000000000001E-2</v>
      </c>
      <c r="N7" s="9">
        <f>'OECD.Stat export'!O9/100</f>
        <v>5.0469999999999994E-2</v>
      </c>
      <c r="O7" s="9">
        <f>'OECD.Stat export'!P9/100</f>
        <v>5.0389999999999997E-2</v>
      </c>
      <c r="P7" s="9">
        <f>'OECD.Stat export'!Q9/100</f>
        <v>5.2290000000000003E-2</v>
      </c>
      <c r="Q7" s="9">
        <f>'OECD.Stat export'!R9/100</f>
        <v>5.1490000000000001E-2</v>
      </c>
      <c r="R7" s="9">
        <f>'OECD.Stat export'!S9/100</f>
        <v>5.2729999999999999E-2</v>
      </c>
      <c r="S7" s="9">
        <f>'OECD.Stat export'!T9/100</f>
        <v>5.5940000000000004E-2</v>
      </c>
      <c r="T7" s="9">
        <f>'OECD.Stat export'!U9/100</f>
        <v>5.8779999999999999E-2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>
      <c r="A8" t="s">
        <v>43</v>
      </c>
      <c r="B8" s="9">
        <f>'OECD.Stat export'!C10/100</f>
        <v>6.7549999999999999E-2</v>
      </c>
      <c r="C8" s="9">
        <f>'OECD.Stat export'!D10/100</f>
        <v>6.5030000000000004E-2</v>
      </c>
      <c r="D8" s="9">
        <f>'OECD.Stat export'!E10/100</f>
        <v>6.7580000000000001E-2</v>
      </c>
      <c r="E8" s="9">
        <f>'OECD.Stat export'!F10/100</f>
        <v>6.8989999999999996E-2</v>
      </c>
      <c r="F8" s="9">
        <f>'OECD.Stat export'!G10/100</f>
        <v>6.7539999999999989E-2</v>
      </c>
      <c r="G8" s="9">
        <f>'OECD.Stat export'!H10/100</f>
        <v>6.6220000000000001E-2</v>
      </c>
      <c r="H8" s="9">
        <f>'OECD.Stat export'!I10/100</f>
        <v>6.6070000000000004E-2</v>
      </c>
      <c r="I8" s="9">
        <f>'OECD.Stat export'!J10/100</f>
        <v>6.5919999999999992E-2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>
      <c r="A9" t="s">
        <v>44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>
      <c r="A10" t="s">
        <v>45</v>
      </c>
      <c r="B10" s="9">
        <f>'OECD.Stat export'!C12/100</f>
        <v>5.1619999999999999E-2</v>
      </c>
      <c r="C10" s="9">
        <f>'OECD.Stat export'!D12/100</f>
        <v>5.2910000000000006E-2</v>
      </c>
      <c r="D10" s="9">
        <f>'OECD.Stat export'!E12/100</f>
        <v>5.4240000000000003E-2</v>
      </c>
      <c r="E10" s="9">
        <f>'OECD.Stat export'!F12/100</f>
        <v>5.2600000000000001E-2</v>
      </c>
      <c r="F10" s="9">
        <f>'OECD.Stat export'!G12/100</f>
        <v>5.3310000000000003E-2</v>
      </c>
      <c r="G10" s="9">
        <f>'OECD.Stat export'!H12/100</f>
        <v>5.7990000000000007E-2</v>
      </c>
      <c r="H10" s="9">
        <f>'OECD.Stat export'!I12/100</f>
        <v>6.676E-2</v>
      </c>
      <c r="I10" s="9">
        <f>'OECD.Stat export'!J12/100</f>
        <v>6.7199999999999996E-2</v>
      </c>
      <c r="J10" s="9">
        <f>'OECD.Stat export'!K12/100</f>
        <v>5.9000000000000004E-2</v>
      </c>
      <c r="K10" s="9">
        <f>'OECD.Stat export'!L12/100</f>
        <v>5.4469999999999998E-2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>
      <c r="A11" t="s">
        <v>46</v>
      </c>
      <c r="B11" s="9">
        <f>'OECD.Stat export'!C13/100</f>
        <v>5.9640000000000006E-2</v>
      </c>
      <c r="C11" s="9"/>
      <c r="D11" s="9"/>
      <c r="E11" s="9"/>
      <c r="F11" s="9"/>
      <c r="G11" s="9">
        <f>'OECD.Stat export'!H13/100</f>
        <v>6.0469999999999996E-2</v>
      </c>
      <c r="H11" s="9">
        <f>'OECD.Stat export'!I13/100</f>
        <v>6.1870000000000001E-2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>
      <c r="A12" t="s">
        <v>47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>
      <c r="A13" t="s">
        <v>48</v>
      </c>
      <c r="B13" s="9"/>
      <c r="C13" s="9"/>
      <c r="D13" s="9"/>
      <c r="E13" s="9">
        <f>'OECD.Stat export'!F15/100</f>
        <v>2.9670000000000002E-2</v>
      </c>
      <c r="F13" s="9">
        <f>'OECD.Stat export'!G15/100</f>
        <v>3.3869999999999997E-2</v>
      </c>
      <c r="G13" s="9">
        <f>'OECD.Stat export'!H15/100</f>
        <v>3.2850000000000004E-2</v>
      </c>
      <c r="H13" s="9">
        <f>'OECD.Stat export'!I15/100</f>
        <v>3.211E-2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>
      <c r="A14" t="s">
        <v>49</v>
      </c>
      <c r="B14" s="9"/>
      <c r="C14" s="9"/>
      <c r="D14" s="9"/>
      <c r="E14" s="9"/>
      <c r="F14" s="9"/>
      <c r="G14" s="9"/>
      <c r="H14" s="9">
        <f>'OECD.Stat export'!I16/100</f>
        <v>5.6189999999999997E-2</v>
      </c>
      <c r="I14" s="9">
        <f>'OECD.Stat export'!J16/100</f>
        <v>5.9669999999999994E-2</v>
      </c>
      <c r="J14" s="9">
        <f>'OECD.Stat export'!K16/100</f>
        <v>5.987E-2</v>
      </c>
      <c r="K14" s="9">
        <f>'OECD.Stat export'!L16/100</f>
        <v>6.3879999999999992E-2</v>
      </c>
      <c r="L14" s="9">
        <f>'OECD.Stat export'!M16/100</f>
        <v>5.5879999999999999E-2</v>
      </c>
      <c r="M14" s="9">
        <f>'OECD.Stat export'!N16/100</f>
        <v>5.3749999999999999E-2</v>
      </c>
      <c r="N14" s="9">
        <f>'OECD.Stat export'!O16/100</f>
        <v>5.0590000000000003E-2</v>
      </c>
      <c r="O14" s="9">
        <f>'OECD.Stat export'!P16/100</f>
        <v>4.938E-2</v>
      </c>
      <c r="P14" s="9">
        <f>'OECD.Stat export'!Q16/100</f>
        <v>4.9050000000000003E-2</v>
      </c>
      <c r="Q14" s="9">
        <f>'OECD.Stat export'!R16/100</f>
        <v>4.7220000000000005E-2</v>
      </c>
      <c r="R14" s="9">
        <f>'OECD.Stat export'!S16/100</f>
        <v>4.6580000000000003E-2</v>
      </c>
      <c r="S14" s="9">
        <f>'OECD.Stat export'!T16/100</f>
        <v>4.9569999999999996E-2</v>
      </c>
      <c r="T14" s="9">
        <f>'OECD.Stat export'!U16/100</f>
        <v>5.7439999999999998E-2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>
      <c r="A15" t="s">
        <v>50</v>
      </c>
      <c r="B15" s="9">
        <f>'OECD.Stat export'!C17/100</f>
        <v>5.7919999999999999E-2</v>
      </c>
      <c r="C15" s="9">
        <f>'OECD.Stat export'!D17/100</f>
        <v>6.148E-2</v>
      </c>
      <c r="D15" s="9">
        <f>'OECD.Stat export'!E17/100</f>
        <v>6.3589999999999994E-2</v>
      </c>
      <c r="E15" s="9">
        <f>'OECD.Stat export'!F17/100</f>
        <v>6.8499999999999991E-2</v>
      </c>
      <c r="F15" s="9">
        <f>'OECD.Stat export'!G17/100</f>
        <v>6.6519999999999996E-2</v>
      </c>
      <c r="G15" s="9">
        <f>'OECD.Stat export'!H17/100</f>
        <v>6.3640000000000002E-2</v>
      </c>
      <c r="H15" s="9">
        <f>'OECD.Stat export'!I17/100</f>
        <v>6.5189999999999998E-2</v>
      </c>
      <c r="I15" s="9">
        <f>'OECD.Stat export'!J17/100</f>
        <v>6.5490000000000007E-2</v>
      </c>
      <c r="J15" s="9">
        <f>'OECD.Stat export'!K17/100</f>
        <v>6.5040000000000001E-2</v>
      </c>
      <c r="K15" s="9">
        <f>'OECD.Stat export'!L17/100</f>
        <v>6.3810000000000006E-2</v>
      </c>
      <c r="L15" s="9">
        <f>'OECD.Stat export'!M17/100</f>
        <v>6.5090000000000009E-2</v>
      </c>
      <c r="M15" s="9">
        <f>'OECD.Stat export'!N17/100</f>
        <v>6.4960000000000004E-2</v>
      </c>
      <c r="N15" s="9">
        <f>'OECD.Stat export'!O17/100</f>
        <v>6.318E-2</v>
      </c>
      <c r="O15" s="9">
        <f>'OECD.Stat export'!P17/100</f>
        <v>6.7900000000000002E-2</v>
      </c>
      <c r="P15" s="9">
        <f>'OECD.Stat export'!Q17/100</f>
        <v>7.2169999999999998E-2</v>
      </c>
      <c r="Q15" s="9">
        <f>'OECD.Stat export'!R17/100</f>
        <v>7.2590000000000002E-2</v>
      </c>
      <c r="R15" s="9">
        <f>'OECD.Stat export'!S17/100</f>
        <v>7.152E-2</v>
      </c>
      <c r="S15" s="9">
        <f>'OECD.Stat export'!T17/100</f>
        <v>7.8079999999999997E-2</v>
      </c>
      <c r="T15" s="9">
        <f>'OECD.Stat export'!U17/100</f>
        <v>8.2279999999999992E-2</v>
      </c>
      <c r="U15" s="9"/>
      <c r="V15" s="9"/>
      <c r="W15" s="9"/>
      <c r="X15" s="9"/>
      <c r="Y15" s="9"/>
      <c r="Z15" s="9">
        <f>'OECD.Stat export'!AA17/100</f>
        <v>7.4260000000000007E-2</v>
      </c>
      <c r="AA15" s="9">
        <f>'OECD.Stat export'!AB17/100</f>
        <v>7.084E-2</v>
      </c>
      <c r="AB15" s="9">
        <f>'OECD.Stat export'!AC17/100</f>
        <v>6.9610000000000005E-2</v>
      </c>
      <c r="AC15" s="9">
        <f>'OECD.Stat export'!AD17/100</f>
        <v>7.0029999999999995E-2</v>
      </c>
      <c r="AD15" s="9">
        <f>'OECD.Stat export'!AE17/100</f>
        <v>7.0209999999999995E-2</v>
      </c>
      <c r="AE15" s="9">
        <f>'OECD.Stat export'!AF17/100</f>
        <v>7.1190000000000003E-2</v>
      </c>
    </row>
    <row r="16" spans="1:31">
      <c r="A16" t="s">
        <v>51</v>
      </c>
      <c r="B16" s="9">
        <f>'OECD.Stat export'!C18/100</f>
        <v>5.2290000000000003E-2</v>
      </c>
      <c r="C16" s="9">
        <f>'OECD.Stat export'!D18/100</f>
        <v>5.0880000000000002E-2</v>
      </c>
      <c r="D16" s="9">
        <f>'OECD.Stat export'!E18/100</f>
        <v>4.7469999999999998E-2</v>
      </c>
      <c r="E16" s="9">
        <f>'OECD.Stat export'!F18/100</f>
        <v>4.4320000000000005E-2</v>
      </c>
      <c r="F16" s="9">
        <f>'OECD.Stat export'!G18/100</f>
        <v>4.2569999999999997E-2</v>
      </c>
      <c r="G16" s="9">
        <f>'OECD.Stat export'!H18/100</f>
        <v>4.1050000000000003E-2</v>
      </c>
      <c r="H16" s="9">
        <f>'OECD.Stat export'!I18/100</f>
        <v>4.4640000000000006E-2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>
      <c r="A17" t="s">
        <v>52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>
      <c r="A18" t="s">
        <v>53</v>
      </c>
      <c r="B18" s="9"/>
      <c r="C18" s="9"/>
      <c r="D18" s="9"/>
      <c r="E18" s="9">
        <f>'OECD.Stat export'!F20/100</f>
        <v>5.407E-2</v>
      </c>
      <c r="F18" s="9">
        <f>'OECD.Stat export'!G20/100</f>
        <v>5.3280000000000001E-2</v>
      </c>
      <c r="G18" s="9">
        <f>'OECD.Stat export'!H20/100</f>
        <v>5.704E-2</v>
      </c>
      <c r="H18" s="9">
        <f>'OECD.Stat export'!I20/100</f>
        <v>5.883E-2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>
      <c r="A19" t="s">
        <v>54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>
      <c r="A20" t="s">
        <v>55</v>
      </c>
      <c r="B20" s="9">
        <f>'OECD.Stat export'!C22/100</f>
        <v>3.9980000000000002E-2</v>
      </c>
      <c r="C20" s="9">
        <f>'OECD.Stat export'!D22/100</f>
        <v>3.9910000000000001E-2</v>
      </c>
      <c r="D20" s="9">
        <f>'OECD.Stat export'!E22/100</f>
        <v>4.5309999999999996E-2</v>
      </c>
      <c r="E20" s="9">
        <f>'OECD.Stat export'!F22/100</f>
        <v>4.7129999999999998E-2</v>
      </c>
      <c r="F20" s="9">
        <f>'OECD.Stat export'!G22/100</f>
        <v>4.5890000000000007E-2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>
      <c r="A21" t="s">
        <v>56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>
        <f>'OECD.Stat export'!Q23/100</f>
        <v>2.3019999999999999E-2</v>
      </c>
      <c r="Q21" s="9">
        <f>'OECD.Stat export'!R23/100</f>
        <v>2.196E-2</v>
      </c>
      <c r="R21" s="9">
        <f>'OECD.Stat export'!S23/100</f>
        <v>2.298E-2</v>
      </c>
      <c r="S21" s="9">
        <f>'OECD.Stat export'!T23/100</f>
        <v>2.308E-2</v>
      </c>
      <c r="T21" s="9">
        <f>'OECD.Stat export'!U23/100</f>
        <v>2.4680000000000001E-2</v>
      </c>
      <c r="U21" s="9">
        <f>'OECD.Stat export'!V23/100</f>
        <v>2.6290000000000001E-2</v>
      </c>
      <c r="V21" s="9">
        <f>'OECD.Stat export'!W23/100</f>
        <v>2.5009999999999998E-2</v>
      </c>
      <c r="W21" s="9"/>
      <c r="X21" s="9"/>
      <c r="Y21" s="9"/>
      <c r="Z21" s="9"/>
      <c r="AA21" s="9"/>
      <c r="AB21" s="9"/>
      <c r="AC21" s="9"/>
      <c r="AD21" s="9"/>
      <c r="AE21" s="9"/>
    </row>
    <row r="22" spans="1:31">
      <c r="A22" t="s">
        <v>57</v>
      </c>
      <c r="B22" s="9">
        <f>'OECD.Stat export'!C24/100</f>
        <v>4.8559999999999999E-2</v>
      </c>
      <c r="C22" s="9">
        <f>'OECD.Stat export'!D24/100</f>
        <v>4.7469999999999998E-2</v>
      </c>
      <c r="D22" s="9">
        <f>'OECD.Stat export'!E24/100</f>
        <v>4.8600000000000004E-2</v>
      </c>
      <c r="E22" s="9">
        <f>'OECD.Stat export'!F24/100</f>
        <v>4.768E-2</v>
      </c>
      <c r="F22" s="9">
        <f>'OECD.Stat export'!G24/100</f>
        <v>4.981E-2</v>
      </c>
      <c r="G22" s="9">
        <f>'OECD.Stat export'!H24/100</f>
        <v>5.042E-2</v>
      </c>
      <c r="H22" s="9">
        <f>'OECD.Stat export'!I24/100</f>
        <v>5.2859999999999997E-2</v>
      </c>
      <c r="I22" s="9">
        <f>'OECD.Stat export'!J24/100</f>
        <v>5.7050000000000003E-2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>
      <c r="A23" t="s">
        <v>58</v>
      </c>
      <c r="B23" s="9">
        <f>'OECD.Stat export'!C25/100</f>
        <v>4.2939999999999999E-2</v>
      </c>
      <c r="C23" s="9">
        <f>'OECD.Stat export'!D25/100</f>
        <v>4.3459999999999999E-2</v>
      </c>
      <c r="D23" s="9">
        <f>'OECD.Stat export'!E25/100</f>
        <v>4.8590000000000001E-2</v>
      </c>
      <c r="E23" s="9">
        <f>'OECD.Stat export'!F25/100</f>
        <v>5.2479999999999999E-2</v>
      </c>
      <c r="F23" s="9">
        <f>'OECD.Stat export'!G25/100</f>
        <v>5.3859999999999998E-2</v>
      </c>
      <c r="G23" s="9">
        <f>'OECD.Stat export'!H25/100</f>
        <v>5.4949999999999999E-2</v>
      </c>
      <c r="H23" s="9">
        <f>'OECD.Stat export'!I25/100</f>
        <v>5.8400000000000001E-2</v>
      </c>
      <c r="I23" s="9">
        <f>'OECD.Stat export'!J25/100</f>
        <v>5.713E-2</v>
      </c>
      <c r="J23" s="9">
        <f>'OECD.Stat export'!K25/100</f>
        <v>5.3070000000000006E-2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>
      <c r="A24" t="s">
        <v>59</v>
      </c>
      <c r="B24" s="9">
        <f>'OECD.Stat export'!C26/100</f>
        <v>5.2750000000000005E-2</v>
      </c>
      <c r="C24" s="9">
        <f>'OECD.Stat export'!D26/100</f>
        <v>5.6909999999999995E-2</v>
      </c>
      <c r="D24" s="9">
        <f>'OECD.Stat export'!E26/100</f>
        <v>5.9920000000000001E-2</v>
      </c>
      <c r="E24" s="9">
        <f>'OECD.Stat export'!F26/100</f>
        <v>5.8880000000000002E-2</v>
      </c>
      <c r="F24" s="9">
        <f>'OECD.Stat export'!G26/100</f>
        <v>5.6319999999999995E-2</v>
      </c>
      <c r="G24" s="9">
        <f>'OECD.Stat export'!H26/100</f>
        <v>5.8579999999999993E-2</v>
      </c>
      <c r="H24" s="9">
        <f>'OECD.Stat export'!I26/100</f>
        <v>6.1740000000000003E-2</v>
      </c>
      <c r="I24" s="9">
        <f>'OECD.Stat export'!J26/100</f>
        <v>6.341999999999999E-2</v>
      </c>
      <c r="J24" s="9">
        <f>'OECD.Stat export'!K26/100</f>
        <v>6.225E-2</v>
      </c>
      <c r="K24" s="9">
        <f>'OECD.Stat export'!L26/100</f>
        <v>6.1550000000000001E-2</v>
      </c>
      <c r="L24" s="9">
        <f>'OECD.Stat export'!M26/100</f>
        <v>6.0990000000000003E-2</v>
      </c>
      <c r="M24" s="9">
        <f>'OECD.Stat export'!N26/100</f>
        <v>6.0179999999999997E-2</v>
      </c>
      <c r="N24" s="9">
        <f>'OECD.Stat export'!O26/100</f>
        <v>6.2439999999999996E-2</v>
      </c>
      <c r="O24" s="9">
        <f>'OECD.Stat export'!P26/100</f>
        <v>6.855E-2</v>
      </c>
      <c r="P24" s="9">
        <f>'OECD.Stat export'!Q26/100</f>
        <v>6.8819999999999992E-2</v>
      </c>
      <c r="Q24" s="9">
        <f>'OECD.Stat export'!R26/100</f>
        <v>6.2969999999999998E-2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>
      <c r="A25" t="s">
        <v>60</v>
      </c>
      <c r="B25" s="9"/>
      <c r="C25" s="9"/>
      <c r="D25" s="9"/>
      <c r="E25" s="9"/>
      <c r="F25" s="9"/>
      <c r="G25" s="9">
        <f>'OECD.Stat export'!H27/100</f>
        <v>3.9410000000000001E-2</v>
      </c>
      <c r="H25" s="9">
        <f>'OECD.Stat export'!I27/100</f>
        <v>4.1799999999999997E-2</v>
      </c>
      <c r="I25" s="9">
        <f>'OECD.Stat export'!J27/100</f>
        <v>4.2640000000000004E-2</v>
      </c>
      <c r="J25" s="9">
        <f>'OECD.Stat export'!K27/100</f>
        <v>3.9289999999999999E-2</v>
      </c>
      <c r="K25" s="9">
        <f>'OECD.Stat export'!L27/100</f>
        <v>3.6319999999999998E-2</v>
      </c>
      <c r="L25" s="9">
        <f>'OECD.Stat export'!M27/100</f>
        <v>3.619E-2</v>
      </c>
      <c r="M25" s="9">
        <f>'OECD.Stat export'!N27/100</f>
        <v>3.8710000000000001E-2</v>
      </c>
      <c r="N25" s="9">
        <f>'OECD.Stat export'!O27/100</f>
        <v>3.5290000000000002E-2</v>
      </c>
      <c r="O25" s="9">
        <f>'OECD.Stat export'!P27/100</f>
        <v>3.4630000000000001E-2</v>
      </c>
      <c r="P25" s="9">
        <f>'OECD.Stat export'!Q27/100</f>
        <v>3.8290000000000005E-2</v>
      </c>
      <c r="Q25" s="9">
        <f>'OECD.Stat export'!R27/100</f>
        <v>3.6490000000000002E-2</v>
      </c>
      <c r="R25" s="9">
        <f>'OECD.Stat export'!S27/100</f>
        <v>4.0330000000000005E-2</v>
      </c>
      <c r="S25" s="9">
        <f>'OECD.Stat export'!T27/100</f>
        <v>4.2819999999999997E-2</v>
      </c>
      <c r="T25" s="9">
        <f>'OECD.Stat export'!U27/100</f>
        <v>4.1230000000000003E-2</v>
      </c>
      <c r="U25" s="9"/>
      <c r="V25" s="9"/>
      <c r="W25" s="9"/>
      <c r="X25" s="9"/>
      <c r="Y25" s="9">
        <f>'OECD.Stat export'!Z27/100</f>
        <v>4.5679999999999998E-2</v>
      </c>
      <c r="Z25" s="9">
        <f>'OECD.Stat export'!AA27/100</f>
        <v>4.7199999999999999E-2</v>
      </c>
      <c r="AA25" s="9">
        <f>'OECD.Stat export'!AB27/100</f>
        <v>4.6010000000000002E-2</v>
      </c>
      <c r="AB25" s="9"/>
      <c r="AC25" s="9"/>
      <c r="AD25" s="9"/>
      <c r="AE25" s="9"/>
    </row>
    <row r="26" spans="1:31">
      <c r="A26" t="s">
        <v>61</v>
      </c>
      <c r="B26" s="9">
        <f>'OECD.Stat export'!C28/100</f>
        <v>2.8730000000000002E-2</v>
      </c>
      <c r="C26" s="9">
        <f>'OECD.Stat export'!D28/100</f>
        <v>3.0529999999999998E-2</v>
      </c>
      <c r="D26" s="9">
        <f>'OECD.Stat export'!E28/100</f>
        <v>2.9159999999999998E-2</v>
      </c>
      <c r="E26" s="9">
        <f>'OECD.Stat export'!F28/100</f>
        <v>3.1850000000000003E-2</v>
      </c>
      <c r="F26" s="9">
        <f>'OECD.Stat export'!G28/100</f>
        <v>2.903E-2</v>
      </c>
      <c r="G26" s="9">
        <f>'OECD.Stat export'!H28/100</f>
        <v>3.5799999999999998E-2</v>
      </c>
      <c r="H26" s="9">
        <f>'OECD.Stat export'!I28/100</f>
        <v>3.7490000000000002E-2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>
      <c r="A27" t="s">
        <v>62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>
        <f>'OECD.Stat export'!O29/100</f>
        <v>5.1840000000000004E-2</v>
      </c>
      <c r="O27" s="9">
        <f>'OECD.Stat export'!P29/100</f>
        <v>5.0839999999999996E-2</v>
      </c>
      <c r="P27" s="9">
        <f>'OECD.Stat export'!Q29/100</f>
        <v>4.9530000000000005E-2</v>
      </c>
      <c r="Q27" s="9">
        <f>'OECD.Stat export'!R29/100</f>
        <v>4.7370000000000002E-2</v>
      </c>
      <c r="R27" s="9">
        <f>'OECD.Stat export'!S29/100</f>
        <v>4.7579999999999997E-2</v>
      </c>
      <c r="S27" s="9">
        <f>'OECD.Stat export'!T29/100</f>
        <v>4.9089999999999995E-2</v>
      </c>
      <c r="T27" s="9">
        <f>'OECD.Stat export'!U29/100</f>
        <v>4.7919999999999997E-2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>
      <c r="A28" t="s">
        <v>63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>
        <f>'OECD.Stat export'!R30/100</f>
        <v>5.6740000000000006E-2</v>
      </c>
      <c r="R28" s="9">
        <f>'OECD.Stat export'!S30/100</f>
        <v>5.6289999999999993E-2</v>
      </c>
      <c r="S28" s="9">
        <f>'OECD.Stat export'!T30/100</f>
        <v>5.8659999999999997E-2</v>
      </c>
      <c r="T28" s="9">
        <f>'OECD.Stat export'!U30/100</f>
        <v>5.8860000000000003E-2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>
      <c r="A29" t="s">
        <v>64</v>
      </c>
      <c r="B29" s="9">
        <f>'OECD.Stat export'!C31/100</f>
        <v>4.0599999999999997E-2</v>
      </c>
      <c r="C29" s="9">
        <f>'OECD.Stat export'!D31/100</f>
        <v>3.9809999999999998E-2</v>
      </c>
      <c r="D29" s="9">
        <f>'OECD.Stat export'!E31/100</f>
        <v>4.0289999999999999E-2</v>
      </c>
      <c r="E29" s="9">
        <f>'OECD.Stat export'!F31/100</f>
        <v>4.4589999999999998E-2</v>
      </c>
      <c r="F29" s="9">
        <f>'OECD.Stat export'!G31/100</f>
        <v>4.4850000000000001E-2</v>
      </c>
      <c r="G29" s="9">
        <f>'OECD.Stat export'!H31/100</f>
        <v>4.7809999999999998E-2</v>
      </c>
      <c r="H29" s="9">
        <f>'OECD.Stat export'!I31/100</f>
        <v>4.8479999999999995E-2</v>
      </c>
      <c r="I29" s="9">
        <f>'OECD.Stat export'!J31/100</f>
        <v>5.1380000000000002E-2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>
      <c r="A30" t="s">
        <v>65</v>
      </c>
      <c r="B30" s="9">
        <f>'OECD.Stat export'!C32/100</f>
        <v>6.5769999999999995E-2</v>
      </c>
      <c r="C30" s="9">
        <f>'OECD.Stat export'!D32/100</f>
        <v>6.3759999999999997E-2</v>
      </c>
      <c r="D30" s="9">
        <f>'OECD.Stat export'!E32/100</f>
        <v>6.4500000000000002E-2</v>
      </c>
      <c r="E30" s="9">
        <f>'OECD.Stat export'!F32/100</f>
        <v>6.3449999999999993E-2</v>
      </c>
      <c r="F30" s="9">
        <f>'OECD.Stat export'!G32/100</f>
        <v>6.411E-2</v>
      </c>
      <c r="G30" s="9">
        <f>'OECD.Stat export'!H32/100</f>
        <v>5.7729999999999997E-2</v>
      </c>
      <c r="H30" s="9">
        <f>'OECD.Stat export'!I32/100</f>
        <v>5.638E-2</v>
      </c>
      <c r="I30" s="9">
        <f>'OECD.Stat export'!J32/100</f>
        <v>6.5640000000000004E-2</v>
      </c>
      <c r="J30" s="9">
        <f>'OECD.Stat export'!K32/100</f>
        <v>6.7889999999999992E-2</v>
      </c>
      <c r="K30" s="9">
        <f>'OECD.Stat export'!L32/100</f>
        <v>6.4310000000000006E-2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>
      <c r="A31" t="s">
        <v>66</v>
      </c>
      <c r="B31" s="9">
        <f>'OECD.Stat export'!C33/100</f>
        <v>3.4029999999999998E-2</v>
      </c>
      <c r="C31" s="9">
        <f>'OECD.Stat export'!D33/100</f>
        <v>3.4669999999999999E-2</v>
      </c>
      <c r="D31" s="9">
        <f>'OECD.Stat export'!E33/100</f>
        <v>3.5569999999999997E-2</v>
      </c>
      <c r="E31" s="9">
        <f>'OECD.Stat export'!F33/100</f>
        <v>3.6150000000000002E-2</v>
      </c>
      <c r="F31" s="9">
        <f>'OECD.Stat export'!G33/100</f>
        <v>3.7519999999999998E-2</v>
      </c>
      <c r="G31" s="9">
        <f>'OECD.Stat export'!H33/100</f>
        <v>3.7510000000000002E-2</v>
      </c>
      <c r="H31" s="9">
        <f>'OECD.Stat export'!I33/100</f>
        <v>4.0940000000000004E-2</v>
      </c>
      <c r="I31" s="9">
        <f>'OECD.Stat export'!J33/100</f>
        <v>4.3680000000000004E-2</v>
      </c>
      <c r="J31" s="9">
        <f>'OECD.Stat export'!K33/100</f>
        <v>4.453E-2</v>
      </c>
      <c r="K31" s="9">
        <f>'OECD.Stat export'!L33/100</f>
        <v>4.4839999999999998E-2</v>
      </c>
      <c r="L31" s="9">
        <f>'OECD.Stat export'!M33/100</f>
        <v>4.7390000000000002E-2</v>
      </c>
      <c r="M31" s="9">
        <f>'OECD.Stat export'!N33/100</f>
        <v>5.0099999999999999E-2</v>
      </c>
      <c r="N31" s="9">
        <f>'OECD.Stat export'!O33/100</f>
        <v>5.0479999999999997E-2</v>
      </c>
      <c r="O31" s="9">
        <f>'OECD.Stat export'!P33/100</f>
        <v>5.0880000000000002E-2</v>
      </c>
      <c r="P31" s="9">
        <f>'OECD.Stat export'!Q33/100</f>
        <v>5.2049999999999999E-2</v>
      </c>
      <c r="Q31" s="9">
        <f>'OECD.Stat export'!R33/100</f>
        <v>5.176E-2</v>
      </c>
      <c r="R31" s="9">
        <f>'OECD.Stat export'!S33/100</f>
        <v>5.5170000000000004E-2</v>
      </c>
      <c r="S31" s="9">
        <f>'OECD.Stat export'!T33/100</f>
        <v>5.8299999999999998E-2</v>
      </c>
      <c r="T31" s="9">
        <f>'OECD.Stat export'!U33/100</f>
        <v>6.0639999999999999E-2</v>
      </c>
      <c r="U31" s="9">
        <f>'OECD.Stat export'!V33/100</f>
        <v>6.0860000000000004E-2</v>
      </c>
      <c r="V31" s="9">
        <f>'OECD.Stat export'!W33/100</f>
        <v>6.0979999999999999E-2</v>
      </c>
      <c r="W31" s="9">
        <f>'OECD.Stat export'!X33/100</f>
        <v>5.7980000000000004E-2</v>
      </c>
      <c r="X31" s="9">
        <f>'OECD.Stat export'!Y33/100</f>
        <v>5.6929999999999994E-2</v>
      </c>
      <c r="Y31" s="9">
        <f>'OECD.Stat export'!Z33/100</f>
        <v>6.3719999999999999E-2</v>
      </c>
      <c r="Z31" s="9">
        <f>'OECD.Stat export'!AA33/100</f>
        <v>6.8080000000000002E-2</v>
      </c>
      <c r="AA31" s="9">
        <f>'OECD.Stat export'!AB33/100</f>
        <v>6.7150000000000001E-2</v>
      </c>
      <c r="AB31" s="9">
        <f>'OECD.Stat export'!AC33/100</f>
        <v>6.8209999999999993E-2</v>
      </c>
      <c r="AC31" s="9">
        <f>'OECD.Stat export'!AD33/100</f>
        <v>7.1379999999999999E-2</v>
      </c>
      <c r="AD31" s="9">
        <f>'OECD.Stat export'!AE33/100</f>
        <v>7.3730000000000004E-2</v>
      </c>
      <c r="AE31" s="9">
        <f>'OECD.Stat export'!AF33/100</f>
        <v>7.4160000000000004E-2</v>
      </c>
    </row>
    <row r="32" spans="1:31">
      <c r="A32" t="s">
        <v>67</v>
      </c>
      <c r="B32" s="9">
        <f>'OECD.Stat export'!C34/100</f>
        <v>4.428E-2</v>
      </c>
      <c r="C32" s="9">
        <f>'OECD.Stat export'!D34/100</f>
        <v>4.4069999999999998E-2</v>
      </c>
      <c r="D32" s="9">
        <f>'OECD.Stat export'!E34/100</f>
        <v>4.4209999999999999E-2</v>
      </c>
      <c r="E32" s="9">
        <f>'OECD.Stat export'!F34/100</f>
        <v>4.3310000000000001E-2</v>
      </c>
      <c r="F32" s="9">
        <f>'OECD.Stat export'!G34/100</f>
        <v>4.249E-2</v>
      </c>
      <c r="G32" s="9">
        <f>'OECD.Stat export'!H34/100</f>
        <v>4.2910000000000004E-2</v>
      </c>
      <c r="H32" s="9">
        <f>'OECD.Stat export'!I34/100</f>
        <v>4.5860000000000005E-2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>
      <c r="A33" t="s">
        <v>68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>
        <f>'OECD.Stat export'!R35/100</f>
        <v>5.5239999999999997E-2</v>
      </c>
      <c r="R33" s="9">
        <f>'OECD.Stat export'!S35/100</f>
        <v>5.9450000000000003E-2</v>
      </c>
      <c r="S33" s="9">
        <f>'OECD.Stat export'!T35/100</f>
        <v>6.2969999999999998E-2</v>
      </c>
      <c r="T33" s="9">
        <f>'OECD.Stat export'!U35/100</f>
        <v>6.4920000000000005E-2</v>
      </c>
      <c r="U33" s="9">
        <f>'OECD.Stat export'!V35/100</f>
        <v>6.5759999999999999E-2</v>
      </c>
      <c r="V33" s="9">
        <f>'OECD.Stat export'!W35/100</f>
        <v>6.5979999999999997E-2</v>
      </c>
      <c r="W33" s="9">
        <f>'OECD.Stat export'!X35/100</f>
        <v>6.7599999999999993E-2</v>
      </c>
      <c r="X33" s="9">
        <f>'OECD.Stat export'!Y35/100</f>
        <v>6.8830000000000002E-2</v>
      </c>
      <c r="Y33" s="9">
        <f>'OECD.Stat export'!Z35/100</f>
        <v>7.2220000000000006E-2</v>
      </c>
      <c r="Z33" s="9">
        <f>'OECD.Stat export'!AA35/100</f>
        <v>7.8640000000000002E-2</v>
      </c>
      <c r="AA33" s="9">
        <f>'OECD.Stat export'!AB35/100</f>
        <v>7.9310000000000005E-2</v>
      </c>
      <c r="AB33" s="9"/>
      <c r="AC33" s="9"/>
      <c r="AD33" s="9"/>
      <c r="AE33" s="9"/>
    </row>
    <row r="34" spans="1:31">
      <c r="A34" t="s">
        <v>69</v>
      </c>
      <c r="B34" s="10">
        <f>AVERAGE(B2:B33)</f>
        <v>4.9308124999999994E-2</v>
      </c>
      <c r="C34" s="10">
        <f t="shared" ref="C34:AE34" si="0">AVERAGE(C2:C33)</f>
        <v>4.9028666666666672E-2</v>
      </c>
      <c r="D34" s="10">
        <f t="shared" si="0"/>
        <v>5.0347333333333334E-2</v>
      </c>
      <c r="E34" s="10">
        <f t="shared" si="0"/>
        <v>4.9955294117647063E-2</v>
      </c>
      <c r="F34" s="10">
        <f t="shared" si="0"/>
        <v>4.9379444444444448E-2</v>
      </c>
      <c r="G34" s="10">
        <f t="shared" si="0"/>
        <v>5.0173000000000002E-2</v>
      </c>
      <c r="H34" s="10">
        <f t="shared" si="0"/>
        <v>5.2532857142857145E-2</v>
      </c>
      <c r="I34" s="10">
        <f t="shared" si="0"/>
        <v>5.6751875000000007E-2</v>
      </c>
      <c r="J34" s="10">
        <f t="shared" si="0"/>
        <v>5.650923076923077E-2</v>
      </c>
      <c r="K34" s="10">
        <f t="shared" si="0"/>
        <v>5.601416666666667E-2</v>
      </c>
      <c r="L34" s="10">
        <f t="shared" si="0"/>
        <v>5.4566666666666666E-2</v>
      </c>
      <c r="M34" s="10">
        <f t="shared" si="0"/>
        <v>5.4490000000000004E-2</v>
      </c>
      <c r="N34" s="10">
        <f t="shared" si="0"/>
        <v>5.3808000000000002E-2</v>
      </c>
      <c r="O34" s="10">
        <f t="shared" si="0"/>
        <v>5.4534444444444441E-2</v>
      </c>
      <c r="P34" s="10">
        <f t="shared" si="0"/>
        <v>5.2859999999999997E-2</v>
      </c>
      <c r="Q34" s="10">
        <f t="shared" si="0"/>
        <v>5.0482500000000007E-2</v>
      </c>
      <c r="R34" s="10">
        <f t="shared" si="0"/>
        <v>5.2228999999999991E-2</v>
      </c>
      <c r="S34" s="10">
        <f t="shared" si="0"/>
        <v>5.4891000000000002E-2</v>
      </c>
      <c r="T34" s="10">
        <f t="shared" si="0"/>
        <v>5.6813999999999996E-2</v>
      </c>
      <c r="U34" s="10">
        <f t="shared" si="0"/>
        <v>5.6207499999999994E-2</v>
      </c>
      <c r="V34" s="10">
        <f t="shared" si="0"/>
        <v>5.5980000000000002E-2</v>
      </c>
      <c r="W34" s="10">
        <f t="shared" si="0"/>
        <v>6.5329999999999999E-2</v>
      </c>
      <c r="X34" s="10">
        <f t="shared" si="0"/>
        <v>6.5567500000000001E-2</v>
      </c>
      <c r="Y34" s="10">
        <f t="shared" si="0"/>
        <v>6.4280000000000004E-2</v>
      </c>
      <c r="Z34" s="10">
        <f t="shared" si="0"/>
        <v>6.9995000000000002E-2</v>
      </c>
      <c r="AA34" s="10">
        <f t="shared" si="0"/>
        <v>6.9011666666666666E-2</v>
      </c>
      <c r="AB34" s="10">
        <f t="shared" si="0"/>
        <v>7.1319999999999995E-2</v>
      </c>
      <c r="AC34" s="10">
        <f t="shared" si="0"/>
        <v>7.2617500000000001E-2</v>
      </c>
      <c r="AD34" s="10">
        <f t="shared" si="0"/>
        <v>7.3005E-2</v>
      </c>
      <c r="AE34" s="10">
        <f t="shared" si="0"/>
        <v>7.332749999999999E-2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3"/>
  <sheetViews>
    <sheetView tabSelected="1" topLeftCell="A49" workbookViewId="0">
      <selection activeCell="H95" sqref="H95"/>
    </sheetView>
  </sheetViews>
  <sheetFormatPr defaultColWidth="10.6640625" defaultRowHeight="12.75"/>
  <cols>
    <col min="5" max="5" width="12" style="16" customWidth="1"/>
  </cols>
  <sheetData>
    <row r="1" spans="1:5">
      <c r="A1" s="12" t="s">
        <v>75</v>
      </c>
      <c r="B1" s="13" t="s">
        <v>76</v>
      </c>
      <c r="C1" t="s">
        <v>77</v>
      </c>
      <c r="E1" s="15" t="s">
        <v>78</v>
      </c>
    </row>
    <row r="2" spans="1:5">
      <c r="A2" t="s">
        <v>35</v>
      </c>
      <c r="B2" s="14">
        <v>1985</v>
      </c>
      <c r="C2">
        <v>4.34</v>
      </c>
      <c r="D2" s="19">
        <f>TREND($C$2:$C$31,$B$2:$B$31,B2)/100</f>
        <v>4.0326172043010616E-2</v>
      </c>
      <c r="E2" s="16">
        <v>1</v>
      </c>
    </row>
    <row r="3" spans="1:5">
      <c r="A3" t="s">
        <v>35</v>
      </c>
      <c r="B3" s="14">
        <v>1986</v>
      </c>
      <c r="C3">
        <v>4.4029999999999996</v>
      </c>
      <c r="D3" s="19">
        <f t="shared" ref="D3:D31" si="0">TREND($C$2:$C$31,$B$2:$B$31,B3)/100</f>
        <v>4.1040941787170764E-2</v>
      </c>
      <c r="E3" s="16">
        <v>1</v>
      </c>
    </row>
    <row r="4" spans="1:5">
      <c r="A4" t="s">
        <v>35</v>
      </c>
      <c r="B4" s="14">
        <v>1987</v>
      </c>
      <c r="C4">
        <v>4.274</v>
      </c>
      <c r="D4" s="19">
        <f t="shared" si="0"/>
        <v>4.1755711531330918E-2</v>
      </c>
      <c r="E4" s="16">
        <v>1</v>
      </c>
    </row>
    <row r="5" spans="1:5">
      <c r="A5" t="s">
        <v>35</v>
      </c>
      <c r="B5" s="14">
        <v>1988</v>
      </c>
      <c r="C5">
        <v>4.1280000000000001</v>
      </c>
      <c r="D5" s="19">
        <f t="shared" si="0"/>
        <v>4.2470481275491065E-2</v>
      </c>
      <c r="E5" s="16">
        <v>1</v>
      </c>
    </row>
    <row r="6" spans="1:5">
      <c r="A6" t="s">
        <v>35</v>
      </c>
      <c r="B6" s="14">
        <v>1989</v>
      </c>
      <c r="C6">
        <v>4.1159999999999997</v>
      </c>
      <c r="D6" s="19">
        <f t="shared" si="0"/>
        <v>4.3185251019651219E-2</v>
      </c>
      <c r="E6" s="16">
        <v>0</v>
      </c>
    </row>
    <row r="7" spans="1:5">
      <c r="A7" t="s">
        <v>35</v>
      </c>
      <c r="B7" s="14">
        <v>1990</v>
      </c>
      <c r="C7">
        <v>4.2789999999999999</v>
      </c>
      <c r="D7" s="19">
        <f t="shared" si="0"/>
        <v>4.3900020763811366E-2</v>
      </c>
      <c r="E7" s="16">
        <v>0</v>
      </c>
    </row>
    <row r="8" spans="1:5">
      <c r="A8" t="s">
        <v>35</v>
      </c>
      <c r="B8" s="14">
        <v>1991</v>
      </c>
      <c r="C8">
        <v>4.4630000000000001</v>
      </c>
      <c r="D8" s="19">
        <f t="shared" si="0"/>
        <v>4.4614790507971805E-2</v>
      </c>
      <c r="E8" s="16">
        <v>0</v>
      </c>
    </row>
    <row r="9" spans="1:5">
      <c r="A9" t="s">
        <v>35</v>
      </c>
      <c r="B9" s="14">
        <v>1992</v>
      </c>
      <c r="C9">
        <v>4.492</v>
      </c>
      <c r="D9" s="19">
        <f t="shared" si="0"/>
        <v>4.5329560252131952E-2</v>
      </c>
      <c r="E9" s="16">
        <v>0</v>
      </c>
    </row>
    <row r="10" spans="1:5">
      <c r="A10" t="s">
        <v>35</v>
      </c>
      <c r="B10" s="14">
        <v>1993</v>
      </c>
      <c r="C10">
        <v>4.4880000000000004</v>
      </c>
      <c r="D10" s="19">
        <f t="shared" si="0"/>
        <v>4.6044329996292106E-2</v>
      </c>
      <c r="E10" s="16">
        <v>0</v>
      </c>
    </row>
    <row r="11" spans="1:5">
      <c r="A11" t="s">
        <v>35</v>
      </c>
      <c r="B11" s="14">
        <v>1994</v>
      </c>
      <c r="C11">
        <v>4.5</v>
      </c>
      <c r="D11" s="19">
        <f t="shared" si="0"/>
        <v>4.6759099740452253E-2</v>
      </c>
      <c r="E11" s="16">
        <v>0</v>
      </c>
    </row>
    <row r="12" spans="1:5">
      <c r="A12" t="s">
        <v>35</v>
      </c>
      <c r="B12" s="14">
        <v>1995</v>
      </c>
      <c r="C12">
        <v>4.585</v>
      </c>
      <c r="D12" s="19">
        <f t="shared" si="0"/>
        <v>4.7473869484612408E-2</v>
      </c>
      <c r="E12" s="16">
        <v>0</v>
      </c>
    </row>
    <row r="13" spans="1:5">
      <c r="A13" t="s">
        <v>35</v>
      </c>
      <c r="B13" s="14">
        <v>1996</v>
      </c>
      <c r="C13">
        <v>4.6390000000000002</v>
      </c>
      <c r="D13" s="19">
        <f t="shared" si="0"/>
        <v>4.8188639228772562E-2</v>
      </c>
      <c r="E13" s="16">
        <v>0</v>
      </c>
    </row>
    <row r="14" spans="1:5">
      <c r="A14" t="s">
        <v>35</v>
      </c>
      <c r="B14" s="14">
        <v>1997</v>
      </c>
      <c r="C14">
        <v>4.7610000000000001</v>
      </c>
      <c r="D14" s="19">
        <f t="shared" si="0"/>
        <v>4.8903408972932709E-2</v>
      </c>
      <c r="E14" s="16">
        <v>0</v>
      </c>
    </row>
    <row r="15" spans="1:5">
      <c r="A15" t="s">
        <v>35</v>
      </c>
      <c r="B15" s="14">
        <v>1998</v>
      </c>
      <c r="C15">
        <v>4.9029999999999996</v>
      </c>
      <c r="D15" s="19">
        <f t="shared" si="0"/>
        <v>4.9618178717092863E-2</v>
      </c>
      <c r="E15" s="16">
        <v>1</v>
      </c>
    </row>
    <row r="16" spans="1:5">
      <c r="A16" t="s">
        <v>35</v>
      </c>
      <c r="B16" s="14">
        <v>1999</v>
      </c>
      <c r="C16">
        <v>5.1070000000000002</v>
      </c>
      <c r="D16" s="19">
        <f t="shared" si="0"/>
        <v>5.033294846125301E-2</v>
      </c>
      <c r="E16" s="16">
        <v>1</v>
      </c>
    </row>
    <row r="17" spans="1:5">
      <c r="A17" t="s">
        <v>35</v>
      </c>
      <c r="B17" s="14">
        <v>2000</v>
      </c>
      <c r="C17">
        <v>5.1989999999999998</v>
      </c>
      <c r="D17" s="19">
        <f t="shared" si="0"/>
        <v>5.1047718205413165E-2</v>
      </c>
      <c r="E17" s="16">
        <v>1</v>
      </c>
    </row>
    <row r="18" spans="1:5">
      <c r="A18" t="s">
        <v>35</v>
      </c>
      <c r="B18" s="14">
        <v>2001</v>
      </c>
      <c r="C18">
        <v>5.2149999999999999</v>
      </c>
      <c r="D18" s="19">
        <f t="shared" si="0"/>
        <v>5.1762487949573312E-2</v>
      </c>
      <c r="E18" s="16">
        <v>1</v>
      </c>
    </row>
    <row r="19" spans="1:5">
      <c r="A19" t="s">
        <v>35</v>
      </c>
      <c r="B19" s="14">
        <v>2002</v>
      </c>
      <c r="C19">
        <v>5.4130000000000003</v>
      </c>
      <c r="D19" s="19">
        <f t="shared" si="0"/>
        <v>5.247725769373375E-2</v>
      </c>
      <c r="E19" s="16">
        <v>1</v>
      </c>
    </row>
    <row r="20" spans="1:5">
      <c r="A20" t="s">
        <v>35</v>
      </c>
      <c r="B20" s="14">
        <v>2003</v>
      </c>
      <c r="C20">
        <v>5.3719999999999999</v>
      </c>
      <c r="D20" s="19">
        <f t="shared" si="0"/>
        <v>5.3192027437893898E-2</v>
      </c>
      <c r="E20" s="16">
        <v>1</v>
      </c>
    </row>
    <row r="21" spans="1:5">
      <c r="A21" t="s">
        <v>35</v>
      </c>
      <c r="B21" s="14">
        <v>2004</v>
      </c>
      <c r="C21">
        <v>5.54</v>
      </c>
      <c r="D21" s="19">
        <f t="shared" si="0"/>
        <v>5.3906797182054052E-2</v>
      </c>
      <c r="E21" s="16">
        <v>1</v>
      </c>
    </row>
    <row r="22" spans="1:5">
      <c r="A22" t="s">
        <v>35</v>
      </c>
      <c r="B22" s="14">
        <v>2005</v>
      </c>
      <c r="C22">
        <v>5.4539999999999997</v>
      </c>
      <c r="D22" s="19">
        <f t="shared" si="0"/>
        <v>5.4621566926214199E-2</v>
      </c>
      <c r="E22" s="16">
        <v>1</v>
      </c>
    </row>
    <row r="23" spans="1:5">
      <c r="A23" t="s">
        <v>35</v>
      </c>
      <c r="B23" s="14">
        <v>2006</v>
      </c>
      <c r="C23">
        <v>5.4530000000000003</v>
      </c>
      <c r="D23" s="19">
        <f t="shared" si="0"/>
        <v>5.5336336670374353E-2</v>
      </c>
      <c r="E23" s="16">
        <v>1</v>
      </c>
    </row>
    <row r="24" spans="1:5">
      <c r="A24" t="s">
        <v>35</v>
      </c>
      <c r="B24" s="14">
        <v>2007</v>
      </c>
      <c r="C24">
        <v>5.5839999999999996</v>
      </c>
      <c r="D24" s="19">
        <f t="shared" si="0"/>
        <v>5.60511064145345E-2</v>
      </c>
      <c r="E24" s="16">
        <v>1</v>
      </c>
    </row>
    <row r="25" spans="1:5">
      <c r="A25" t="s">
        <v>35</v>
      </c>
      <c r="B25" s="14">
        <v>2008</v>
      </c>
      <c r="C25">
        <v>5.7</v>
      </c>
      <c r="D25" s="19">
        <f t="shared" si="0"/>
        <v>5.6765876158694654E-2</v>
      </c>
      <c r="E25" s="16">
        <v>1</v>
      </c>
    </row>
    <row r="26" spans="1:5">
      <c r="A26" t="s">
        <v>35</v>
      </c>
      <c r="B26" s="14">
        <v>2009</v>
      </c>
      <c r="C26">
        <v>5.9509999999999996</v>
      </c>
      <c r="D26" s="19">
        <f t="shared" si="0"/>
        <v>5.7480645902854802E-2</v>
      </c>
      <c r="E26" s="16">
        <v>1</v>
      </c>
    </row>
    <row r="27" spans="1:5">
      <c r="A27" t="s">
        <v>35</v>
      </c>
      <c r="B27" s="14">
        <v>2010</v>
      </c>
      <c r="C27">
        <v>5.8120000000000003</v>
      </c>
      <c r="D27" s="19">
        <f t="shared" si="0"/>
        <v>5.8195415647014956E-2</v>
      </c>
      <c r="E27" s="16">
        <v>1</v>
      </c>
    </row>
    <row r="28" spans="1:5">
      <c r="A28" t="s">
        <v>35</v>
      </c>
      <c r="B28" s="14">
        <v>2011</v>
      </c>
      <c r="C28">
        <v>5.9420000000000002</v>
      </c>
      <c r="D28" s="19">
        <f t="shared" si="0"/>
        <v>5.8910185391175103E-2</v>
      </c>
      <c r="E28" s="16">
        <v>1</v>
      </c>
    </row>
    <row r="29" spans="1:5">
      <c r="A29" t="s">
        <v>35</v>
      </c>
      <c r="B29" s="14">
        <v>2012</v>
      </c>
      <c r="C29">
        <v>5.8929999999999998</v>
      </c>
      <c r="D29" s="19">
        <f t="shared" si="0"/>
        <v>5.9624955135335542E-2</v>
      </c>
      <c r="E29" s="16">
        <v>1</v>
      </c>
    </row>
    <row r="30" spans="1:5">
      <c r="A30" t="s">
        <v>35</v>
      </c>
      <c r="B30" s="14">
        <v>2013</v>
      </c>
      <c r="C30">
        <v>5.9489999999999998</v>
      </c>
      <c r="D30" s="19">
        <f t="shared" si="0"/>
        <v>6.0339724879495689E-2</v>
      </c>
      <c r="E30" s="16">
        <v>1</v>
      </c>
    </row>
    <row r="31" spans="1:5">
      <c r="A31" t="s">
        <v>35</v>
      </c>
      <c r="B31" s="14">
        <v>2014</v>
      </c>
      <c r="C31">
        <v>6.1159999999999997</v>
      </c>
      <c r="D31" s="19">
        <f t="shared" si="0"/>
        <v>6.1054494623655843E-2</v>
      </c>
      <c r="E31" s="16">
        <v>1</v>
      </c>
    </row>
    <row r="32" spans="1:5">
      <c r="A32" t="s">
        <v>37</v>
      </c>
      <c r="B32" s="14">
        <v>1985</v>
      </c>
      <c r="C32">
        <v>4.4930000000000003</v>
      </c>
      <c r="D32" s="19">
        <f>TREND($C$32:$C$61,$B$32:$B$61,B32)/100</f>
        <v>5.0777354838709814E-2</v>
      </c>
      <c r="E32" s="16">
        <v>0</v>
      </c>
    </row>
    <row r="33" spans="1:5">
      <c r="A33" t="s">
        <v>37</v>
      </c>
      <c r="B33" s="14">
        <v>1986</v>
      </c>
      <c r="C33">
        <v>4.5759999999999996</v>
      </c>
      <c r="D33" s="19">
        <f t="shared" ref="D33:D60" si="1">TREND($C$32:$C$61,$B$32:$B$61,B33)/100</f>
        <v>5.1845537263626229E-2</v>
      </c>
      <c r="E33" s="16">
        <v>0</v>
      </c>
    </row>
    <row r="34" spans="1:5">
      <c r="A34" t="s">
        <v>37</v>
      </c>
      <c r="B34" s="14">
        <v>1987</v>
      </c>
      <c r="C34">
        <v>4.79</v>
      </c>
      <c r="D34" s="19">
        <f t="shared" si="1"/>
        <v>5.2913719688542929E-2</v>
      </c>
      <c r="E34" s="16">
        <v>0</v>
      </c>
    </row>
    <row r="35" spans="1:5">
      <c r="A35" t="s">
        <v>37</v>
      </c>
      <c r="B35" s="14">
        <v>1988</v>
      </c>
      <c r="C35">
        <v>4.7549999999999999</v>
      </c>
      <c r="D35" s="19">
        <f t="shared" si="1"/>
        <v>5.3981902113459629E-2</v>
      </c>
      <c r="E35" s="16">
        <v>0</v>
      </c>
    </row>
    <row r="36" spans="1:5">
      <c r="A36" t="s">
        <v>37</v>
      </c>
      <c r="B36" s="14">
        <v>1989</v>
      </c>
      <c r="C36">
        <v>4.726</v>
      </c>
      <c r="D36" s="19">
        <f t="shared" si="1"/>
        <v>5.5050084538376037E-2</v>
      </c>
      <c r="E36" s="16">
        <v>0</v>
      </c>
    </row>
    <row r="37" spans="1:5">
      <c r="A37" t="s">
        <v>37</v>
      </c>
      <c r="B37" s="14">
        <v>1990</v>
      </c>
      <c r="C37">
        <v>5.7539999999999996</v>
      </c>
      <c r="D37" s="19">
        <f t="shared" si="1"/>
        <v>5.6118266963292737E-2</v>
      </c>
      <c r="E37" s="16">
        <v>0</v>
      </c>
    </row>
    <row r="38" spans="1:5">
      <c r="A38" t="s">
        <v>37</v>
      </c>
      <c r="B38" s="14">
        <v>1991</v>
      </c>
      <c r="C38">
        <v>5.806</v>
      </c>
      <c r="D38" s="19">
        <f t="shared" si="1"/>
        <v>5.7186449388209153E-2</v>
      </c>
      <c r="E38" s="16">
        <v>0</v>
      </c>
    </row>
    <row r="39" spans="1:5">
      <c r="A39" t="s">
        <v>37</v>
      </c>
      <c r="B39" s="14">
        <v>1992</v>
      </c>
      <c r="C39">
        <v>6.0629999999999997</v>
      </c>
      <c r="D39" s="19">
        <f t="shared" si="1"/>
        <v>5.8254631813125853E-2</v>
      </c>
      <c r="E39" s="16">
        <v>0</v>
      </c>
    </row>
    <row r="40" spans="1:5">
      <c r="A40" t="s">
        <v>37</v>
      </c>
      <c r="B40" s="14">
        <v>1993</v>
      </c>
      <c r="C40">
        <v>6.4829999999999997</v>
      </c>
      <c r="D40" s="19">
        <f t="shared" si="1"/>
        <v>5.9322814238042268E-2</v>
      </c>
      <c r="E40" s="16">
        <v>0</v>
      </c>
    </row>
    <row r="41" spans="1:5">
      <c r="A41" t="s">
        <v>37</v>
      </c>
      <c r="B41" s="14">
        <v>1994</v>
      </c>
      <c r="C41">
        <v>6.8449999999999998</v>
      </c>
      <c r="D41" s="19">
        <f t="shared" si="1"/>
        <v>6.0390996662958968E-2</v>
      </c>
      <c r="E41" s="16">
        <v>0</v>
      </c>
    </row>
    <row r="42" spans="1:5">
      <c r="A42" t="s">
        <v>37</v>
      </c>
      <c r="B42" s="14">
        <v>1995</v>
      </c>
      <c r="C42">
        <v>6.7320000000000002</v>
      </c>
      <c r="D42" s="19">
        <f t="shared" si="1"/>
        <v>6.1459179087875383E-2</v>
      </c>
      <c r="E42" s="16">
        <v>1</v>
      </c>
    </row>
    <row r="43" spans="1:5">
      <c r="A43" t="s">
        <v>37</v>
      </c>
      <c r="B43" s="14">
        <v>1996</v>
      </c>
      <c r="C43">
        <v>6.6760000000000002</v>
      </c>
      <c r="D43" s="19">
        <f t="shared" si="1"/>
        <v>6.252736151279209E-2</v>
      </c>
      <c r="E43" s="16">
        <v>1</v>
      </c>
    </row>
    <row r="44" spans="1:5">
      <c r="A44" t="s">
        <v>37</v>
      </c>
      <c r="B44" s="14">
        <v>1997</v>
      </c>
      <c r="C44">
        <v>6.7960000000000003</v>
      </c>
      <c r="D44" s="19">
        <f t="shared" si="1"/>
        <v>6.3595543937708776E-2</v>
      </c>
      <c r="E44" s="16">
        <v>1</v>
      </c>
    </row>
    <row r="45" spans="1:5">
      <c r="A45" t="s">
        <v>37</v>
      </c>
      <c r="B45" s="14">
        <v>1998</v>
      </c>
      <c r="C45">
        <v>6.9210000000000003</v>
      </c>
      <c r="D45" s="19">
        <f t="shared" si="1"/>
        <v>6.4663726362625198E-2</v>
      </c>
      <c r="E45" s="16">
        <v>1</v>
      </c>
    </row>
    <row r="46" spans="1:5">
      <c r="A46" t="s">
        <v>37</v>
      </c>
      <c r="B46" s="14">
        <v>1999</v>
      </c>
      <c r="C46">
        <v>7.0519999999999996</v>
      </c>
      <c r="D46" s="19">
        <f t="shared" si="1"/>
        <v>6.5731908787541898E-2</v>
      </c>
      <c r="E46" s="16">
        <v>1</v>
      </c>
    </row>
    <row r="47" spans="1:5">
      <c r="A47" t="s">
        <v>37</v>
      </c>
      <c r="B47" s="14">
        <v>2000</v>
      </c>
      <c r="C47">
        <v>6.9660000000000002</v>
      </c>
      <c r="D47" s="19">
        <f t="shared" si="1"/>
        <v>6.6800091212458307E-2</v>
      </c>
      <c r="E47" s="16">
        <v>1</v>
      </c>
    </row>
    <row r="48" spans="1:5">
      <c r="A48" t="s">
        <v>37</v>
      </c>
      <c r="B48" s="14">
        <v>2001</v>
      </c>
      <c r="C48">
        <v>6.9660000000000002</v>
      </c>
      <c r="D48" s="19">
        <f t="shared" si="1"/>
        <v>6.7868273637375007E-2</v>
      </c>
      <c r="E48" s="16">
        <v>1</v>
      </c>
    </row>
    <row r="49" spans="1:5">
      <c r="A49" t="s">
        <v>37</v>
      </c>
      <c r="B49" s="14">
        <v>2002</v>
      </c>
      <c r="C49">
        <v>7.04</v>
      </c>
      <c r="D49" s="19">
        <f t="shared" si="1"/>
        <v>6.8936456062291429E-2</v>
      </c>
      <c r="E49" s="16">
        <v>1</v>
      </c>
    </row>
    <row r="50" spans="1:5">
      <c r="A50" t="s">
        <v>37</v>
      </c>
      <c r="B50" s="14">
        <v>2003</v>
      </c>
      <c r="C50">
        <v>7.1390000000000002</v>
      </c>
      <c r="D50" s="19">
        <f t="shared" si="1"/>
        <v>7.0004638487208129E-2</v>
      </c>
      <c r="E50" s="16">
        <v>1</v>
      </c>
    </row>
    <row r="51" spans="1:5">
      <c r="A51" t="s">
        <v>37</v>
      </c>
      <c r="B51" s="14">
        <v>2004</v>
      </c>
      <c r="C51">
        <v>7.1920000000000002</v>
      </c>
      <c r="D51" s="19">
        <f t="shared" si="1"/>
        <v>7.1072820912124537E-2</v>
      </c>
      <c r="E51" s="16">
        <v>1</v>
      </c>
    </row>
    <row r="52" spans="1:5">
      <c r="A52" t="s">
        <v>37</v>
      </c>
      <c r="B52" s="14">
        <v>2005</v>
      </c>
      <c r="C52">
        <v>7.1950000000000003</v>
      </c>
      <c r="D52" s="19">
        <f t="shared" si="1"/>
        <v>7.2141003337041237E-2</v>
      </c>
      <c r="E52" s="16">
        <v>1</v>
      </c>
    </row>
    <row r="53" spans="1:5">
      <c r="A53" t="s">
        <v>37</v>
      </c>
      <c r="B53" s="14">
        <v>2006</v>
      </c>
      <c r="C53">
        <v>7.17</v>
      </c>
      <c r="D53" s="19">
        <f t="shared" si="1"/>
        <v>7.3209185761957937E-2</v>
      </c>
      <c r="E53" s="16">
        <v>1</v>
      </c>
    </row>
    <row r="54" spans="1:5">
      <c r="A54" t="s">
        <v>37</v>
      </c>
      <c r="B54" s="14">
        <v>2007</v>
      </c>
      <c r="C54">
        <v>7.17</v>
      </c>
      <c r="D54" s="19">
        <f t="shared" si="1"/>
        <v>7.427736818687436E-2</v>
      </c>
      <c r="E54" s="16">
        <v>1</v>
      </c>
    </row>
    <row r="55" spans="1:5">
      <c r="A55" t="s">
        <v>37</v>
      </c>
      <c r="B55" s="14">
        <v>2008</v>
      </c>
      <c r="C55">
        <v>7.3719999999999999</v>
      </c>
      <c r="D55" s="19">
        <f t="shared" si="1"/>
        <v>7.534555061179106E-2</v>
      </c>
      <c r="E55" s="16">
        <v>1</v>
      </c>
    </row>
    <row r="56" spans="1:5">
      <c r="A56" t="s">
        <v>37</v>
      </c>
      <c r="B56" s="14">
        <v>2009</v>
      </c>
      <c r="C56">
        <v>7.7539999999999996</v>
      </c>
      <c r="D56" s="19">
        <f t="shared" si="1"/>
        <v>7.6413733036707468E-2</v>
      </c>
      <c r="E56" s="16">
        <v>1</v>
      </c>
    </row>
    <row r="57" spans="1:5">
      <c r="A57" t="s">
        <v>37</v>
      </c>
      <c r="B57" s="14">
        <v>2010</v>
      </c>
      <c r="C57">
        <v>7.6989999999999998</v>
      </c>
      <c r="D57" s="19">
        <f t="shared" si="1"/>
        <v>7.7481915461624168E-2</v>
      </c>
      <c r="E57" s="16">
        <v>1</v>
      </c>
    </row>
    <row r="58" spans="1:5">
      <c r="A58" t="s">
        <v>37</v>
      </c>
      <c r="B58" s="14">
        <v>2011</v>
      </c>
      <c r="C58">
        <v>7.5330000000000004</v>
      </c>
      <c r="D58" s="19">
        <f t="shared" si="1"/>
        <v>7.855009788654059E-2</v>
      </c>
      <c r="E58" s="16">
        <v>1</v>
      </c>
    </row>
    <row r="59" spans="1:5">
      <c r="A59" t="s">
        <v>37</v>
      </c>
      <c r="B59" s="14">
        <v>2012</v>
      </c>
      <c r="C59">
        <v>7.6920000000000002</v>
      </c>
      <c r="D59" s="19">
        <f t="shared" si="1"/>
        <v>7.961828031145729E-2</v>
      </c>
      <c r="E59" s="16">
        <v>1</v>
      </c>
    </row>
    <row r="60" spans="1:5">
      <c r="A60" t="s">
        <v>37</v>
      </c>
      <c r="B60" s="14">
        <v>2013</v>
      </c>
      <c r="C60">
        <v>7.6779999999999999</v>
      </c>
      <c r="D60" s="19">
        <f t="shared" si="1"/>
        <v>8.0686462736373699E-2</v>
      </c>
      <c r="E60" s="16">
        <v>1</v>
      </c>
    </row>
    <row r="61" spans="1:5">
      <c r="A61" t="s">
        <v>37</v>
      </c>
      <c r="B61" s="14">
        <v>2014</v>
      </c>
      <c r="C61">
        <v>7.7640000000000002</v>
      </c>
      <c r="D61" s="19">
        <f>TREND($C$32:$C$61,$B$32:$B$61,B61)/100</f>
        <v>8.1754645161290398E-2</v>
      </c>
      <c r="E61" s="16">
        <v>1</v>
      </c>
    </row>
    <row r="62" spans="1:5">
      <c r="A62" t="s">
        <v>38</v>
      </c>
      <c r="B62" s="14">
        <v>1985</v>
      </c>
      <c r="E62" s="16">
        <v>0</v>
      </c>
    </row>
    <row r="63" spans="1:5">
      <c r="A63" t="s">
        <v>38</v>
      </c>
      <c r="B63" s="14">
        <v>1986</v>
      </c>
      <c r="E63" s="16">
        <v>0</v>
      </c>
    </row>
    <row r="64" spans="1:5">
      <c r="A64" t="s">
        <v>38</v>
      </c>
      <c r="B64" s="14">
        <v>1987</v>
      </c>
      <c r="E64" s="16">
        <v>0</v>
      </c>
    </row>
    <row r="65" spans="1:5">
      <c r="A65" t="s">
        <v>38</v>
      </c>
      <c r="B65" s="14">
        <v>1988</v>
      </c>
      <c r="E65" s="16">
        <v>0</v>
      </c>
    </row>
    <row r="66" spans="1:5">
      <c r="A66" t="s">
        <v>38</v>
      </c>
      <c r="B66" s="14">
        <v>1989</v>
      </c>
      <c r="E66" s="16">
        <v>0</v>
      </c>
    </row>
    <row r="67" spans="1:5">
      <c r="A67" t="s">
        <v>38</v>
      </c>
      <c r="B67" s="14">
        <v>1990</v>
      </c>
      <c r="E67" s="16">
        <v>0</v>
      </c>
    </row>
    <row r="68" spans="1:5">
      <c r="A68" t="s">
        <v>38</v>
      </c>
      <c r="B68" s="14">
        <v>1991</v>
      </c>
      <c r="E68" s="16">
        <v>0</v>
      </c>
    </row>
    <row r="69" spans="1:5">
      <c r="A69" t="s">
        <v>38</v>
      </c>
      <c r="B69" s="14">
        <v>1992</v>
      </c>
      <c r="C69">
        <v>5.6349999999999998</v>
      </c>
      <c r="D69" s="19">
        <f>TREND($C$69:$C$91,$B$69:$B$91,B69)/100</f>
        <v>5.2526086956521854E-2</v>
      </c>
      <c r="E69" s="16">
        <v>1</v>
      </c>
    </row>
    <row r="70" spans="1:5">
      <c r="A70" t="s">
        <v>38</v>
      </c>
      <c r="B70" s="14">
        <v>1993</v>
      </c>
      <c r="C70">
        <v>5.6710000000000003</v>
      </c>
      <c r="D70" s="19">
        <f t="shared" ref="D70:D91" si="2">TREND($C$69:$C$91,$B$69:$B$91,B70)/100</f>
        <v>5.3782094861660142E-2</v>
      </c>
      <c r="E70" s="16">
        <v>1</v>
      </c>
    </row>
    <row r="71" spans="1:5">
      <c r="A71" t="s">
        <v>38</v>
      </c>
      <c r="B71" s="14">
        <v>1994</v>
      </c>
      <c r="C71">
        <v>5.4720000000000004</v>
      </c>
      <c r="D71" s="19">
        <f t="shared" si="2"/>
        <v>5.5038102766798713E-2</v>
      </c>
      <c r="E71" s="16">
        <v>1</v>
      </c>
    </row>
    <row r="72" spans="1:5">
      <c r="A72" t="s">
        <v>38</v>
      </c>
      <c r="B72" s="14">
        <v>1995</v>
      </c>
      <c r="C72">
        <v>5.7430000000000003</v>
      </c>
      <c r="D72" s="19">
        <f t="shared" si="2"/>
        <v>5.6294110671937007E-2</v>
      </c>
      <c r="E72" s="16">
        <v>1</v>
      </c>
    </row>
    <row r="73" spans="1:5">
      <c r="A73" t="s">
        <v>38</v>
      </c>
      <c r="B73" s="14">
        <v>1996</v>
      </c>
      <c r="C73">
        <v>6.0620000000000003</v>
      </c>
      <c r="D73" s="19">
        <f t="shared" si="2"/>
        <v>5.7550118577075295E-2</v>
      </c>
      <c r="E73" s="16">
        <v>1</v>
      </c>
    </row>
    <row r="74" spans="1:5">
      <c r="A74" t="s">
        <v>38</v>
      </c>
      <c r="B74" s="14">
        <v>1997</v>
      </c>
      <c r="C74">
        <v>5.7380000000000004</v>
      </c>
      <c r="D74" s="19">
        <f t="shared" si="2"/>
        <v>5.8806126482213589E-2</v>
      </c>
      <c r="E74" s="16">
        <v>1</v>
      </c>
    </row>
    <row r="75" spans="1:5">
      <c r="A75" t="s">
        <v>38</v>
      </c>
      <c r="B75" s="14">
        <v>1998</v>
      </c>
      <c r="C75">
        <v>5.7859999999999996</v>
      </c>
      <c r="D75" s="19">
        <f t="shared" si="2"/>
        <v>6.0062134387351876E-2</v>
      </c>
      <c r="E75" s="16">
        <v>1</v>
      </c>
    </row>
    <row r="76" spans="1:5">
      <c r="A76" t="s">
        <v>38</v>
      </c>
      <c r="B76" s="14">
        <v>1999</v>
      </c>
      <c r="C76">
        <v>5.8920000000000003</v>
      </c>
      <c r="D76" s="19">
        <f t="shared" si="2"/>
        <v>6.1318142292490163E-2</v>
      </c>
      <c r="E76" s="16">
        <v>1</v>
      </c>
    </row>
    <row r="77" spans="1:5">
      <c r="A77" t="s">
        <v>38</v>
      </c>
      <c r="B77" s="14">
        <v>2000</v>
      </c>
      <c r="C77">
        <v>5.9249999999999998</v>
      </c>
      <c r="D77" s="19">
        <f t="shared" si="2"/>
        <v>6.2574150197628742E-2</v>
      </c>
      <c r="E77" s="16">
        <v>1</v>
      </c>
    </row>
    <row r="78" spans="1:5">
      <c r="A78" t="s">
        <v>38</v>
      </c>
      <c r="B78" s="14">
        <v>2001</v>
      </c>
      <c r="C78">
        <v>6.1120000000000001</v>
      </c>
      <c r="D78" s="19">
        <f t="shared" si="2"/>
        <v>6.3830158102767029E-2</v>
      </c>
      <c r="E78" s="16">
        <v>1</v>
      </c>
    </row>
    <row r="79" spans="1:5">
      <c r="A79" t="s">
        <v>38</v>
      </c>
      <c r="B79" s="14">
        <v>2002</v>
      </c>
      <c r="C79">
        <v>6.0979999999999999</v>
      </c>
      <c r="D79" s="19">
        <f t="shared" si="2"/>
        <v>6.5086166007905316E-2</v>
      </c>
      <c r="E79" s="16">
        <v>1</v>
      </c>
    </row>
    <row r="80" spans="1:5">
      <c r="A80" t="s">
        <v>38</v>
      </c>
      <c r="B80" s="14">
        <v>2003</v>
      </c>
      <c r="C80">
        <v>6.7270000000000003</v>
      </c>
      <c r="D80" s="19">
        <f t="shared" si="2"/>
        <v>6.6342173913043603E-2</v>
      </c>
      <c r="E80" s="16">
        <v>1</v>
      </c>
    </row>
    <row r="81" spans="1:5">
      <c r="A81" t="s">
        <v>38</v>
      </c>
      <c r="B81" s="14">
        <v>2004</v>
      </c>
      <c r="C81">
        <v>6.915</v>
      </c>
      <c r="D81" s="19">
        <f t="shared" si="2"/>
        <v>6.7598181818181904E-2</v>
      </c>
      <c r="E81" s="16">
        <v>1</v>
      </c>
    </row>
    <row r="82" spans="1:5">
      <c r="A82" t="s">
        <v>38</v>
      </c>
      <c r="B82" s="14">
        <v>2005</v>
      </c>
      <c r="C82">
        <v>6.8979999999999997</v>
      </c>
      <c r="D82" s="19">
        <f t="shared" si="2"/>
        <v>6.8854189723320192E-2</v>
      </c>
      <c r="E82" s="16">
        <v>1</v>
      </c>
    </row>
    <row r="83" spans="1:5">
      <c r="A83" t="s">
        <v>38</v>
      </c>
      <c r="B83" s="14">
        <v>2006</v>
      </c>
      <c r="C83">
        <v>6.7619999999999996</v>
      </c>
      <c r="D83" s="19">
        <f t="shared" si="2"/>
        <v>7.011019762845877E-2</v>
      </c>
      <c r="E83" s="16">
        <v>1</v>
      </c>
    </row>
    <row r="84" spans="1:5">
      <c r="A84" t="s">
        <v>38</v>
      </c>
      <c r="B84" s="14">
        <v>2007</v>
      </c>
      <c r="C84">
        <v>6.7380000000000004</v>
      </c>
      <c r="D84" s="19">
        <f t="shared" si="2"/>
        <v>7.1366205533597057E-2</v>
      </c>
      <c r="E84" s="16">
        <v>1</v>
      </c>
    </row>
    <row r="85" spans="1:5">
      <c r="A85" t="s">
        <v>38</v>
      </c>
      <c r="B85" s="14">
        <v>2008</v>
      </c>
      <c r="C85">
        <v>7.1859999999999999</v>
      </c>
      <c r="D85" s="19">
        <f t="shared" si="2"/>
        <v>7.2622213438735345E-2</v>
      </c>
      <c r="E85" s="16">
        <v>1</v>
      </c>
    </row>
    <row r="86" spans="1:5">
      <c r="A86" t="s">
        <v>38</v>
      </c>
      <c r="B86" s="14">
        <v>2009</v>
      </c>
      <c r="C86">
        <v>7.8010000000000002</v>
      </c>
      <c r="D86" s="19">
        <f t="shared" si="2"/>
        <v>7.3878221343873632E-2</v>
      </c>
      <c r="E86" s="16">
        <v>1</v>
      </c>
    </row>
    <row r="87" spans="1:5">
      <c r="A87" t="s">
        <v>38</v>
      </c>
      <c r="B87" s="14">
        <v>2010</v>
      </c>
      <c r="C87">
        <v>7.68</v>
      </c>
      <c r="D87" s="19">
        <f t="shared" si="2"/>
        <v>7.5134229249011919E-2</v>
      </c>
      <c r="E87" s="16">
        <v>1</v>
      </c>
    </row>
    <row r="88" spans="1:5">
      <c r="A88" t="s">
        <v>38</v>
      </c>
      <c r="B88" s="14">
        <v>2011</v>
      </c>
      <c r="C88">
        <v>7.7859999999999996</v>
      </c>
      <c r="D88" s="19">
        <f t="shared" si="2"/>
        <v>7.639023715415022E-2</v>
      </c>
      <c r="E88" s="16">
        <v>1</v>
      </c>
    </row>
    <row r="89" spans="1:5">
      <c r="A89" t="s">
        <v>38</v>
      </c>
      <c r="B89" s="14">
        <v>2012</v>
      </c>
      <c r="C89">
        <v>7.9109999999999996</v>
      </c>
      <c r="D89" s="19">
        <f t="shared" si="2"/>
        <v>7.7646245059288785E-2</v>
      </c>
      <c r="E89" s="16">
        <v>1</v>
      </c>
    </row>
    <row r="90" spans="1:5">
      <c r="A90" t="s">
        <v>38</v>
      </c>
      <c r="B90" s="14">
        <v>2013</v>
      </c>
      <c r="C90">
        <v>8.0190000000000001</v>
      </c>
      <c r="D90" s="19">
        <f t="shared" si="2"/>
        <v>7.8902252964427072E-2</v>
      </c>
      <c r="E90" s="16">
        <v>1</v>
      </c>
    </row>
    <row r="91" spans="1:5">
      <c r="A91" t="s">
        <v>38</v>
      </c>
      <c r="B91" s="14">
        <v>2014</v>
      </c>
      <c r="C91">
        <v>8.0299999999999994</v>
      </c>
      <c r="D91" s="19">
        <f t="shared" si="2"/>
        <v>8.0158260869565373E-2</v>
      </c>
      <c r="E91" s="16">
        <v>1</v>
      </c>
    </row>
    <row r="92" spans="1:5">
      <c r="A92" t="s">
        <v>40</v>
      </c>
      <c r="B92" s="14">
        <v>1985</v>
      </c>
      <c r="C92">
        <v>5.734</v>
      </c>
      <c r="D92" s="19">
        <f>TREND($C$92:$C$121,$B$92:$B$121,B92)/100</f>
        <v>5.7851333333333345E-2</v>
      </c>
      <c r="E92" s="16">
        <v>0</v>
      </c>
    </row>
    <row r="93" spans="1:5">
      <c r="A93" t="s">
        <v>40</v>
      </c>
      <c r="B93" s="14">
        <v>1986</v>
      </c>
      <c r="C93">
        <v>5.8780000000000001</v>
      </c>
      <c r="D93" s="19">
        <f t="shared" ref="D93:D121" si="3">TREND($C$92:$C$121,$B$92:$B$121,B93)/100</f>
        <v>5.8266022988505736E-2</v>
      </c>
      <c r="E93" s="16">
        <v>0</v>
      </c>
    </row>
    <row r="94" spans="1:5">
      <c r="A94" t="s">
        <v>40</v>
      </c>
      <c r="B94" s="14">
        <v>1987</v>
      </c>
      <c r="C94">
        <v>5.8280000000000003</v>
      </c>
      <c r="D94" s="19">
        <f t="shared" si="3"/>
        <v>5.8680712643678135E-2</v>
      </c>
      <c r="E94" s="16">
        <v>0</v>
      </c>
    </row>
    <row r="95" spans="1:5">
      <c r="A95" t="s">
        <v>40</v>
      </c>
      <c r="B95" s="14">
        <v>1988</v>
      </c>
      <c r="C95">
        <v>5.8019999999999996</v>
      </c>
      <c r="D95" s="19">
        <f t="shared" si="3"/>
        <v>5.9095402298850533E-2</v>
      </c>
      <c r="E95" s="16">
        <v>0</v>
      </c>
    </row>
    <row r="96" spans="1:5">
      <c r="A96" t="s">
        <v>40</v>
      </c>
      <c r="B96" s="14">
        <v>1989</v>
      </c>
      <c r="C96">
        <v>5.944</v>
      </c>
      <c r="D96" s="19">
        <f t="shared" si="3"/>
        <v>5.9510091954022924E-2</v>
      </c>
      <c r="E96" s="16">
        <v>0</v>
      </c>
    </row>
    <row r="97" spans="1:5">
      <c r="A97" t="s">
        <v>40</v>
      </c>
      <c r="B97" s="14">
        <v>1990</v>
      </c>
      <c r="C97">
        <v>6.234</v>
      </c>
      <c r="D97" s="19">
        <f t="shared" si="3"/>
        <v>5.9924781609195461E-2</v>
      </c>
      <c r="E97" s="16">
        <v>0</v>
      </c>
    </row>
    <row r="98" spans="1:5">
      <c r="A98" t="s">
        <v>40</v>
      </c>
      <c r="B98" s="14">
        <v>1991</v>
      </c>
      <c r="C98">
        <v>6.7480000000000002</v>
      </c>
      <c r="D98" s="19">
        <f t="shared" si="3"/>
        <v>6.033947126436786E-2</v>
      </c>
      <c r="E98" s="16">
        <v>0</v>
      </c>
    </row>
    <row r="99" spans="1:5">
      <c r="A99" t="s">
        <v>40</v>
      </c>
      <c r="B99" s="14">
        <v>1992</v>
      </c>
      <c r="C99">
        <v>6.89</v>
      </c>
      <c r="D99" s="19">
        <f t="shared" si="3"/>
        <v>6.0754160919540251E-2</v>
      </c>
      <c r="E99" s="16">
        <v>0</v>
      </c>
    </row>
    <row r="100" spans="1:5">
      <c r="A100" t="s">
        <v>40</v>
      </c>
      <c r="B100" s="14">
        <v>1993</v>
      </c>
      <c r="C100">
        <v>6.673</v>
      </c>
      <c r="D100" s="19">
        <f t="shared" si="3"/>
        <v>6.1168850574712649E-2</v>
      </c>
      <c r="E100" s="16">
        <v>0</v>
      </c>
    </row>
    <row r="101" spans="1:5">
      <c r="A101" t="s">
        <v>40</v>
      </c>
      <c r="B101" s="14">
        <v>1994</v>
      </c>
      <c r="C101">
        <v>6.335</v>
      </c>
      <c r="D101" s="19">
        <f t="shared" si="3"/>
        <v>6.1583540229885048E-2</v>
      </c>
      <c r="E101" s="16">
        <v>0</v>
      </c>
    </row>
    <row r="102" spans="1:5">
      <c r="A102" t="s">
        <v>40</v>
      </c>
      <c r="B102" s="14">
        <v>1995</v>
      </c>
      <c r="C102">
        <v>6.0720000000000001</v>
      </c>
      <c r="D102" s="19">
        <f t="shared" si="3"/>
        <v>6.1998229885057439E-2</v>
      </c>
      <c r="E102" s="16">
        <v>0</v>
      </c>
    </row>
    <row r="103" spans="1:5">
      <c r="A103" t="s">
        <v>40</v>
      </c>
      <c r="B103" s="14">
        <v>1996</v>
      </c>
      <c r="C103">
        <v>5.9</v>
      </c>
      <c r="D103" s="19">
        <f t="shared" si="3"/>
        <v>6.2412919540229837E-2</v>
      </c>
      <c r="E103" s="16">
        <v>0</v>
      </c>
    </row>
    <row r="104" spans="1:5">
      <c r="A104" t="s">
        <v>40</v>
      </c>
      <c r="B104" s="14">
        <v>1997</v>
      </c>
      <c r="C104">
        <v>5.8220000000000001</v>
      </c>
      <c r="D104" s="19">
        <f t="shared" si="3"/>
        <v>6.2827609195402229E-2</v>
      </c>
      <c r="E104" s="16">
        <v>0</v>
      </c>
    </row>
    <row r="105" spans="1:5">
      <c r="A105" t="s">
        <v>40</v>
      </c>
      <c r="B105" s="14">
        <v>1998</v>
      </c>
      <c r="C105">
        <v>6.0250000000000004</v>
      </c>
      <c r="D105" s="19">
        <f t="shared" si="3"/>
        <v>6.3242298850574766E-2</v>
      </c>
      <c r="E105" s="16">
        <v>1</v>
      </c>
    </row>
    <row r="106" spans="1:5">
      <c r="A106" t="s">
        <v>40</v>
      </c>
      <c r="B106" s="14">
        <v>1999</v>
      </c>
      <c r="C106">
        <v>5.83</v>
      </c>
      <c r="D106" s="19">
        <f t="shared" si="3"/>
        <v>6.3656988505747164E-2</v>
      </c>
      <c r="E106" s="16">
        <v>1</v>
      </c>
    </row>
    <row r="107" spans="1:5">
      <c r="A107" t="s">
        <v>40</v>
      </c>
      <c r="B107" s="14">
        <v>2000</v>
      </c>
      <c r="C107">
        <v>5.7910000000000004</v>
      </c>
      <c r="D107" s="19">
        <f t="shared" si="3"/>
        <v>6.4071678160919562E-2</v>
      </c>
      <c r="E107" s="16">
        <v>1</v>
      </c>
    </row>
    <row r="108" spans="1:5">
      <c r="A108" t="s">
        <v>40</v>
      </c>
      <c r="B108" s="14">
        <v>2001</v>
      </c>
      <c r="C108">
        <v>6.0330000000000004</v>
      </c>
      <c r="D108" s="19">
        <f t="shared" si="3"/>
        <v>6.4486367816091961E-2</v>
      </c>
      <c r="E108" s="16">
        <v>1</v>
      </c>
    </row>
    <row r="109" spans="1:5">
      <c r="A109" t="s">
        <v>40</v>
      </c>
      <c r="B109" s="14">
        <v>2002</v>
      </c>
      <c r="C109">
        <v>6.157</v>
      </c>
      <c r="D109" s="19">
        <f t="shared" si="3"/>
        <v>6.4901057471264345E-2</v>
      </c>
      <c r="E109" s="16">
        <v>1</v>
      </c>
    </row>
    <row r="110" spans="1:5">
      <c r="A110" t="s">
        <v>40</v>
      </c>
      <c r="B110" s="14">
        <v>2003</v>
      </c>
      <c r="C110">
        <v>6.3250000000000002</v>
      </c>
      <c r="D110" s="19">
        <f t="shared" si="3"/>
        <v>6.5315747126436743E-2</v>
      </c>
      <c r="E110" s="16">
        <v>1</v>
      </c>
    </row>
    <row r="111" spans="1:5">
      <c r="A111" t="s">
        <v>40</v>
      </c>
      <c r="B111" s="14">
        <v>2004</v>
      </c>
      <c r="C111">
        <v>6.3570000000000002</v>
      </c>
      <c r="D111" s="19">
        <f t="shared" si="3"/>
        <v>6.5730436781609142E-2</v>
      </c>
      <c r="E111" s="16">
        <v>1</v>
      </c>
    </row>
    <row r="112" spans="1:5">
      <c r="A112" t="s">
        <v>40</v>
      </c>
      <c r="B112" s="14">
        <v>2005</v>
      </c>
      <c r="C112">
        <v>6.3330000000000002</v>
      </c>
      <c r="D112" s="19">
        <f t="shared" si="3"/>
        <v>6.614512643678154E-2</v>
      </c>
      <c r="E112" s="16">
        <v>1</v>
      </c>
    </row>
    <row r="113" spans="1:5">
      <c r="A113" t="s">
        <v>40</v>
      </c>
      <c r="B113" s="14">
        <v>2006</v>
      </c>
      <c r="C113">
        <v>6.4039999999999999</v>
      </c>
      <c r="D113" s="19">
        <f t="shared" si="3"/>
        <v>6.6559816091954077E-2</v>
      </c>
      <c r="E113" s="16">
        <v>0</v>
      </c>
    </row>
    <row r="114" spans="1:5">
      <c r="A114" t="s">
        <v>40</v>
      </c>
      <c r="B114" s="14">
        <v>2007</v>
      </c>
      <c r="C114">
        <v>6.4809999999999999</v>
      </c>
      <c r="D114" s="19">
        <f t="shared" si="3"/>
        <v>6.6974505747126475E-2</v>
      </c>
      <c r="E114" s="16">
        <v>0</v>
      </c>
    </row>
    <row r="115" spans="1:5">
      <c r="A115" t="s">
        <v>40</v>
      </c>
      <c r="B115" s="14">
        <v>2008</v>
      </c>
      <c r="C115">
        <v>6.6059999999999999</v>
      </c>
      <c r="D115" s="19">
        <f t="shared" si="3"/>
        <v>6.7389195402298874E-2</v>
      </c>
      <c r="E115" s="16">
        <v>0</v>
      </c>
    </row>
    <row r="116" spans="1:5">
      <c r="A116" t="s">
        <v>40</v>
      </c>
      <c r="B116" s="14">
        <v>2009</v>
      </c>
      <c r="C116">
        <v>7.4249999999999998</v>
      </c>
      <c r="D116" s="19">
        <f t="shared" si="3"/>
        <v>6.7803885057471258E-2</v>
      </c>
      <c r="E116" s="16">
        <v>0</v>
      </c>
    </row>
    <row r="117" spans="1:5">
      <c r="A117" t="s">
        <v>40</v>
      </c>
      <c r="B117" s="14">
        <v>2010</v>
      </c>
      <c r="C117">
        <v>7.3769999999999998</v>
      </c>
      <c r="D117" s="19">
        <f t="shared" si="3"/>
        <v>6.8218574712643656E-2</v>
      </c>
      <c r="E117" s="16">
        <v>0</v>
      </c>
    </row>
    <row r="118" spans="1:5">
      <c r="A118" t="s">
        <v>40</v>
      </c>
      <c r="B118" s="14">
        <v>2011</v>
      </c>
      <c r="C118">
        <v>7.2130000000000001</v>
      </c>
      <c r="D118" s="19">
        <f t="shared" si="3"/>
        <v>6.8633264367816055E-2</v>
      </c>
      <c r="E118" s="16">
        <v>0</v>
      </c>
    </row>
    <row r="119" spans="1:5">
      <c r="A119" t="s">
        <v>40</v>
      </c>
      <c r="B119" s="14">
        <v>2012</v>
      </c>
      <c r="C119">
        <v>7.2140000000000004</v>
      </c>
      <c r="D119" s="19">
        <f t="shared" si="3"/>
        <v>6.9047954022988453E-2</v>
      </c>
      <c r="E119" s="16">
        <v>0</v>
      </c>
    </row>
    <row r="120" spans="1:5">
      <c r="A120" t="s">
        <v>40</v>
      </c>
      <c r="B120" s="14">
        <v>2013</v>
      </c>
      <c r="C120">
        <v>7.13</v>
      </c>
      <c r="D120" s="19">
        <f t="shared" si="3"/>
        <v>6.9462643678160851E-2</v>
      </c>
      <c r="E120" s="16">
        <v>0</v>
      </c>
    </row>
    <row r="121" spans="1:5">
      <c r="A121" t="s">
        <v>40</v>
      </c>
      <c r="B121" s="14">
        <v>2014</v>
      </c>
      <c r="C121">
        <v>7.032</v>
      </c>
      <c r="D121" s="19">
        <f t="shared" si="3"/>
        <v>6.9877333333333388E-2</v>
      </c>
      <c r="E121" s="16">
        <v>0</v>
      </c>
    </row>
    <row r="122" spans="1:5">
      <c r="A122" t="s">
        <v>41</v>
      </c>
      <c r="B122" s="14">
        <v>1985</v>
      </c>
      <c r="E122" s="16">
        <v>0</v>
      </c>
    </row>
    <row r="123" spans="1:5">
      <c r="A123" t="s">
        <v>41</v>
      </c>
      <c r="B123" s="14">
        <v>1986</v>
      </c>
      <c r="E123" s="16">
        <v>0</v>
      </c>
    </row>
    <row r="124" spans="1:5">
      <c r="A124" t="s">
        <v>41</v>
      </c>
      <c r="B124" s="14">
        <v>1987</v>
      </c>
      <c r="E124" s="16">
        <v>0</v>
      </c>
    </row>
    <row r="125" spans="1:5">
      <c r="A125" t="s">
        <v>41</v>
      </c>
      <c r="B125" s="14">
        <v>1988</v>
      </c>
      <c r="E125" s="16">
        <v>0</v>
      </c>
    </row>
    <row r="126" spans="1:5">
      <c r="A126" t="s">
        <v>41</v>
      </c>
      <c r="B126" s="14">
        <v>1989</v>
      </c>
      <c r="E126" s="16">
        <v>0</v>
      </c>
    </row>
    <row r="127" spans="1:5">
      <c r="A127" t="s">
        <v>41</v>
      </c>
      <c r="B127" s="14">
        <v>1990</v>
      </c>
      <c r="E127" s="16">
        <v>0</v>
      </c>
    </row>
    <row r="128" spans="1:5">
      <c r="A128" t="s">
        <v>41</v>
      </c>
      <c r="B128" s="14">
        <v>1991</v>
      </c>
      <c r="E128" s="16">
        <v>0</v>
      </c>
    </row>
    <row r="129" spans="1:5">
      <c r="A129" t="s">
        <v>41</v>
      </c>
      <c r="B129" s="14">
        <v>1992</v>
      </c>
      <c r="E129" s="16">
        <v>0</v>
      </c>
    </row>
    <row r="130" spans="1:5">
      <c r="A130" t="s">
        <v>41</v>
      </c>
      <c r="B130" s="14">
        <v>1993</v>
      </c>
      <c r="E130" s="16">
        <v>0</v>
      </c>
    </row>
    <row r="131" spans="1:5">
      <c r="A131" t="s">
        <v>41</v>
      </c>
      <c r="B131" s="14">
        <v>1994</v>
      </c>
      <c r="E131" s="16">
        <v>0</v>
      </c>
    </row>
    <row r="132" spans="1:5">
      <c r="A132" t="s">
        <v>41</v>
      </c>
      <c r="B132" s="14">
        <v>1995</v>
      </c>
      <c r="E132" s="16">
        <v>0</v>
      </c>
    </row>
    <row r="133" spans="1:5">
      <c r="A133" t="s">
        <v>41</v>
      </c>
      <c r="B133" s="14">
        <v>1996</v>
      </c>
      <c r="E133" s="16">
        <v>0</v>
      </c>
    </row>
    <row r="134" spans="1:5">
      <c r="A134" t="s">
        <v>41</v>
      </c>
      <c r="B134" s="14">
        <v>1997</v>
      </c>
      <c r="E134" s="16">
        <v>0</v>
      </c>
    </row>
    <row r="135" spans="1:5">
      <c r="A135" t="s">
        <v>41</v>
      </c>
      <c r="B135" s="14">
        <v>1998</v>
      </c>
      <c r="E135" s="16">
        <v>0</v>
      </c>
    </row>
    <row r="136" spans="1:5">
      <c r="A136" t="s">
        <v>41</v>
      </c>
      <c r="B136" s="14">
        <v>1999</v>
      </c>
      <c r="E136" s="16">
        <v>0</v>
      </c>
    </row>
    <row r="137" spans="1:5">
      <c r="A137" t="s">
        <v>41</v>
      </c>
      <c r="B137" s="14">
        <v>2000</v>
      </c>
      <c r="C137">
        <v>3.23</v>
      </c>
      <c r="D137" s="19">
        <f>TREND($C$137:$C$151,$B$137:$B$151,B137)/100</f>
        <v>2.6097666666666443E-2</v>
      </c>
      <c r="E137" s="16">
        <v>0</v>
      </c>
    </row>
    <row r="138" spans="1:5">
      <c r="A138" t="s">
        <v>41</v>
      </c>
      <c r="B138" s="14">
        <v>2001</v>
      </c>
      <c r="C138">
        <v>3.3809999999999998</v>
      </c>
      <c r="D138" s="19">
        <f t="shared" ref="D138:D151" si="4">TREND($C$137:$C$151,$B$137:$B$151,B138)/100</f>
        <v>2.682952380952372E-2</v>
      </c>
      <c r="E138" s="16">
        <v>1</v>
      </c>
    </row>
    <row r="139" spans="1:5">
      <c r="A139" t="s">
        <v>41</v>
      </c>
      <c r="B139" s="14">
        <v>2002</v>
      </c>
      <c r="C139">
        <v>3.427</v>
      </c>
      <c r="D139" s="19">
        <f t="shared" si="4"/>
        <v>2.7561380952380716E-2</v>
      </c>
      <c r="E139" s="16">
        <v>1</v>
      </c>
    </row>
    <row r="140" spans="1:5">
      <c r="A140" t="s">
        <v>41</v>
      </c>
      <c r="B140" s="14">
        <v>2003</v>
      </c>
      <c r="C140">
        <v>2.6059999999999999</v>
      </c>
      <c r="D140" s="19">
        <f t="shared" si="4"/>
        <v>2.8293238095237996E-2</v>
      </c>
      <c r="E140" s="16">
        <v>1</v>
      </c>
    </row>
    <row r="141" spans="1:5">
      <c r="A141" t="s">
        <v>41</v>
      </c>
      <c r="B141" s="14">
        <v>2004</v>
      </c>
      <c r="C141">
        <v>2.5470000000000002</v>
      </c>
      <c r="D141" s="19">
        <f t="shared" si="4"/>
        <v>2.9025095238094992E-2</v>
      </c>
      <c r="E141" s="16">
        <v>1</v>
      </c>
    </row>
    <row r="142" spans="1:5">
      <c r="A142" t="s">
        <v>41</v>
      </c>
      <c r="B142" s="14">
        <v>2005</v>
      </c>
      <c r="C142">
        <v>2.4169999999999998</v>
      </c>
      <c r="D142" s="19">
        <f t="shared" si="4"/>
        <v>2.9756952380952269E-2</v>
      </c>
      <c r="E142" s="16">
        <v>1</v>
      </c>
    </row>
    <row r="143" spans="1:5">
      <c r="A143" t="s">
        <v>41</v>
      </c>
      <c r="B143" s="14">
        <v>2006</v>
      </c>
      <c r="C143">
        <v>2.3650000000000002</v>
      </c>
      <c r="D143" s="19">
        <f t="shared" si="4"/>
        <v>3.0488809523809265E-2</v>
      </c>
      <c r="E143" s="16">
        <v>1</v>
      </c>
    </row>
    <row r="144" spans="1:5">
      <c r="A144" t="s">
        <v>41</v>
      </c>
      <c r="B144" s="14">
        <v>2007</v>
      </c>
      <c r="C144">
        <v>2.46</v>
      </c>
      <c r="D144" s="19">
        <f t="shared" si="4"/>
        <v>3.1220666666666546E-2</v>
      </c>
      <c r="E144" s="16">
        <v>1</v>
      </c>
    </row>
    <row r="145" spans="1:5">
      <c r="A145" t="s">
        <v>41</v>
      </c>
      <c r="B145" s="14">
        <v>2008</v>
      </c>
      <c r="C145">
        <v>2.7810000000000001</v>
      </c>
      <c r="D145" s="19">
        <f t="shared" si="4"/>
        <v>3.1952523809523542E-2</v>
      </c>
      <c r="E145" s="16">
        <v>1</v>
      </c>
    </row>
    <row r="146" spans="1:5">
      <c r="A146" t="s">
        <v>41</v>
      </c>
      <c r="B146" s="14">
        <v>2009</v>
      </c>
      <c r="C146">
        <v>3.2090000000000001</v>
      </c>
      <c r="D146" s="19">
        <f t="shared" si="4"/>
        <v>3.2684380952380819E-2</v>
      </c>
      <c r="E146" s="16">
        <v>1</v>
      </c>
    </row>
    <row r="147" spans="1:5">
      <c r="A147" t="s">
        <v>41</v>
      </c>
      <c r="B147" s="14">
        <v>2010</v>
      </c>
      <c r="C147">
        <v>3.0489999999999999</v>
      </c>
      <c r="D147" s="19">
        <f t="shared" si="4"/>
        <v>3.3416238095237819E-2</v>
      </c>
      <c r="E147" s="16">
        <v>1</v>
      </c>
    </row>
    <row r="148" spans="1:5">
      <c r="A148" t="s">
        <v>41</v>
      </c>
      <c r="B148" s="14">
        <v>2011</v>
      </c>
      <c r="C148">
        <v>3.0609999999999999</v>
      </c>
      <c r="D148" s="19">
        <f t="shared" si="4"/>
        <v>3.4148095238095096E-2</v>
      </c>
      <c r="E148" s="16">
        <v>1</v>
      </c>
    </row>
    <row r="149" spans="1:5">
      <c r="A149" t="s">
        <v>41</v>
      </c>
      <c r="B149" s="14">
        <v>2012</v>
      </c>
      <c r="C149">
        <v>3.2250000000000001</v>
      </c>
      <c r="D149" s="19">
        <f t="shared" si="4"/>
        <v>3.4879952380952088E-2</v>
      </c>
      <c r="E149" s="16">
        <v>1</v>
      </c>
    </row>
    <row r="150" spans="1:5">
      <c r="A150" t="s">
        <v>41</v>
      </c>
      <c r="B150" s="14">
        <v>2013</v>
      </c>
      <c r="C150">
        <v>4.4390000000000001</v>
      </c>
      <c r="D150" s="19">
        <f t="shared" si="4"/>
        <v>3.5611809523809372E-2</v>
      </c>
      <c r="E150" s="16">
        <v>1</v>
      </c>
    </row>
    <row r="151" spans="1:5">
      <c r="A151" t="s">
        <v>41</v>
      </c>
      <c r="B151" s="14">
        <v>2014</v>
      </c>
      <c r="C151">
        <v>4.6340000000000003</v>
      </c>
      <c r="D151" s="19">
        <f t="shared" si="4"/>
        <v>3.6343666666666365E-2</v>
      </c>
      <c r="E151" s="16">
        <v>1</v>
      </c>
    </row>
    <row r="152" spans="1:5">
      <c r="A152" t="s">
        <v>42</v>
      </c>
      <c r="B152" s="14">
        <v>1985</v>
      </c>
      <c r="E152" s="16">
        <v>0</v>
      </c>
    </row>
    <row r="153" spans="1:5">
      <c r="A153" t="s">
        <v>42</v>
      </c>
      <c r="B153" s="14">
        <v>1986</v>
      </c>
      <c r="E153" s="16">
        <v>0</v>
      </c>
    </row>
    <row r="154" spans="1:5">
      <c r="A154" t="s">
        <v>42</v>
      </c>
      <c r="B154" s="14">
        <v>1987</v>
      </c>
      <c r="E154" s="16">
        <v>0</v>
      </c>
    </row>
    <row r="155" spans="1:5">
      <c r="A155" t="s">
        <v>42</v>
      </c>
      <c r="B155" s="14">
        <v>1988</v>
      </c>
      <c r="E155" s="16">
        <v>0</v>
      </c>
    </row>
    <row r="156" spans="1:5">
      <c r="A156" t="s">
        <v>42</v>
      </c>
      <c r="B156" s="14">
        <v>1989</v>
      </c>
      <c r="E156" s="16">
        <v>0</v>
      </c>
    </row>
    <row r="157" spans="1:5">
      <c r="A157" t="s">
        <v>42</v>
      </c>
      <c r="B157" s="14">
        <v>1990</v>
      </c>
      <c r="C157">
        <v>3.641</v>
      </c>
      <c r="D157" s="19">
        <f>TREND($C$157:$C$181,$B$157:$B$181,B157)/100</f>
        <v>4.2985784615384548E-2</v>
      </c>
      <c r="E157" s="16">
        <v>0</v>
      </c>
    </row>
    <row r="158" spans="1:5">
      <c r="A158" t="s">
        <v>42</v>
      </c>
      <c r="B158" s="14">
        <v>1991</v>
      </c>
      <c r="C158">
        <v>3.7410000000000001</v>
      </c>
      <c r="D158" s="19">
        <f t="shared" ref="D158:D181" si="5">TREND($C$157:$C$181,$B$157:$B$181,B158)/100</f>
        <v>4.3807969230769003E-2</v>
      </c>
      <c r="E158" s="16">
        <v>0</v>
      </c>
    </row>
    <row r="159" spans="1:5">
      <c r="A159" t="s">
        <v>42</v>
      </c>
      <c r="B159" s="14">
        <v>1992</v>
      </c>
      <c r="C159">
        <v>3.8010000000000002</v>
      </c>
      <c r="D159" s="19">
        <f t="shared" si="5"/>
        <v>4.4630153846153743E-2</v>
      </c>
      <c r="E159" s="16">
        <v>0</v>
      </c>
    </row>
    <row r="160" spans="1:5">
      <c r="A160" t="s">
        <v>42</v>
      </c>
      <c r="B160" s="14">
        <v>1993</v>
      </c>
      <c r="C160">
        <v>5.0529999999999999</v>
      </c>
      <c r="D160" s="19">
        <f t="shared" si="5"/>
        <v>4.545233846153849E-2</v>
      </c>
      <c r="E160" s="16">
        <v>0</v>
      </c>
    </row>
    <row r="161" spans="1:5">
      <c r="A161" t="s">
        <v>42</v>
      </c>
      <c r="B161" s="14">
        <v>1994</v>
      </c>
      <c r="C161">
        <v>5.1470000000000002</v>
      </c>
      <c r="D161" s="19">
        <f t="shared" si="5"/>
        <v>4.6274523076922945E-2</v>
      </c>
      <c r="E161" s="16">
        <v>0</v>
      </c>
    </row>
    <row r="162" spans="1:5">
      <c r="A162" t="s">
        <v>42</v>
      </c>
      <c r="B162" s="14">
        <v>1995</v>
      </c>
      <c r="C162">
        <v>5.1669999999999998</v>
      </c>
      <c r="D162" s="19">
        <f t="shared" si="5"/>
        <v>4.7096707692307692E-2</v>
      </c>
      <c r="E162" s="16">
        <v>0</v>
      </c>
    </row>
    <row r="163" spans="1:5">
      <c r="A163" t="s">
        <v>42</v>
      </c>
      <c r="B163" s="14">
        <v>1996</v>
      </c>
      <c r="C163">
        <v>5.056</v>
      </c>
      <c r="D163" s="19">
        <f t="shared" si="5"/>
        <v>4.7918892307692147E-2</v>
      </c>
      <c r="E163" s="16">
        <v>0</v>
      </c>
    </row>
    <row r="164" spans="1:5">
      <c r="A164" t="s">
        <v>42</v>
      </c>
      <c r="B164" s="14">
        <v>1997</v>
      </c>
      <c r="C164">
        <v>5.0469999999999997</v>
      </c>
      <c r="D164" s="19">
        <f t="shared" si="5"/>
        <v>4.8741076923076887E-2</v>
      </c>
      <c r="E164" s="16">
        <v>0</v>
      </c>
    </row>
    <row r="165" spans="1:5">
      <c r="A165" t="s">
        <v>42</v>
      </c>
      <c r="B165" s="14">
        <v>1998</v>
      </c>
      <c r="C165">
        <v>5.0389999999999997</v>
      </c>
      <c r="D165" s="19">
        <f t="shared" si="5"/>
        <v>4.9563261538461349E-2</v>
      </c>
      <c r="E165" s="16">
        <v>0</v>
      </c>
    </row>
    <row r="166" spans="1:5">
      <c r="A166" t="s">
        <v>42</v>
      </c>
      <c r="B166" s="14">
        <v>1999</v>
      </c>
      <c r="C166">
        <v>5.2290000000000001</v>
      </c>
      <c r="D166" s="19">
        <f t="shared" si="5"/>
        <v>5.0385446153846089E-2</v>
      </c>
      <c r="E166" s="16">
        <v>0</v>
      </c>
    </row>
    <row r="167" spans="1:5">
      <c r="A167" t="s">
        <v>42</v>
      </c>
      <c r="B167" s="14">
        <v>2000</v>
      </c>
      <c r="C167">
        <v>5.149</v>
      </c>
      <c r="D167" s="19">
        <f t="shared" si="5"/>
        <v>5.1207630769230544E-2</v>
      </c>
      <c r="E167" s="16">
        <v>0</v>
      </c>
    </row>
    <row r="168" spans="1:5">
      <c r="A168" t="s">
        <v>42</v>
      </c>
      <c r="B168" s="14">
        <v>2001</v>
      </c>
      <c r="C168">
        <v>5.2729999999999997</v>
      </c>
      <c r="D168" s="19">
        <f t="shared" si="5"/>
        <v>5.2029815384615291E-2</v>
      </c>
      <c r="E168" s="16">
        <v>0</v>
      </c>
    </row>
    <row r="169" spans="1:5">
      <c r="A169" t="s">
        <v>42</v>
      </c>
      <c r="B169" s="14">
        <v>2002</v>
      </c>
      <c r="C169">
        <v>5.5940000000000003</v>
      </c>
      <c r="D169" s="19">
        <f t="shared" si="5"/>
        <v>5.2852000000000031E-2</v>
      </c>
      <c r="E169" s="16">
        <v>0</v>
      </c>
    </row>
    <row r="170" spans="1:5">
      <c r="A170" t="s">
        <v>42</v>
      </c>
      <c r="B170" s="14">
        <v>2003</v>
      </c>
      <c r="C170">
        <v>5.8780000000000001</v>
      </c>
      <c r="D170" s="19">
        <f t="shared" si="5"/>
        <v>5.3674184615384493E-2</v>
      </c>
      <c r="E170" s="16">
        <v>0</v>
      </c>
    </row>
    <row r="171" spans="1:5">
      <c r="A171" t="s">
        <v>42</v>
      </c>
      <c r="B171" s="14">
        <v>2004</v>
      </c>
      <c r="C171">
        <v>5.6779999999999999</v>
      </c>
      <c r="D171" s="19">
        <f t="shared" si="5"/>
        <v>5.4496369230769233E-2</v>
      </c>
      <c r="E171" s="16">
        <v>1</v>
      </c>
    </row>
    <row r="172" spans="1:5">
      <c r="A172" t="s">
        <v>42</v>
      </c>
      <c r="B172" s="14">
        <v>2005</v>
      </c>
      <c r="C172">
        <v>5.5529999999999999</v>
      </c>
      <c r="D172" s="19">
        <f t="shared" si="5"/>
        <v>5.5318553846153688E-2</v>
      </c>
      <c r="E172" s="16">
        <v>1</v>
      </c>
    </row>
    <row r="173" spans="1:5">
      <c r="A173" t="s">
        <v>42</v>
      </c>
      <c r="B173" s="14">
        <v>2006</v>
      </c>
      <c r="C173">
        <v>5.3559999999999999</v>
      </c>
      <c r="D173" s="19">
        <f t="shared" si="5"/>
        <v>5.6140738461538435E-2</v>
      </c>
      <c r="E173" s="16">
        <v>1</v>
      </c>
    </row>
    <row r="174" spans="1:5">
      <c r="A174" t="s">
        <v>42</v>
      </c>
      <c r="B174" s="14">
        <v>2007</v>
      </c>
      <c r="C174">
        <v>5.1059999999999999</v>
      </c>
      <c r="D174" s="19">
        <f t="shared" si="5"/>
        <v>5.696292307692289E-2</v>
      </c>
      <c r="E174" s="16">
        <v>1</v>
      </c>
    </row>
    <row r="175" spans="1:5">
      <c r="A175" t="s">
        <v>42</v>
      </c>
      <c r="B175" s="14">
        <v>2008</v>
      </c>
      <c r="C175">
        <v>5.2329999999999997</v>
      </c>
      <c r="D175" s="19">
        <f t="shared" si="5"/>
        <v>5.778510769230763E-2</v>
      </c>
      <c r="E175" s="16">
        <v>1</v>
      </c>
    </row>
    <row r="176" spans="1:5">
      <c r="A176" t="s">
        <v>42</v>
      </c>
      <c r="B176" s="14">
        <v>2009</v>
      </c>
      <c r="C176">
        <v>6.0860000000000003</v>
      </c>
      <c r="D176" s="19">
        <f t="shared" si="5"/>
        <v>5.8607292307692092E-2</v>
      </c>
      <c r="E176" s="16">
        <v>1</v>
      </c>
    </row>
    <row r="177" spans="1:5">
      <c r="A177" t="s">
        <v>42</v>
      </c>
      <c r="B177" s="14">
        <v>2010</v>
      </c>
      <c r="C177">
        <v>5.7859999999999996</v>
      </c>
      <c r="D177" s="19">
        <f t="shared" si="5"/>
        <v>5.9429476923076832E-2</v>
      </c>
      <c r="E177" s="16">
        <v>1</v>
      </c>
    </row>
    <row r="178" spans="1:5">
      <c r="A178" t="s">
        <v>42</v>
      </c>
      <c r="B178" s="14">
        <v>2011</v>
      </c>
      <c r="C178">
        <v>5.8520000000000003</v>
      </c>
      <c r="D178" s="19">
        <f t="shared" si="5"/>
        <v>6.0251661538461579E-2</v>
      </c>
      <c r="E178" s="16">
        <v>1</v>
      </c>
    </row>
    <row r="179" spans="1:5">
      <c r="A179" t="s">
        <v>42</v>
      </c>
      <c r="B179" s="14">
        <v>2012</v>
      </c>
      <c r="C179">
        <v>5.8860000000000001</v>
      </c>
      <c r="D179" s="19">
        <f t="shared" si="5"/>
        <v>6.1073846153846034E-2</v>
      </c>
      <c r="E179" s="16">
        <v>1</v>
      </c>
    </row>
    <row r="180" spans="1:5">
      <c r="A180" t="s">
        <v>42</v>
      </c>
      <c r="B180" s="14">
        <v>2013</v>
      </c>
      <c r="C180">
        <v>6.4669999999999996</v>
      </c>
      <c r="D180" s="19">
        <f t="shared" si="5"/>
        <v>6.1896030769230774E-2</v>
      </c>
      <c r="E180" s="16">
        <v>1</v>
      </c>
    </row>
    <row r="181" spans="1:5">
      <c r="A181" t="s">
        <v>42</v>
      </c>
      <c r="B181" s="14">
        <v>2014</v>
      </c>
      <c r="C181">
        <v>6.3120000000000003</v>
      </c>
      <c r="D181" s="19">
        <f t="shared" si="5"/>
        <v>6.2718215384615236E-2</v>
      </c>
      <c r="E181" s="16">
        <v>1</v>
      </c>
    </row>
    <row r="182" spans="1:5">
      <c r="A182" t="s">
        <v>43</v>
      </c>
      <c r="B182" s="14">
        <v>1985</v>
      </c>
      <c r="C182">
        <v>6.7549999999999999</v>
      </c>
      <c r="D182" s="19">
        <f>TREND($C$182:$C$211,$B$182:$B$211,B182)/100</f>
        <v>6.0797204301075283E-2</v>
      </c>
      <c r="E182" s="16">
        <v>0</v>
      </c>
    </row>
    <row r="183" spans="1:5">
      <c r="A183" t="s">
        <v>43</v>
      </c>
      <c r="B183" s="14">
        <v>1986</v>
      </c>
      <c r="C183">
        <v>6.5030000000000001</v>
      </c>
      <c r="D183" s="19">
        <f t="shared" ref="D183:D210" si="6">TREND($C$182:$C$211,$B$182:$B$211,B183)/100</f>
        <v>6.1626040786058524E-2</v>
      </c>
      <c r="E183" s="16">
        <v>0</v>
      </c>
    </row>
    <row r="184" spans="1:5">
      <c r="A184" t="s">
        <v>43</v>
      </c>
      <c r="B184" s="14">
        <v>1987</v>
      </c>
      <c r="C184">
        <v>6.758</v>
      </c>
      <c r="D184" s="19">
        <f t="shared" si="6"/>
        <v>6.2454877271041764E-2</v>
      </c>
      <c r="E184" s="16">
        <v>0</v>
      </c>
    </row>
    <row r="185" spans="1:5">
      <c r="A185" t="s">
        <v>43</v>
      </c>
      <c r="B185" s="14">
        <v>1988</v>
      </c>
      <c r="C185">
        <v>6.899</v>
      </c>
      <c r="D185" s="19">
        <f t="shared" si="6"/>
        <v>6.3283713756025289E-2</v>
      </c>
      <c r="E185" s="16">
        <v>0</v>
      </c>
    </row>
    <row r="186" spans="1:5">
      <c r="A186" t="s">
        <v>43</v>
      </c>
      <c r="B186" s="14">
        <v>1989</v>
      </c>
      <c r="C186">
        <v>6.7539999999999996</v>
      </c>
      <c r="D186" s="19">
        <f t="shared" si="6"/>
        <v>6.4112550241008537E-2</v>
      </c>
      <c r="E186" s="16">
        <v>0</v>
      </c>
    </row>
    <row r="187" spans="1:5">
      <c r="A187" t="s">
        <v>43</v>
      </c>
      <c r="B187" s="14">
        <v>1990</v>
      </c>
      <c r="C187">
        <v>6.6219999999999999</v>
      </c>
      <c r="D187" s="19">
        <f t="shared" si="6"/>
        <v>6.494138672599177E-2</v>
      </c>
      <c r="E187" s="16">
        <v>0</v>
      </c>
    </row>
    <row r="188" spans="1:5">
      <c r="A188" t="s">
        <v>43</v>
      </c>
      <c r="B188" s="14">
        <v>1991</v>
      </c>
      <c r="C188">
        <v>6.6070000000000002</v>
      </c>
      <c r="D188" s="19">
        <f t="shared" si="6"/>
        <v>6.5770223210975018E-2</v>
      </c>
      <c r="E188" s="16">
        <v>0</v>
      </c>
    </row>
    <row r="189" spans="1:5">
      <c r="A189" t="s">
        <v>43</v>
      </c>
      <c r="B189" s="14">
        <v>1992</v>
      </c>
      <c r="C189">
        <v>6.5919999999999996</v>
      </c>
      <c r="D189" s="19">
        <f t="shared" si="6"/>
        <v>6.6599059695958543E-2</v>
      </c>
      <c r="E189" s="16">
        <v>1</v>
      </c>
    </row>
    <row r="190" spans="1:5">
      <c r="A190" t="s">
        <v>43</v>
      </c>
      <c r="B190" s="14">
        <v>1993</v>
      </c>
      <c r="C190">
        <v>6.82</v>
      </c>
      <c r="D190" s="19">
        <f t="shared" si="6"/>
        <v>6.742789618094179E-2</v>
      </c>
      <c r="E190" s="16">
        <v>1</v>
      </c>
    </row>
    <row r="191" spans="1:5">
      <c r="A191" t="s">
        <v>43</v>
      </c>
      <c r="B191" s="14">
        <v>1994</v>
      </c>
      <c r="C191">
        <v>6.6020000000000003</v>
      </c>
      <c r="D191" s="19">
        <f t="shared" si="6"/>
        <v>6.8256732665925024E-2</v>
      </c>
      <c r="E191" s="16">
        <v>1</v>
      </c>
    </row>
    <row r="192" spans="1:5">
      <c r="A192" t="s">
        <v>43</v>
      </c>
      <c r="B192" s="14">
        <v>1995</v>
      </c>
      <c r="C192">
        <v>6.3739999999999997</v>
      </c>
      <c r="D192" s="19">
        <f t="shared" si="6"/>
        <v>6.9085569150908271E-2</v>
      </c>
      <c r="E192" s="16">
        <v>1</v>
      </c>
    </row>
    <row r="193" spans="1:5">
      <c r="A193" t="s">
        <v>43</v>
      </c>
      <c r="B193" s="14">
        <v>1996</v>
      </c>
      <c r="C193">
        <v>6.42</v>
      </c>
      <c r="D193" s="19">
        <f t="shared" si="6"/>
        <v>6.9914405635891796E-2</v>
      </c>
      <c r="E193" s="16">
        <v>1</v>
      </c>
    </row>
    <row r="194" spans="1:5">
      <c r="A194" t="s">
        <v>43</v>
      </c>
      <c r="B194" s="14">
        <v>1997</v>
      </c>
      <c r="C194">
        <v>6.3310000000000004</v>
      </c>
      <c r="D194" s="19">
        <f t="shared" si="6"/>
        <v>7.0743242120875044E-2</v>
      </c>
      <c r="E194" s="16">
        <v>1</v>
      </c>
    </row>
    <row r="195" spans="1:5">
      <c r="A195" t="s">
        <v>43</v>
      </c>
      <c r="B195" s="14">
        <v>1998</v>
      </c>
      <c r="C195">
        <v>6.1180000000000003</v>
      </c>
      <c r="D195" s="19">
        <f t="shared" si="6"/>
        <v>7.1572078605858278E-2</v>
      </c>
      <c r="E195" s="16">
        <v>1</v>
      </c>
    </row>
    <row r="196" spans="1:5">
      <c r="A196" t="s">
        <v>43</v>
      </c>
      <c r="B196" s="14">
        <v>1999</v>
      </c>
      <c r="C196">
        <v>6.9370000000000003</v>
      </c>
      <c r="D196" s="19">
        <f t="shared" si="6"/>
        <v>7.2400915090841525E-2</v>
      </c>
      <c r="E196" s="16">
        <v>1</v>
      </c>
    </row>
    <row r="197" spans="1:5">
      <c r="A197" t="s">
        <v>43</v>
      </c>
      <c r="B197" s="14">
        <v>2000</v>
      </c>
      <c r="C197">
        <v>6.7350000000000003</v>
      </c>
      <c r="D197" s="19">
        <f t="shared" si="6"/>
        <v>7.322975157582505E-2</v>
      </c>
      <c r="E197" s="16">
        <v>1</v>
      </c>
    </row>
    <row r="198" spans="1:5">
      <c r="A198" t="s">
        <v>43</v>
      </c>
      <c r="B198" s="14">
        <v>2001</v>
      </c>
      <c r="C198">
        <v>7.0460000000000003</v>
      </c>
      <c r="D198" s="19">
        <f t="shared" si="6"/>
        <v>7.4058588060808284E-2</v>
      </c>
      <c r="E198" s="16">
        <v>1</v>
      </c>
    </row>
    <row r="199" spans="1:5">
      <c r="A199" t="s">
        <v>43</v>
      </c>
      <c r="B199" s="14">
        <v>2002</v>
      </c>
      <c r="C199">
        <v>7.2930000000000001</v>
      </c>
      <c r="D199" s="19">
        <f t="shared" si="6"/>
        <v>7.4887424545791531E-2</v>
      </c>
      <c r="E199" s="16">
        <v>1</v>
      </c>
    </row>
    <row r="200" spans="1:5">
      <c r="A200" t="s">
        <v>43</v>
      </c>
      <c r="B200" s="14">
        <v>2003</v>
      </c>
      <c r="C200">
        <v>7.4710000000000001</v>
      </c>
      <c r="D200" s="19">
        <f t="shared" si="6"/>
        <v>7.5716261030774779E-2</v>
      </c>
      <c r="E200" s="16">
        <v>1</v>
      </c>
    </row>
    <row r="201" spans="1:5">
      <c r="A201" t="s">
        <v>43</v>
      </c>
      <c r="B201" s="14">
        <v>2004</v>
      </c>
      <c r="C201">
        <v>7.5259999999999998</v>
      </c>
      <c r="D201" s="19">
        <f t="shared" si="6"/>
        <v>7.6545097515758304E-2</v>
      </c>
      <c r="E201" s="16">
        <v>1</v>
      </c>
    </row>
    <row r="202" spans="1:5">
      <c r="A202" t="s">
        <v>43</v>
      </c>
      <c r="B202" s="14">
        <v>2005</v>
      </c>
      <c r="C202">
        <v>7.6130000000000004</v>
      </c>
      <c r="D202" s="19">
        <f t="shared" si="6"/>
        <v>7.7373934000741537E-2</v>
      </c>
      <c r="E202" s="16">
        <v>1</v>
      </c>
    </row>
    <row r="203" spans="1:5">
      <c r="A203" t="s">
        <v>43</v>
      </c>
      <c r="B203" s="14">
        <v>2006</v>
      </c>
      <c r="C203">
        <v>7.69</v>
      </c>
      <c r="D203" s="19">
        <f t="shared" si="6"/>
        <v>7.8202770485724785E-2</v>
      </c>
      <c r="E203" s="16">
        <v>1</v>
      </c>
    </row>
    <row r="204" spans="1:5">
      <c r="A204" t="s">
        <v>43</v>
      </c>
      <c r="B204" s="14">
        <v>2007</v>
      </c>
      <c r="C204">
        <v>7.806</v>
      </c>
      <c r="D204" s="19">
        <f t="shared" si="6"/>
        <v>7.9031606970708032E-2</v>
      </c>
      <c r="E204" s="16">
        <v>1</v>
      </c>
    </row>
    <row r="205" spans="1:5">
      <c r="A205" t="s">
        <v>43</v>
      </c>
      <c r="B205" s="14">
        <v>2008</v>
      </c>
      <c r="C205">
        <v>7.9909999999999997</v>
      </c>
      <c r="D205" s="19">
        <f t="shared" si="6"/>
        <v>7.9860443455691557E-2</v>
      </c>
      <c r="E205" s="16">
        <v>1</v>
      </c>
    </row>
    <row r="206" spans="1:5">
      <c r="A206" t="s">
        <v>43</v>
      </c>
      <c r="B206" s="14">
        <v>2009</v>
      </c>
      <c r="C206">
        <v>9.0150000000000006</v>
      </c>
      <c r="D206" s="19">
        <f t="shared" si="6"/>
        <v>8.0689279940674791E-2</v>
      </c>
      <c r="E206" s="16">
        <v>1</v>
      </c>
    </row>
    <row r="207" spans="1:5">
      <c r="A207" t="s">
        <v>43</v>
      </c>
      <c r="B207" s="14">
        <v>2010</v>
      </c>
      <c r="C207">
        <v>8.7739999999999991</v>
      </c>
      <c r="D207" s="19">
        <f t="shared" si="6"/>
        <v>8.1518116425658038E-2</v>
      </c>
      <c r="E207" s="16">
        <v>1</v>
      </c>
    </row>
    <row r="208" spans="1:5">
      <c r="A208" t="s">
        <v>43</v>
      </c>
      <c r="B208" s="14">
        <v>2011</v>
      </c>
      <c r="C208">
        <v>8.5329999999999995</v>
      </c>
      <c r="D208" s="19">
        <f t="shared" si="6"/>
        <v>8.2346952910641272E-2</v>
      </c>
      <c r="E208" s="16">
        <v>1</v>
      </c>
    </row>
    <row r="209" spans="1:5">
      <c r="A209" t="s">
        <v>43</v>
      </c>
      <c r="B209" s="14">
        <v>2012</v>
      </c>
      <c r="C209">
        <v>8.6280000000000001</v>
      </c>
      <c r="D209" s="19">
        <f t="shared" si="6"/>
        <v>8.3175789395624811E-2</v>
      </c>
      <c r="E209" s="16">
        <v>1</v>
      </c>
    </row>
    <row r="210" spans="1:5">
      <c r="A210" t="s">
        <v>43</v>
      </c>
      <c r="B210" s="14">
        <v>2013</v>
      </c>
      <c r="C210">
        <v>8.6120000000000001</v>
      </c>
      <c r="D210" s="19">
        <f t="shared" si="6"/>
        <v>8.4004625880608044E-2</v>
      </c>
      <c r="E210" s="16">
        <v>1</v>
      </c>
    </row>
    <row r="211" spans="1:5">
      <c r="A211" t="s">
        <v>43</v>
      </c>
      <c r="B211" s="14">
        <v>2014</v>
      </c>
      <c r="C211">
        <v>8.6210000000000004</v>
      </c>
      <c r="D211" s="19">
        <f>TREND($C$182:$C$211,$B$182:$B$211,B211)/100</f>
        <v>8.4833462365591292E-2</v>
      </c>
      <c r="E211" s="16">
        <v>1</v>
      </c>
    </row>
    <row r="212" spans="1:5">
      <c r="A212" t="s">
        <v>44</v>
      </c>
      <c r="B212" s="14">
        <v>1985</v>
      </c>
      <c r="E212" s="16">
        <v>0</v>
      </c>
    </row>
    <row r="213" spans="1:5">
      <c r="A213" t="s">
        <v>44</v>
      </c>
      <c r="B213" s="14">
        <v>1986</v>
      </c>
      <c r="E213" s="16">
        <v>0</v>
      </c>
    </row>
    <row r="214" spans="1:5">
      <c r="A214" t="s">
        <v>44</v>
      </c>
      <c r="B214" s="14">
        <v>1987</v>
      </c>
      <c r="E214" s="16">
        <v>0</v>
      </c>
    </row>
    <row r="215" spans="1:5">
      <c r="A215" t="s">
        <v>44</v>
      </c>
      <c r="B215" s="14">
        <v>1988</v>
      </c>
      <c r="E215" s="16">
        <v>0</v>
      </c>
    </row>
    <row r="216" spans="1:5">
      <c r="A216" t="s">
        <v>44</v>
      </c>
      <c r="B216" s="14">
        <v>1989</v>
      </c>
      <c r="E216" s="16">
        <v>0</v>
      </c>
    </row>
    <row r="217" spans="1:5">
      <c r="A217" t="s">
        <v>44</v>
      </c>
      <c r="B217" s="14">
        <v>1990</v>
      </c>
      <c r="E217" s="16">
        <v>0</v>
      </c>
    </row>
    <row r="218" spans="1:5">
      <c r="A218" t="s">
        <v>44</v>
      </c>
      <c r="B218" s="14">
        <v>1991</v>
      </c>
      <c r="E218" s="16">
        <v>0</v>
      </c>
    </row>
    <row r="219" spans="1:5">
      <c r="A219" t="s">
        <v>44</v>
      </c>
      <c r="B219" s="14">
        <v>1992</v>
      </c>
      <c r="E219" s="16">
        <v>0</v>
      </c>
    </row>
    <row r="220" spans="1:5">
      <c r="A220" t="s">
        <v>44</v>
      </c>
      <c r="B220" s="14">
        <v>1993</v>
      </c>
      <c r="E220" s="16">
        <v>1</v>
      </c>
    </row>
    <row r="221" spans="1:5">
      <c r="A221" t="s">
        <v>44</v>
      </c>
      <c r="B221" s="14">
        <v>1994</v>
      </c>
      <c r="E221" s="16">
        <v>1</v>
      </c>
    </row>
    <row r="222" spans="1:5">
      <c r="A222" t="s">
        <v>44</v>
      </c>
      <c r="B222" s="14">
        <v>1995</v>
      </c>
      <c r="E222" s="16">
        <v>1</v>
      </c>
    </row>
    <row r="223" spans="1:5">
      <c r="A223" t="s">
        <v>44</v>
      </c>
      <c r="B223" s="14">
        <v>1996</v>
      </c>
      <c r="E223" s="16">
        <v>1</v>
      </c>
    </row>
    <row r="224" spans="1:5">
      <c r="A224" t="s">
        <v>44</v>
      </c>
      <c r="B224" s="14">
        <v>1997</v>
      </c>
      <c r="E224" s="16">
        <v>1</v>
      </c>
    </row>
    <row r="225" spans="1:5">
      <c r="A225" t="s">
        <v>44</v>
      </c>
      <c r="B225" s="14">
        <v>1998</v>
      </c>
      <c r="E225" s="16">
        <v>1</v>
      </c>
    </row>
    <row r="226" spans="1:5">
      <c r="A226" t="s">
        <v>44</v>
      </c>
      <c r="B226" s="14">
        <v>1999</v>
      </c>
      <c r="C226">
        <v>4.3890000000000002</v>
      </c>
      <c r="D226" s="19">
        <f>TREND($C$226:$C$241,$B$226:$B$241,B226)/100</f>
        <v>3.710345588235299E-2</v>
      </c>
      <c r="E226" s="16">
        <v>1</v>
      </c>
    </row>
    <row r="227" spans="1:5">
      <c r="A227" t="s">
        <v>44</v>
      </c>
      <c r="B227" s="14">
        <v>2000</v>
      </c>
      <c r="C227">
        <v>3.9750000000000001</v>
      </c>
      <c r="D227" s="19">
        <f t="shared" ref="D227:D241" si="7">TREND($C$226:$C$241,$B$226:$B$241,B227)/100</f>
        <v>3.7747661764705925E-2</v>
      </c>
      <c r="E227" s="16">
        <v>1</v>
      </c>
    </row>
    <row r="228" spans="1:5">
      <c r="A228" t="s">
        <v>44</v>
      </c>
      <c r="B228" s="14">
        <v>2001</v>
      </c>
      <c r="C228">
        <v>3.7519999999999998</v>
      </c>
      <c r="D228" s="19">
        <f t="shared" si="7"/>
        <v>3.8391867647058861E-2</v>
      </c>
      <c r="E228" s="16">
        <v>1</v>
      </c>
    </row>
    <row r="229" spans="1:5">
      <c r="A229" t="s">
        <v>44</v>
      </c>
      <c r="B229" s="14">
        <v>2002</v>
      </c>
      <c r="C229">
        <v>3.6240000000000001</v>
      </c>
      <c r="D229" s="19">
        <f t="shared" si="7"/>
        <v>3.9036073529411797E-2</v>
      </c>
      <c r="E229" s="16">
        <v>1</v>
      </c>
    </row>
    <row r="230" spans="1:5">
      <c r="A230" t="s">
        <v>44</v>
      </c>
      <c r="B230" s="14">
        <v>2003</v>
      </c>
      <c r="C230">
        <v>3.74</v>
      </c>
      <c r="D230" s="19">
        <f t="shared" si="7"/>
        <v>3.9680279411764732E-2</v>
      </c>
      <c r="E230" s="16">
        <v>1</v>
      </c>
    </row>
    <row r="231" spans="1:5">
      <c r="A231" t="s">
        <v>44</v>
      </c>
      <c r="B231" s="14">
        <v>2004</v>
      </c>
      <c r="C231">
        <v>3.84</v>
      </c>
      <c r="D231" s="19">
        <f t="shared" si="7"/>
        <v>4.0324485294117668E-2</v>
      </c>
      <c r="E231" s="16">
        <v>1</v>
      </c>
    </row>
    <row r="232" spans="1:5">
      <c r="A232" t="s">
        <v>44</v>
      </c>
      <c r="B232" s="14">
        <v>2005</v>
      </c>
      <c r="C232">
        <v>3.7959999999999998</v>
      </c>
      <c r="D232" s="19">
        <f t="shared" si="7"/>
        <v>4.0968691176470597E-2</v>
      </c>
      <c r="E232" s="16">
        <v>1</v>
      </c>
    </row>
    <row r="233" spans="1:5">
      <c r="A233" t="s">
        <v>44</v>
      </c>
      <c r="B233" s="14">
        <v>2006</v>
      </c>
      <c r="C233">
        <v>3.5990000000000002</v>
      </c>
      <c r="D233" s="19">
        <f t="shared" si="7"/>
        <v>4.1612897058823532E-2</v>
      </c>
      <c r="E233" s="16">
        <v>1</v>
      </c>
    </row>
    <row r="234" spans="1:5">
      <c r="A234" t="s">
        <v>44</v>
      </c>
      <c r="B234" s="14">
        <v>2007</v>
      </c>
      <c r="C234">
        <v>3.8239999999999998</v>
      </c>
      <c r="D234" s="19">
        <f t="shared" si="7"/>
        <v>4.2257102941176468E-2</v>
      </c>
      <c r="E234" s="16">
        <v>1</v>
      </c>
    </row>
    <row r="235" spans="1:5">
      <c r="A235" t="s">
        <v>44</v>
      </c>
      <c r="B235" s="14">
        <v>2008</v>
      </c>
      <c r="C235">
        <v>4.43</v>
      </c>
      <c r="D235" s="19">
        <f t="shared" si="7"/>
        <v>4.2901308823529404E-2</v>
      </c>
      <c r="E235" s="16">
        <v>1</v>
      </c>
    </row>
    <row r="236" spans="1:5">
      <c r="A236" t="s">
        <v>44</v>
      </c>
      <c r="B236" s="14">
        <v>2009</v>
      </c>
      <c r="C236">
        <v>5.0970000000000004</v>
      </c>
      <c r="D236" s="19">
        <f t="shared" si="7"/>
        <v>4.3545514705882339E-2</v>
      </c>
      <c r="E236" s="16">
        <v>1</v>
      </c>
    </row>
    <row r="237" spans="1:5">
      <c r="A237" t="s">
        <v>44</v>
      </c>
      <c r="B237" s="14">
        <v>2010</v>
      </c>
      <c r="C237">
        <v>4.8360000000000003</v>
      </c>
      <c r="D237" s="19">
        <f t="shared" si="7"/>
        <v>4.4189720588235275E-2</v>
      </c>
      <c r="E237" s="16">
        <v>1</v>
      </c>
    </row>
    <row r="238" spans="1:5">
      <c r="A238" t="s">
        <v>44</v>
      </c>
      <c r="B238" s="14">
        <v>2011</v>
      </c>
      <c r="C238">
        <v>4.4669999999999996</v>
      </c>
      <c r="D238" s="19">
        <f t="shared" si="7"/>
        <v>4.483392647058821E-2</v>
      </c>
      <c r="E238" s="16">
        <v>1</v>
      </c>
    </row>
    <row r="239" spans="1:5">
      <c r="A239" t="s">
        <v>44</v>
      </c>
      <c r="B239" s="14">
        <v>2012</v>
      </c>
      <c r="C239">
        <v>4.4690000000000003</v>
      </c>
      <c r="D239" s="19">
        <f t="shared" si="7"/>
        <v>4.5478132352941146E-2</v>
      </c>
      <c r="E239" s="16">
        <v>1</v>
      </c>
    </row>
    <row r="240" spans="1:5">
      <c r="A240" t="s">
        <v>44</v>
      </c>
      <c r="B240" s="14">
        <v>2013</v>
      </c>
      <c r="C240">
        <v>4.556</v>
      </c>
      <c r="D240" s="19">
        <f t="shared" si="7"/>
        <v>4.6122338235294082E-2</v>
      </c>
      <c r="E240" s="16">
        <v>1</v>
      </c>
    </row>
    <row r="241" spans="1:5">
      <c r="A241" t="s">
        <v>44</v>
      </c>
      <c r="B241" s="14">
        <v>2014</v>
      </c>
      <c r="C241">
        <v>4.702</v>
      </c>
      <c r="D241" s="19">
        <f t="shared" si="7"/>
        <v>4.6766544117647017E-2</v>
      </c>
      <c r="E241" s="16">
        <v>1</v>
      </c>
    </row>
    <row r="242" spans="1:5">
      <c r="A242" t="s">
        <v>45</v>
      </c>
      <c r="B242" s="14">
        <v>1985</v>
      </c>
      <c r="C242">
        <v>5.1619999999999999</v>
      </c>
      <c r="D242" s="19">
        <f>TREND($C$242:$C$271,$B$242:$B$271,B242)/100</f>
        <v>5.1183784946236696E-2</v>
      </c>
      <c r="E242" s="16">
        <v>0</v>
      </c>
    </row>
    <row r="243" spans="1:5">
      <c r="A243" t="s">
        <v>45</v>
      </c>
      <c r="B243" s="14">
        <v>1986</v>
      </c>
      <c r="C243">
        <v>5.2910000000000004</v>
      </c>
      <c r="D243" s="19">
        <f t="shared" ref="D243:D271" si="8">TREND($C$242:$C$271,$B$242:$B$271,B243)/100</f>
        <v>5.166134000741579E-2</v>
      </c>
      <c r="E243" s="16">
        <v>0</v>
      </c>
    </row>
    <row r="244" spans="1:5">
      <c r="A244" t="s">
        <v>45</v>
      </c>
      <c r="B244" s="14">
        <v>1987</v>
      </c>
      <c r="C244">
        <v>5.4240000000000004</v>
      </c>
      <c r="D244" s="19">
        <f t="shared" si="8"/>
        <v>5.2138895068594877E-2</v>
      </c>
      <c r="E244" s="16">
        <v>0</v>
      </c>
    </row>
    <row r="245" spans="1:5">
      <c r="A245" t="s">
        <v>45</v>
      </c>
      <c r="B245" s="14">
        <v>1988</v>
      </c>
      <c r="C245">
        <v>5.26</v>
      </c>
      <c r="D245" s="19">
        <f t="shared" si="8"/>
        <v>5.2616450129773965E-2</v>
      </c>
      <c r="E245" s="16">
        <v>0</v>
      </c>
    </row>
    <row r="246" spans="1:5">
      <c r="A246" t="s">
        <v>45</v>
      </c>
      <c r="B246" s="14">
        <v>1989</v>
      </c>
      <c r="C246">
        <v>5.3310000000000004</v>
      </c>
      <c r="D246" s="19">
        <f t="shared" si="8"/>
        <v>5.3094005190953059E-2</v>
      </c>
      <c r="E246" s="16">
        <v>0</v>
      </c>
    </row>
    <row r="247" spans="1:5">
      <c r="A247" t="s">
        <v>45</v>
      </c>
      <c r="B247" s="14">
        <v>1990</v>
      </c>
      <c r="C247">
        <v>5.7990000000000004</v>
      </c>
      <c r="D247" s="19">
        <f t="shared" si="8"/>
        <v>5.3571560252132146E-2</v>
      </c>
      <c r="E247" s="16">
        <v>0</v>
      </c>
    </row>
    <row r="248" spans="1:5">
      <c r="A248" t="s">
        <v>45</v>
      </c>
      <c r="B248" s="14">
        <v>1991</v>
      </c>
      <c r="C248">
        <v>6.6760000000000002</v>
      </c>
      <c r="D248" s="19">
        <f t="shared" si="8"/>
        <v>5.4049115313311233E-2</v>
      </c>
      <c r="E248" s="16">
        <v>0</v>
      </c>
    </row>
    <row r="249" spans="1:5">
      <c r="A249" t="s">
        <v>45</v>
      </c>
      <c r="B249" s="14">
        <v>1992</v>
      </c>
      <c r="C249">
        <v>6.72</v>
      </c>
      <c r="D249" s="19">
        <f t="shared" si="8"/>
        <v>5.452667037449032E-2</v>
      </c>
      <c r="E249" s="16">
        <v>0</v>
      </c>
    </row>
    <row r="250" spans="1:5">
      <c r="A250" t="s">
        <v>45</v>
      </c>
      <c r="B250" s="14">
        <v>1993</v>
      </c>
      <c r="C250">
        <v>5.9</v>
      </c>
      <c r="D250" s="19">
        <f t="shared" si="8"/>
        <v>5.5004225435669414E-2</v>
      </c>
      <c r="E250" s="16">
        <v>0</v>
      </c>
    </row>
    <row r="251" spans="1:5">
      <c r="A251" t="s">
        <v>45</v>
      </c>
      <c r="B251" s="14">
        <v>1994</v>
      </c>
      <c r="C251">
        <v>5.4470000000000001</v>
      </c>
      <c r="D251" s="19">
        <f t="shared" si="8"/>
        <v>5.5481780496848501E-2</v>
      </c>
      <c r="E251" s="16">
        <v>0</v>
      </c>
    </row>
    <row r="252" spans="1:5">
      <c r="A252" t="s">
        <v>45</v>
      </c>
      <c r="B252" s="14">
        <v>1995</v>
      </c>
      <c r="C252">
        <v>5.2380000000000004</v>
      </c>
      <c r="D252" s="19">
        <f t="shared" si="8"/>
        <v>5.595933555802745E-2</v>
      </c>
      <c r="E252" s="16">
        <v>1</v>
      </c>
    </row>
    <row r="253" spans="1:5">
      <c r="A253" t="s">
        <v>45</v>
      </c>
      <c r="B253" s="14">
        <v>1996</v>
      </c>
      <c r="C253">
        <v>5.3170000000000002</v>
      </c>
      <c r="D253" s="19">
        <f t="shared" si="8"/>
        <v>5.6436890619206537E-2</v>
      </c>
      <c r="E253" s="16">
        <v>1</v>
      </c>
    </row>
    <row r="254" spans="1:5">
      <c r="A254" t="s">
        <v>45</v>
      </c>
      <c r="B254" s="14">
        <v>1997</v>
      </c>
      <c r="C254">
        <v>5.0919999999999996</v>
      </c>
      <c r="D254" s="19">
        <f t="shared" si="8"/>
        <v>5.6914445680385624E-2</v>
      </c>
      <c r="E254" s="16">
        <v>1</v>
      </c>
    </row>
    <row r="255" spans="1:5">
      <c r="A255" t="s">
        <v>45</v>
      </c>
      <c r="B255" s="14">
        <v>1998</v>
      </c>
      <c r="C255">
        <v>4.9139999999999997</v>
      </c>
      <c r="D255" s="19">
        <f t="shared" si="8"/>
        <v>5.7392000741564718E-2</v>
      </c>
      <c r="E255" s="16">
        <v>1</v>
      </c>
    </row>
    <row r="256" spans="1:5">
      <c r="A256" t="s">
        <v>45</v>
      </c>
      <c r="B256" s="14">
        <v>1999</v>
      </c>
      <c r="C256">
        <v>4.84</v>
      </c>
      <c r="D256" s="19">
        <f t="shared" si="8"/>
        <v>5.7869555802743805E-2</v>
      </c>
      <c r="E256" s="16">
        <v>1</v>
      </c>
    </row>
    <row r="257" spans="1:5">
      <c r="A257" t="s">
        <v>45</v>
      </c>
      <c r="B257" s="14">
        <v>2000</v>
      </c>
      <c r="C257">
        <v>4.867</v>
      </c>
      <c r="D257" s="19">
        <f t="shared" si="8"/>
        <v>5.8347110863922892E-2</v>
      </c>
      <c r="E257" s="16">
        <v>1</v>
      </c>
    </row>
    <row r="258" spans="1:5">
      <c r="A258" t="s">
        <v>45</v>
      </c>
      <c r="B258" s="14">
        <v>2001</v>
      </c>
      <c r="C258">
        <v>5.0220000000000002</v>
      </c>
      <c r="D258" s="19">
        <f t="shared" si="8"/>
        <v>5.8824665925101979E-2</v>
      </c>
      <c r="E258" s="16">
        <v>1</v>
      </c>
    </row>
    <row r="259" spans="1:5">
      <c r="A259" t="s">
        <v>45</v>
      </c>
      <c r="B259" s="14">
        <v>2002</v>
      </c>
      <c r="C259">
        <v>5.343</v>
      </c>
      <c r="D259" s="19">
        <f t="shared" si="8"/>
        <v>5.9302220986281073E-2</v>
      </c>
      <c r="E259" s="16">
        <v>1</v>
      </c>
    </row>
    <row r="260" spans="1:5">
      <c r="A260" t="s">
        <v>45</v>
      </c>
      <c r="B260" s="14">
        <v>2003</v>
      </c>
      <c r="C260">
        <v>5.7439999999999998</v>
      </c>
      <c r="D260" s="19">
        <f t="shared" si="8"/>
        <v>5.9779776047460161E-2</v>
      </c>
      <c r="E260" s="16">
        <v>1</v>
      </c>
    </row>
    <row r="261" spans="1:5">
      <c r="A261" t="s">
        <v>45</v>
      </c>
      <c r="B261" s="14">
        <v>2004</v>
      </c>
      <c r="C261">
        <v>5.8719999999999999</v>
      </c>
      <c r="D261" s="19">
        <f t="shared" si="8"/>
        <v>6.0257331108639248E-2</v>
      </c>
      <c r="E261" s="16">
        <v>1</v>
      </c>
    </row>
    <row r="262" spans="1:5">
      <c r="A262" t="s">
        <v>45</v>
      </c>
      <c r="B262" s="14">
        <v>2005</v>
      </c>
      <c r="C262">
        <v>6.0389999999999997</v>
      </c>
      <c r="D262" s="19">
        <f t="shared" si="8"/>
        <v>6.0734886169818342E-2</v>
      </c>
      <c r="E262" s="16">
        <v>1</v>
      </c>
    </row>
    <row r="263" spans="1:5">
      <c r="A263" t="s">
        <v>45</v>
      </c>
      <c r="B263" s="14">
        <v>2006</v>
      </c>
      <c r="C263">
        <v>5.99</v>
      </c>
      <c r="D263" s="19">
        <f t="shared" si="8"/>
        <v>6.1212441230997429E-2</v>
      </c>
      <c r="E263" s="16">
        <v>1</v>
      </c>
    </row>
    <row r="264" spans="1:5">
      <c r="A264" t="s">
        <v>45</v>
      </c>
      <c r="B264" s="14">
        <v>2007</v>
      </c>
      <c r="C264">
        <v>5.8490000000000002</v>
      </c>
      <c r="D264" s="19">
        <f t="shared" si="8"/>
        <v>6.1689996292176516E-2</v>
      </c>
      <c r="E264" s="16">
        <v>1</v>
      </c>
    </row>
    <row r="265" spans="1:5">
      <c r="A265" t="s">
        <v>45</v>
      </c>
      <c r="B265" s="14">
        <v>2008</v>
      </c>
      <c r="C265">
        <v>6.0410000000000004</v>
      </c>
      <c r="D265" s="19">
        <f t="shared" si="8"/>
        <v>6.2167551353355603E-2</v>
      </c>
      <c r="E265" s="16">
        <v>1</v>
      </c>
    </row>
    <row r="266" spans="1:5">
      <c r="A266" t="s">
        <v>45</v>
      </c>
      <c r="B266" s="14">
        <v>2009</v>
      </c>
      <c r="C266">
        <v>6.6340000000000003</v>
      </c>
      <c r="D266" s="19">
        <f t="shared" si="8"/>
        <v>6.264510641453469E-2</v>
      </c>
      <c r="E266" s="16">
        <v>1</v>
      </c>
    </row>
    <row r="267" spans="1:5">
      <c r="A267" t="s">
        <v>45</v>
      </c>
      <c r="B267" s="14">
        <v>2010</v>
      </c>
      <c r="C267">
        <v>6.5860000000000003</v>
      </c>
      <c r="D267" s="19">
        <f t="shared" si="8"/>
        <v>6.3122661475713784E-2</v>
      </c>
      <c r="E267" s="16">
        <v>1</v>
      </c>
    </row>
    <row r="268" spans="1:5">
      <c r="A268" t="s">
        <v>45</v>
      </c>
      <c r="B268" s="14">
        <v>2011</v>
      </c>
      <c r="C268">
        <v>6.694</v>
      </c>
      <c r="D268" s="19">
        <f t="shared" si="8"/>
        <v>6.3600216536892878E-2</v>
      </c>
      <c r="E268" s="16">
        <v>1</v>
      </c>
    </row>
    <row r="269" spans="1:5">
      <c r="A269" t="s">
        <v>45</v>
      </c>
      <c r="B269" s="14">
        <v>2012</v>
      </c>
      <c r="C269">
        <v>6.9989999999999997</v>
      </c>
      <c r="D269" s="19">
        <f t="shared" si="8"/>
        <v>6.4077771598071959E-2</v>
      </c>
      <c r="E269" s="16">
        <v>1</v>
      </c>
    </row>
    <row r="270" spans="1:5">
      <c r="A270" t="s">
        <v>45</v>
      </c>
      <c r="B270" s="14">
        <v>2013</v>
      </c>
      <c r="C270">
        <v>7.1349999999999998</v>
      </c>
      <c r="D270" s="19">
        <f t="shared" si="8"/>
        <v>6.4555326659251053E-2</v>
      </c>
      <c r="E270" s="16">
        <v>1</v>
      </c>
    </row>
    <row r="271" spans="1:5">
      <c r="A271" t="s">
        <v>45</v>
      </c>
      <c r="B271" s="14">
        <v>2014</v>
      </c>
      <c r="C271">
        <v>7.0990000000000002</v>
      </c>
      <c r="D271" s="19">
        <f t="shared" si="8"/>
        <v>6.5032881720430147E-2</v>
      </c>
      <c r="E271" s="16">
        <v>1</v>
      </c>
    </row>
    <row r="272" spans="1:5">
      <c r="A272" t="s">
        <v>46</v>
      </c>
      <c r="B272" s="14">
        <v>1985</v>
      </c>
      <c r="C272">
        <v>5.9640000000000004</v>
      </c>
      <c r="E272" s="16">
        <v>0</v>
      </c>
    </row>
    <row r="273" spans="1:5">
      <c r="A273" t="s">
        <v>46</v>
      </c>
      <c r="B273" s="14">
        <v>1986</v>
      </c>
      <c r="E273" s="16">
        <v>0</v>
      </c>
    </row>
    <row r="274" spans="1:5">
      <c r="A274" t="s">
        <v>46</v>
      </c>
      <c r="B274" s="14">
        <v>1987</v>
      </c>
      <c r="E274" s="16">
        <v>0</v>
      </c>
    </row>
    <row r="275" spans="1:5">
      <c r="A275" t="s">
        <v>46</v>
      </c>
      <c r="B275" s="14">
        <v>1988</v>
      </c>
      <c r="E275" s="16">
        <v>0</v>
      </c>
    </row>
    <row r="276" spans="1:5">
      <c r="A276" t="s">
        <v>46</v>
      </c>
      <c r="B276" s="14">
        <v>1989</v>
      </c>
      <c r="E276" s="16">
        <v>0</v>
      </c>
    </row>
    <row r="277" spans="1:5">
      <c r="A277" t="s">
        <v>46</v>
      </c>
      <c r="B277" s="14">
        <v>1990</v>
      </c>
      <c r="C277">
        <v>6.0469999999999997</v>
      </c>
      <c r="D277" s="19">
        <f>TREND($C$277:$C$301,$B$277:$B$301,B277)/100</f>
        <v>6.5762984615384712E-2</v>
      </c>
      <c r="E277" s="16">
        <v>0</v>
      </c>
    </row>
    <row r="278" spans="1:5">
      <c r="A278" t="s">
        <v>46</v>
      </c>
      <c r="B278" s="14">
        <v>1991</v>
      </c>
      <c r="C278">
        <v>6.1870000000000003</v>
      </c>
      <c r="D278" s="19">
        <f t="shared" ref="D278:D301" si="9">TREND($C$277:$C$301,$B$277:$B$301,B278)/100</f>
        <v>6.6681169230769513E-2</v>
      </c>
      <c r="E278" s="16">
        <v>0</v>
      </c>
    </row>
    <row r="279" spans="1:5">
      <c r="A279" t="s">
        <v>46</v>
      </c>
      <c r="B279" s="14">
        <v>1992</v>
      </c>
      <c r="C279">
        <v>6.3780000000000001</v>
      </c>
      <c r="D279" s="19">
        <f t="shared" si="9"/>
        <v>6.7599353846154037E-2</v>
      </c>
      <c r="E279" s="16">
        <v>1</v>
      </c>
    </row>
    <row r="280" spans="1:5">
      <c r="A280" t="s">
        <v>46</v>
      </c>
      <c r="B280" s="14">
        <v>1993</v>
      </c>
      <c r="C280">
        <v>6.6790000000000003</v>
      </c>
      <c r="D280" s="19">
        <f t="shared" si="9"/>
        <v>6.8517538461538546E-2</v>
      </c>
      <c r="E280" s="16">
        <v>1</v>
      </c>
    </row>
    <row r="281" spans="1:5">
      <c r="A281" t="s">
        <v>46</v>
      </c>
      <c r="B281" s="14">
        <v>1994</v>
      </c>
      <c r="C281">
        <v>6.6189999999999998</v>
      </c>
      <c r="D281" s="19">
        <f t="shared" si="9"/>
        <v>6.9435723076923347E-2</v>
      </c>
      <c r="E281" s="16">
        <v>1</v>
      </c>
    </row>
    <row r="282" spans="1:5">
      <c r="A282" t="s">
        <v>46</v>
      </c>
      <c r="B282" s="14">
        <v>1995</v>
      </c>
      <c r="C282">
        <v>7.7759999999999998</v>
      </c>
      <c r="D282" s="19">
        <f t="shared" si="9"/>
        <v>7.0353907692307871E-2</v>
      </c>
      <c r="E282" s="16">
        <v>1</v>
      </c>
    </row>
    <row r="283" spans="1:5">
      <c r="A283" t="s">
        <v>46</v>
      </c>
      <c r="B283" s="14">
        <v>1996</v>
      </c>
      <c r="C283">
        <v>7.7679999999999998</v>
      </c>
      <c r="D283" s="19">
        <f t="shared" si="9"/>
        <v>7.1272092307692395E-2</v>
      </c>
      <c r="E283" s="16">
        <v>1</v>
      </c>
    </row>
    <row r="284" spans="1:5">
      <c r="A284" t="s">
        <v>46</v>
      </c>
      <c r="B284" s="14">
        <v>1997</v>
      </c>
      <c r="C284">
        <v>7.6779999999999999</v>
      </c>
      <c r="D284" s="19">
        <f t="shared" si="9"/>
        <v>7.2190276923077196E-2</v>
      </c>
      <c r="E284" s="16">
        <v>1</v>
      </c>
    </row>
    <row r="285" spans="1:5">
      <c r="A285" t="s">
        <v>46</v>
      </c>
      <c r="B285" s="14">
        <v>1998</v>
      </c>
      <c r="C285">
        <v>7.5890000000000004</v>
      </c>
      <c r="D285" s="19">
        <f t="shared" si="9"/>
        <v>7.3108461538461705E-2</v>
      </c>
      <c r="E285" s="16">
        <v>1</v>
      </c>
    </row>
    <row r="286" spans="1:5">
      <c r="A286" t="s">
        <v>46</v>
      </c>
      <c r="B286" s="14">
        <v>1999</v>
      </c>
      <c r="C286">
        <v>7.585</v>
      </c>
      <c r="D286" s="19">
        <f t="shared" si="9"/>
        <v>7.4026646153846229E-2</v>
      </c>
      <c r="E286" s="16">
        <v>1</v>
      </c>
    </row>
    <row r="287" spans="1:5">
      <c r="A287" t="s">
        <v>46</v>
      </c>
      <c r="B287" s="14">
        <v>2000</v>
      </c>
      <c r="C287">
        <v>7.5259999999999998</v>
      </c>
      <c r="D287" s="19">
        <f t="shared" si="9"/>
        <v>7.494483076923103E-2</v>
      </c>
      <c r="E287" s="16">
        <v>1</v>
      </c>
    </row>
    <row r="288" spans="1:5">
      <c r="A288" t="s">
        <v>46</v>
      </c>
      <c r="B288" s="14">
        <v>2001</v>
      </c>
      <c r="C288">
        <v>7.6269999999999998</v>
      </c>
      <c r="D288" s="19">
        <f t="shared" si="9"/>
        <v>7.5863015384615554E-2</v>
      </c>
      <c r="E288" s="16">
        <v>1</v>
      </c>
    </row>
    <row r="289" spans="1:5">
      <c r="A289" t="s">
        <v>46</v>
      </c>
      <c r="B289" s="14">
        <v>2002</v>
      </c>
      <c r="C289">
        <v>7.9029999999999996</v>
      </c>
      <c r="D289" s="19">
        <f t="shared" si="9"/>
        <v>7.6781200000000063E-2</v>
      </c>
      <c r="E289" s="16">
        <v>1</v>
      </c>
    </row>
    <row r="290" spans="1:5">
      <c r="A290" t="s">
        <v>46</v>
      </c>
      <c r="B290" s="14">
        <v>2003</v>
      </c>
      <c r="C290">
        <v>7.91</v>
      </c>
      <c r="D290" s="19">
        <f t="shared" si="9"/>
        <v>7.7699384615384878E-2</v>
      </c>
      <c r="E290" s="16">
        <v>1</v>
      </c>
    </row>
    <row r="291" spans="1:5">
      <c r="A291" t="s">
        <v>46</v>
      </c>
      <c r="B291" s="14">
        <v>2004</v>
      </c>
      <c r="C291">
        <v>7.9770000000000003</v>
      </c>
      <c r="D291" s="19">
        <f t="shared" si="9"/>
        <v>7.8617569230769388E-2</v>
      </c>
      <c r="E291" s="16">
        <v>1</v>
      </c>
    </row>
    <row r="292" spans="1:5">
      <c r="A292" t="s">
        <v>46</v>
      </c>
      <c r="B292" s="14">
        <v>2005</v>
      </c>
      <c r="C292">
        <v>8.01</v>
      </c>
      <c r="D292" s="19">
        <f t="shared" si="9"/>
        <v>7.9535753846153912E-2</v>
      </c>
      <c r="E292" s="16">
        <v>1</v>
      </c>
    </row>
    <row r="293" spans="1:5">
      <c r="A293" t="s">
        <v>46</v>
      </c>
      <c r="B293" s="14">
        <v>2006</v>
      </c>
      <c r="C293">
        <v>7.9089999999999998</v>
      </c>
      <c r="D293" s="19">
        <f t="shared" si="9"/>
        <v>8.0453938461538713E-2</v>
      </c>
      <c r="E293" s="16">
        <v>1</v>
      </c>
    </row>
    <row r="294" spans="1:5">
      <c r="A294" t="s">
        <v>46</v>
      </c>
      <c r="B294" s="14">
        <v>2007</v>
      </c>
      <c r="C294">
        <v>7.8360000000000003</v>
      </c>
      <c r="D294" s="19">
        <f t="shared" si="9"/>
        <v>8.1372123076923236E-2</v>
      </c>
      <c r="E294" s="16">
        <v>1</v>
      </c>
    </row>
    <row r="295" spans="1:5">
      <c r="A295" t="s">
        <v>46</v>
      </c>
      <c r="B295" s="14">
        <v>2008</v>
      </c>
      <c r="C295">
        <v>7.9029999999999996</v>
      </c>
      <c r="D295" s="19">
        <f t="shared" si="9"/>
        <v>8.2290307692307746E-2</v>
      </c>
      <c r="E295" s="16">
        <v>1</v>
      </c>
    </row>
    <row r="296" spans="1:5">
      <c r="A296" t="s">
        <v>46</v>
      </c>
      <c r="B296" s="14">
        <v>2009</v>
      </c>
      <c r="C296">
        <v>8.48</v>
      </c>
      <c r="D296" s="19">
        <f t="shared" si="9"/>
        <v>8.3208492307692547E-2</v>
      </c>
      <c r="E296" s="16">
        <v>1</v>
      </c>
    </row>
    <row r="297" spans="1:5">
      <c r="A297" t="s">
        <v>46</v>
      </c>
      <c r="B297" s="14">
        <v>2010</v>
      </c>
      <c r="C297">
        <v>8.3949999999999996</v>
      </c>
      <c r="D297" s="19">
        <f t="shared" si="9"/>
        <v>8.4126676923077071E-2</v>
      </c>
      <c r="E297" s="16">
        <v>1</v>
      </c>
    </row>
    <row r="298" spans="1:5">
      <c r="A298" t="s">
        <v>46</v>
      </c>
      <c r="B298" s="14">
        <v>2011</v>
      </c>
      <c r="C298">
        <v>8.3780000000000001</v>
      </c>
      <c r="D298" s="19">
        <f t="shared" si="9"/>
        <v>8.5044861538461594E-2</v>
      </c>
      <c r="E298" s="16">
        <v>1</v>
      </c>
    </row>
    <row r="299" spans="1:5">
      <c r="A299" t="s">
        <v>46</v>
      </c>
      <c r="B299" s="14">
        <v>2012</v>
      </c>
      <c r="C299">
        <v>8.4700000000000006</v>
      </c>
      <c r="D299" s="19">
        <f t="shared" si="9"/>
        <v>8.5963046153846395E-2</v>
      </c>
      <c r="E299" s="16">
        <v>1</v>
      </c>
    </row>
    <row r="300" spans="1:5">
      <c r="A300" t="s">
        <v>46</v>
      </c>
      <c r="B300" s="14">
        <v>2013</v>
      </c>
      <c r="C300">
        <v>8.5779999999999994</v>
      </c>
      <c r="D300" s="19">
        <f t="shared" si="9"/>
        <v>8.6881230769230905E-2</v>
      </c>
      <c r="E300" s="16">
        <v>1</v>
      </c>
    </row>
    <row r="301" spans="1:5">
      <c r="A301" t="s">
        <v>46</v>
      </c>
      <c r="B301" s="14">
        <v>2014</v>
      </c>
      <c r="C301">
        <v>8.7449999999999992</v>
      </c>
      <c r="D301" s="19">
        <f t="shared" si="9"/>
        <v>8.7799415384615428E-2</v>
      </c>
      <c r="E301" s="16">
        <v>1</v>
      </c>
    </row>
    <row r="302" spans="1:5">
      <c r="A302" t="s">
        <v>47</v>
      </c>
      <c r="B302" s="14">
        <v>1985</v>
      </c>
      <c r="C302">
        <v>6.4950000000000001</v>
      </c>
      <c r="D302" s="19">
        <f>TREND($C$302:$C$307,$B$302:$B$307,B302)/100</f>
        <v>6.5920952380952538E-2</v>
      </c>
      <c r="E302" s="16">
        <v>1</v>
      </c>
    </row>
    <row r="303" spans="1:5">
      <c r="A303" t="s">
        <v>47</v>
      </c>
      <c r="B303" s="14">
        <v>1986</v>
      </c>
      <c r="C303">
        <v>6.4370000000000003</v>
      </c>
      <c r="D303" s="19">
        <f t="shared" ref="D303:D307" si="10">TREND($C$302:$C$307,$B$302:$B$307,B303)/100</f>
        <v>6.5005238095238269E-2</v>
      </c>
      <c r="E303" s="16">
        <v>1</v>
      </c>
    </row>
    <row r="304" spans="1:5">
      <c r="A304" t="s">
        <v>47</v>
      </c>
      <c r="B304" s="14">
        <v>1987</v>
      </c>
      <c r="C304">
        <v>6.5069999999999997</v>
      </c>
      <c r="D304" s="19">
        <f t="shared" si="10"/>
        <v>6.4089523809523999E-2</v>
      </c>
      <c r="E304" s="16">
        <v>1</v>
      </c>
    </row>
    <row r="305" spans="1:5">
      <c r="A305" t="s">
        <v>47</v>
      </c>
      <c r="B305" s="14">
        <v>1988</v>
      </c>
      <c r="C305">
        <v>6.6239999999999997</v>
      </c>
      <c r="D305" s="19">
        <f t="shared" si="10"/>
        <v>6.3173809523809729E-2</v>
      </c>
      <c r="E305" s="16">
        <v>1</v>
      </c>
    </row>
    <row r="306" spans="1:5">
      <c r="A306" t="s">
        <v>47</v>
      </c>
      <c r="B306" s="14">
        <v>1989</v>
      </c>
      <c r="C306">
        <v>6.0579999999999998</v>
      </c>
      <c r="D306" s="19">
        <f t="shared" si="10"/>
        <v>6.2258095238095452E-2</v>
      </c>
      <c r="E306" s="16">
        <v>1</v>
      </c>
    </row>
    <row r="307" spans="1:5">
      <c r="A307" t="s">
        <v>47</v>
      </c>
      <c r="B307" s="14">
        <v>1990</v>
      </c>
      <c r="C307">
        <v>6.0579999999999998</v>
      </c>
      <c r="D307" s="19">
        <f t="shared" si="10"/>
        <v>6.1342380952381176E-2</v>
      </c>
      <c r="E307" s="16">
        <v>1</v>
      </c>
    </row>
    <row r="308" spans="1:5">
      <c r="A308" t="s">
        <v>47</v>
      </c>
      <c r="B308" s="14">
        <v>1991</v>
      </c>
      <c r="E308" s="16">
        <v>1</v>
      </c>
    </row>
    <row r="309" spans="1:5">
      <c r="A309" t="s">
        <v>47</v>
      </c>
      <c r="B309" s="14">
        <v>1992</v>
      </c>
      <c r="C309">
        <v>7.3150000000000004</v>
      </c>
      <c r="D309" s="19">
        <f>TREND($C$309:$C$331,$B$309:$B$331,B309)/100</f>
        <v>7.2516956521739076E-2</v>
      </c>
      <c r="E309" s="16">
        <v>1</v>
      </c>
    </row>
    <row r="310" spans="1:5">
      <c r="A310" t="s">
        <v>47</v>
      </c>
      <c r="B310" s="14">
        <v>1993</v>
      </c>
      <c r="C310">
        <v>7.24</v>
      </c>
      <c r="D310" s="19">
        <f t="shared" ref="D310:D331" si="11">TREND($C$309:$C$331,$B$309:$B$331,B310)/100</f>
        <v>7.3305770750988306E-2</v>
      </c>
      <c r="E310" s="16">
        <v>1</v>
      </c>
    </row>
    <row r="311" spans="1:5">
      <c r="A311" t="s">
        <v>47</v>
      </c>
      <c r="B311" s="14">
        <v>1994</v>
      </c>
      <c r="C311">
        <v>7.4560000000000004</v>
      </c>
      <c r="D311" s="19">
        <f t="shared" si="11"/>
        <v>7.4094584980237244E-2</v>
      </c>
      <c r="E311" s="16">
        <v>1</v>
      </c>
    </row>
    <row r="312" spans="1:5">
      <c r="A312" t="s">
        <v>47</v>
      </c>
      <c r="B312" s="14">
        <v>1995</v>
      </c>
      <c r="C312">
        <v>7.766</v>
      </c>
      <c r="D312" s="19">
        <f t="shared" si="11"/>
        <v>7.4883399209486182E-2</v>
      </c>
      <c r="E312" s="16">
        <v>1</v>
      </c>
    </row>
    <row r="313" spans="1:5">
      <c r="A313" t="s">
        <v>47</v>
      </c>
      <c r="B313" s="14">
        <v>1996</v>
      </c>
      <c r="C313">
        <v>8.0679999999999996</v>
      </c>
      <c r="D313" s="19">
        <f t="shared" si="11"/>
        <v>7.5672213438735134E-2</v>
      </c>
      <c r="E313" s="16">
        <v>1</v>
      </c>
    </row>
    <row r="314" spans="1:5">
      <c r="A314" t="s">
        <v>47</v>
      </c>
      <c r="B314" s="14">
        <v>1997</v>
      </c>
      <c r="C314">
        <v>7.8570000000000002</v>
      </c>
      <c r="D314" s="19">
        <f t="shared" si="11"/>
        <v>7.6461027667984072E-2</v>
      </c>
      <c r="E314" s="16">
        <v>1</v>
      </c>
    </row>
    <row r="315" spans="1:5">
      <c r="A315" t="s">
        <v>47</v>
      </c>
      <c r="B315" s="14">
        <v>1998</v>
      </c>
      <c r="C315">
        <v>7.8120000000000003</v>
      </c>
      <c r="D315" s="19">
        <f t="shared" si="11"/>
        <v>7.7249841897233301E-2</v>
      </c>
      <c r="E315" s="16">
        <v>1</v>
      </c>
    </row>
    <row r="316" spans="1:5">
      <c r="A316" t="s">
        <v>47</v>
      </c>
      <c r="B316" s="14">
        <v>1999</v>
      </c>
      <c r="C316">
        <v>7.8440000000000003</v>
      </c>
      <c r="D316" s="19">
        <f t="shared" si="11"/>
        <v>7.8038656126482239E-2</v>
      </c>
      <c r="E316" s="16">
        <v>1</v>
      </c>
    </row>
    <row r="317" spans="1:5">
      <c r="A317" t="s">
        <v>47</v>
      </c>
      <c r="B317" s="14">
        <v>2000</v>
      </c>
      <c r="C317">
        <v>7.8090000000000002</v>
      </c>
      <c r="D317" s="19">
        <f t="shared" si="11"/>
        <v>7.8827470355731177E-2</v>
      </c>
      <c r="E317" s="16">
        <v>1</v>
      </c>
    </row>
    <row r="318" spans="1:5">
      <c r="A318" t="s">
        <v>47</v>
      </c>
      <c r="B318" s="14">
        <v>2001</v>
      </c>
      <c r="C318">
        <v>7.8330000000000002</v>
      </c>
      <c r="D318" s="19">
        <f t="shared" si="11"/>
        <v>7.9616284584980115E-2</v>
      </c>
      <c r="E318" s="16">
        <v>1</v>
      </c>
    </row>
    <row r="319" spans="1:5">
      <c r="A319" t="s">
        <v>47</v>
      </c>
      <c r="B319" s="14">
        <v>2002</v>
      </c>
      <c r="C319">
        <v>7.9820000000000002</v>
      </c>
      <c r="D319" s="19">
        <f t="shared" si="11"/>
        <v>8.0405098814229345E-2</v>
      </c>
      <c r="E319" s="16">
        <v>1</v>
      </c>
    </row>
    <row r="320" spans="1:5">
      <c r="A320" t="s">
        <v>47</v>
      </c>
      <c r="B320" s="14">
        <v>2003</v>
      </c>
      <c r="C320">
        <v>8.11</v>
      </c>
      <c r="D320" s="19">
        <f t="shared" si="11"/>
        <v>8.1193913043478283E-2</v>
      </c>
      <c r="E320" s="16">
        <v>1</v>
      </c>
    </row>
    <row r="321" spans="1:5">
      <c r="A321" t="s">
        <v>47</v>
      </c>
      <c r="B321" s="14">
        <v>2004</v>
      </c>
      <c r="C321">
        <v>7.7549999999999999</v>
      </c>
      <c r="D321" s="19">
        <f t="shared" si="11"/>
        <v>8.1982727272727235E-2</v>
      </c>
      <c r="E321" s="16">
        <v>1</v>
      </c>
    </row>
    <row r="322" spans="1:5">
      <c r="A322" t="s">
        <v>47</v>
      </c>
      <c r="B322" s="14">
        <v>2005</v>
      </c>
      <c r="C322">
        <v>7.8419999999999996</v>
      </c>
      <c r="D322" s="19">
        <f t="shared" si="11"/>
        <v>8.2771541501976173E-2</v>
      </c>
      <c r="E322" s="16">
        <v>1</v>
      </c>
    </row>
    <row r="323" spans="1:5">
      <c r="A323" t="s">
        <v>47</v>
      </c>
      <c r="B323" s="14">
        <v>2006</v>
      </c>
      <c r="C323">
        <v>7.7149999999999999</v>
      </c>
      <c r="D323" s="19">
        <f t="shared" si="11"/>
        <v>8.3560355731225402E-2</v>
      </c>
      <c r="E323" s="16">
        <v>1</v>
      </c>
    </row>
    <row r="324" spans="1:5">
      <c r="A324" t="s">
        <v>47</v>
      </c>
      <c r="B324" s="14">
        <v>2007</v>
      </c>
      <c r="C324">
        <v>7.601</v>
      </c>
      <c r="D324" s="19">
        <f t="shared" si="11"/>
        <v>8.4349169960474341E-2</v>
      </c>
      <c r="E324" s="16">
        <v>1</v>
      </c>
    </row>
    <row r="325" spans="1:5">
      <c r="A325" t="s">
        <v>47</v>
      </c>
      <c r="B325" s="14">
        <v>2008</v>
      </c>
      <c r="C325">
        <v>7.76</v>
      </c>
      <c r="D325" s="19">
        <f t="shared" si="11"/>
        <v>8.5137984189723279E-2</v>
      </c>
      <c r="E325" s="16">
        <v>1</v>
      </c>
    </row>
    <row r="326" spans="1:5">
      <c r="A326" t="s">
        <v>47</v>
      </c>
      <c r="B326" s="14">
        <v>2009</v>
      </c>
      <c r="C326">
        <v>9.3360000000000003</v>
      </c>
      <c r="D326" s="19">
        <f t="shared" si="11"/>
        <v>8.5926798418972231E-2</v>
      </c>
      <c r="E326" s="16">
        <v>1</v>
      </c>
    </row>
    <row r="327" spans="1:5">
      <c r="A327" t="s">
        <v>47</v>
      </c>
      <c r="B327" s="14">
        <v>2010</v>
      </c>
      <c r="C327">
        <v>9.2089999999999996</v>
      </c>
      <c r="D327" s="19">
        <f t="shared" si="11"/>
        <v>8.6715612648221446E-2</v>
      </c>
      <c r="E327" s="16">
        <v>1</v>
      </c>
    </row>
    <row r="328" spans="1:5">
      <c r="A328" t="s">
        <v>47</v>
      </c>
      <c r="B328" s="14">
        <v>2011</v>
      </c>
      <c r="C328">
        <v>8.9510000000000005</v>
      </c>
      <c r="D328" s="19">
        <f t="shared" si="11"/>
        <v>8.7504426877470398E-2</v>
      </c>
      <c r="E328" s="16">
        <v>1</v>
      </c>
    </row>
    <row r="329" spans="1:5">
      <c r="A329" t="s">
        <v>47</v>
      </c>
      <c r="B329" s="14">
        <v>2012</v>
      </c>
      <c r="C329">
        <v>8.9830000000000005</v>
      </c>
      <c r="D329" s="19">
        <f t="shared" si="11"/>
        <v>8.8293241106719336E-2</v>
      </c>
      <c r="E329" s="16">
        <v>1</v>
      </c>
    </row>
    <row r="330" spans="1:5">
      <c r="A330" t="s">
        <v>47</v>
      </c>
      <c r="B330" s="14">
        <v>2013</v>
      </c>
      <c r="C330">
        <v>9.19</v>
      </c>
      <c r="D330" s="19">
        <f t="shared" si="11"/>
        <v>8.9082055335968274E-2</v>
      </c>
      <c r="E330" s="16">
        <v>1</v>
      </c>
    </row>
    <row r="331" spans="1:5">
      <c r="A331" t="s">
        <v>47</v>
      </c>
      <c r="B331" s="14">
        <v>2014</v>
      </c>
      <c r="C331">
        <v>9.3119999999999994</v>
      </c>
      <c r="D331" s="19">
        <f t="shared" si="11"/>
        <v>8.9870869565217504E-2</v>
      </c>
      <c r="E331" s="16">
        <v>1</v>
      </c>
    </row>
    <row r="332" spans="1:5">
      <c r="A332" t="s">
        <v>48</v>
      </c>
      <c r="B332" s="14">
        <v>1985</v>
      </c>
      <c r="E332" s="16">
        <v>0</v>
      </c>
    </row>
    <row r="333" spans="1:5">
      <c r="A333" t="s">
        <v>48</v>
      </c>
      <c r="B333" s="14">
        <v>1986</v>
      </c>
      <c r="E333" s="16">
        <v>0</v>
      </c>
    </row>
    <row r="334" spans="1:5">
      <c r="A334" t="s">
        <v>48</v>
      </c>
      <c r="B334" s="14">
        <v>1987</v>
      </c>
      <c r="E334" s="16">
        <v>0</v>
      </c>
    </row>
    <row r="335" spans="1:5">
      <c r="A335" t="s">
        <v>48</v>
      </c>
      <c r="B335" s="14">
        <v>1988</v>
      </c>
      <c r="C335">
        <v>2.9670000000000001</v>
      </c>
      <c r="D335" s="19">
        <f>TREND($C$335:$C$361,$B$335:$B$361,B335)/100</f>
        <v>3.2725767195767051E-2</v>
      </c>
      <c r="E335" s="16">
        <v>0</v>
      </c>
    </row>
    <row r="336" spans="1:5">
      <c r="A336" t="s">
        <v>48</v>
      </c>
      <c r="B336" s="14">
        <v>1989</v>
      </c>
      <c r="C336">
        <v>3.387</v>
      </c>
      <c r="D336" s="19">
        <f t="shared" ref="D336:D361" si="12">TREND($C$335:$C$361,$B$335:$B$361,B336)/100</f>
        <v>3.3823471713471637E-2</v>
      </c>
      <c r="E336" s="16">
        <v>0</v>
      </c>
    </row>
    <row r="337" spans="1:5">
      <c r="A337" t="s">
        <v>48</v>
      </c>
      <c r="B337" s="14">
        <v>1990</v>
      </c>
      <c r="C337">
        <v>3.2850000000000001</v>
      </c>
      <c r="D337" s="19">
        <f t="shared" si="12"/>
        <v>3.4921176231176215E-2</v>
      </c>
      <c r="E337" s="16">
        <v>0</v>
      </c>
    </row>
    <row r="338" spans="1:5">
      <c r="A338" t="s">
        <v>48</v>
      </c>
      <c r="B338" s="14">
        <v>1991</v>
      </c>
      <c r="C338">
        <v>3.2109999999999999</v>
      </c>
      <c r="D338" s="19">
        <f t="shared" si="12"/>
        <v>3.6018880748880801E-2</v>
      </c>
      <c r="E338" s="16">
        <v>0</v>
      </c>
    </row>
    <row r="339" spans="1:5">
      <c r="A339" t="s">
        <v>48</v>
      </c>
      <c r="B339" s="14">
        <v>1992</v>
      </c>
      <c r="C339">
        <v>3.6070000000000002</v>
      </c>
      <c r="D339" s="19">
        <f t="shared" si="12"/>
        <v>3.7116585266585102E-2</v>
      </c>
      <c r="E339" s="16">
        <v>1</v>
      </c>
    </row>
    <row r="340" spans="1:5">
      <c r="A340" t="s">
        <v>48</v>
      </c>
      <c r="B340" s="14">
        <v>1993</v>
      </c>
      <c r="C340">
        <v>4.0460000000000003</v>
      </c>
      <c r="D340" s="19">
        <f t="shared" si="12"/>
        <v>3.8214289784289687E-2</v>
      </c>
      <c r="E340" s="16">
        <v>1</v>
      </c>
    </row>
    <row r="341" spans="1:5">
      <c r="A341" t="s">
        <v>48</v>
      </c>
      <c r="B341" s="14">
        <v>1994</v>
      </c>
      <c r="C341">
        <v>4.0990000000000002</v>
      </c>
      <c r="D341" s="19">
        <f t="shared" si="12"/>
        <v>3.9311994301994273E-2</v>
      </c>
      <c r="E341" s="16">
        <v>1</v>
      </c>
    </row>
    <row r="342" spans="1:5">
      <c r="A342" t="s">
        <v>48</v>
      </c>
      <c r="B342" s="14">
        <v>1995</v>
      </c>
      <c r="C342">
        <v>4.2140000000000004</v>
      </c>
      <c r="D342" s="19">
        <f t="shared" si="12"/>
        <v>4.0409698819698858E-2</v>
      </c>
      <c r="E342" s="16">
        <v>1</v>
      </c>
    </row>
    <row r="343" spans="1:5">
      <c r="A343" t="s">
        <v>48</v>
      </c>
      <c r="B343" s="14">
        <v>1996</v>
      </c>
      <c r="C343">
        <v>4.2649999999999997</v>
      </c>
      <c r="D343" s="19">
        <f t="shared" si="12"/>
        <v>4.1507403337403159E-2</v>
      </c>
      <c r="E343" s="16">
        <v>1</v>
      </c>
    </row>
    <row r="344" spans="1:5">
      <c r="A344" t="s">
        <v>48</v>
      </c>
      <c r="B344" s="14">
        <v>1997</v>
      </c>
      <c r="C344">
        <v>4.1470000000000002</v>
      </c>
      <c r="D344" s="19">
        <f t="shared" si="12"/>
        <v>4.2605107855107745E-2</v>
      </c>
      <c r="E344" s="16">
        <v>1</v>
      </c>
    </row>
    <row r="345" spans="1:5">
      <c r="A345" t="s">
        <v>48</v>
      </c>
      <c r="B345" s="14">
        <v>1998</v>
      </c>
      <c r="C345">
        <v>4.0380000000000003</v>
      </c>
      <c r="D345" s="19">
        <f t="shared" si="12"/>
        <v>4.370281237281233E-2</v>
      </c>
      <c r="E345" s="16">
        <v>1</v>
      </c>
    </row>
    <row r="346" spans="1:5">
      <c r="A346" t="s">
        <v>48</v>
      </c>
      <c r="B346" s="14">
        <v>1999</v>
      </c>
      <c r="C346">
        <v>4.2539999999999996</v>
      </c>
      <c r="D346" s="19">
        <f t="shared" si="12"/>
        <v>4.4800516890516916E-2</v>
      </c>
      <c r="E346" s="16">
        <v>1</v>
      </c>
    </row>
    <row r="347" spans="1:5">
      <c r="A347" t="s">
        <v>48</v>
      </c>
      <c r="B347" s="14">
        <v>2000</v>
      </c>
      <c r="C347">
        <v>4.4640000000000004</v>
      </c>
      <c r="D347" s="19">
        <f t="shared" si="12"/>
        <v>4.5898221408221217E-2</v>
      </c>
      <c r="E347" s="16">
        <v>1</v>
      </c>
    </row>
    <row r="348" spans="1:5">
      <c r="A348" t="s">
        <v>48</v>
      </c>
      <c r="B348" s="14">
        <v>2001</v>
      </c>
      <c r="C348">
        <v>5.0490000000000004</v>
      </c>
      <c r="D348" s="19">
        <f t="shared" si="12"/>
        <v>4.6995925925925802E-2</v>
      </c>
      <c r="E348" s="16">
        <v>1</v>
      </c>
    </row>
    <row r="349" spans="1:5">
      <c r="A349" t="s">
        <v>48</v>
      </c>
      <c r="B349" s="14">
        <v>2002</v>
      </c>
      <c r="C349">
        <v>4.9779999999999998</v>
      </c>
      <c r="D349" s="19">
        <f t="shared" si="12"/>
        <v>4.8093630443630388E-2</v>
      </c>
      <c r="E349" s="16">
        <v>1</v>
      </c>
    </row>
    <row r="350" spans="1:5">
      <c r="A350" t="s">
        <v>48</v>
      </c>
      <c r="B350" s="14">
        <v>2003</v>
      </c>
      <c r="C350">
        <v>5.0609999999999999</v>
      </c>
      <c r="D350" s="19">
        <f t="shared" si="12"/>
        <v>4.9191334961334973E-2</v>
      </c>
      <c r="E350" s="16">
        <v>1</v>
      </c>
    </row>
    <row r="351" spans="1:5">
      <c r="A351" t="s">
        <v>48</v>
      </c>
      <c r="B351" s="14">
        <v>2004</v>
      </c>
      <c r="C351">
        <v>4.8310000000000004</v>
      </c>
      <c r="D351" s="19">
        <f t="shared" si="12"/>
        <v>5.0289039479039274E-2</v>
      </c>
      <c r="E351" s="16">
        <v>1</v>
      </c>
    </row>
    <row r="352" spans="1:5">
      <c r="A352" t="s">
        <v>48</v>
      </c>
      <c r="B352" s="14">
        <v>2005</v>
      </c>
      <c r="C352">
        <v>5.5510000000000002</v>
      </c>
      <c r="D352" s="19">
        <f t="shared" si="12"/>
        <v>5.138674399674386E-2</v>
      </c>
      <c r="E352" s="16">
        <v>1</v>
      </c>
    </row>
    <row r="353" spans="1:5">
      <c r="A353" t="s">
        <v>48</v>
      </c>
      <c r="B353" s="14">
        <v>2006</v>
      </c>
      <c r="C353">
        <v>5.7130000000000001</v>
      </c>
      <c r="D353" s="19">
        <f t="shared" si="12"/>
        <v>5.2484448514448445E-2</v>
      </c>
      <c r="E353" s="16">
        <v>1</v>
      </c>
    </row>
    <row r="354" spans="1:5">
      <c r="A354" t="s">
        <v>48</v>
      </c>
      <c r="B354" s="14">
        <v>2007</v>
      </c>
      <c r="C354">
        <v>5.6050000000000004</v>
      </c>
      <c r="D354" s="19">
        <f t="shared" si="12"/>
        <v>5.3582153032153031E-2</v>
      </c>
      <c r="E354" s="16">
        <v>1</v>
      </c>
    </row>
    <row r="355" spans="1:5">
      <c r="A355" t="s">
        <v>48</v>
      </c>
      <c r="B355" s="14">
        <v>2008</v>
      </c>
      <c r="C355">
        <v>5.4749999999999996</v>
      </c>
      <c r="D355" s="19">
        <f t="shared" si="12"/>
        <v>5.4679857549857616E-2</v>
      </c>
      <c r="E355" s="16">
        <v>1</v>
      </c>
    </row>
    <row r="356" spans="1:5">
      <c r="A356" t="s">
        <v>48</v>
      </c>
      <c r="B356" s="14">
        <v>2009</v>
      </c>
      <c r="C356">
        <v>6.4880000000000004</v>
      </c>
      <c r="D356" s="19">
        <f t="shared" si="12"/>
        <v>5.5777562067561917E-2</v>
      </c>
      <c r="E356" s="16">
        <v>1</v>
      </c>
    </row>
    <row r="357" spans="1:5">
      <c r="A357" t="s">
        <v>48</v>
      </c>
      <c r="B357" s="14">
        <v>2010</v>
      </c>
      <c r="C357">
        <v>6.601</v>
      </c>
      <c r="D357" s="19">
        <f t="shared" si="12"/>
        <v>5.6875266585266503E-2</v>
      </c>
      <c r="E357" s="16">
        <v>1</v>
      </c>
    </row>
    <row r="358" spans="1:5">
      <c r="A358" t="s">
        <v>48</v>
      </c>
      <c r="B358" s="14">
        <v>2011</v>
      </c>
      <c r="C358">
        <v>6.0019999999999998</v>
      </c>
      <c r="D358" s="19">
        <f t="shared" si="12"/>
        <v>5.7972971102971088E-2</v>
      </c>
      <c r="E358" s="16">
        <v>1</v>
      </c>
    </row>
    <row r="359" spans="1:5">
      <c r="A359" t="s">
        <v>48</v>
      </c>
      <c r="B359" s="14">
        <v>2012</v>
      </c>
      <c r="C359">
        <v>5.7960000000000003</v>
      </c>
      <c r="D359" s="19">
        <f t="shared" si="12"/>
        <v>5.9070675620675674E-2</v>
      </c>
      <c r="E359" s="16">
        <v>1</v>
      </c>
    </row>
    <row r="360" spans="1:5">
      <c r="A360" t="s">
        <v>48</v>
      </c>
      <c r="B360" s="14">
        <v>2013</v>
      </c>
      <c r="C360">
        <v>5.15</v>
      </c>
      <c r="D360" s="19">
        <f t="shared" si="12"/>
        <v>6.0168380138379975E-2</v>
      </c>
      <c r="E360" s="16">
        <v>1</v>
      </c>
    </row>
    <row r="361" spans="1:5">
      <c r="A361" t="s">
        <v>48</v>
      </c>
      <c r="B361" s="14">
        <v>2014</v>
      </c>
      <c r="C361">
        <v>4.6050000000000004</v>
      </c>
      <c r="D361" s="19">
        <f t="shared" si="12"/>
        <v>6.126608465608456E-2</v>
      </c>
      <c r="E361" s="16">
        <v>1</v>
      </c>
    </row>
    <row r="362" spans="1:5">
      <c r="A362" t="s">
        <v>49</v>
      </c>
      <c r="B362" s="14">
        <v>1985</v>
      </c>
      <c r="E362" s="16">
        <v>0</v>
      </c>
    </row>
    <row r="363" spans="1:5">
      <c r="A363" t="s">
        <v>49</v>
      </c>
      <c r="B363" s="14">
        <v>1986</v>
      </c>
      <c r="E363" s="16">
        <v>0</v>
      </c>
    </row>
    <row r="364" spans="1:5">
      <c r="A364" t="s">
        <v>49</v>
      </c>
      <c r="B364" s="14">
        <v>1987</v>
      </c>
      <c r="E364" s="16">
        <v>0</v>
      </c>
    </row>
    <row r="365" spans="1:5">
      <c r="A365" t="s">
        <v>49</v>
      </c>
      <c r="B365" s="14">
        <v>1988</v>
      </c>
      <c r="E365" s="16">
        <v>0</v>
      </c>
    </row>
    <row r="366" spans="1:5">
      <c r="A366" t="s">
        <v>49</v>
      </c>
      <c r="B366" s="14">
        <v>1989</v>
      </c>
      <c r="E366" s="16">
        <v>0</v>
      </c>
    </row>
    <row r="367" spans="1:5">
      <c r="A367" t="s">
        <v>49</v>
      </c>
      <c r="B367" s="14">
        <v>1990</v>
      </c>
      <c r="E367" s="16">
        <v>0</v>
      </c>
    </row>
    <row r="368" spans="1:5">
      <c r="A368" t="s">
        <v>49</v>
      </c>
      <c r="B368" s="14">
        <v>1991</v>
      </c>
      <c r="C368">
        <v>5.6189999999999998</v>
      </c>
      <c r="D368" s="19">
        <f>TREND($C$368:$C$391,$B$368:$B$391,B368)/100</f>
        <v>5.6925133333333378E-2</v>
      </c>
      <c r="E368" s="16">
        <v>0</v>
      </c>
    </row>
    <row r="369" spans="1:5">
      <c r="A369" t="s">
        <v>49</v>
      </c>
      <c r="B369" s="14">
        <v>1992</v>
      </c>
      <c r="C369">
        <v>5.9669999999999996</v>
      </c>
      <c r="D369" s="19">
        <f t="shared" ref="D369:D391" si="13">TREND($C$368:$C$391,$B$368:$B$391,B369)/100</f>
        <v>5.654704202898557E-2</v>
      </c>
      <c r="E369" s="16">
        <v>0</v>
      </c>
    </row>
    <row r="370" spans="1:5">
      <c r="A370" t="s">
        <v>49</v>
      </c>
      <c r="B370" s="14">
        <v>1993</v>
      </c>
      <c r="C370">
        <v>5.9870000000000001</v>
      </c>
      <c r="D370" s="19">
        <f t="shared" si="13"/>
        <v>5.6168950724637769E-2</v>
      </c>
      <c r="E370" s="16">
        <v>0</v>
      </c>
    </row>
    <row r="371" spans="1:5">
      <c r="A371" t="s">
        <v>49</v>
      </c>
      <c r="B371" s="14">
        <v>1994</v>
      </c>
      <c r="C371">
        <v>6.3879999999999999</v>
      </c>
      <c r="D371" s="19">
        <f t="shared" si="13"/>
        <v>5.5790859420289961E-2</v>
      </c>
      <c r="E371" s="16">
        <v>0</v>
      </c>
    </row>
    <row r="372" spans="1:5">
      <c r="A372" t="s">
        <v>49</v>
      </c>
      <c r="B372" s="14">
        <v>1995</v>
      </c>
      <c r="C372">
        <v>5.5880000000000001</v>
      </c>
      <c r="D372" s="19">
        <f t="shared" si="13"/>
        <v>5.541276811594216E-2</v>
      </c>
      <c r="E372" s="16">
        <v>0</v>
      </c>
    </row>
    <row r="373" spans="1:5">
      <c r="A373" t="s">
        <v>49</v>
      </c>
      <c r="B373" s="14">
        <v>1996</v>
      </c>
      <c r="C373">
        <v>5.375</v>
      </c>
      <c r="D373" s="19">
        <f t="shared" si="13"/>
        <v>5.5034676811594352E-2</v>
      </c>
      <c r="E373" s="16">
        <v>0</v>
      </c>
    </row>
    <row r="374" spans="1:5">
      <c r="A374" t="s">
        <v>49</v>
      </c>
      <c r="B374" s="14">
        <v>1997</v>
      </c>
      <c r="C374">
        <v>5.0590000000000002</v>
      </c>
      <c r="D374" s="19">
        <f t="shared" si="13"/>
        <v>5.4656585507246405E-2</v>
      </c>
      <c r="E374" s="16">
        <v>0</v>
      </c>
    </row>
    <row r="375" spans="1:5">
      <c r="A375" t="s">
        <v>49</v>
      </c>
      <c r="B375" s="14">
        <v>1998</v>
      </c>
      <c r="C375">
        <v>4.9379999999999997</v>
      </c>
      <c r="D375" s="19">
        <f t="shared" si="13"/>
        <v>5.4278494202898597E-2</v>
      </c>
      <c r="E375" s="16">
        <v>0</v>
      </c>
    </row>
    <row r="376" spans="1:5">
      <c r="A376" t="s">
        <v>49</v>
      </c>
      <c r="B376" s="14">
        <v>1999</v>
      </c>
      <c r="C376">
        <v>4.9050000000000002</v>
      </c>
      <c r="D376" s="19">
        <f t="shared" si="13"/>
        <v>5.3900402898550796E-2</v>
      </c>
      <c r="E376" s="16">
        <v>0</v>
      </c>
    </row>
    <row r="377" spans="1:5">
      <c r="A377" t="s">
        <v>49</v>
      </c>
      <c r="B377" s="14">
        <v>2000</v>
      </c>
      <c r="C377">
        <v>4.7220000000000004</v>
      </c>
      <c r="D377" s="19">
        <f t="shared" si="13"/>
        <v>5.3522311594202988E-2</v>
      </c>
      <c r="E377" s="16">
        <v>0</v>
      </c>
    </row>
    <row r="378" spans="1:5">
      <c r="A378" t="s">
        <v>49</v>
      </c>
      <c r="B378" s="14">
        <v>2001</v>
      </c>
      <c r="C378">
        <v>4.6580000000000004</v>
      </c>
      <c r="D378" s="19">
        <f t="shared" si="13"/>
        <v>5.3144220289855187E-2</v>
      </c>
      <c r="E378" s="16">
        <v>0</v>
      </c>
    </row>
    <row r="379" spans="1:5">
      <c r="A379" t="s">
        <v>49</v>
      </c>
      <c r="B379" s="14">
        <v>2002</v>
      </c>
      <c r="C379">
        <v>4.9569999999999999</v>
      </c>
      <c r="D379" s="19">
        <f t="shared" si="13"/>
        <v>5.276612898550738E-2</v>
      </c>
      <c r="E379" s="16">
        <v>0</v>
      </c>
    </row>
    <row r="380" spans="1:5">
      <c r="A380" t="s">
        <v>49</v>
      </c>
      <c r="B380" s="14">
        <v>2003</v>
      </c>
      <c r="C380">
        <v>5.7439999999999998</v>
      </c>
      <c r="D380" s="19">
        <f t="shared" si="13"/>
        <v>5.2388037681159572E-2</v>
      </c>
      <c r="E380" s="16">
        <v>0</v>
      </c>
    </row>
    <row r="381" spans="1:5">
      <c r="A381" t="s">
        <v>49</v>
      </c>
      <c r="B381" s="14">
        <v>2004</v>
      </c>
      <c r="C381">
        <v>5.4829999999999997</v>
      </c>
      <c r="D381" s="19">
        <f t="shared" si="13"/>
        <v>5.2009946376811625E-2</v>
      </c>
      <c r="E381" s="16">
        <v>1</v>
      </c>
    </row>
    <row r="382" spans="1:5">
      <c r="A382" t="s">
        <v>49</v>
      </c>
      <c r="B382" s="14">
        <v>2005</v>
      </c>
      <c r="C382">
        <v>5.6749999999999998</v>
      </c>
      <c r="D382" s="19">
        <f t="shared" si="13"/>
        <v>5.1631855072463824E-2</v>
      </c>
      <c r="E382" s="16">
        <v>1</v>
      </c>
    </row>
    <row r="383" spans="1:5">
      <c r="A383" t="s">
        <v>49</v>
      </c>
      <c r="B383" s="14">
        <v>2006</v>
      </c>
      <c r="C383">
        <v>5.5490000000000004</v>
      </c>
      <c r="D383" s="19">
        <f t="shared" si="13"/>
        <v>5.1253763768116016E-2</v>
      </c>
      <c r="E383" s="16">
        <v>1</v>
      </c>
    </row>
    <row r="384" spans="1:5">
      <c r="A384" t="s">
        <v>49</v>
      </c>
      <c r="B384" s="14">
        <v>2007</v>
      </c>
      <c r="C384">
        <v>4.9989999999999997</v>
      </c>
      <c r="D384" s="19">
        <f t="shared" si="13"/>
        <v>5.0875672463768208E-2</v>
      </c>
      <c r="E384" s="16">
        <v>1</v>
      </c>
    </row>
    <row r="385" spans="1:5">
      <c r="A385" t="s">
        <v>49</v>
      </c>
      <c r="B385" s="14">
        <v>2008</v>
      </c>
      <c r="C385">
        <v>4.9160000000000004</v>
      </c>
      <c r="D385" s="19">
        <f t="shared" si="13"/>
        <v>5.0497581159420407E-2</v>
      </c>
      <c r="E385" s="16">
        <v>1</v>
      </c>
    </row>
    <row r="386" spans="1:5">
      <c r="A386" t="s">
        <v>49</v>
      </c>
      <c r="B386" s="14">
        <v>2009</v>
      </c>
      <c r="C386">
        <v>4.9770000000000003</v>
      </c>
      <c r="D386" s="19">
        <f t="shared" si="13"/>
        <v>5.0119489855072599E-2</v>
      </c>
      <c r="E386" s="16">
        <v>1</v>
      </c>
    </row>
    <row r="387" spans="1:5">
      <c r="A387" t="s">
        <v>49</v>
      </c>
      <c r="B387" s="14">
        <v>2010</v>
      </c>
      <c r="C387">
        <v>5.0720000000000001</v>
      </c>
      <c r="D387" s="19">
        <f t="shared" si="13"/>
        <v>4.9741398550724798E-2</v>
      </c>
      <c r="E387" s="16">
        <v>1</v>
      </c>
    </row>
    <row r="388" spans="1:5">
      <c r="A388" t="s">
        <v>49</v>
      </c>
      <c r="B388" s="14">
        <v>2011</v>
      </c>
      <c r="C388">
        <v>5.0430000000000001</v>
      </c>
      <c r="D388" s="19">
        <f t="shared" si="13"/>
        <v>4.9363307246376852E-2</v>
      </c>
      <c r="E388" s="16">
        <v>1</v>
      </c>
    </row>
    <row r="389" spans="1:5">
      <c r="A389" t="s">
        <v>49</v>
      </c>
      <c r="B389" s="14">
        <v>2012</v>
      </c>
      <c r="C389">
        <v>4.9130000000000003</v>
      </c>
      <c r="D389" s="19">
        <f t="shared" si="13"/>
        <v>4.8985215942029044E-2</v>
      </c>
      <c r="E389" s="16">
        <v>1</v>
      </c>
    </row>
    <row r="390" spans="1:5">
      <c r="A390" t="s">
        <v>49</v>
      </c>
      <c r="B390" s="14">
        <v>2013</v>
      </c>
      <c r="C390">
        <v>4.8579999999999997</v>
      </c>
      <c r="D390" s="19">
        <f t="shared" si="13"/>
        <v>4.8607124637681236E-2</v>
      </c>
      <c r="E390" s="16">
        <v>1</v>
      </c>
    </row>
    <row r="391" spans="1:5">
      <c r="A391" t="s">
        <v>49</v>
      </c>
      <c r="B391" s="14">
        <v>2014</v>
      </c>
      <c r="C391">
        <v>4.7930000000000001</v>
      </c>
      <c r="D391" s="19">
        <f t="shared" si="13"/>
        <v>4.8229033333333435E-2</v>
      </c>
      <c r="E391" s="16">
        <v>1</v>
      </c>
    </row>
    <row r="392" spans="1:5">
      <c r="A392" t="s">
        <v>50</v>
      </c>
      <c r="B392" s="14">
        <v>1985</v>
      </c>
      <c r="C392">
        <v>5.7919999999999998</v>
      </c>
      <c r="D392" s="19">
        <f>TREND($C$392:$C$421,$B$392:$B$421,B392)/100</f>
        <v>6.3159032258064518E-2</v>
      </c>
      <c r="E392" s="16">
        <v>0</v>
      </c>
    </row>
    <row r="393" spans="1:5">
      <c r="A393" t="s">
        <v>50</v>
      </c>
      <c r="B393" s="14">
        <v>1986</v>
      </c>
      <c r="C393">
        <v>6.1479999999999997</v>
      </c>
      <c r="D393" s="19">
        <f t="shared" ref="D393:D421" si="14">TREND($C$392:$C$421,$B$392:$B$421,B393)/100</f>
        <v>6.3572685205784157E-2</v>
      </c>
      <c r="E393" s="16">
        <v>0</v>
      </c>
    </row>
    <row r="394" spans="1:5">
      <c r="A394" t="s">
        <v>50</v>
      </c>
      <c r="B394" s="14">
        <v>1987</v>
      </c>
      <c r="C394">
        <v>6.359</v>
      </c>
      <c r="D394" s="19">
        <f t="shared" si="14"/>
        <v>6.3986338153503797E-2</v>
      </c>
      <c r="E394" s="16">
        <v>0</v>
      </c>
    </row>
    <row r="395" spans="1:5">
      <c r="A395" t="s">
        <v>50</v>
      </c>
      <c r="B395" s="14">
        <v>1988</v>
      </c>
      <c r="C395">
        <v>6.85</v>
      </c>
      <c r="D395" s="19">
        <f t="shared" si="14"/>
        <v>6.4399991101223575E-2</v>
      </c>
      <c r="E395" s="16">
        <v>0</v>
      </c>
    </row>
    <row r="396" spans="1:5">
      <c r="A396" t="s">
        <v>50</v>
      </c>
      <c r="B396" s="14">
        <v>1989</v>
      </c>
      <c r="C396">
        <v>6.6520000000000001</v>
      </c>
      <c r="D396" s="19">
        <f t="shared" si="14"/>
        <v>6.4813644048943214E-2</v>
      </c>
      <c r="E396" s="16">
        <v>0</v>
      </c>
    </row>
    <row r="397" spans="1:5">
      <c r="A397" t="s">
        <v>50</v>
      </c>
      <c r="B397" s="14">
        <v>1990</v>
      </c>
      <c r="C397">
        <v>6.3639999999999999</v>
      </c>
      <c r="D397" s="19">
        <f t="shared" si="14"/>
        <v>6.5227296996662854E-2</v>
      </c>
      <c r="E397" s="16">
        <v>0</v>
      </c>
    </row>
    <row r="398" spans="1:5">
      <c r="A398" t="s">
        <v>50</v>
      </c>
      <c r="B398" s="14">
        <v>1991</v>
      </c>
      <c r="C398">
        <v>6.5190000000000001</v>
      </c>
      <c r="D398" s="19">
        <f t="shared" si="14"/>
        <v>6.5640949944382646E-2</v>
      </c>
      <c r="E398" s="16">
        <v>0</v>
      </c>
    </row>
    <row r="399" spans="1:5">
      <c r="A399" t="s">
        <v>50</v>
      </c>
      <c r="B399" s="14">
        <v>1992</v>
      </c>
      <c r="C399">
        <v>6.5490000000000004</v>
      </c>
      <c r="D399" s="19">
        <f t="shared" si="14"/>
        <v>6.6054602892102285E-2</v>
      </c>
      <c r="E399" s="16">
        <v>0</v>
      </c>
    </row>
    <row r="400" spans="1:5">
      <c r="A400" t="s">
        <v>50</v>
      </c>
      <c r="B400" s="14">
        <v>1993</v>
      </c>
      <c r="C400">
        <v>6.5039999999999996</v>
      </c>
      <c r="D400" s="19">
        <f t="shared" si="14"/>
        <v>6.6468255839821924E-2</v>
      </c>
      <c r="E400" s="16">
        <v>0</v>
      </c>
    </row>
    <row r="401" spans="1:5">
      <c r="A401" t="s">
        <v>50</v>
      </c>
      <c r="B401" s="14">
        <v>1994</v>
      </c>
      <c r="C401">
        <v>6.3810000000000002</v>
      </c>
      <c r="D401" s="19">
        <f t="shared" si="14"/>
        <v>6.6881908787541702E-2</v>
      </c>
      <c r="E401" s="16">
        <v>0</v>
      </c>
    </row>
    <row r="402" spans="1:5">
      <c r="A402" t="s">
        <v>50</v>
      </c>
      <c r="B402" s="14">
        <v>1995</v>
      </c>
      <c r="C402">
        <v>6.5090000000000003</v>
      </c>
      <c r="D402" s="19">
        <f t="shared" si="14"/>
        <v>6.7295561735261342E-2</v>
      </c>
      <c r="E402" s="16">
        <v>0</v>
      </c>
    </row>
    <row r="403" spans="1:5">
      <c r="A403" t="s">
        <v>50</v>
      </c>
      <c r="B403" s="14">
        <v>1996</v>
      </c>
      <c r="C403">
        <v>6.4960000000000004</v>
      </c>
      <c r="D403" s="19">
        <f t="shared" si="14"/>
        <v>6.7709214682980981E-2</v>
      </c>
      <c r="E403" s="16">
        <v>0</v>
      </c>
    </row>
    <row r="404" spans="1:5">
      <c r="A404" t="s">
        <v>50</v>
      </c>
      <c r="B404" s="14">
        <v>1997</v>
      </c>
      <c r="C404">
        <v>6.3179999999999996</v>
      </c>
      <c r="D404" s="19">
        <f t="shared" si="14"/>
        <v>6.8122867630700773E-2</v>
      </c>
      <c r="E404" s="16">
        <v>0</v>
      </c>
    </row>
    <row r="405" spans="1:5">
      <c r="A405" t="s">
        <v>50</v>
      </c>
      <c r="B405" s="14">
        <v>1998</v>
      </c>
      <c r="C405">
        <v>6.79</v>
      </c>
      <c r="D405" s="19">
        <f t="shared" si="14"/>
        <v>6.8536520578420412E-2</v>
      </c>
      <c r="E405" s="16">
        <v>0</v>
      </c>
    </row>
    <row r="406" spans="1:5">
      <c r="A406" t="s">
        <v>50</v>
      </c>
      <c r="B406" s="14">
        <v>1999</v>
      </c>
      <c r="C406">
        <v>7.2169999999999996</v>
      </c>
      <c r="D406" s="19">
        <f t="shared" si="14"/>
        <v>6.8950173526140052E-2</v>
      </c>
      <c r="E406" s="16">
        <v>0</v>
      </c>
    </row>
    <row r="407" spans="1:5">
      <c r="A407" t="s">
        <v>50</v>
      </c>
      <c r="B407" s="14">
        <v>2000</v>
      </c>
      <c r="C407">
        <v>7.2590000000000003</v>
      </c>
      <c r="D407" s="19">
        <f t="shared" si="14"/>
        <v>6.936382647385983E-2</v>
      </c>
      <c r="E407" s="16">
        <v>0</v>
      </c>
    </row>
    <row r="408" spans="1:5">
      <c r="A408" t="s">
        <v>50</v>
      </c>
      <c r="B408" s="14">
        <v>2001</v>
      </c>
      <c r="C408">
        <v>7.1520000000000001</v>
      </c>
      <c r="D408" s="19">
        <f t="shared" si="14"/>
        <v>6.9777479421579469E-2</v>
      </c>
      <c r="E408" s="16">
        <v>0</v>
      </c>
    </row>
    <row r="409" spans="1:5">
      <c r="A409" t="s">
        <v>50</v>
      </c>
      <c r="B409" s="14">
        <v>2002</v>
      </c>
      <c r="C409">
        <v>7.8079999999999998</v>
      </c>
      <c r="D409" s="19">
        <f t="shared" si="14"/>
        <v>7.0191132369299108E-2</v>
      </c>
      <c r="E409" s="16">
        <v>0</v>
      </c>
    </row>
    <row r="410" spans="1:5">
      <c r="A410" t="s">
        <v>50</v>
      </c>
      <c r="B410" s="14">
        <v>2003</v>
      </c>
      <c r="C410">
        <v>8.2279999999999998</v>
      </c>
      <c r="D410" s="19">
        <f t="shared" si="14"/>
        <v>7.06047853170189E-2</v>
      </c>
      <c r="E410" s="16">
        <v>0</v>
      </c>
    </row>
    <row r="411" spans="1:5">
      <c r="A411" t="s">
        <v>50</v>
      </c>
      <c r="B411" s="14">
        <v>2004</v>
      </c>
      <c r="C411">
        <v>7.76</v>
      </c>
      <c r="D411" s="19">
        <f t="shared" si="14"/>
        <v>7.101843826473854E-2</v>
      </c>
      <c r="E411" s="16">
        <v>1</v>
      </c>
    </row>
    <row r="412" spans="1:5">
      <c r="A412" t="s">
        <v>50</v>
      </c>
      <c r="B412" s="14">
        <v>2005</v>
      </c>
      <c r="C412">
        <v>7.4969999999999999</v>
      </c>
      <c r="D412" s="19">
        <f t="shared" si="14"/>
        <v>7.1432091212458179E-2</v>
      </c>
      <c r="E412" s="16">
        <v>1</v>
      </c>
    </row>
    <row r="413" spans="1:5">
      <c r="A413" t="s">
        <v>50</v>
      </c>
      <c r="B413" s="14">
        <v>2006</v>
      </c>
      <c r="C413">
        <v>7.31</v>
      </c>
      <c r="D413" s="19">
        <f t="shared" si="14"/>
        <v>7.1845744160177957E-2</v>
      </c>
      <c r="E413" s="16">
        <v>1</v>
      </c>
    </row>
    <row r="414" spans="1:5">
      <c r="A414" t="s">
        <v>50</v>
      </c>
      <c r="B414" s="14">
        <v>2007</v>
      </c>
      <c r="C414">
        <v>7.1959999999999997</v>
      </c>
      <c r="D414" s="19">
        <f t="shared" si="14"/>
        <v>7.2259397107897597E-2</v>
      </c>
      <c r="E414" s="16">
        <v>1</v>
      </c>
    </row>
    <row r="415" spans="1:5">
      <c r="A415" t="s">
        <v>50</v>
      </c>
      <c r="B415" s="14">
        <v>2008</v>
      </c>
      <c r="C415">
        <v>7.1989999999999998</v>
      </c>
      <c r="D415" s="19">
        <f t="shared" si="14"/>
        <v>7.2673050055617236E-2</v>
      </c>
      <c r="E415" s="16">
        <v>1</v>
      </c>
    </row>
    <row r="416" spans="1:5">
      <c r="A416" t="s">
        <v>50</v>
      </c>
      <c r="B416" s="14">
        <v>2009</v>
      </c>
      <c r="C416">
        <v>7.4260000000000002</v>
      </c>
      <c r="D416" s="19">
        <f t="shared" si="14"/>
        <v>7.3086703003337028E-2</v>
      </c>
      <c r="E416" s="16">
        <v>0</v>
      </c>
    </row>
    <row r="417" spans="1:5">
      <c r="A417" t="s">
        <v>50</v>
      </c>
      <c r="B417" s="14">
        <v>2010</v>
      </c>
      <c r="C417">
        <v>7.0839999999999996</v>
      </c>
      <c r="D417" s="19">
        <f t="shared" si="14"/>
        <v>7.3500355951056667E-2</v>
      </c>
      <c r="E417" s="16">
        <v>0</v>
      </c>
    </row>
    <row r="418" spans="1:5">
      <c r="A418" t="s">
        <v>50</v>
      </c>
      <c r="B418" s="14">
        <v>2011</v>
      </c>
      <c r="C418">
        <v>6.9610000000000003</v>
      </c>
      <c r="D418" s="19">
        <f t="shared" si="14"/>
        <v>7.3914008898776307E-2</v>
      </c>
      <c r="E418" s="16">
        <v>0</v>
      </c>
    </row>
    <row r="419" spans="1:5">
      <c r="A419" t="s">
        <v>50</v>
      </c>
      <c r="B419" s="14">
        <v>2012</v>
      </c>
      <c r="C419">
        <v>7.0030000000000001</v>
      </c>
      <c r="D419" s="19">
        <f t="shared" si="14"/>
        <v>7.4327661846496085E-2</v>
      </c>
      <c r="E419" s="16">
        <v>0</v>
      </c>
    </row>
    <row r="420" spans="1:5">
      <c r="A420" t="s">
        <v>50</v>
      </c>
      <c r="B420" s="14">
        <v>2013</v>
      </c>
      <c r="C420">
        <v>7.0209999999999999</v>
      </c>
      <c r="D420" s="19">
        <f t="shared" si="14"/>
        <v>7.4741314794215724E-2</v>
      </c>
      <c r="E420" s="16">
        <v>0</v>
      </c>
    </row>
    <row r="421" spans="1:5">
      <c r="A421" t="s">
        <v>50</v>
      </c>
      <c r="B421" s="14">
        <v>2014</v>
      </c>
      <c r="C421">
        <v>7.1189999999999998</v>
      </c>
      <c r="D421" s="19">
        <f t="shared" si="14"/>
        <v>7.5154967741935502E-2</v>
      </c>
      <c r="E421" s="16">
        <v>0</v>
      </c>
    </row>
    <row r="422" spans="1:5">
      <c r="A422" t="s">
        <v>51</v>
      </c>
      <c r="B422" s="14">
        <v>1985</v>
      </c>
      <c r="C422">
        <v>5.2290000000000001</v>
      </c>
      <c r="D422" s="19">
        <f>TREND($C$422:$C$451,$B$422:$B$451,B422)/100</f>
        <v>3.7902559139784839E-2</v>
      </c>
      <c r="E422" s="16">
        <v>0</v>
      </c>
    </row>
    <row r="423" spans="1:5">
      <c r="A423" t="s">
        <v>51</v>
      </c>
      <c r="B423" s="14">
        <v>1986</v>
      </c>
      <c r="C423">
        <v>5.0880000000000001</v>
      </c>
      <c r="D423" s="19">
        <f t="shared" ref="D423:D451" si="15">TREND($C$422:$C$451,$B$422:$B$451,B423)/100</f>
        <v>3.9081026325546872E-2</v>
      </c>
      <c r="E423" s="16">
        <v>0</v>
      </c>
    </row>
    <row r="424" spans="1:5">
      <c r="A424" t="s">
        <v>51</v>
      </c>
      <c r="B424" s="14">
        <v>1987</v>
      </c>
      <c r="C424">
        <v>4.7469999999999999</v>
      </c>
      <c r="D424" s="19">
        <f t="shared" si="15"/>
        <v>4.0259493511308905E-2</v>
      </c>
      <c r="E424" s="16">
        <v>0</v>
      </c>
    </row>
    <row r="425" spans="1:5">
      <c r="A425" t="s">
        <v>51</v>
      </c>
      <c r="B425" s="14">
        <v>1988</v>
      </c>
      <c r="C425">
        <v>4.4320000000000004</v>
      </c>
      <c r="D425" s="19">
        <f t="shared" si="15"/>
        <v>4.1437960697070932E-2</v>
      </c>
      <c r="E425" s="16">
        <v>0</v>
      </c>
    </row>
    <row r="426" spans="1:5">
      <c r="A426" t="s">
        <v>51</v>
      </c>
      <c r="B426" s="14">
        <v>1989</v>
      </c>
      <c r="C426">
        <v>4.2569999999999997</v>
      </c>
      <c r="D426" s="19">
        <f t="shared" si="15"/>
        <v>4.261642788283268E-2</v>
      </c>
      <c r="E426" s="16">
        <v>0</v>
      </c>
    </row>
    <row r="427" spans="1:5">
      <c r="A427" t="s">
        <v>51</v>
      </c>
      <c r="B427" s="14">
        <v>1990</v>
      </c>
      <c r="C427">
        <v>4.1050000000000004</v>
      </c>
      <c r="D427" s="19">
        <f t="shared" si="15"/>
        <v>4.3794895068594714E-2</v>
      </c>
      <c r="E427" s="16">
        <v>0</v>
      </c>
    </row>
    <row r="428" spans="1:5">
      <c r="A428" t="s">
        <v>51</v>
      </c>
      <c r="B428" s="14">
        <v>1991</v>
      </c>
      <c r="C428">
        <v>4.4640000000000004</v>
      </c>
      <c r="D428" s="19">
        <f t="shared" si="15"/>
        <v>4.4973362254356747E-2</v>
      </c>
      <c r="E428" s="16">
        <v>0</v>
      </c>
    </row>
    <row r="429" spans="1:5">
      <c r="A429" t="s">
        <v>51</v>
      </c>
      <c r="B429" s="14">
        <v>1992</v>
      </c>
      <c r="C429">
        <v>4.6980000000000004</v>
      </c>
      <c r="D429" s="19">
        <f t="shared" si="15"/>
        <v>4.6151829440118773E-2</v>
      </c>
      <c r="E429" s="16">
        <v>1</v>
      </c>
    </row>
    <row r="430" spans="1:5">
      <c r="A430" t="s">
        <v>51</v>
      </c>
      <c r="B430" s="14">
        <v>1993</v>
      </c>
      <c r="C430">
        <v>4.7640000000000002</v>
      </c>
      <c r="D430" s="19">
        <f t="shared" si="15"/>
        <v>4.7330296625880522E-2</v>
      </c>
      <c r="E430" s="16">
        <v>1</v>
      </c>
    </row>
    <row r="431" spans="1:5">
      <c r="A431" t="s">
        <v>51</v>
      </c>
      <c r="B431" s="14">
        <v>1994</v>
      </c>
      <c r="C431">
        <v>4.6719999999999997</v>
      </c>
      <c r="D431" s="19">
        <f t="shared" si="15"/>
        <v>4.8508763811642555E-2</v>
      </c>
      <c r="E431" s="16">
        <v>1</v>
      </c>
    </row>
    <row r="432" spans="1:5">
      <c r="A432" t="s">
        <v>51</v>
      </c>
      <c r="B432" s="14">
        <v>1995</v>
      </c>
      <c r="C432">
        <v>4.5220000000000002</v>
      </c>
      <c r="D432" s="19">
        <f t="shared" si="15"/>
        <v>4.9687230997404581E-2</v>
      </c>
      <c r="E432" s="16">
        <v>1</v>
      </c>
    </row>
    <row r="433" spans="1:5">
      <c r="A433" t="s">
        <v>51</v>
      </c>
      <c r="B433" s="14">
        <v>1996</v>
      </c>
      <c r="C433">
        <v>4.3570000000000002</v>
      </c>
      <c r="D433" s="19">
        <f t="shared" si="15"/>
        <v>5.0865698183166615E-2</v>
      </c>
      <c r="E433" s="16">
        <v>1</v>
      </c>
    </row>
    <row r="434" spans="1:5">
      <c r="A434" t="s">
        <v>51</v>
      </c>
      <c r="B434" s="14">
        <v>1997</v>
      </c>
      <c r="C434">
        <v>4.3609999999999998</v>
      </c>
      <c r="D434" s="19">
        <f t="shared" si="15"/>
        <v>5.2044165368928363E-2</v>
      </c>
      <c r="E434" s="16">
        <v>1</v>
      </c>
    </row>
    <row r="435" spans="1:5">
      <c r="A435" t="s">
        <v>51</v>
      </c>
      <c r="B435" s="14">
        <v>1998</v>
      </c>
      <c r="C435">
        <v>4.234</v>
      </c>
      <c r="D435" s="19">
        <f t="shared" si="15"/>
        <v>5.322263255469039E-2</v>
      </c>
      <c r="E435" s="16">
        <v>1</v>
      </c>
    </row>
    <row r="436" spans="1:5">
      <c r="A436" t="s">
        <v>51</v>
      </c>
      <c r="B436" s="14">
        <v>1999</v>
      </c>
      <c r="C436">
        <v>4.2160000000000002</v>
      </c>
      <c r="D436" s="19">
        <f t="shared" si="15"/>
        <v>5.4401099740452423E-2</v>
      </c>
      <c r="E436" s="16">
        <v>1</v>
      </c>
    </row>
    <row r="437" spans="1:5">
      <c r="A437" t="s">
        <v>51</v>
      </c>
      <c r="B437" s="14">
        <v>2000</v>
      </c>
      <c r="C437">
        <v>4.577</v>
      </c>
      <c r="D437" s="19">
        <f t="shared" si="15"/>
        <v>5.5579566926214172E-2</v>
      </c>
      <c r="E437" s="16">
        <v>1</v>
      </c>
    </row>
    <row r="438" spans="1:5">
      <c r="A438" t="s">
        <v>51</v>
      </c>
      <c r="B438" s="14">
        <v>2001</v>
      </c>
      <c r="C438">
        <v>5.0199999999999996</v>
      </c>
      <c r="D438" s="19">
        <f t="shared" si="15"/>
        <v>5.6758034111976198E-2</v>
      </c>
      <c r="E438" s="16">
        <v>1</v>
      </c>
    </row>
    <row r="439" spans="1:5">
      <c r="A439" t="s">
        <v>51</v>
      </c>
      <c r="B439" s="14">
        <v>2002</v>
      </c>
      <c r="C439">
        <v>5.2729999999999997</v>
      </c>
      <c r="D439" s="19">
        <f t="shared" si="15"/>
        <v>5.7936501297738231E-2</v>
      </c>
      <c r="E439" s="16">
        <v>1</v>
      </c>
    </row>
    <row r="440" spans="1:5">
      <c r="A440" t="s">
        <v>51</v>
      </c>
      <c r="B440" s="14">
        <v>2003</v>
      </c>
      <c r="C440">
        <v>5.52</v>
      </c>
      <c r="D440" s="19">
        <f t="shared" si="15"/>
        <v>5.9114968483500265E-2</v>
      </c>
      <c r="E440" s="16">
        <v>1</v>
      </c>
    </row>
    <row r="441" spans="1:5">
      <c r="A441" t="s">
        <v>51</v>
      </c>
      <c r="B441" s="14">
        <v>2004</v>
      </c>
      <c r="C441">
        <v>5.702</v>
      </c>
      <c r="D441" s="19">
        <f t="shared" si="15"/>
        <v>6.0293435669262013E-2</v>
      </c>
      <c r="E441" s="16">
        <v>1</v>
      </c>
    </row>
    <row r="442" spans="1:5">
      <c r="A442" t="s">
        <v>51</v>
      </c>
      <c r="B442" s="14">
        <v>2005</v>
      </c>
      <c r="C442">
        <v>6.0309999999999997</v>
      </c>
      <c r="D442" s="19">
        <f t="shared" si="15"/>
        <v>6.147190285502404E-2</v>
      </c>
      <c r="E442" s="16">
        <v>1</v>
      </c>
    </row>
    <row r="443" spans="1:5">
      <c r="A443" t="s">
        <v>51</v>
      </c>
      <c r="B443" s="14">
        <v>2006</v>
      </c>
      <c r="C443">
        <v>5.8449999999999998</v>
      </c>
      <c r="D443" s="19">
        <f t="shared" si="15"/>
        <v>6.2650370040786066E-2</v>
      </c>
      <c r="E443" s="16">
        <v>1</v>
      </c>
    </row>
    <row r="444" spans="1:5">
      <c r="A444" t="s">
        <v>51</v>
      </c>
      <c r="B444" s="14">
        <v>2007</v>
      </c>
      <c r="C444">
        <v>6.1790000000000003</v>
      </c>
      <c r="D444" s="19">
        <f t="shared" si="15"/>
        <v>6.3828837226548099E-2</v>
      </c>
      <c r="E444" s="16">
        <v>1</v>
      </c>
    </row>
    <row r="445" spans="1:5">
      <c r="A445" t="s">
        <v>51</v>
      </c>
      <c r="B445" s="14">
        <v>2008</v>
      </c>
      <c r="C445">
        <v>7.2229999999999999</v>
      </c>
      <c r="D445" s="19">
        <f t="shared" si="15"/>
        <v>6.5007304412309855E-2</v>
      </c>
      <c r="E445" s="16">
        <v>1</v>
      </c>
    </row>
    <row r="446" spans="1:5">
      <c r="A446" t="s">
        <v>51</v>
      </c>
      <c r="B446" s="14">
        <v>2009</v>
      </c>
      <c r="C446">
        <v>8.1010000000000009</v>
      </c>
      <c r="D446" s="19">
        <f t="shared" si="15"/>
        <v>6.6185771598071874E-2</v>
      </c>
      <c r="E446" s="16">
        <v>1</v>
      </c>
    </row>
    <row r="447" spans="1:5">
      <c r="A447" t="s">
        <v>51</v>
      </c>
      <c r="B447" s="14">
        <v>2010</v>
      </c>
      <c r="C447">
        <v>8.0299999999999994</v>
      </c>
      <c r="D447" s="19">
        <f t="shared" si="15"/>
        <v>6.7364238783833907E-2</v>
      </c>
      <c r="E447" s="16">
        <v>1</v>
      </c>
    </row>
    <row r="448" spans="1:5">
      <c r="A448" t="s">
        <v>51</v>
      </c>
      <c r="B448" s="14">
        <v>2011</v>
      </c>
      <c r="C448">
        <v>7.5490000000000004</v>
      </c>
      <c r="D448" s="19">
        <f t="shared" si="15"/>
        <v>6.8542705969595941E-2</v>
      </c>
      <c r="E448" s="16">
        <v>1</v>
      </c>
    </row>
    <row r="449" spans="1:5">
      <c r="A449" t="s">
        <v>51</v>
      </c>
      <c r="B449" s="14">
        <v>2012</v>
      </c>
      <c r="C449">
        <v>7.63</v>
      </c>
      <c r="D449" s="19">
        <f t="shared" si="15"/>
        <v>6.9721173155357696E-2</v>
      </c>
      <c r="E449" s="16">
        <v>1</v>
      </c>
    </row>
    <row r="450" spans="1:5">
      <c r="A450" t="s">
        <v>51</v>
      </c>
      <c r="B450" s="14">
        <v>2013</v>
      </c>
      <c r="C450">
        <v>7.2750000000000004</v>
      </c>
      <c r="D450" s="19">
        <f t="shared" si="15"/>
        <v>7.0899640341119716E-2</v>
      </c>
      <c r="E450" s="16">
        <v>1</v>
      </c>
    </row>
    <row r="451" spans="1:5">
      <c r="A451" t="s">
        <v>51</v>
      </c>
      <c r="B451" s="14">
        <v>2014</v>
      </c>
      <c r="C451">
        <v>6.87</v>
      </c>
      <c r="D451" s="19">
        <f t="shared" si="15"/>
        <v>7.2078107526881749E-2</v>
      </c>
      <c r="E451" s="16">
        <v>1</v>
      </c>
    </row>
    <row r="452" spans="1:5">
      <c r="A452" t="s">
        <v>52</v>
      </c>
      <c r="B452" s="14">
        <v>1985</v>
      </c>
      <c r="E452" s="16">
        <v>0</v>
      </c>
    </row>
    <row r="453" spans="1:5">
      <c r="A453" t="s">
        <v>52</v>
      </c>
      <c r="B453" s="14">
        <v>1986</v>
      </c>
      <c r="E453" s="16">
        <v>0</v>
      </c>
    </row>
    <row r="454" spans="1:5">
      <c r="A454" t="s">
        <v>52</v>
      </c>
      <c r="B454" s="14">
        <v>1987</v>
      </c>
      <c r="E454" s="16">
        <v>0</v>
      </c>
    </row>
    <row r="455" spans="1:5">
      <c r="A455" t="s">
        <v>52</v>
      </c>
      <c r="B455" s="14">
        <v>1988</v>
      </c>
      <c r="E455" s="16">
        <v>0</v>
      </c>
    </row>
    <row r="456" spans="1:5">
      <c r="A456" t="s">
        <v>52</v>
      </c>
      <c r="B456" s="14">
        <v>1989</v>
      </c>
      <c r="E456" s="16">
        <v>0</v>
      </c>
    </row>
    <row r="457" spans="1:5">
      <c r="A457" t="s">
        <v>52</v>
      </c>
      <c r="B457" s="14">
        <v>1990</v>
      </c>
      <c r="E457" s="16">
        <v>0</v>
      </c>
    </row>
    <row r="458" spans="1:5">
      <c r="A458" t="s">
        <v>52</v>
      </c>
      <c r="B458" s="14">
        <v>1991</v>
      </c>
      <c r="E458" s="16">
        <v>0</v>
      </c>
    </row>
    <row r="459" spans="1:5">
      <c r="A459" t="s">
        <v>52</v>
      </c>
      <c r="B459" s="14">
        <v>1992</v>
      </c>
      <c r="E459" s="16">
        <v>1</v>
      </c>
    </row>
    <row r="460" spans="1:5">
      <c r="A460" t="s">
        <v>52</v>
      </c>
      <c r="B460" s="14">
        <v>1993</v>
      </c>
      <c r="E460" s="16">
        <v>1</v>
      </c>
    </row>
    <row r="461" spans="1:5">
      <c r="A461" t="s">
        <v>52</v>
      </c>
      <c r="B461" s="14">
        <v>1994</v>
      </c>
      <c r="E461" s="16">
        <v>1</v>
      </c>
    </row>
    <row r="462" spans="1:5">
      <c r="A462" t="s">
        <v>52</v>
      </c>
      <c r="B462" s="14">
        <v>1995</v>
      </c>
      <c r="C462">
        <v>4.718</v>
      </c>
      <c r="D462" s="19">
        <f>TREND($C$462:$C$481,$B$462:$B$481,B462)/100</f>
        <v>4.6269571428571403E-2</v>
      </c>
      <c r="E462" s="16">
        <v>1</v>
      </c>
    </row>
    <row r="463" spans="1:5">
      <c r="A463" t="s">
        <v>52</v>
      </c>
      <c r="B463" s="14">
        <v>1996</v>
      </c>
      <c r="C463">
        <v>4.8920000000000003</v>
      </c>
      <c r="D463" s="19">
        <f t="shared" ref="D463:D481" si="16">TREND($C$462:$C$481,$B$462:$B$481,B463)/100</f>
        <v>4.6116300751879676E-2</v>
      </c>
      <c r="E463" s="16">
        <v>1</v>
      </c>
    </row>
    <row r="464" spans="1:5">
      <c r="A464" t="s">
        <v>52</v>
      </c>
      <c r="B464" s="14">
        <v>1997</v>
      </c>
      <c r="C464">
        <v>4.9139999999999997</v>
      </c>
      <c r="D464" s="19">
        <f t="shared" si="16"/>
        <v>4.5963030075187955E-2</v>
      </c>
      <c r="E464" s="16">
        <v>1</v>
      </c>
    </row>
    <row r="465" spans="1:5">
      <c r="A465" t="s">
        <v>52</v>
      </c>
      <c r="B465" s="14">
        <v>1998</v>
      </c>
      <c r="C465">
        <v>4.5949999999999998</v>
      </c>
      <c r="D465" s="19">
        <f t="shared" si="16"/>
        <v>4.5809759398496228E-2</v>
      </c>
      <c r="E465" s="16">
        <v>1</v>
      </c>
    </row>
    <row r="466" spans="1:5">
      <c r="A466" t="s">
        <v>52</v>
      </c>
      <c r="B466" s="14">
        <v>1999</v>
      </c>
      <c r="C466">
        <v>4.407</v>
      </c>
      <c r="D466" s="19">
        <f t="shared" si="16"/>
        <v>4.56564887218045E-2</v>
      </c>
      <c r="E466" s="16">
        <v>1</v>
      </c>
    </row>
    <row r="467" spans="1:5">
      <c r="A467" t="s">
        <v>52</v>
      </c>
      <c r="B467" s="14">
        <v>2000</v>
      </c>
      <c r="C467">
        <v>4.2930000000000001</v>
      </c>
      <c r="D467" s="19">
        <f t="shared" si="16"/>
        <v>4.5503218045112773E-2</v>
      </c>
      <c r="E467" s="16">
        <v>1</v>
      </c>
    </row>
    <row r="468" spans="1:5">
      <c r="A468" t="s">
        <v>52</v>
      </c>
      <c r="B468" s="14">
        <v>2001</v>
      </c>
      <c r="C468">
        <v>4.5339999999999998</v>
      </c>
      <c r="D468" s="19">
        <f t="shared" si="16"/>
        <v>4.5349947368421045E-2</v>
      </c>
      <c r="E468" s="16">
        <v>1</v>
      </c>
    </row>
    <row r="469" spans="1:5">
      <c r="A469" t="s">
        <v>52</v>
      </c>
      <c r="B469" s="14">
        <v>2002</v>
      </c>
      <c r="C469">
        <v>4.5819999999999999</v>
      </c>
      <c r="D469" s="19">
        <f t="shared" si="16"/>
        <v>4.5196676691729325E-2</v>
      </c>
      <c r="E469" s="16">
        <v>1</v>
      </c>
    </row>
    <row r="470" spans="1:5">
      <c r="A470" t="s">
        <v>52</v>
      </c>
      <c r="B470" s="14">
        <v>2003</v>
      </c>
      <c r="C470">
        <v>4.4420000000000002</v>
      </c>
      <c r="D470" s="19">
        <f t="shared" si="16"/>
        <v>4.5043406015037563E-2</v>
      </c>
      <c r="E470" s="16">
        <v>1</v>
      </c>
    </row>
    <row r="471" spans="1:5">
      <c r="A471" t="s">
        <v>52</v>
      </c>
      <c r="B471" s="14">
        <v>2004</v>
      </c>
      <c r="C471">
        <v>4.3440000000000003</v>
      </c>
      <c r="D471" s="19">
        <f t="shared" si="16"/>
        <v>4.4890135338345835E-2</v>
      </c>
      <c r="E471" s="16">
        <v>1</v>
      </c>
    </row>
    <row r="472" spans="1:5">
      <c r="A472" t="s">
        <v>52</v>
      </c>
      <c r="B472" s="14">
        <v>2005</v>
      </c>
      <c r="C472">
        <v>4.2709999999999999</v>
      </c>
      <c r="D472" s="19">
        <f t="shared" si="16"/>
        <v>4.4736864661654108E-2</v>
      </c>
      <c r="E472" s="16">
        <v>1</v>
      </c>
    </row>
    <row r="473" spans="1:5">
      <c r="A473" t="s">
        <v>52</v>
      </c>
      <c r="B473" s="14">
        <v>2006</v>
      </c>
      <c r="C473">
        <v>4.3499999999999996</v>
      </c>
      <c r="D473" s="19">
        <f t="shared" si="16"/>
        <v>4.4583593984962387E-2</v>
      </c>
      <c r="E473" s="16">
        <v>1</v>
      </c>
    </row>
    <row r="474" spans="1:5">
      <c r="A474" t="s">
        <v>52</v>
      </c>
      <c r="B474" s="14">
        <v>2007</v>
      </c>
      <c r="C474">
        <v>4.1950000000000003</v>
      </c>
      <c r="D474" s="19">
        <f t="shared" si="16"/>
        <v>4.443032330827066E-2</v>
      </c>
      <c r="E474" s="16">
        <v>1</v>
      </c>
    </row>
    <row r="475" spans="1:5">
      <c r="A475" t="s">
        <v>52</v>
      </c>
      <c r="B475" s="14">
        <v>2008</v>
      </c>
      <c r="C475">
        <v>4.2939999999999996</v>
      </c>
      <c r="D475" s="19">
        <f t="shared" si="16"/>
        <v>4.4277052631578932E-2</v>
      </c>
      <c r="E475" s="16">
        <v>1</v>
      </c>
    </row>
    <row r="476" spans="1:5">
      <c r="A476" t="s">
        <v>52</v>
      </c>
      <c r="B476" s="14">
        <v>2009</v>
      </c>
      <c r="C476">
        <v>4.3499999999999996</v>
      </c>
      <c r="D476" s="19">
        <f t="shared" si="16"/>
        <v>4.4123781954887205E-2</v>
      </c>
      <c r="E476" s="16">
        <v>1</v>
      </c>
    </row>
    <row r="477" spans="1:5">
      <c r="A477" t="s">
        <v>52</v>
      </c>
      <c r="B477" s="14">
        <v>2010</v>
      </c>
      <c r="C477">
        <v>4.4329999999999998</v>
      </c>
      <c r="D477" s="19">
        <f t="shared" si="16"/>
        <v>4.3970511278195484E-2</v>
      </c>
      <c r="E477" s="16">
        <v>1</v>
      </c>
    </row>
    <row r="478" spans="1:5">
      <c r="A478" t="s">
        <v>52</v>
      </c>
      <c r="B478" s="14">
        <v>2011</v>
      </c>
      <c r="C478">
        <v>4.3929999999999998</v>
      </c>
      <c r="D478" s="19">
        <f t="shared" si="16"/>
        <v>4.3817240601503757E-2</v>
      </c>
      <c r="E478" s="16">
        <v>1</v>
      </c>
    </row>
    <row r="479" spans="1:5">
      <c r="A479" t="s">
        <v>52</v>
      </c>
      <c r="B479" s="14">
        <v>2012</v>
      </c>
      <c r="C479">
        <v>4.4710000000000001</v>
      </c>
      <c r="D479" s="19">
        <f t="shared" si="16"/>
        <v>4.3663969924812029E-2</v>
      </c>
      <c r="E479" s="16">
        <v>1</v>
      </c>
    </row>
    <row r="480" spans="1:5">
      <c r="A480" t="s">
        <v>52</v>
      </c>
      <c r="B480" s="14">
        <v>2013</v>
      </c>
      <c r="C480">
        <v>4.4870000000000001</v>
      </c>
      <c r="D480" s="19">
        <f t="shared" si="16"/>
        <v>4.3510699248120267E-2</v>
      </c>
      <c r="E480" s="16">
        <v>1</v>
      </c>
    </row>
    <row r="481" spans="1:5">
      <c r="A481" t="s">
        <v>52</v>
      </c>
      <c r="B481" s="14">
        <v>2014</v>
      </c>
      <c r="C481">
        <v>4.6619999999999999</v>
      </c>
      <c r="D481" s="19">
        <f t="shared" si="16"/>
        <v>4.335742857142854E-2</v>
      </c>
      <c r="E481" s="16">
        <v>1</v>
      </c>
    </row>
    <row r="482" spans="1:5">
      <c r="A482" t="s">
        <v>53</v>
      </c>
      <c r="B482" s="14">
        <v>1985</v>
      </c>
      <c r="E482" s="16">
        <v>0</v>
      </c>
    </row>
    <row r="483" spans="1:5">
      <c r="A483" t="s">
        <v>53</v>
      </c>
      <c r="B483" s="14">
        <v>1986</v>
      </c>
      <c r="E483" s="16">
        <v>0</v>
      </c>
    </row>
    <row r="484" spans="1:5">
      <c r="A484" t="s">
        <v>53</v>
      </c>
      <c r="B484" s="14">
        <v>1987</v>
      </c>
      <c r="E484" s="16">
        <v>0</v>
      </c>
    </row>
    <row r="485" spans="1:5">
      <c r="A485" t="s">
        <v>53</v>
      </c>
      <c r="B485" s="14">
        <v>1988</v>
      </c>
      <c r="C485">
        <v>5.407</v>
      </c>
      <c r="D485" s="19">
        <f>TREND($C$485:$C$511,$B$485:$B$511,B485)/100</f>
        <v>5.0317857142857178E-2</v>
      </c>
      <c r="E485" s="16">
        <v>0</v>
      </c>
    </row>
    <row r="486" spans="1:5">
      <c r="A486" t="s">
        <v>53</v>
      </c>
      <c r="B486" s="14">
        <v>1989</v>
      </c>
      <c r="C486">
        <v>5.3280000000000003</v>
      </c>
      <c r="D486" s="19">
        <f t="shared" ref="D486:D511" si="17">TREND($C$485:$C$511,$B$485:$B$511,B486)/100</f>
        <v>5.1034090354090435E-2</v>
      </c>
      <c r="E486" s="16">
        <v>0</v>
      </c>
    </row>
    <row r="487" spans="1:5">
      <c r="A487" t="s">
        <v>53</v>
      </c>
      <c r="B487" s="14">
        <v>1990</v>
      </c>
      <c r="C487">
        <v>5.7039999999999997</v>
      </c>
      <c r="D487" s="19">
        <f t="shared" si="17"/>
        <v>5.1750323565323698E-2</v>
      </c>
      <c r="E487" s="16">
        <v>0</v>
      </c>
    </row>
    <row r="488" spans="1:5">
      <c r="A488" t="s">
        <v>53</v>
      </c>
      <c r="B488" s="14">
        <v>1991</v>
      </c>
      <c r="C488">
        <v>5.883</v>
      </c>
      <c r="D488" s="19">
        <f t="shared" si="17"/>
        <v>5.2466556776556955E-2</v>
      </c>
      <c r="E488" s="16">
        <v>0</v>
      </c>
    </row>
    <row r="489" spans="1:5">
      <c r="A489" t="s">
        <v>53</v>
      </c>
      <c r="B489" s="14">
        <v>1992</v>
      </c>
      <c r="C489">
        <v>5.7539999999999996</v>
      </c>
      <c r="D489" s="19">
        <f t="shared" si="17"/>
        <v>5.3182789987789934E-2</v>
      </c>
      <c r="E489" s="16">
        <v>1</v>
      </c>
    </row>
    <row r="490" spans="1:5">
      <c r="A490" t="s">
        <v>53</v>
      </c>
      <c r="B490" s="14">
        <v>1993</v>
      </c>
      <c r="C490">
        <v>5.5679999999999996</v>
      </c>
      <c r="D490" s="19">
        <f t="shared" si="17"/>
        <v>5.3899023199023191E-2</v>
      </c>
      <c r="E490" s="16">
        <v>1</v>
      </c>
    </row>
    <row r="491" spans="1:5">
      <c r="A491" t="s">
        <v>53</v>
      </c>
      <c r="B491" s="14">
        <v>1994</v>
      </c>
      <c r="C491">
        <v>5.2930000000000001</v>
      </c>
      <c r="D491" s="19">
        <f t="shared" si="17"/>
        <v>5.4615256410256448E-2</v>
      </c>
      <c r="E491" s="16">
        <v>1</v>
      </c>
    </row>
    <row r="492" spans="1:5">
      <c r="A492" t="s">
        <v>53</v>
      </c>
      <c r="B492" s="14">
        <v>1995</v>
      </c>
      <c r="C492">
        <v>4.8959999999999999</v>
      </c>
      <c r="D492" s="19">
        <f t="shared" si="17"/>
        <v>5.5331489621489711E-2</v>
      </c>
      <c r="E492" s="16">
        <v>1</v>
      </c>
    </row>
    <row r="493" spans="1:5">
      <c r="A493" t="s">
        <v>53</v>
      </c>
      <c r="B493" s="14">
        <v>1996</v>
      </c>
      <c r="C493">
        <v>4.9660000000000002</v>
      </c>
      <c r="D493" s="19">
        <f t="shared" si="17"/>
        <v>5.6047722832722968E-2</v>
      </c>
      <c r="E493" s="16">
        <v>1</v>
      </c>
    </row>
    <row r="494" spans="1:5">
      <c r="A494" t="s">
        <v>53</v>
      </c>
      <c r="B494" s="14">
        <v>1997</v>
      </c>
      <c r="C494">
        <v>5.1470000000000002</v>
      </c>
      <c r="D494" s="19">
        <f t="shared" si="17"/>
        <v>5.6763956043956225E-2</v>
      </c>
      <c r="E494" s="16">
        <v>1</v>
      </c>
    </row>
    <row r="495" spans="1:5">
      <c r="A495" t="s">
        <v>53</v>
      </c>
      <c r="B495" s="14">
        <v>1998</v>
      </c>
      <c r="C495">
        <v>5.1319999999999997</v>
      </c>
      <c r="D495" s="19">
        <f t="shared" si="17"/>
        <v>5.7480189255189204E-2</v>
      </c>
      <c r="E495" s="16">
        <v>1</v>
      </c>
    </row>
    <row r="496" spans="1:5">
      <c r="A496" t="s">
        <v>53</v>
      </c>
      <c r="B496" s="14">
        <v>1999</v>
      </c>
      <c r="C496">
        <v>5.2060000000000004</v>
      </c>
      <c r="D496" s="19">
        <f t="shared" si="17"/>
        <v>5.8196422466422461E-2</v>
      </c>
      <c r="E496" s="16">
        <v>1</v>
      </c>
    </row>
    <row r="497" spans="1:5">
      <c r="A497" t="s">
        <v>53</v>
      </c>
      <c r="B497" s="14">
        <v>2000</v>
      </c>
      <c r="C497">
        <v>5.5060000000000002</v>
      </c>
      <c r="D497" s="19">
        <f t="shared" si="17"/>
        <v>5.8912655677655718E-2</v>
      </c>
      <c r="E497" s="16">
        <v>1</v>
      </c>
    </row>
    <row r="498" spans="1:5">
      <c r="A498" t="s">
        <v>53</v>
      </c>
      <c r="B498" s="14">
        <v>2001</v>
      </c>
      <c r="C498">
        <v>5.7969999999999997</v>
      </c>
      <c r="D498" s="19">
        <f t="shared" si="17"/>
        <v>5.9628888888888981E-2</v>
      </c>
      <c r="E498" s="16">
        <v>1</v>
      </c>
    </row>
    <row r="499" spans="1:5">
      <c r="A499" t="s">
        <v>53</v>
      </c>
      <c r="B499" s="14">
        <v>2002</v>
      </c>
      <c r="C499">
        <v>5.9169999999999998</v>
      </c>
      <c r="D499" s="19">
        <f t="shared" si="17"/>
        <v>6.0345122100122238E-2</v>
      </c>
      <c r="E499" s="16">
        <v>1</v>
      </c>
    </row>
    <row r="500" spans="1:5">
      <c r="A500" t="s">
        <v>53</v>
      </c>
      <c r="B500" s="14">
        <v>2003</v>
      </c>
      <c r="C500">
        <v>5.9180000000000001</v>
      </c>
      <c r="D500" s="19">
        <f t="shared" si="17"/>
        <v>6.1061355311355502E-2</v>
      </c>
      <c r="E500" s="16">
        <v>1</v>
      </c>
    </row>
    <row r="501" spans="1:5">
      <c r="A501" t="s">
        <v>53</v>
      </c>
      <c r="B501" s="14">
        <v>2004</v>
      </c>
      <c r="C501">
        <v>6.2430000000000003</v>
      </c>
      <c r="D501" s="19">
        <f t="shared" si="17"/>
        <v>6.1777588522588474E-2</v>
      </c>
      <c r="E501" s="16">
        <v>1</v>
      </c>
    </row>
    <row r="502" spans="1:5">
      <c r="A502" t="s">
        <v>53</v>
      </c>
      <c r="B502" s="14">
        <v>2005</v>
      </c>
      <c r="C502">
        <v>6.4790000000000001</v>
      </c>
      <c r="D502" s="19">
        <f t="shared" si="17"/>
        <v>6.2493821733821731E-2</v>
      </c>
      <c r="E502" s="16">
        <v>1</v>
      </c>
    </row>
    <row r="503" spans="1:5">
      <c r="A503" t="s">
        <v>53</v>
      </c>
      <c r="B503" s="14">
        <v>2006</v>
      </c>
      <c r="C503">
        <v>6.577</v>
      </c>
      <c r="D503" s="19">
        <f t="shared" si="17"/>
        <v>6.3210054945054994E-2</v>
      </c>
      <c r="E503" s="16">
        <v>1</v>
      </c>
    </row>
    <row r="504" spans="1:5">
      <c r="A504" t="s">
        <v>53</v>
      </c>
      <c r="B504" s="14">
        <v>2007</v>
      </c>
      <c r="C504">
        <v>6.3250000000000002</v>
      </c>
      <c r="D504" s="19">
        <f t="shared" si="17"/>
        <v>6.3926288156288258E-2</v>
      </c>
      <c r="E504" s="16">
        <v>1</v>
      </c>
    </row>
    <row r="505" spans="1:5">
      <c r="A505" t="s">
        <v>53</v>
      </c>
      <c r="B505" s="14">
        <v>2008</v>
      </c>
      <c r="C505">
        <v>6.65</v>
      </c>
      <c r="D505" s="19">
        <f t="shared" si="17"/>
        <v>6.4642521367521508E-2</v>
      </c>
      <c r="E505" s="16">
        <v>1</v>
      </c>
    </row>
    <row r="506" spans="1:5">
      <c r="A506" t="s">
        <v>53</v>
      </c>
      <c r="B506" s="14">
        <v>2009</v>
      </c>
      <c r="C506">
        <v>7.0289999999999999</v>
      </c>
      <c r="D506" s="19">
        <f t="shared" si="17"/>
        <v>6.5358754578754771E-2</v>
      </c>
      <c r="E506" s="16">
        <v>1</v>
      </c>
    </row>
    <row r="507" spans="1:5">
      <c r="A507" t="s">
        <v>53</v>
      </c>
      <c r="B507" s="14">
        <v>2010</v>
      </c>
      <c r="C507">
        <v>7.024</v>
      </c>
      <c r="D507" s="19">
        <f t="shared" si="17"/>
        <v>6.6074987789987744E-2</v>
      </c>
      <c r="E507" s="16">
        <v>1</v>
      </c>
    </row>
    <row r="508" spans="1:5">
      <c r="A508" t="s">
        <v>53</v>
      </c>
      <c r="B508" s="14">
        <v>2011</v>
      </c>
      <c r="C508">
        <v>6.8040000000000003</v>
      </c>
      <c r="D508" s="19">
        <f t="shared" si="17"/>
        <v>6.6791221001221007E-2</v>
      </c>
      <c r="E508" s="16">
        <v>1</v>
      </c>
    </row>
    <row r="509" spans="1:5">
      <c r="A509" t="s">
        <v>53</v>
      </c>
      <c r="B509" s="14">
        <v>2012</v>
      </c>
      <c r="C509">
        <v>6.819</v>
      </c>
      <c r="D509" s="19">
        <f t="shared" si="17"/>
        <v>6.7507454212454257E-2</v>
      </c>
      <c r="E509" s="16">
        <v>1</v>
      </c>
    </row>
    <row r="510" spans="1:5">
      <c r="A510" t="s">
        <v>53</v>
      </c>
      <c r="B510" s="14">
        <v>2013</v>
      </c>
      <c r="C510">
        <v>6.8090000000000002</v>
      </c>
      <c r="D510" s="19">
        <f t="shared" si="17"/>
        <v>6.8223687423687521E-2</v>
      </c>
      <c r="E510" s="16">
        <v>1</v>
      </c>
    </row>
    <row r="511" spans="1:5">
      <c r="A511" t="s">
        <v>53</v>
      </c>
      <c r="B511" s="14">
        <v>2014</v>
      </c>
      <c r="C511">
        <v>6.8170000000000002</v>
      </c>
      <c r="D511" s="19">
        <f t="shared" si="17"/>
        <v>6.8939920634920784E-2</v>
      </c>
      <c r="E511" s="16">
        <v>1</v>
      </c>
    </row>
    <row r="512" spans="1:5">
      <c r="A512" t="s">
        <v>54</v>
      </c>
      <c r="B512" s="14">
        <v>1985</v>
      </c>
      <c r="C512">
        <v>4.5780000000000003</v>
      </c>
      <c r="D512" s="19">
        <f>TREND($C$512:$C$541,$B$512:$B$541,B512)/100</f>
        <v>3.772367741935511E-2</v>
      </c>
      <c r="E512" s="16">
        <v>1</v>
      </c>
    </row>
    <row r="513" spans="1:5">
      <c r="A513" t="s">
        <v>54</v>
      </c>
      <c r="B513" s="14">
        <v>1986</v>
      </c>
      <c r="C513">
        <v>4.6539999999999999</v>
      </c>
      <c r="D513" s="19">
        <f t="shared" ref="D513:D541" si="18">TREND($C$512:$C$541,$B$512:$B$541,B513)/100</f>
        <v>3.9256527252503018E-2</v>
      </c>
      <c r="E513" s="16">
        <v>1</v>
      </c>
    </row>
    <row r="514" spans="1:5">
      <c r="A514" t="s">
        <v>54</v>
      </c>
      <c r="B514" s="14">
        <v>1987</v>
      </c>
      <c r="C514">
        <v>4.74</v>
      </c>
      <c r="D514" s="19">
        <f t="shared" si="18"/>
        <v>4.0789377085650926E-2</v>
      </c>
      <c r="E514" s="16">
        <v>1</v>
      </c>
    </row>
    <row r="515" spans="1:5">
      <c r="A515" t="s">
        <v>54</v>
      </c>
      <c r="B515" s="14">
        <v>1988</v>
      </c>
      <c r="C515">
        <v>4.6210000000000004</v>
      </c>
      <c r="D515" s="19">
        <f t="shared" si="18"/>
        <v>4.2322226918798833E-2</v>
      </c>
      <c r="E515" s="16">
        <v>1</v>
      </c>
    </row>
    <row r="516" spans="1:5">
      <c r="A516" t="s">
        <v>54</v>
      </c>
      <c r="B516" s="14">
        <v>1989</v>
      </c>
      <c r="C516">
        <v>4.5220000000000002</v>
      </c>
      <c r="D516" s="19">
        <f t="shared" si="18"/>
        <v>4.3855076751946741E-2</v>
      </c>
      <c r="E516" s="16">
        <v>1</v>
      </c>
    </row>
    <row r="517" spans="1:5">
      <c r="A517" t="s">
        <v>54</v>
      </c>
      <c r="B517" s="14">
        <v>1990</v>
      </c>
      <c r="C517">
        <v>4.4569999999999999</v>
      </c>
      <c r="D517" s="19">
        <f t="shared" si="18"/>
        <v>4.5387926585094648E-2</v>
      </c>
      <c r="E517" s="16">
        <v>1</v>
      </c>
    </row>
    <row r="518" spans="1:5">
      <c r="A518" t="s">
        <v>54</v>
      </c>
      <c r="B518" s="14">
        <v>1991</v>
      </c>
      <c r="C518">
        <v>4.5309999999999997</v>
      </c>
      <c r="D518" s="19">
        <f t="shared" si="18"/>
        <v>4.6920776418242556E-2</v>
      </c>
      <c r="E518" s="16">
        <v>1</v>
      </c>
    </row>
    <row r="519" spans="1:5">
      <c r="A519" t="s">
        <v>54</v>
      </c>
      <c r="B519" s="14">
        <v>1992</v>
      </c>
      <c r="C519">
        <v>4.7210000000000001</v>
      </c>
      <c r="D519" s="19">
        <f t="shared" si="18"/>
        <v>4.8453626251391026E-2</v>
      </c>
      <c r="E519" s="16">
        <v>1</v>
      </c>
    </row>
    <row r="520" spans="1:5">
      <c r="A520" t="s">
        <v>54</v>
      </c>
      <c r="B520" s="14">
        <v>1993</v>
      </c>
      <c r="C520">
        <v>5.0010000000000003</v>
      </c>
      <c r="D520" s="19">
        <f t="shared" si="18"/>
        <v>4.9986476084538933E-2</v>
      </c>
      <c r="E520" s="16">
        <v>1</v>
      </c>
    </row>
    <row r="521" spans="1:5">
      <c r="A521" t="s">
        <v>54</v>
      </c>
      <c r="B521" s="14">
        <v>1994</v>
      </c>
      <c r="C521">
        <v>5.1760000000000002</v>
      </c>
      <c r="D521" s="19">
        <f t="shared" si="18"/>
        <v>5.1519325917686841E-2</v>
      </c>
      <c r="E521" s="16">
        <v>1</v>
      </c>
    </row>
    <row r="522" spans="1:5">
      <c r="A522" t="s">
        <v>54</v>
      </c>
      <c r="B522" s="14">
        <v>1995</v>
      </c>
      <c r="C522">
        <v>5.1360000000000001</v>
      </c>
      <c r="D522" s="19">
        <f t="shared" si="18"/>
        <v>5.3052175750834749E-2</v>
      </c>
      <c r="E522" s="16">
        <v>1</v>
      </c>
    </row>
    <row r="523" spans="1:5">
      <c r="A523" t="s">
        <v>54</v>
      </c>
      <c r="B523" s="14">
        <v>1996</v>
      </c>
      <c r="C523">
        <v>5.0060000000000002</v>
      </c>
      <c r="D523" s="19">
        <f t="shared" si="18"/>
        <v>5.4585025583982656E-2</v>
      </c>
      <c r="E523" s="16">
        <v>1</v>
      </c>
    </row>
    <row r="524" spans="1:5">
      <c r="A524" t="s">
        <v>54</v>
      </c>
      <c r="B524" s="14">
        <v>1997</v>
      </c>
      <c r="C524">
        <v>5.17</v>
      </c>
      <c r="D524" s="19">
        <f t="shared" si="18"/>
        <v>5.6117875417130564E-2</v>
      </c>
      <c r="E524" s="16">
        <v>1</v>
      </c>
    </row>
    <row r="525" spans="1:5">
      <c r="A525" t="s">
        <v>54</v>
      </c>
      <c r="B525" s="14">
        <v>1998</v>
      </c>
      <c r="C525">
        <v>5.2990000000000004</v>
      </c>
      <c r="D525" s="19">
        <f t="shared" si="18"/>
        <v>5.7650725250278471E-2</v>
      </c>
      <c r="E525" s="16">
        <v>1</v>
      </c>
    </row>
    <row r="526" spans="1:5">
      <c r="A526" t="s">
        <v>54</v>
      </c>
      <c r="B526" s="14">
        <v>1999</v>
      </c>
      <c r="C526">
        <v>5.585</v>
      </c>
      <c r="D526" s="19">
        <f t="shared" si="18"/>
        <v>5.9183575083426379E-2</v>
      </c>
      <c r="E526" s="16">
        <v>1</v>
      </c>
    </row>
    <row r="527" spans="1:5">
      <c r="A527" t="s">
        <v>54</v>
      </c>
      <c r="B527" s="14">
        <v>2000</v>
      </c>
      <c r="C527">
        <v>5.7519999999999998</v>
      </c>
      <c r="D527" s="19">
        <f t="shared" si="18"/>
        <v>6.071642491657428E-2</v>
      </c>
      <c r="E527" s="16">
        <v>1</v>
      </c>
    </row>
    <row r="528" spans="1:5">
      <c r="A528" t="s">
        <v>54</v>
      </c>
      <c r="B528" s="14">
        <v>2001</v>
      </c>
      <c r="C528">
        <v>5.9580000000000002</v>
      </c>
      <c r="D528" s="19">
        <f t="shared" si="18"/>
        <v>6.2249274749722187E-2</v>
      </c>
      <c r="E528" s="16">
        <v>1</v>
      </c>
    </row>
    <row r="529" spans="1:5">
      <c r="A529" t="s">
        <v>54</v>
      </c>
      <c r="B529" s="14">
        <v>2002</v>
      </c>
      <c r="C529">
        <v>6.0350000000000001</v>
      </c>
      <c r="D529" s="19">
        <f t="shared" si="18"/>
        <v>6.3782124582870095E-2</v>
      </c>
      <c r="E529" s="16">
        <v>1</v>
      </c>
    </row>
    <row r="530" spans="1:5">
      <c r="A530" t="s">
        <v>54</v>
      </c>
      <c r="B530" s="14">
        <v>2003</v>
      </c>
      <c r="C530">
        <v>6.0860000000000003</v>
      </c>
      <c r="D530" s="19">
        <f t="shared" si="18"/>
        <v>6.531497441601801E-2</v>
      </c>
      <c r="E530" s="16">
        <v>1</v>
      </c>
    </row>
    <row r="531" spans="1:5">
      <c r="A531" t="s">
        <v>54</v>
      </c>
      <c r="B531" s="14">
        <v>2004</v>
      </c>
      <c r="C531">
        <v>6.1470000000000002</v>
      </c>
      <c r="D531" s="19">
        <f t="shared" si="18"/>
        <v>6.684782424916591E-2</v>
      </c>
      <c r="E531" s="16">
        <v>1</v>
      </c>
    </row>
    <row r="532" spans="1:5">
      <c r="A532" t="s">
        <v>54</v>
      </c>
      <c r="B532" s="14">
        <v>2005</v>
      </c>
      <c r="C532">
        <v>6.3150000000000004</v>
      </c>
      <c r="D532" s="19">
        <f t="shared" si="18"/>
        <v>6.8380674082313811E-2</v>
      </c>
      <c r="E532" s="16">
        <v>1</v>
      </c>
    </row>
    <row r="533" spans="1:5">
      <c r="A533" t="s">
        <v>54</v>
      </c>
      <c r="B533" s="14">
        <v>2006</v>
      </c>
      <c r="C533">
        <v>6.2709999999999999</v>
      </c>
      <c r="D533" s="19">
        <f t="shared" si="18"/>
        <v>6.9913523915461726E-2</v>
      </c>
      <c r="E533" s="16">
        <v>1</v>
      </c>
    </row>
    <row r="534" spans="1:5">
      <c r="A534" t="s">
        <v>54</v>
      </c>
      <c r="B534" s="14">
        <v>2007</v>
      </c>
      <c r="C534">
        <v>6.4109999999999996</v>
      </c>
      <c r="D534" s="19">
        <f t="shared" si="18"/>
        <v>7.1446373748609626E-2</v>
      </c>
      <c r="E534" s="16">
        <v>1</v>
      </c>
    </row>
    <row r="535" spans="1:5">
      <c r="A535" t="s">
        <v>54</v>
      </c>
      <c r="B535" s="14">
        <v>2008</v>
      </c>
      <c r="C535">
        <v>6.6559999999999997</v>
      </c>
      <c r="D535" s="19">
        <f t="shared" si="18"/>
        <v>7.297922358175811E-2</v>
      </c>
      <c r="E535" s="16">
        <v>1</v>
      </c>
    </row>
    <row r="536" spans="1:5">
      <c r="A536" t="s">
        <v>54</v>
      </c>
      <c r="B536" s="14">
        <v>2009</v>
      </c>
      <c r="C536">
        <v>7.3639999999999999</v>
      </c>
      <c r="D536" s="19">
        <f t="shared" si="18"/>
        <v>7.451207341490601E-2</v>
      </c>
      <c r="E536" s="16">
        <v>1</v>
      </c>
    </row>
    <row r="537" spans="1:5">
      <c r="A537" t="s">
        <v>54</v>
      </c>
      <c r="B537" s="14">
        <v>2010</v>
      </c>
      <c r="C537">
        <v>7.5019999999999998</v>
      </c>
      <c r="D537" s="19">
        <f t="shared" si="18"/>
        <v>7.6044923248053925E-2</v>
      </c>
      <c r="E537" s="16">
        <v>1</v>
      </c>
    </row>
    <row r="538" spans="1:5">
      <c r="A538" t="s">
        <v>54</v>
      </c>
      <c r="B538" s="14">
        <v>2011</v>
      </c>
      <c r="C538">
        <v>8.891</v>
      </c>
      <c r="D538" s="19">
        <f t="shared" si="18"/>
        <v>7.7577773081201826E-2</v>
      </c>
      <c r="E538" s="16">
        <v>1</v>
      </c>
    </row>
    <row r="539" spans="1:5">
      <c r="A539" t="s">
        <v>54</v>
      </c>
      <c r="B539" s="14">
        <v>2012</v>
      </c>
      <c r="C539">
        <v>9.0570000000000004</v>
      </c>
      <c r="D539" s="19">
        <f t="shared" si="18"/>
        <v>7.9110622914349726E-2</v>
      </c>
      <c r="E539" s="16">
        <v>1</v>
      </c>
    </row>
    <row r="540" spans="1:5">
      <c r="A540" t="s">
        <v>54</v>
      </c>
      <c r="B540" s="14">
        <v>2013</v>
      </c>
      <c r="C540">
        <v>9.093</v>
      </c>
      <c r="D540" s="19">
        <f t="shared" si="18"/>
        <v>8.0643472747497641E-2</v>
      </c>
      <c r="E540" s="16">
        <v>1</v>
      </c>
    </row>
    <row r="541" spans="1:5">
      <c r="A541" t="s">
        <v>54</v>
      </c>
      <c r="B541" s="14">
        <v>2014</v>
      </c>
      <c r="C541">
        <v>9.1150000000000002</v>
      </c>
      <c r="D541" s="19">
        <f t="shared" si="18"/>
        <v>8.2176322580645542E-2</v>
      </c>
      <c r="E541" s="16">
        <v>1</v>
      </c>
    </row>
    <row r="542" spans="1:5">
      <c r="A542" t="s">
        <v>55</v>
      </c>
      <c r="B542" s="14">
        <v>1985</v>
      </c>
      <c r="C542">
        <v>3.9980000000000002</v>
      </c>
      <c r="D542" s="19">
        <f>TREND($C$542:$C$571,$B$542:$B$571,B542)/100</f>
        <v>4.375718279569895E-2</v>
      </c>
      <c r="E542" s="16">
        <v>0</v>
      </c>
    </row>
    <row r="543" spans="1:5">
      <c r="A543" t="s">
        <v>55</v>
      </c>
      <c r="B543" s="14">
        <v>1986</v>
      </c>
      <c r="C543">
        <v>3.9910000000000001</v>
      </c>
      <c r="D543" s="19">
        <f t="shared" ref="D543:D571" si="19">TREND($C$542:$C$571,$B$542:$B$571,B543)/100</f>
        <v>4.427252651093809E-2</v>
      </c>
      <c r="E543" s="16">
        <v>0</v>
      </c>
    </row>
    <row r="544" spans="1:5">
      <c r="A544" t="s">
        <v>55</v>
      </c>
      <c r="B544" s="14">
        <v>1987</v>
      </c>
      <c r="C544">
        <v>4.5309999999999997</v>
      </c>
      <c r="D544" s="19">
        <f t="shared" si="19"/>
        <v>4.478787022617723E-2</v>
      </c>
      <c r="E544" s="16">
        <v>0</v>
      </c>
    </row>
    <row r="545" spans="1:5">
      <c r="A545" t="s">
        <v>55</v>
      </c>
      <c r="B545" s="14">
        <v>1988</v>
      </c>
      <c r="C545">
        <v>4.7130000000000001</v>
      </c>
      <c r="D545" s="19">
        <f t="shared" si="19"/>
        <v>4.530321394141637E-2</v>
      </c>
      <c r="E545" s="16">
        <v>0</v>
      </c>
    </row>
    <row r="546" spans="1:5">
      <c r="A546" t="s">
        <v>55</v>
      </c>
      <c r="B546" s="14">
        <v>1989</v>
      </c>
      <c r="C546">
        <v>4.5890000000000004</v>
      </c>
      <c r="D546" s="19">
        <f t="shared" si="19"/>
        <v>4.5818557656655517E-2</v>
      </c>
      <c r="E546" s="16">
        <v>0</v>
      </c>
    </row>
    <row r="547" spans="1:5">
      <c r="A547" t="s">
        <v>55</v>
      </c>
      <c r="B547" s="14">
        <v>1990</v>
      </c>
      <c r="C547">
        <v>4.7729999999999997</v>
      </c>
      <c r="D547" s="19">
        <f t="shared" si="19"/>
        <v>4.6333901371894658E-2</v>
      </c>
      <c r="E547" s="16">
        <v>1</v>
      </c>
    </row>
    <row r="548" spans="1:5">
      <c r="A548" t="s">
        <v>55</v>
      </c>
      <c r="B548" s="14">
        <v>1991</v>
      </c>
      <c r="C548">
        <v>4.5739999999999998</v>
      </c>
      <c r="D548" s="19">
        <f t="shared" si="19"/>
        <v>4.6849245087133798E-2</v>
      </c>
      <c r="E548" s="16">
        <v>1</v>
      </c>
    </row>
    <row r="549" spans="1:5">
      <c r="A549" t="s">
        <v>55</v>
      </c>
      <c r="B549" s="14">
        <v>1992</v>
      </c>
      <c r="C549">
        <v>4.7919999999999998</v>
      </c>
      <c r="D549" s="19">
        <f t="shared" si="19"/>
        <v>4.7364588802372938E-2</v>
      </c>
      <c r="E549" s="16">
        <v>1</v>
      </c>
    </row>
    <row r="550" spans="1:5">
      <c r="A550" t="s">
        <v>55</v>
      </c>
      <c r="B550" s="14">
        <v>1993</v>
      </c>
      <c r="C550">
        <v>4.8570000000000002</v>
      </c>
      <c r="D550" s="19">
        <f t="shared" si="19"/>
        <v>4.7879932517612078E-2</v>
      </c>
      <c r="E550" s="16">
        <v>1</v>
      </c>
    </row>
    <row r="551" spans="1:5">
      <c r="A551" t="s">
        <v>55</v>
      </c>
      <c r="B551" s="14">
        <v>1994</v>
      </c>
      <c r="C551">
        <v>4.6719999999999997</v>
      </c>
      <c r="D551" s="19">
        <f t="shared" si="19"/>
        <v>4.8395276232851357E-2</v>
      </c>
      <c r="E551" s="16">
        <v>1</v>
      </c>
    </row>
    <row r="552" spans="1:5">
      <c r="A552" t="s">
        <v>55</v>
      </c>
      <c r="B552" s="14">
        <v>1995</v>
      </c>
      <c r="C552">
        <v>4.9279999999999999</v>
      </c>
      <c r="D552" s="19">
        <f t="shared" si="19"/>
        <v>4.8910619948090497E-2</v>
      </c>
      <c r="E552" s="16">
        <v>1</v>
      </c>
    </row>
    <row r="553" spans="1:5">
      <c r="A553" t="s">
        <v>55</v>
      </c>
      <c r="B553" s="14">
        <v>1996</v>
      </c>
      <c r="C553">
        <v>4.9569999999999999</v>
      </c>
      <c r="D553" s="19">
        <f t="shared" si="19"/>
        <v>4.9425963663329638E-2</v>
      </c>
      <c r="E553" s="16">
        <v>1</v>
      </c>
    </row>
    <row r="554" spans="1:5">
      <c r="A554" t="s">
        <v>55</v>
      </c>
      <c r="B554" s="14">
        <v>1997</v>
      </c>
      <c r="C554">
        <v>4.8550000000000004</v>
      </c>
      <c r="D554" s="19">
        <f t="shared" si="19"/>
        <v>4.9941307378568778E-2</v>
      </c>
      <c r="E554" s="16">
        <v>1</v>
      </c>
    </row>
    <row r="555" spans="1:5">
      <c r="A555" t="s">
        <v>55</v>
      </c>
      <c r="B555" s="14">
        <v>1998</v>
      </c>
      <c r="C555">
        <v>5.016</v>
      </c>
      <c r="D555" s="19">
        <f t="shared" si="19"/>
        <v>5.0456651093807918E-2</v>
      </c>
      <c r="E555" s="16">
        <v>1</v>
      </c>
    </row>
    <row r="556" spans="1:5">
      <c r="A556" t="s">
        <v>55</v>
      </c>
      <c r="B556" s="14">
        <v>1999</v>
      </c>
      <c r="C556">
        <v>4.96</v>
      </c>
      <c r="D556" s="19">
        <f t="shared" si="19"/>
        <v>5.0971994809047058E-2</v>
      </c>
      <c r="E556" s="16">
        <v>1</v>
      </c>
    </row>
    <row r="557" spans="1:5">
      <c r="A557" t="s">
        <v>55</v>
      </c>
      <c r="B557" s="14">
        <v>2000</v>
      </c>
      <c r="C557">
        <v>4.8369999999999997</v>
      </c>
      <c r="D557" s="19">
        <f t="shared" si="19"/>
        <v>5.1487338524286198E-2</v>
      </c>
      <c r="E557" s="16">
        <v>1</v>
      </c>
    </row>
    <row r="558" spans="1:5">
      <c r="A558" t="s">
        <v>55</v>
      </c>
      <c r="B558" s="14">
        <v>2001</v>
      </c>
      <c r="C558">
        <v>5.3040000000000003</v>
      </c>
      <c r="D558" s="19">
        <f t="shared" si="19"/>
        <v>5.2002682239525339E-2</v>
      </c>
      <c r="E558" s="16">
        <v>1</v>
      </c>
    </row>
    <row r="559" spans="1:5">
      <c r="A559" t="s">
        <v>55</v>
      </c>
      <c r="B559" s="14">
        <v>2002</v>
      </c>
      <c r="C559">
        <v>5.5949999999999998</v>
      </c>
      <c r="D559" s="19">
        <f t="shared" si="19"/>
        <v>5.2518025954764486E-2</v>
      </c>
      <c r="E559" s="16">
        <v>1</v>
      </c>
    </row>
    <row r="560" spans="1:5">
      <c r="A560" t="s">
        <v>55</v>
      </c>
      <c r="B560" s="14">
        <v>2003</v>
      </c>
      <c r="C560">
        <v>5.7779999999999996</v>
      </c>
      <c r="D560" s="19">
        <f t="shared" si="19"/>
        <v>5.3033369670003626E-2</v>
      </c>
      <c r="E560" s="16">
        <v>1</v>
      </c>
    </row>
    <row r="561" spans="1:5">
      <c r="A561" t="s">
        <v>55</v>
      </c>
      <c r="B561" s="14">
        <v>2004</v>
      </c>
      <c r="C561">
        <v>6.1219999999999999</v>
      </c>
      <c r="D561" s="19">
        <f t="shared" si="19"/>
        <v>5.3548713385242905E-2</v>
      </c>
      <c r="E561" s="16">
        <v>1</v>
      </c>
    </row>
    <row r="562" spans="1:5">
      <c r="A562" t="s">
        <v>55</v>
      </c>
      <c r="B562" s="14">
        <v>2005</v>
      </c>
      <c r="C562">
        <v>5.9770000000000003</v>
      </c>
      <c r="D562" s="19">
        <f t="shared" si="19"/>
        <v>5.4064057100482045E-2</v>
      </c>
      <c r="E562" s="16">
        <v>1</v>
      </c>
    </row>
    <row r="563" spans="1:5">
      <c r="A563" t="s">
        <v>55</v>
      </c>
      <c r="B563" s="14">
        <v>2006</v>
      </c>
      <c r="C563">
        <v>5.5549999999999997</v>
      </c>
      <c r="D563" s="19">
        <f t="shared" si="19"/>
        <v>5.4579400815721185E-2</v>
      </c>
      <c r="E563" s="16">
        <v>1</v>
      </c>
    </row>
    <row r="564" spans="1:5">
      <c r="A564" t="s">
        <v>55</v>
      </c>
      <c r="B564" s="14">
        <v>2007</v>
      </c>
      <c r="C564">
        <v>5.2489999999999997</v>
      </c>
      <c r="D564" s="19">
        <f t="shared" si="19"/>
        <v>5.5094744530960325E-2</v>
      </c>
      <c r="E564" s="16">
        <v>1</v>
      </c>
    </row>
    <row r="565" spans="1:5">
      <c r="A565" t="s">
        <v>55</v>
      </c>
      <c r="B565" s="14">
        <v>2008</v>
      </c>
      <c r="C565">
        <v>5.7089999999999996</v>
      </c>
      <c r="D565" s="19">
        <f t="shared" si="19"/>
        <v>5.5610088246199466E-2</v>
      </c>
      <c r="E565" s="16">
        <v>1</v>
      </c>
    </row>
    <row r="566" spans="1:5">
      <c r="A566" t="s">
        <v>55</v>
      </c>
      <c r="B566" s="14">
        <v>2009</v>
      </c>
      <c r="C566">
        <v>6.2939999999999996</v>
      </c>
      <c r="D566" s="19">
        <f t="shared" si="19"/>
        <v>5.6125431961438606E-2</v>
      </c>
      <c r="E566" s="16">
        <v>1</v>
      </c>
    </row>
    <row r="567" spans="1:5">
      <c r="A567" t="s">
        <v>55</v>
      </c>
      <c r="B567" s="14">
        <v>2010</v>
      </c>
      <c r="C567">
        <v>5.97</v>
      </c>
      <c r="D567" s="19">
        <f t="shared" si="19"/>
        <v>5.6640775676677746E-2</v>
      </c>
      <c r="E567" s="16">
        <v>1</v>
      </c>
    </row>
    <row r="568" spans="1:5">
      <c r="A568" t="s">
        <v>55</v>
      </c>
      <c r="B568" s="14">
        <v>2011</v>
      </c>
      <c r="C568">
        <v>5.0830000000000002</v>
      </c>
      <c r="D568" s="19">
        <f t="shared" si="19"/>
        <v>5.7156119391916886E-2</v>
      </c>
      <c r="E568" s="16">
        <v>1</v>
      </c>
    </row>
    <row r="569" spans="1:5">
      <c r="A569" t="s">
        <v>55</v>
      </c>
      <c r="B569" s="14">
        <v>2012</v>
      </c>
      <c r="C569">
        <v>5.4480000000000004</v>
      </c>
      <c r="D569" s="19">
        <f t="shared" si="19"/>
        <v>5.7671463107156026E-2</v>
      </c>
      <c r="E569" s="16">
        <v>1</v>
      </c>
    </row>
    <row r="570" spans="1:5">
      <c r="A570" t="s">
        <v>55</v>
      </c>
      <c r="B570" s="14">
        <v>2013</v>
      </c>
      <c r="C570">
        <v>5.4</v>
      </c>
      <c r="D570" s="19">
        <f t="shared" si="19"/>
        <v>5.8186806822395166E-2</v>
      </c>
      <c r="E570" s="16">
        <v>1</v>
      </c>
    </row>
    <row r="571" spans="1:5">
      <c r="A571" t="s">
        <v>55</v>
      </c>
      <c r="B571" s="14">
        <v>2014</v>
      </c>
      <c r="C571">
        <v>5.1619999999999999</v>
      </c>
      <c r="D571" s="19">
        <f t="shared" si="19"/>
        <v>5.8702150537634452E-2</v>
      </c>
      <c r="E571" s="16">
        <v>1</v>
      </c>
    </row>
    <row r="572" spans="1:5">
      <c r="A572" t="s">
        <v>56</v>
      </c>
      <c r="B572" s="14">
        <v>1985</v>
      </c>
      <c r="E572" s="16">
        <v>0</v>
      </c>
    </row>
    <row r="573" spans="1:5">
      <c r="A573" t="s">
        <v>56</v>
      </c>
      <c r="B573" s="14">
        <v>1986</v>
      </c>
      <c r="E573" s="16">
        <v>0</v>
      </c>
    </row>
    <row r="574" spans="1:5">
      <c r="A574" t="s">
        <v>56</v>
      </c>
      <c r="B574" s="14">
        <v>1987</v>
      </c>
      <c r="E574" s="16">
        <v>0</v>
      </c>
    </row>
    <row r="575" spans="1:5">
      <c r="A575" t="s">
        <v>56</v>
      </c>
      <c r="B575" s="14">
        <v>1988</v>
      </c>
      <c r="E575" s="16">
        <v>0</v>
      </c>
    </row>
    <row r="576" spans="1:5">
      <c r="A576" t="s">
        <v>56</v>
      </c>
      <c r="B576" s="14">
        <v>1989</v>
      </c>
      <c r="E576" s="16">
        <v>0</v>
      </c>
    </row>
    <row r="577" spans="1:5">
      <c r="A577" t="s">
        <v>56</v>
      </c>
      <c r="B577" s="14">
        <v>1990</v>
      </c>
      <c r="E577" s="16">
        <v>0</v>
      </c>
    </row>
    <row r="578" spans="1:5">
      <c r="A578" t="s">
        <v>56</v>
      </c>
      <c r="B578" s="14">
        <v>1991</v>
      </c>
      <c r="E578" s="16">
        <v>0</v>
      </c>
    </row>
    <row r="579" spans="1:5">
      <c r="A579" t="s">
        <v>56</v>
      </c>
      <c r="B579" s="14">
        <v>1992</v>
      </c>
      <c r="E579" s="16">
        <v>0</v>
      </c>
    </row>
    <row r="580" spans="1:5">
      <c r="A580" t="s">
        <v>56</v>
      </c>
      <c r="B580" s="14">
        <v>1993</v>
      </c>
      <c r="E580" s="16">
        <v>0</v>
      </c>
    </row>
    <row r="581" spans="1:5">
      <c r="A581" t="s">
        <v>56</v>
      </c>
      <c r="B581" s="14">
        <v>1994</v>
      </c>
      <c r="E581" s="16">
        <v>0</v>
      </c>
    </row>
    <row r="582" spans="1:5">
      <c r="A582" t="s">
        <v>56</v>
      </c>
      <c r="B582" s="14">
        <v>1995</v>
      </c>
      <c r="E582" s="16">
        <v>0</v>
      </c>
    </row>
    <row r="583" spans="1:5">
      <c r="A583" t="s">
        <v>56</v>
      </c>
      <c r="B583" s="14">
        <v>1996</v>
      </c>
      <c r="E583" s="16">
        <v>0</v>
      </c>
    </row>
    <row r="584" spans="1:5">
      <c r="A584" t="s">
        <v>56</v>
      </c>
      <c r="B584" s="14">
        <v>1997</v>
      </c>
      <c r="E584" s="16">
        <v>0</v>
      </c>
    </row>
    <row r="585" spans="1:5">
      <c r="A585" t="s">
        <v>56</v>
      </c>
      <c r="B585" s="14">
        <v>1998</v>
      </c>
      <c r="E585" s="16">
        <v>0</v>
      </c>
    </row>
    <row r="586" spans="1:5">
      <c r="A586" t="s">
        <v>56</v>
      </c>
      <c r="B586" s="14">
        <v>1999</v>
      </c>
      <c r="C586">
        <v>2.302</v>
      </c>
      <c r="D586" s="19">
        <f>TREND($C$586:$C$601,$B$586:$B$601,B586)/100</f>
        <v>2.1841470588235268E-2</v>
      </c>
      <c r="E586" s="16">
        <v>0</v>
      </c>
    </row>
    <row r="587" spans="1:5">
      <c r="A587" t="s">
        <v>56</v>
      </c>
      <c r="B587" s="14">
        <v>2000</v>
      </c>
      <c r="C587">
        <v>2.1960000000000002</v>
      </c>
      <c r="D587" s="19">
        <f t="shared" ref="D587:D601" si="20">TREND($C$586:$C$601,$B$586:$B$601,B587)/100</f>
        <v>2.2452441176470616E-2</v>
      </c>
      <c r="E587" s="16">
        <v>0</v>
      </c>
    </row>
    <row r="588" spans="1:5">
      <c r="A588" t="s">
        <v>56</v>
      </c>
      <c r="B588" s="14">
        <v>2001</v>
      </c>
      <c r="C588">
        <v>2.298</v>
      </c>
      <c r="D588" s="19">
        <f t="shared" si="20"/>
        <v>2.3063411764705818E-2</v>
      </c>
      <c r="E588" s="16">
        <v>0</v>
      </c>
    </row>
    <row r="589" spans="1:5">
      <c r="A589" t="s">
        <v>56</v>
      </c>
      <c r="B589" s="14">
        <v>2002</v>
      </c>
      <c r="C589">
        <v>2.3079999999999998</v>
      </c>
      <c r="D589" s="19">
        <f t="shared" si="20"/>
        <v>2.3674382352941167E-2</v>
      </c>
      <c r="E589" s="16">
        <v>0</v>
      </c>
    </row>
    <row r="590" spans="1:5">
      <c r="A590" t="s">
        <v>56</v>
      </c>
      <c r="B590" s="14">
        <v>2003</v>
      </c>
      <c r="C590">
        <v>2.468</v>
      </c>
      <c r="D590" s="19">
        <f t="shared" si="20"/>
        <v>2.4285352941176511E-2</v>
      </c>
      <c r="E590" s="16">
        <v>0</v>
      </c>
    </row>
    <row r="591" spans="1:5">
      <c r="A591" t="s">
        <v>56</v>
      </c>
      <c r="B591" s="14">
        <v>2004</v>
      </c>
      <c r="C591">
        <v>2.629</v>
      </c>
      <c r="D591" s="19">
        <f t="shared" si="20"/>
        <v>2.4896323529411717E-2</v>
      </c>
      <c r="E591" s="16">
        <v>0</v>
      </c>
    </row>
    <row r="592" spans="1:5">
      <c r="A592" t="s">
        <v>56</v>
      </c>
      <c r="B592" s="14">
        <v>2005</v>
      </c>
      <c r="C592">
        <v>2.5009999999999999</v>
      </c>
      <c r="D592" s="19">
        <f t="shared" si="20"/>
        <v>2.5507294117647062E-2</v>
      </c>
      <c r="E592" s="16">
        <v>0</v>
      </c>
    </row>
    <row r="593" spans="1:5">
      <c r="A593" t="s">
        <v>56</v>
      </c>
      <c r="B593" s="14">
        <v>2006</v>
      </c>
      <c r="C593">
        <v>2.4470000000000001</v>
      </c>
      <c r="D593" s="19">
        <f t="shared" si="20"/>
        <v>2.611826470588241E-2</v>
      </c>
      <c r="E593" s="16">
        <v>1</v>
      </c>
    </row>
    <row r="594" spans="1:5">
      <c r="A594" t="s">
        <v>56</v>
      </c>
      <c r="B594" s="14">
        <v>2007</v>
      </c>
      <c r="C594">
        <v>2.5499999999999998</v>
      </c>
      <c r="D594" s="19">
        <f t="shared" si="20"/>
        <v>2.6729235294117616E-2</v>
      </c>
      <c r="E594" s="16">
        <v>1</v>
      </c>
    </row>
    <row r="595" spans="1:5">
      <c r="A595" t="s">
        <v>56</v>
      </c>
      <c r="B595" s="14">
        <v>2008</v>
      </c>
      <c r="C595">
        <v>2.637</v>
      </c>
      <c r="D595" s="19">
        <f t="shared" si="20"/>
        <v>2.7340205882352961E-2</v>
      </c>
      <c r="E595" s="16">
        <v>1</v>
      </c>
    </row>
    <row r="596" spans="1:5">
      <c r="A596" t="s">
        <v>56</v>
      </c>
      <c r="B596" s="14">
        <v>2009</v>
      </c>
      <c r="C596">
        <v>2.8820000000000001</v>
      </c>
      <c r="D596" s="19">
        <f t="shared" si="20"/>
        <v>2.7951176470588167E-2</v>
      </c>
      <c r="E596" s="16">
        <v>1</v>
      </c>
    </row>
    <row r="597" spans="1:5">
      <c r="A597" t="s">
        <v>56</v>
      </c>
      <c r="B597" s="14">
        <v>2010</v>
      </c>
      <c r="C597">
        <v>2.9289999999999998</v>
      </c>
      <c r="D597" s="19">
        <f t="shared" si="20"/>
        <v>2.8562147058823512E-2</v>
      </c>
      <c r="E597" s="16">
        <v>1</v>
      </c>
    </row>
    <row r="598" spans="1:5">
      <c r="A598" t="s">
        <v>56</v>
      </c>
      <c r="B598" s="14">
        <v>2011</v>
      </c>
      <c r="C598">
        <v>2.9540000000000002</v>
      </c>
      <c r="D598" s="19">
        <f t="shared" si="20"/>
        <v>2.917311764705886E-2</v>
      </c>
      <c r="E598" s="16">
        <v>1</v>
      </c>
    </row>
    <row r="599" spans="1:5">
      <c r="A599" t="s">
        <v>56</v>
      </c>
      <c r="B599" s="14">
        <v>2012</v>
      </c>
      <c r="C599">
        <v>3.056</v>
      </c>
      <c r="D599" s="19">
        <f t="shared" si="20"/>
        <v>2.9784088235294062E-2</v>
      </c>
      <c r="E599" s="16">
        <v>1</v>
      </c>
    </row>
    <row r="600" spans="1:5">
      <c r="A600" t="s">
        <v>56</v>
      </c>
      <c r="B600" s="14">
        <v>2013</v>
      </c>
      <c r="C600">
        <v>3.173</v>
      </c>
      <c r="D600" s="19">
        <f t="shared" si="20"/>
        <v>3.039505882352941E-2</v>
      </c>
      <c r="E600" s="16">
        <v>1</v>
      </c>
    </row>
    <row r="601" spans="1:5">
      <c r="A601" t="s">
        <v>56</v>
      </c>
      <c r="B601" s="14">
        <v>2014</v>
      </c>
      <c r="C601">
        <v>2.948</v>
      </c>
      <c r="D601" s="19">
        <f t="shared" si="20"/>
        <v>3.1006029411764759E-2</v>
      </c>
      <c r="E601" s="16">
        <v>1</v>
      </c>
    </row>
    <row r="602" spans="1:5">
      <c r="A602" t="s">
        <v>57</v>
      </c>
      <c r="B602" s="14">
        <v>1985</v>
      </c>
      <c r="C602">
        <v>4.8559999999999999</v>
      </c>
      <c r="D602" s="19">
        <f>TREND($C$602:$C$631,$B$602:$B$631,B602)/100</f>
        <v>4.0207569892473316E-2</v>
      </c>
      <c r="E602" s="16">
        <v>0</v>
      </c>
    </row>
    <row r="603" spans="1:5">
      <c r="A603" t="s">
        <v>57</v>
      </c>
      <c r="B603" s="14">
        <v>1986</v>
      </c>
      <c r="C603">
        <v>4.7469999999999999</v>
      </c>
      <c r="D603" s="19">
        <f t="shared" ref="D603:D631" si="21">TREND($C$602:$C$631,$B$602:$B$631,B603)/100</f>
        <v>4.1676266221728042E-2</v>
      </c>
      <c r="E603" s="16">
        <v>0</v>
      </c>
    </row>
    <row r="604" spans="1:5">
      <c r="A604" t="s">
        <v>57</v>
      </c>
      <c r="B604" s="14">
        <v>1987</v>
      </c>
      <c r="C604">
        <v>4.8600000000000003</v>
      </c>
      <c r="D604" s="19">
        <f t="shared" si="21"/>
        <v>4.3144962550982768E-2</v>
      </c>
      <c r="E604" s="16">
        <v>0</v>
      </c>
    </row>
    <row r="605" spans="1:5">
      <c r="A605" t="s">
        <v>57</v>
      </c>
      <c r="B605" s="14">
        <v>1988</v>
      </c>
      <c r="C605">
        <v>4.7679999999999998</v>
      </c>
      <c r="D605" s="19">
        <f t="shared" si="21"/>
        <v>4.4613658880237494E-2</v>
      </c>
      <c r="E605" s="16">
        <v>0</v>
      </c>
    </row>
    <row r="606" spans="1:5">
      <c r="A606" t="s">
        <v>57</v>
      </c>
      <c r="B606" s="14">
        <v>1989</v>
      </c>
      <c r="C606">
        <v>4.9809999999999999</v>
      </c>
      <c r="D606" s="19">
        <f t="shared" si="21"/>
        <v>4.6082355209492221E-2</v>
      </c>
      <c r="E606" s="16">
        <v>0</v>
      </c>
    </row>
    <row r="607" spans="1:5">
      <c r="A607" t="s">
        <v>57</v>
      </c>
      <c r="B607" s="14">
        <v>1990</v>
      </c>
      <c r="C607">
        <v>5.0419999999999998</v>
      </c>
      <c r="D607" s="19">
        <f t="shared" si="21"/>
        <v>4.7551051538746947E-2</v>
      </c>
      <c r="E607" s="16">
        <v>0</v>
      </c>
    </row>
    <row r="608" spans="1:5">
      <c r="A608" t="s">
        <v>57</v>
      </c>
      <c r="B608" s="14">
        <v>1991</v>
      </c>
      <c r="C608">
        <v>5.2859999999999996</v>
      </c>
      <c r="D608" s="19">
        <f t="shared" si="21"/>
        <v>4.9019747868001673E-2</v>
      </c>
      <c r="E608" s="16">
        <v>0</v>
      </c>
    </row>
    <row r="609" spans="1:5">
      <c r="A609" t="s">
        <v>57</v>
      </c>
      <c r="B609" s="14">
        <v>1992</v>
      </c>
      <c r="C609">
        <v>5.7050000000000001</v>
      </c>
      <c r="D609" s="19">
        <f t="shared" si="21"/>
        <v>5.0488444197256399E-2</v>
      </c>
      <c r="E609" s="16">
        <v>1</v>
      </c>
    </row>
    <row r="610" spans="1:5">
      <c r="A610" t="s">
        <v>57</v>
      </c>
      <c r="B610" s="14">
        <v>1993</v>
      </c>
      <c r="C610">
        <v>5.8550000000000004</v>
      </c>
      <c r="D610" s="19">
        <f t="shared" si="21"/>
        <v>5.1957140526511125E-2</v>
      </c>
      <c r="E610" s="16">
        <v>1</v>
      </c>
    </row>
    <row r="611" spans="1:5">
      <c r="A611" t="s">
        <v>57</v>
      </c>
      <c r="B611" s="14">
        <v>1994</v>
      </c>
      <c r="C611">
        <v>5.6970000000000001</v>
      </c>
      <c r="D611" s="19">
        <f t="shared" si="21"/>
        <v>5.3425836855765851E-2</v>
      </c>
      <c r="E611" s="16">
        <v>1</v>
      </c>
    </row>
    <row r="612" spans="1:5">
      <c r="A612" t="s">
        <v>57</v>
      </c>
      <c r="B612" s="14">
        <v>1995</v>
      </c>
      <c r="C612">
        <v>5.5510000000000002</v>
      </c>
      <c r="D612" s="19">
        <f t="shared" si="21"/>
        <v>5.4894533185020578E-2</v>
      </c>
      <c r="E612" s="16">
        <v>1</v>
      </c>
    </row>
    <row r="613" spans="1:5">
      <c r="A613" t="s">
        <v>57</v>
      </c>
      <c r="B613" s="14">
        <v>1996</v>
      </c>
      <c r="C613">
        <v>5.0960000000000001</v>
      </c>
      <c r="D613" s="19">
        <f t="shared" si="21"/>
        <v>5.6363229514275304E-2</v>
      </c>
      <c r="E613" s="16">
        <v>1</v>
      </c>
    </row>
    <row r="614" spans="1:5">
      <c r="A614" t="s">
        <v>57</v>
      </c>
      <c r="B614" s="14">
        <v>1997</v>
      </c>
      <c r="C614">
        <v>5.0549999999999997</v>
      </c>
      <c r="D614" s="19">
        <f t="shared" si="21"/>
        <v>5.783192584353003E-2</v>
      </c>
      <c r="E614" s="16">
        <v>1</v>
      </c>
    </row>
    <row r="615" spans="1:5">
      <c r="A615" t="s">
        <v>57</v>
      </c>
      <c r="B615" s="14">
        <v>1998</v>
      </c>
      <c r="C615">
        <v>4.8150000000000004</v>
      </c>
      <c r="D615" s="19">
        <f t="shared" si="21"/>
        <v>5.9300622172784756E-2</v>
      </c>
      <c r="E615" s="16">
        <v>1</v>
      </c>
    </row>
    <row r="616" spans="1:5">
      <c r="A616" t="s">
        <v>57</v>
      </c>
      <c r="B616" s="14">
        <v>1999</v>
      </c>
      <c r="C616">
        <v>4.7220000000000004</v>
      </c>
      <c r="D616" s="19">
        <f t="shared" si="21"/>
        <v>6.0769318502039482E-2</v>
      </c>
      <c r="E616" s="16">
        <v>1</v>
      </c>
    </row>
    <row r="617" spans="1:5">
      <c r="A617" t="s">
        <v>57</v>
      </c>
      <c r="B617" s="14">
        <v>2000</v>
      </c>
      <c r="C617">
        <v>4.6829999999999998</v>
      </c>
      <c r="D617" s="19">
        <f t="shared" si="21"/>
        <v>6.2238014831294208E-2</v>
      </c>
      <c r="E617" s="16">
        <v>1</v>
      </c>
    </row>
    <row r="618" spans="1:5">
      <c r="A618" t="s">
        <v>57</v>
      </c>
      <c r="B618" s="14">
        <v>2001</v>
      </c>
      <c r="C618">
        <v>4.8949999999999996</v>
      </c>
      <c r="D618" s="19">
        <f t="shared" si="21"/>
        <v>6.3706711160548934E-2</v>
      </c>
      <c r="E618" s="16">
        <v>1</v>
      </c>
    </row>
    <row r="619" spans="1:5">
      <c r="A619" t="s">
        <v>57</v>
      </c>
      <c r="B619" s="14">
        <v>2002</v>
      </c>
      <c r="C619">
        <v>5.2119999999999997</v>
      </c>
      <c r="D619" s="19">
        <f t="shared" si="21"/>
        <v>6.5175407489803661E-2</v>
      </c>
      <c r="E619" s="16">
        <v>1</v>
      </c>
    </row>
    <row r="620" spans="1:5">
      <c r="A620" t="s">
        <v>57</v>
      </c>
      <c r="B620" s="14">
        <v>2003</v>
      </c>
      <c r="C620">
        <v>5.6269999999999998</v>
      </c>
      <c r="D620" s="19">
        <f t="shared" si="21"/>
        <v>6.6644103819058387E-2</v>
      </c>
      <c r="E620" s="16">
        <v>1</v>
      </c>
    </row>
    <row r="621" spans="1:5">
      <c r="A621" t="s">
        <v>57</v>
      </c>
      <c r="B621" s="14">
        <v>2004</v>
      </c>
      <c r="C621">
        <v>5.5910000000000002</v>
      </c>
      <c r="D621" s="19">
        <f t="shared" si="21"/>
        <v>6.8112800148313113E-2</v>
      </c>
      <c r="E621" s="16">
        <v>1</v>
      </c>
    </row>
    <row r="622" spans="1:5">
      <c r="A622" t="s">
        <v>57</v>
      </c>
      <c r="B622" s="14">
        <v>2005</v>
      </c>
      <c r="C622">
        <v>6.2359999999999998</v>
      </c>
      <c r="D622" s="19">
        <f t="shared" si="21"/>
        <v>6.9581496477567839E-2</v>
      </c>
      <c r="E622" s="16">
        <v>1</v>
      </c>
    </row>
    <row r="623" spans="1:5">
      <c r="A623" t="s">
        <v>57</v>
      </c>
      <c r="B623" s="14">
        <v>2006</v>
      </c>
      <c r="C623">
        <v>7.5910000000000002</v>
      </c>
      <c r="D623" s="19">
        <f t="shared" si="21"/>
        <v>7.1050192806822565E-2</v>
      </c>
      <c r="E623" s="16">
        <v>1</v>
      </c>
    </row>
    <row r="624" spans="1:5">
      <c r="A624" t="s">
        <v>57</v>
      </c>
      <c r="B624" s="14">
        <v>2007</v>
      </c>
      <c r="C624">
        <v>7.6669999999999998</v>
      </c>
      <c r="D624" s="19">
        <f t="shared" si="21"/>
        <v>7.2518889136077291E-2</v>
      </c>
      <c r="E624" s="16">
        <v>1</v>
      </c>
    </row>
    <row r="625" spans="1:5">
      <c r="A625" t="s">
        <v>57</v>
      </c>
      <c r="B625" s="14">
        <v>2008</v>
      </c>
      <c r="C625">
        <v>7.7690000000000001</v>
      </c>
      <c r="D625" s="19">
        <f t="shared" si="21"/>
        <v>7.3987585465332018E-2</v>
      </c>
      <c r="E625" s="16">
        <v>1</v>
      </c>
    </row>
    <row r="626" spans="1:5">
      <c r="A626" t="s">
        <v>57</v>
      </c>
      <c r="B626" s="14">
        <v>2009</v>
      </c>
      <c r="C626">
        <v>8.4380000000000006</v>
      </c>
      <c r="D626" s="19">
        <f t="shared" si="21"/>
        <v>7.5456281794586744E-2</v>
      </c>
      <c r="E626" s="16">
        <v>1</v>
      </c>
    </row>
    <row r="627" spans="1:5">
      <c r="A627" t="s">
        <v>57</v>
      </c>
      <c r="B627" s="14">
        <v>2010</v>
      </c>
      <c r="C627">
        <v>8.5879999999999992</v>
      </c>
      <c r="D627" s="19">
        <f t="shared" si="21"/>
        <v>7.692497812384147E-2</v>
      </c>
      <c r="E627" s="16">
        <v>1</v>
      </c>
    </row>
    <row r="628" spans="1:5">
      <c r="A628" t="s">
        <v>57</v>
      </c>
      <c r="B628" s="14">
        <v>2011</v>
      </c>
      <c r="C628">
        <v>8.6460000000000008</v>
      </c>
      <c r="D628" s="19">
        <f t="shared" si="21"/>
        <v>7.8393674453096196E-2</v>
      </c>
      <c r="E628" s="16">
        <v>1</v>
      </c>
    </row>
    <row r="629" spans="1:5">
      <c r="A629" t="s">
        <v>57</v>
      </c>
      <c r="B629" s="14">
        <v>2012</v>
      </c>
      <c r="C629">
        <v>8.9380000000000006</v>
      </c>
      <c r="D629" s="19">
        <f t="shared" si="21"/>
        <v>7.9862370782350922E-2</v>
      </c>
      <c r="E629" s="16">
        <v>1</v>
      </c>
    </row>
    <row r="630" spans="1:5">
      <c r="A630" t="s">
        <v>57</v>
      </c>
      <c r="B630" s="14">
        <v>2013</v>
      </c>
      <c r="C630">
        <v>8.8350000000000009</v>
      </c>
      <c r="D630" s="19">
        <f t="shared" si="21"/>
        <v>8.1331067111605648E-2</v>
      </c>
      <c r="E630" s="16">
        <v>1</v>
      </c>
    </row>
    <row r="631" spans="1:5">
      <c r="A631" t="s">
        <v>57</v>
      </c>
      <c r="B631" s="14">
        <v>2014</v>
      </c>
      <c r="C631">
        <v>8.7590000000000003</v>
      </c>
      <c r="D631" s="19">
        <f t="shared" si="21"/>
        <v>8.2799763440860374E-2</v>
      </c>
      <c r="E631" s="16">
        <v>1</v>
      </c>
    </row>
    <row r="632" spans="1:5">
      <c r="A632" t="s">
        <v>58</v>
      </c>
      <c r="B632" s="14">
        <v>1985</v>
      </c>
      <c r="C632">
        <v>4.2939999999999996</v>
      </c>
      <c r="D632" s="19">
        <f>TREND($C$632:$C$661,$B$632:$B$661,B632)/100</f>
        <v>4.5117419354838831E-2</v>
      </c>
      <c r="E632" s="16">
        <v>0</v>
      </c>
    </row>
    <row r="633" spans="1:5">
      <c r="A633" t="s">
        <v>58</v>
      </c>
      <c r="B633" s="14">
        <v>1986</v>
      </c>
      <c r="C633">
        <v>4.3460000000000001</v>
      </c>
      <c r="D633" s="19">
        <f t="shared" ref="D633:D661" si="22">TREND($C$632:$C$661,$B$632:$B$661,B633)/100</f>
        <v>4.6222976640711975E-2</v>
      </c>
      <c r="E633" s="16">
        <v>0</v>
      </c>
    </row>
    <row r="634" spans="1:5">
      <c r="A634" t="s">
        <v>58</v>
      </c>
      <c r="B634" s="14">
        <v>1987</v>
      </c>
      <c r="C634">
        <v>4.859</v>
      </c>
      <c r="D634" s="19">
        <f t="shared" si="22"/>
        <v>4.732853392658512E-2</v>
      </c>
      <c r="E634" s="16">
        <v>0</v>
      </c>
    </row>
    <row r="635" spans="1:5">
      <c r="A635" t="s">
        <v>58</v>
      </c>
      <c r="B635" s="14">
        <v>1988</v>
      </c>
      <c r="C635">
        <v>5.2480000000000002</v>
      </c>
      <c r="D635" s="19">
        <f t="shared" si="22"/>
        <v>4.8434091212458272E-2</v>
      </c>
      <c r="E635" s="16">
        <v>0</v>
      </c>
    </row>
    <row r="636" spans="1:5">
      <c r="A636" t="s">
        <v>58</v>
      </c>
      <c r="B636" s="14">
        <v>1989</v>
      </c>
      <c r="C636">
        <v>5.3860000000000001</v>
      </c>
      <c r="D636" s="19">
        <f t="shared" si="22"/>
        <v>4.9539648498331416E-2</v>
      </c>
      <c r="E636" s="16">
        <v>0</v>
      </c>
    </row>
    <row r="637" spans="1:5">
      <c r="A637" t="s">
        <v>58</v>
      </c>
      <c r="B637" s="14">
        <v>1990</v>
      </c>
      <c r="C637">
        <v>5.4950000000000001</v>
      </c>
      <c r="D637" s="19">
        <f t="shared" si="22"/>
        <v>5.0645205784204846E-2</v>
      </c>
      <c r="E637" s="16">
        <v>0</v>
      </c>
    </row>
    <row r="638" spans="1:5">
      <c r="A638" t="s">
        <v>58</v>
      </c>
      <c r="B638" s="14">
        <v>1991</v>
      </c>
      <c r="C638">
        <v>5.84</v>
      </c>
      <c r="D638" s="19">
        <f t="shared" si="22"/>
        <v>5.1750763070077997E-2</v>
      </c>
      <c r="E638" s="16">
        <v>0</v>
      </c>
    </row>
    <row r="639" spans="1:5">
      <c r="A639" t="s">
        <v>58</v>
      </c>
      <c r="B639" s="14">
        <v>1992</v>
      </c>
      <c r="C639">
        <v>5.7130000000000001</v>
      </c>
      <c r="D639" s="19">
        <f t="shared" si="22"/>
        <v>5.2856320355951142E-2</v>
      </c>
      <c r="E639" s="16">
        <v>0</v>
      </c>
    </row>
    <row r="640" spans="1:5">
      <c r="A640" t="s">
        <v>58</v>
      </c>
      <c r="B640" s="14">
        <v>1993</v>
      </c>
      <c r="C640">
        <v>5.3070000000000004</v>
      </c>
      <c r="D640" s="19">
        <f t="shared" si="22"/>
        <v>5.3961877641824287E-2</v>
      </c>
      <c r="E640" s="16">
        <v>0</v>
      </c>
    </row>
    <row r="641" spans="1:5">
      <c r="A641" t="s">
        <v>58</v>
      </c>
      <c r="B641" s="14">
        <v>1994</v>
      </c>
      <c r="C641">
        <v>5.375</v>
      </c>
      <c r="D641" s="19">
        <f t="shared" si="22"/>
        <v>5.5067434927697431E-2</v>
      </c>
      <c r="E641" s="16">
        <v>1</v>
      </c>
    </row>
    <row r="642" spans="1:5">
      <c r="A642" t="s">
        <v>58</v>
      </c>
      <c r="B642" s="14">
        <v>1995</v>
      </c>
      <c r="C642">
        <v>5.3620000000000001</v>
      </c>
      <c r="D642" s="19">
        <f t="shared" si="22"/>
        <v>5.6172992213570583E-2</v>
      </c>
      <c r="E642" s="16">
        <v>1</v>
      </c>
    </row>
    <row r="643" spans="1:5">
      <c r="A643" t="s">
        <v>58</v>
      </c>
      <c r="B643" s="14">
        <v>1996</v>
      </c>
      <c r="C643">
        <v>5.2839999999999998</v>
      </c>
      <c r="D643" s="19">
        <f t="shared" si="22"/>
        <v>5.7278549499444012E-2</v>
      </c>
      <c r="E643" s="16">
        <v>1</v>
      </c>
    </row>
    <row r="644" spans="1:5">
      <c r="A644" t="s">
        <v>58</v>
      </c>
      <c r="B644" s="14">
        <v>1997</v>
      </c>
      <c r="C644">
        <v>5.4859999999999998</v>
      </c>
      <c r="D644" s="19">
        <f t="shared" si="22"/>
        <v>5.8384106785317157E-2</v>
      </c>
      <c r="E644" s="16">
        <v>1</v>
      </c>
    </row>
    <row r="645" spans="1:5">
      <c r="A645" t="s">
        <v>58</v>
      </c>
      <c r="B645" s="14">
        <v>1998</v>
      </c>
      <c r="C645">
        <v>5.7880000000000003</v>
      </c>
      <c r="D645" s="19">
        <f t="shared" si="22"/>
        <v>5.9489664071190301E-2</v>
      </c>
      <c r="E645" s="16">
        <v>1</v>
      </c>
    </row>
    <row r="646" spans="1:5">
      <c r="A646" t="s">
        <v>58</v>
      </c>
      <c r="B646" s="14">
        <v>1999</v>
      </c>
      <c r="C646">
        <v>5.7320000000000002</v>
      </c>
      <c r="D646" s="19">
        <f t="shared" si="22"/>
        <v>6.0595221357063453E-2</v>
      </c>
      <c r="E646" s="16">
        <v>1</v>
      </c>
    </row>
    <row r="647" spans="1:5">
      <c r="A647" t="s">
        <v>58</v>
      </c>
      <c r="B647" s="14">
        <v>2000</v>
      </c>
      <c r="C647">
        <v>5.8280000000000003</v>
      </c>
      <c r="D647" s="19">
        <f t="shared" si="22"/>
        <v>6.1700778642936598E-2</v>
      </c>
      <c r="E647" s="16">
        <v>1</v>
      </c>
    </row>
    <row r="648" spans="1:5">
      <c r="A648" t="s">
        <v>58</v>
      </c>
      <c r="B648" s="14">
        <v>2001</v>
      </c>
      <c r="C648">
        <v>5.7919999999999998</v>
      </c>
      <c r="D648" s="19">
        <f t="shared" si="22"/>
        <v>6.2806335928809742E-2</v>
      </c>
      <c r="E648" s="16">
        <v>1</v>
      </c>
    </row>
    <row r="649" spans="1:5">
      <c r="A649" t="s">
        <v>58</v>
      </c>
      <c r="B649" s="14">
        <v>2002</v>
      </c>
      <c r="C649">
        <v>6.1539999999999999</v>
      </c>
      <c r="D649" s="19">
        <f t="shared" si="22"/>
        <v>6.3911893214683171E-2</v>
      </c>
      <c r="E649" s="16">
        <v>1</v>
      </c>
    </row>
    <row r="650" spans="1:5">
      <c r="A650" t="s">
        <v>58</v>
      </c>
      <c r="B650" s="14">
        <v>2003</v>
      </c>
      <c r="C650">
        <v>6.0490000000000004</v>
      </c>
      <c r="D650" s="19">
        <f t="shared" si="22"/>
        <v>6.5017450500556323E-2</v>
      </c>
      <c r="E650" s="16">
        <v>1</v>
      </c>
    </row>
    <row r="651" spans="1:5">
      <c r="A651" t="s">
        <v>58</v>
      </c>
      <c r="B651" s="14">
        <v>2004</v>
      </c>
      <c r="C651">
        <v>6.2919999999999998</v>
      </c>
      <c r="D651" s="19">
        <f t="shared" si="22"/>
        <v>6.6123007786429475E-2</v>
      </c>
      <c r="E651" s="16">
        <v>1</v>
      </c>
    </row>
    <row r="652" spans="1:5">
      <c r="A652" t="s">
        <v>58</v>
      </c>
      <c r="B652" s="14">
        <v>2005</v>
      </c>
      <c r="C652">
        <v>6.5919999999999996</v>
      </c>
      <c r="D652" s="19">
        <f t="shared" si="22"/>
        <v>6.7228565072302612E-2</v>
      </c>
      <c r="E652" s="16">
        <v>1</v>
      </c>
    </row>
    <row r="653" spans="1:5">
      <c r="A653" t="s">
        <v>58</v>
      </c>
      <c r="B653" s="14">
        <v>2006</v>
      </c>
      <c r="C653">
        <v>6.9119999999999999</v>
      </c>
      <c r="D653" s="19">
        <f t="shared" si="22"/>
        <v>6.8334122358175764E-2</v>
      </c>
      <c r="E653" s="16">
        <v>1</v>
      </c>
    </row>
    <row r="654" spans="1:5">
      <c r="A654" t="s">
        <v>58</v>
      </c>
      <c r="B654" s="14">
        <v>2007</v>
      </c>
      <c r="C654">
        <v>6.8559999999999999</v>
      </c>
      <c r="D654" s="19">
        <f t="shared" si="22"/>
        <v>6.9439679644048902E-2</v>
      </c>
      <c r="E654" s="16">
        <v>1</v>
      </c>
    </row>
    <row r="655" spans="1:5">
      <c r="A655" t="s">
        <v>58</v>
      </c>
      <c r="B655" s="14">
        <v>2008</v>
      </c>
      <c r="C655">
        <v>7.3689999999999998</v>
      </c>
      <c r="D655" s="19">
        <f t="shared" si="22"/>
        <v>7.0545236929922345E-2</v>
      </c>
      <c r="E655" s="16">
        <v>1</v>
      </c>
    </row>
    <row r="656" spans="1:5">
      <c r="A656" t="s">
        <v>58</v>
      </c>
      <c r="B656" s="14">
        <v>2009</v>
      </c>
      <c r="C656">
        <v>7.8010000000000002</v>
      </c>
      <c r="D656" s="19">
        <f t="shared" si="22"/>
        <v>7.1650794215795482E-2</v>
      </c>
      <c r="E656" s="16">
        <v>1</v>
      </c>
    </row>
    <row r="657" spans="1:5">
      <c r="A657" t="s">
        <v>58</v>
      </c>
      <c r="B657" s="14">
        <v>2010</v>
      </c>
      <c r="C657">
        <v>7.7830000000000004</v>
      </c>
      <c r="D657" s="19">
        <f t="shared" si="22"/>
        <v>7.2756351501668634E-2</v>
      </c>
      <c r="E657" s="16">
        <v>1</v>
      </c>
    </row>
    <row r="658" spans="1:5">
      <c r="A658" t="s">
        <v>58</v>
      </c>
      <c r="B658" s="14">
        <v>2011</v>
      </c>
      <c r="C658">
        <v>7.6920000000000002</v>
      </c>
      <c r="D658" s="19">
        <f t="shared" si="22"/>
        <v>7.3861908787541786E-2</v>
      </c>
      <c r="E658" s="16">
        <v>1</v>
      </c>
    </row>
    <row r="659" spans="1:5">
      <c r="A659" t="s">
        <v>58</v>
      </c>
      <c r="B659" s="14">
        <v>2012</v>
      </c>
      <c r="C659">
        <v>7.77</v>
      </c>
      <c r="D659" s="19">
        <f t="shared" si="22"/>
        <v>7.4967466073414923E-2</v>
      </c>
      <c r="E659" s="16">
        <v>1</v>
      </c>
    </row>
    <row r="660" spans="1:5">
      <c r="A660" t="s">
        <v>58</v>
      </c>
      <c r="B660" s="14">
        <v>2013</v>
      </c>
      <c r="C660">
        <v>7.508</v>
      </c>
      <c r="D660" s="19">
        <f t="shared" si="22"/>
        <v>7.6073023359288075E-2</v>
      </c>
      <c r="E660" s="16">
        <v>1</v>
      </c>
    </row>
    <row r="661" spans="1:5">
      <c r="A661" t="s">
        <v>58</v>
      </c>
      <c r="B661" s="14">
        <v>2014</v>
      </c>
      <c r="C661">
        <v>7.5309999999999997</v>
      </c>
      <c r="D661" s="19">
        <f t="shared" si="22"/>
        <v>7.7178580645161504E-2</v>
      </c>
      <c r="E661" s="16">
        <v>1</v>
      </c>
    </row>
    <row r="662" spans="1:5">
      <c r="A662" t="s">
        <v>59</v>
      </c>
      <c r="B662" s="14">
        <v>1985</v>
      </c>
      <c r="C662">
        <v>5.2750000000000004</v>
      </c>
      <c r="D662" s="19">
        <f>TREND($C$662:$C$691,$B$662:$B$691,B662)/100</f>
        <v>5.576058064516104E-2</v>
      </c>
      <c r="E662" s="16">
        <v>0</v>
      </c>
    </row>
    <row r="663" spans="1:5">
      <c r="A663" t="s">
        <v>59</v>
      </c>
      <c r="B663" s="14">
        <v>1986</v>
      </c>
      <c r="C663">
        <v>5.6909999999999998</v>
      </c>
      <c r="D663" s="19">
        <f t="shared" ref="D663:D691" si="23">TREND($C$662:$C$691,$B$662:$B$691,B663)/100</f>
        <v>5.649688542825345E-2</v>
      </c>
      <c r="E663" s="16">
        <v>0</v>
      </c>
    </row>
    <row r="664" spans="1:5">
      <c r="A664" t="s">
        <v>59</v>
      </c>
      <c r="B664" s="14">
        <v>1987</v>
      </c>
      <c r="C664">
        <v>5.992</v>
      </c>
      <c r="D664" s="19">
        <f t="shared" si="23"/>
        <v>5.7233190211345854E-2</v>
      </c>
      <c r="E664" s="16">
        <v>0</v>
      </c>
    </row>
    <row r="665" spans="1:5">
      <c r="A665" t="s">
        <v>59</v>
      </c>
      <c r="B665" s="14">
        <v>1988</v>
      </c>
      <c r="C665">
        <v>5.8879999999999999</v>
      </c>
      <c r="D665" s="19">
        <f t="shared" si="23"/>
        <v>5.796949499443798E-2</v>
      </c>
      <c r="E665" s="16">
        <v>0</v>
      </c>
    </row>
    <row r="666" spans="1:5">
      <c r="A666" t="s">
        <v>59</v>
      </c>
      <c r="B666" s="14">
        <v>1989</v>
      </c>
      <c r="C666">
        <v>5.6319999999999997</v>
      </c>
      <c r="D666" s="19">
        <f t="shared" si="23"/>
        <v>5.870579977753039E-2</v>
      </c>
      <c r="E666" s="16">
        <v>0</v>
      </c>
    </row>
    <row r="667" spans="1:5">
      <c r="A667" t="s">
        <v>59</v>
      </c>
      <c r="B667" s="14">
        <v>1990</v>
      </c>
      <c r="C667">
        <v>5.8579999999999997</v>
      </c>
      <c r="D667" s="19">
        <f t="shared" si="23"/>
        <v>5.9442104560622794E-2</v>
      </c>
      <c r="E667" s="16">
        <v>0</v>
      </c>
    </row>
    <row r="668" spans="1:5">
      <c r="A668" t="s">
        <v>59</v>
      </c>
      <c r="B668" s="14">
        <v>1991</v>
      </c>
      <c r="C668">
        <v>6.1740000000000004</v>
      </c>
      <c r="D668" s="19">
        <f t="shared" si="23"/>
        <v>6.0178409343715204E-2</v>
      </c>
      <c r="E668" s="16">
        <v>0</v>
      </c>
    </row>
    <row r="669" spans="1:5">
      <c r="A669" t="s">
        <v>59</v>
      </c>
      <c r="B669" s="14">
        <v>1992</v>
      </c>
      <c r="C669">
        <v>6.3419999999999996</v>
      </c>
      <c r="D669" s="19">
        <f t="shared" si="23"/>
        <v>6.0914714126807323E-2</v>
      </c>
      <c r="E669" s="16">
        <v>0</v>
      </c>
    </row>
    <row r="670" spans="1:5">
      <c r="A670" t="s">
        <v>59</v>
      </c>
      <c r="B670" s="14">
        <v>1993</v>
      </c>
      <c r="C670">
        <v>6.2249999999999996</v>
      </c>
      <c r="D670" s="19">
        <f t="shared" si="23"/>
        <v>6.1651018909899734E-2</v>
      </c>
      <c r="E670" s="16">
        <v>0</v>
      </c>
    </row>
    <row r="671" spans="1:5">
      <c r="A671" t="s">
        <v>59</v>
      </c>
      <c r="B671" s="14">
        <v>1994</v>
      </c>
      <c r="C671">
        <v>6.1550000000000002</v>
      </c>
      <c r="D671" s="19">
        <f t="shared" si="23"/>
        <v>6.2387323692992137E-2</v>
      </c>
      <c r="E671" s="16">
        <v>0</v>
      </c>
    </row>
    <row r="672" spans="1:5">
      <c r="A672" t="s">
        <v>59</v>
      </c>
      <c r="B672" s="14">
        <v>1995</v>
      </c>
      <c r="C672">
        <v>6.0990000000000002</v>
      </c>
      <c r="D672" s="19">
        <f t="shared" si="23"/>
        <v>6.312362847608427E-2</v>
      </c>
      <c r="E672" s="16">
        <v>0</v>
      </c>
    </row>
    <row r="673" spans="1:5">
      <c r="A673" t="s">
        <v>59</v>
      </c>
      <c r="B673" s="14">
        <v>1996</v>
      </c>
      <c r="C673">
        <v>6.0179999999999998</v>
      </c>
      <c r="D673" s="19">
        <f t="shared" si="23"/>
        <v>6.3859933259176674E-2</v>
      </c>
      <c r="E673" s="16">
        <v>0</v>
      </c>
    </row>
    <row r="674" spans="1:5">
      <c r="A674" t="s">
        <v>59</v>
      </c>
      <c r="B674" s="14">
        <v>1997</v>
      </c>
      <c r="C674">
        <v>6.2439999999999998</v>
      </c>
      <c r="D674" s="19">
        <f t="shared" si="23"/>
        <v>6.4596238042269077E-2</v>
      </c>
      <c r="E674" s="16">
        <v>0</v>
      </c>
    </row>
    <row r="675" spans="1:5">
      <c r="A675" t="s">
        <v>59</v>
      </c>
      <c r="B675" s="14">
        <v>1998</v>
      </c>
      <c r="C675">
        <v>6.8550000000000004</v>
      </c>
      <c r="D675" s="19">
        <f t="shared" si="23"/>
        <v>6.5332542825361481E-2</v>
      </c>
      <c r="E675" s="16">
        <v>0</v>
      </c>
    </row>
    <row r="676" spans="1:5">
      <c r="A676" t="s">
        <v>59</v>
      </c>
      <c r="B676" s="14">
        <v>1999</v>
      </c>
      <c r="C676">
        <v>6.8819999999999997</v>
      </c>
      <c r="D676" s="19">
        <f t="shared" si="23"/>
        <v>6.6068847608453607E-2</v>
      </c>
      <c r="E676" s="16">
        <v>0</v>
      </c>
    </row>
    <row r="677" spans="1:5">
      <c r="A677" t="s">
        <v>59</v>
      </c>
      <c r="B677" s="14">
        <v>2000</v>
      </c>
      <c r="C677">
        <v>6.2969999999999997</v>
      </c>
      <c r="D677" s="19">
        <f t="shared" si="23"/>
        <v>6.680515239154601E-2</v>
      </c>
      <c r="E677" s="16">
        <v>0</v>
      </c>
    </row>
    <row r="678" spans="1:5">
      <c r="A678" t="s">
        <v>59</v>
      </c>
      <c r="B678" s="14">
        <v>2001</v>
      </c>
      <c r="C678">
        <v>6.641</v>
      </c>
      <c r="D678" s="19">
        <f t="shared" si="23"/>
        <v>6.7541457174638428E-2</v>
      </c>
      <c r="E678" s="16">
        <v>1</v>
      </c>
    </row>
    <row r="679" spans="1:5">
      <c r="A679" t="s">
        <v>59</v>
      </c>
      <c r="B679" s="14">
        <v>2002</v>
      </c>
      <c r="C679">
        <v>7.4640000000000004</v>
      </c>
      <c r="D679" s="19">
        <f t="shared" si="23"/>
        <v>6.8277761957730554E-2</v>
      </c>
      <c r="E679" s="16">
        <v>1</v>
      </c>
    </row>
    <row r="680" spans="1:5">
      <c r="A680" t="s">
        <v>59</v>
      </c>
      <c r="B680" s="14">
        <v>2003</v>
      </c>
      <c r="C680">
        <v>7.6669999999999998</v>
      </c>
      <c r="D680" s="19">
        <f t="shared" si="23"/>
        <v>6.9014066740822957E-2</v>
      </c>
      <c r="E680" s="16">
        <v>1</v>
      </c>
    </row>
    <row r="681" spans="1:5">
      <c r="A681" t="s">
        <v>59</v>
      </c>
      <c r="B681" s="14">
        <v>2004</v>
      </c>
      <c r="C681">
        <v>7.327</v>
      </c>
      <c r="D681" s="19">
        <f t="shared" si="23"/>
        <v>6.9750371523915361E-2</v>
      </c>
      <c r="E681" s="16">
        <v>1</v>
      </c>
    </row>
    <row r="682" spans="1:5">
      <c r="A682" t="s">
        <v>59</v>
      </c>
      <c r="B682" s="14">
        <v>2005</v>
      </c>
      <c r="C682">
        <v>6.92</v>
      </c>
      <c r="D682" s="19">
        <f t="shared" si="23"/>
        <v>7.0486676307007487E-2</v>
      </c>
      <c r="E682" s="16">
        <v>1</v>
      </c>
    </row>
    <row r="683" spans="1:5">
      <c r="A683" t="s">
        <v>59</v>
      </c>
      <c r="B683" s="14">
        <v>2006</v>
      </c>
      <c r="C683">
        <v>6.5979999999999999</v>
      </c>
      <c r="D683" s="19">
        <f t="shared" si="23"/>
        <v>7.1222981090099891E-2</v>
      </c>
      <c r="E683" s="16">
        <v>1</v>
      </c>
    </row>
    <row r="684" spans="1:5">
      <c r="A684" t="s">
        <v>59</v>
      </c>
      <c r="B684" s="14">
        <v>2007</v>
      </c>
      <c r="C684">
        <v>6.74</v>
      </c>
      <c r="D684" s="19">
        <f t="shared" si="23"/>
        <v>7.1959285873192294E-2</v>
      </c>
      <c r="E684" s="16">
        <v>1</v>
      </c>
    </row>
    <row r="685" spans="1:5">
      <c r="A685" t="s">
        <v>59</v>
      </c>
      <c r="B685" s="14">
        <v>2008</v>
      </c>
      <c r="C685">
        <v>6.702</v>
      </c>
      <c r="D685" s="19">
        <f t="shared" si="23"/>
        <v>7.2695590656284712E-2</v>
      </c>
      <c r="E685" s="16">
        <v>1</v>
      </c>
    </row>
    <row r="686" spans="1:5">
      <c r="A686" t="s">
        <v>59</v>
      </c>
      <c r="B686" s="14">
        <v>2009</v>
      </c>
      <c r="C686">
        <v>7.6580000000000004</v>
      </c>
      <c r="D686" s="19">
        <f t="shared" si="23"/>
        <v>7.3431895439376837E-2</v>
      </c>
      <c r="E686" s="16">
        <v>1</v>
      </c>
    </row>
    <row r="687" spans="1:5">
      <c r="A687" t="s">
        <v>59</v>
      </c>
      <c r="B687" s="14">
        <v>2010</v>
      </c>
      <c r="C687">
        <v>7.5449999999999999</v>
      </c>
      <c r="D687" s="19">
        <f t="shared" si="23"/>
        <v>7.4168200222469241E-2</v>
      </c>
      <c r="E687" s="16">
        <v>1</v>
      </c>
    </row>
    <row r="688" spans="1:5">
      <c r="A688" t="s">
        <v>59</v>
      </c>
      <c r="B688" s="14">
        <v>2011</v>
      </c>
      <c r="C688">
        <v>7.4219999999999997</v>
      </c>
      <c r="D688" s="19">
        <f t="shared" si="23"/>
        <v>7.4904505005561645E-2</v>
      </c>
      <c r="E688" s="16">
        <v>1</v>
      </c>
    </row>
    <row r="689" spans="1:5">
      <c r="A689" t="s">
        <v>59</v>
      </c>
      <c r="B689" s="14">
        <v>2012</v>
      </c>
      <c r="C689">
        <v>7.4370000000000003</v>
      </c>
      <c r="D689" s="19">
        <f t="shared" si="23"/>
        <v>7.5640809788653771E-2</v>
      </c>
      <c r="E689" s="16">
        <v>1</v>
      </c>
    </row>
    <row r="690" spans="1:5">
      <c r="A690" t="s">
        <v>59</v>
      </c>
      <c r="B690" s="14">
        <v>2013</v>
      </c>
      <c r="C690">
        <v>7.5919999999999996</v>
      </c>
      <c r="D690" s="19">
        <f t="shared" si="23"/>
        <v>7.6377114571746174E-2</v>
      </c>
      <c r="E690" s="16">
        <v>1</v>
      </c>
    </row>
    <row r="691" spans="1:5">
      <c r="A691" t="s">
        <v>59</v>
      </c>
      <c r="B691" s="14">
        <v>2014</v>
      </c>
      <c r="C691">
        <v>7.9710000000000001</v>
      </c>
      <c r="D691" s="19">
        <f t="shared" si="23"/>
        <v>7.7113419354838578E-2</v>
      </c>
      <c r="E691" s="16">
        <v>1</v>
      </c>
    </row>
    <row r="692" spans="1:5">
      <c r="A692" t="s">
        <v>60</v>
      </c>
      <c r="B692" s="14">
        <v>1985</v>
      </c>
      <c r="E692" s="16">
        <v>0</v>
      </c>
    </row>
    <row r="693" spans="1:5">
      <c r="A693" t="s">
        <v>60</v>
      </c>
      <c r="B693" s="14">
        <v>1986</v>
      </c>
      <c r="E693" s="16">
        <v>0</v>
      </c>
    </row>
    <row r="694" spans="1:5">
      <c r="A694" t="s">
        <v>60</v>
      </c>
      <c r="B694" s="14">
        <v>1987</v>
      </c>
      <c r="E694" s="16">
        <v>0</v>
      </c>
    </row>
    <row r="695" spans="1:5">
      <c r="A695" t="s">
        <v>60</v>
      </c>
      <c r="B695" s="14">
        <v>1988</v>
      </c>
      <c r="E695" s="16">
        <v>0</v>
      </c>
    </row>
    <row r="696" spans="1:5">
      <c r="A696" t="s">
        <v>60</v>
      </c>
      <c r="B696" s="14">
        <v>1989</v>
      </c>
      <c r="E696" s="16">
        <v>0</v>
      </c>
    </row>
    <row r="697" spans="1:5">
      <c r="A697" t="s">
        <v>60</v>
      </c>
      <c r="B697" s="14">
        <v>1990</v>
      </c>
      <c r="C697">
        <v>3.9409999999999998</v>
      </c>
      <c r="D697" s="19">
        <f>TREND($C$697:$C$721,$B$697:$B$721,B697)/100</f>
        <v>3.7068799999999985E-2</v>
      </c>
      <c r="E697" s="16">
        <v>0</v>
      </c>
    </row>
    <row r="698" spans="1:5">
      <c r="A698" t="s">
        <v>60</v>
      </c>
      <c r="B698" s="14">
        <v>1991</v>
      </c>
      <c r="C698">
        <v>4.18</v>
      </c>
      <c r="D698" s="19">
        <f t="shared" ref="D698:D721" si="24">TREND($C$697:$C$721,$B$697:$B$721,B698)/100</f>
        <v>3.7379999999999997E-2</v>
      </c>
      <c r="E698" s="16">
        <v>0</v>
      </c>
    </row>
    <row r="699" spans="1:5">
      <c r="A699" t="s">
        <v>60</v>
      </c>
      <c r="B699" s="14">
        <v>1992</v>
      </c>
      <c r="C699">
        <v>4.2640000000000002</v>
      </c>
      <c r="D699" s="19">
        <f t="shared" si="24"/>
        <v>3.7691200000000008E-2</v>
      </c>
      <c r="E699" s="16">
        <v>0</v>
      </c>
    </row>
    <row r="700" spans="1:5">
      <c r="A700" t="s">
        <v>60</v>
      </c>
      <c r="B700" s="14">
        <v>1993</v>
      </c>
      <c r="C700">
        <v>3.9289999999999998</v>
      </c>
      <c r="D700" s="19">
        <f t="shared" si="24"/>
        <v>3.8002400000000019E-2</v>
      </c>
      <c r="E700" s="16">
        <v>0</v>
      </c>
    </row>
    <row r="701" spans="1:5">
      <c r="A701" t="s">
        <v>60</v>
      </c>
      <c r="B701" s="14">
        <v>1994</v>
      </c>
      <c r="C701">
        <v>3.6320000000000001</v>
      </c>
      <c r="D701" s="19">
        <f t="shared" si="24"/>
        <v>3.8313599999999969E-2</v>
      </c>
      <c r="E701" s="16">
        <v>0</v>
      </c>
    </row>
    <row r="702" spans="1:5">
      <c r="A702" t="s">
        <v>60</v>
      </c>
      <c r="B702" s="14">
        <v>1995</v>
      </c>
      <c r="C702">
        <v>3.6190000000000002</v>
      </c>
      <c r="D702" s="19">
        <f t="shared" si="24"/>
        <v>3.862479999999998E-2</v>
      </c>
      <c r="E702" s="16">
        <v>0</v>
      </c>
    </row>
    <row r="703" spans="1:5">
      <c r="A703" t="s">
        <v>60</v>
      </c>
      <c r="B703" s="14">
        <v>1996</v>
      </c>
      <c r="C703">
        <v>3.871</v>
      </c>
      <c r="D703" s="19">
        <f t="shared" si="24"/>
        <v>3.8935999999999991E-2</v>
      </c>
      <c r="E703" s="16">
        <v>0</v>
      </c>
    </row>
    <row r="704" spans="1:5">
      <c r="A704" t="s">
        <v>60</v>
      </c>
      <c r="B704" s="14">
        <v>1997</v>
      </c>
      <c r="C704">
        <v>3.5289999999999999</v>
      </c>
      <c r="D704" s="19">
        <f t="shared" si="24"/>
        <v>3.924720000000001E-2</v>
      </c>
      <c r="E704" s="16">
        <v>0</v>
      </c>
    </row>
    <row r="705" spans="1:5">
      <c r="A705" t="s">
        <v>60</v>
      </c>
      <c r="B705" s="14">
        <v>1998</v>
      </c>
      <c r="C705">
        <v>3.4630000000000001</v>
      </c>
      <c r="D705" s="19">
        <f t="shared" si="24"/>
        <v>3.9558400000000021E-2</v>
      </c>
      <c r="E705" s="16">
        <v>0</v>
      </c>
    </row>
    <row r="706" spans="1:5">
      <c r="A706" t="s">
        <v>60</v>
      </c>
      <c r="B706" s="14">
        <v>1999</v>
      </c>
      <c r="C706">
        <v>3.8290000000000002</v>
      </c>
      <c r="D706" s="19">
        <f t="shared" si="24"/>
        <v>3.9869599999999963E-2</v>
      </c>
      <c r="E706" s="16">
        <v>1</v>
      </c>
    </row>
    <row r="707" spans="1:5">
      <c r="A707" t="s">
        <v>60</v>
      </c>
      <c r="B707" s="14">
        <v>2000</v>
      </c>
      <c r="C707">
        <v>3.649</v>
      </c>
      <c r="D707" s="19">
        <f t="shared" si="24"/>
        <v>4.0180799999999975E-2</v>
      </c>
      <c r="E707" s="16">
        <v>1</v>
      </c>
    </row>
    <row r="708" spans="1:5">
      <c r="A708" t="s">
        <v>60</v>
      </c>
      <c r="B708" s="14">
        <v>2001</v>
      </c>
      <c r="C708">
        <v>4.0330000000000004</v>
      </c>
      <c r="D708" s="19">
        <f t="shared" si="24"/>
        <v>4.0491999999999993E-2</v>
      </c>
      <c r="E708" s="16">
        <v>1</v>
      </c>
    </row>
    <row r="709" spans="1:5">
      <c r="A709" t="s">
        <v>60</v>
      </c>
      <c r="B709" s="14">
        <v>2002</v>
      </c>
      <c r="C709">
        <v>4.282</v>
      </c>
      <c r="D709" s="19">
        <f t="shared" si="24"/>
        <v>4.0803200000000005E-2</v>
      </c>
      <c r="E709" s="16">
        <v>1</v>
      </c>
    </row>
    <row r="710" spans="1:5">
      <c r="A710" t="s">
        <v>60</v>
      </c>
      <c r="B710" s="14">
        <v>2003</v>
      </c>
      <c r="C710">
        <v>4.1230000000000002</v>
      </c>
      <c r="D710" s="19">
        <f t="shared" si="24"/>
        <v>4.1114400000000016E-2</v>
      </c>
      <c r="E710" s="16">
        <v>1</v>
      </c>
    </row>
    <row r="711" spans="1:5">
      <c r="A711" t="s">
        <v>60</v>
      </c>
      <c r="B711" s="14">
        <v>2004</v>
      </c>
      <c r="C711">
        <v>3.9750000000000001</v>
      </c>
      <c r="D711" s="19">
        <f t="shared" si="24"/>
        <v>4.1425600000000035E-2</v>
      </c>
      <c r="E711" s="16">
        <v>1</v>
      </c>
    </row>
    <row r="712" spans="1:5">
      <c r="A712" t="s">
        <v>60</v>
      </c>
      <c r="B712" s="14">
        <v>2005</v>
      </c>
      <c r="C712">
        <v>3.988</v>
      </c>
      <c r="D712" s="19">
        <f t="shared" si="24"/>
        <v>4.1736799999999977E-2</v>
      </c>
      <c r="E712" s="16">
        <v>1</v>
      </c>
    </row>
    <row r="713" spans="1:5">
      <c r="A713" t="s">
        <v>60</v>
      </c>
      <c r="B713" s="14">
        <v>2006</v>
      </c>
      <c r="C713">
        <v>4.016</v>
      </c>
      <c r="D713" s="19">
        <f t="shared" si="24"/>
        <v>4.2047999999999988E-2</v>
      </c>
      <c r="E713" s="16">
        <v>1</v>
      </c>
    </row>
    <row r="714" spans="1:5">
      <c r="A714" t="s">
        <v>60</v>
      </c>
      <c r="B714" s="14">
        <v>2007</v>
      </c>
      <c r="C714">
        <v>4.1150000000000002</v>
      </c>
      <c r="D714" s="19">
        <f t="shared" si="24"/>
        <v>4.23592E-2</v>
      </c>
      <c r="E714" s="16">
        <v>1</v>
      </c>
    </row>
    <row r="715" spans="1:5">
      <c r="A715" t="s">
        <v>60</v>
      </c>
      <c r="B715" s="14">
        <v>2008</v>
      </c>
      <c r="C715">
        <v>4.5679999999999996</v>
      </c>
      <c r="D715" s="19">
        <f t="shared" si="24"/>
        <v>4.2670400000000018E-2</v>
      </c>
      <c r="E715" s="16">
        <v>1</v>
      </c>
    </row>
    <row r="716" spans="1:5">
      <c r="A716" t="s">
        <v>60</v>
      </c>
      <c r="B716" s="14">
        <v>2009</v>
      </c>
      <c r="C716">
        <v>4.72</v>
      </c>
      <c r="D716" s="19">
        <f t="shared" si="24"/>
        <v>4.298160000000003E-2</v>
      </c>
      <c r="E716" s="16">
        <v>1</v>
      </c>
    </row>
    <row r="717" spans="1:5">
      <c r="A717" t="s">
        <v>60</v>
      </c>
      <c r="B717" s="14">
        <v>2010</v>
      </c>
      <c r="C717">
        <v>4.601</v>
      </c>
      <c r="D717" s="19">
        <f t="shared" si="24"/>
        <v>4.3292799999999972E-2</v>
      </c>
      <c r="E717" s="16">
        <v>1</v>
      </c>
    </row>
    <row r="718" spans="1:5">
      <c r="A718" t="s">
        <v>60</v>
      </c>
      <c r="B718" s="14">
        <v>2011</v>
      </c>
      <c r="C718">
        <v>4.4180000000000001</v>
      </c>
      <c r="D718" s="19">
        <f t="shared" si="24"/>
        <v>4.3603999999999983E-2</v>
      </c>
      <c r="E718" s="16">
        <v>1</v>
      </c>
    </row>
    <row r="719" spans="1:5">
      <c r="A719" t="s">
        <v>60</v>
      </c>
      <c r="B719" s="14">
        <v>2012</v>
      </c>
      <c r="C719">
        <v>4.343</v>
      </c>
      <c r="D719" s="19">
        <f t="shared" si="24"/>
        <v>4.3915200000000001E-2</v>
      </c>
      <c r="E719" s="16">
        <v>1</v>
      </c>
    </row>
    <row r="720" spans="1:5">
      <c r="A720" t="s">
        <v>60</v>
      </c>
      <c r="B720" s="14">
        <v>2013</v>
      </c>
      <c r="C720">
        <v>4.5049999999999999</v>
      </c>
      <c r="D720" s="19">
        <f t="shared" si="24"/>
        <v>4.4226400000000013E-2</v>
      </c>
      <c r="E720" s="16">
        <v>1</v>
      </c>
    </row>
    <row r="721" spans="1:5">
      <c r="A721" t="s">
        <v>60</v>
      </c>
      <c r="B721" s="14">
        <v>2014</v>
      </c>
      <c r="C721">
        <v>4.415</v>
      </c>
      <c r="D721" s="19">
        <f t="shared" si="24"/>
        <v>4.4537600000000024E-2</v>
      </c>
      <c r="E721" s="16">
        <v>1</v>
      </c>
    </row>
    <row r="722" spans="1:5">
      <c r="A722" t="s">
        <v>61</v>
      </c>
      <c r="B722" s="14">
        <v>1985</v>
      </c>
      <c r="C722">
        <v>2.8730000000000002</v>
      </c>
      <c r="D722" s="19">
        <f>TREND($C$722:$C$751,$B$722:$B$751,B722)/100</f>
        <v>2.9696064516128898E-2</v>
      </c>
      <c r="E722" s="16">
        <v>0</v>
      </c>
    </row>
    <row r="723" spans="1:5">
      <c r="A723" t="s">
        <v>61</v>
      </c>
      <c r="B723" s="14">
        <v>1986</v>
      </c>
      <c r="C723">
        <v>3.0529999999999999</v>
      </c>
      <c r="D723" s="19">
        <f t="shared" ref="D723:D751" si="25">TREND($C$722:$C$751,$B$722:$B$751,B723)/100</f>
        <v>3.116157730812006E-2</v>
      </c>
      <c r="E723" s="16">
        <v>0</v>
      </c>
    </row>
    <row r="724" spans="1:5">
      <c r="A724" t="s">
        <v>61</v>
      </c>
      <c r="B724" s="14">
        <v>1987</v>
      </c>
      <c r="C724">
        <v>2.9159999999999999</v>
      </c>
      <c r="D724" s="19">
        <f t="shared" si="25"/>
        <v>3.2627090100111215E-2</v>
      </c>
      <c r="E724" s="16">
        <v>0</v>
      </c>
    </row>
    <row r="725" spans="1:5">
      <c r="A725" t="s">
        <v>61</v>
      </c>
      <c r="B725" s="14">
        <v>1988</v>
      </c>
      <c r="C725">
        <v>3.1850000000000001</v>
      </c>
      <c r="D725" s="19">
        <f t="shared" si="25"/>
        <v>3.4092602892102378E-2</v>
      </c>
      <c r="E725" s="16">
        <v>0</v>
      </c>
    </row>
    <row r="726" spans="1:5">
      <c r="A726" t="s">
        <v>61</v>
      </c>
      <c r="B726" s="14">
        <v>1989</v>
      </c>
      <c r="C726">
        <v>2.903</v>
      </c>
      <c r="D726" s="19">
        <f t="shared" si="25"/>
        <v>3.5558115684093533E-2</v>
      </c>
      <c r="E726" s="16">
        <v>0</v>
      </c>
    </row>
    <row r="727" spans="1:5">
      <c r="A727" t="s">
        <v>61</v>
      </c>
      <c r="B727" s="14">
        <v>1990</v>
      </c>
      <c r="C727">
        <v>3.58</v>
      </c>
      <c r="D727" s="19">
        <f t="shared" si="25"/>
        <v>3.7023628476084695E-2</v>
      </c>
      <c r="E727" s="16">
        <v>0</v>
      </c>
    </row>
    <row r="728" spans="1:5">
      <c r="A728" t="s">
        <v>61</v>
      </c>
      <c r="B728" s="14">
        <v>1991</v>
      </c>
      <c r="C728">
        <v>3.7490000000000001</v>
      </c>
      <c r="D728" s="19">
        <f t="shared" si="25"/>
        <v>3.8489141268075858E-2</v>
      </c>
      <c r="E728" s="16">
        <v>0</v>
      </c>
    </row>
    <row r="729" spans="1:5">
      <c r="A729" t="s">
        <v>61</v>
      </c>
      <c r="B729" s="14">
        <v>1992</v>
      </c>
      <c r="C729">
        <v>3.6269999999999998</v>
      </c>
      <c r="D729" s="19">
        <f t="shared" si="25"/>
        <v>3.9954654060067013E-2</v>
      </c>
      <c r="E729" s="16">
        <v>1</v>
      </c>
    </row>
    <row r="730" spans="1:5">
      <c r="A730" t="s">
        <v>61</v>
      </c>
      <c r="B730" s="14">
        <v>1993</v>
      </c>
      <c r="C730">
        <v>4.0069999999999997</v>
      </c>
      <c r="D730" s="19">
        <f t="shared" si="25"/>
        <v>4.1420166852058175E-2</v>
      </c>
      <c r="E730" s="16">
        <v>1</v>
      </c>
    </row>
    <row r="731" spans="1:5">
      <c r="A731" t="s">
        <v>61</v>
      </c>
      <c r="B731" s="14">
        <v>1994</v>
      </c>
      <c r="C731">
        <v>3.992</v>
      </c>
      <c r="D731" s="19">
        <f t="shared" si="25"/>
        <v>4.2885679644048762E-2</v>
      </c>
      <c r="E731" s="16">
        <v>1</v>
      </c>
    </row>
    <row r="732" spans="1:5">
      <c r="A732" t="s">
        <v>61</v>
      </c>
      <c r="B732" s="14">
        <v>1995</v>
      </c>
      <c r="C732">
        <v>4.4260000000000002</v>
      </c>
      <c r="D732" s="19">
        <f t="shared" si="25"/>
        <v>4.4351192436039924E-2</v>
      </c>
      <c r="E732" s="16">
        <v>1</v>
      </c>
    </row>
    <row r="733" spans="1:5">
      <c r="A733" t="s">
        <v>61</v>
      </c>
      <c r="B733" s="14">
        <v>1996</v>
      </c>
      <c r="C733">
        <v>4.7759999999999998</v>
      </c>
      <c r="D733" s="19">
        <f t="shared" si="25"/>
        <v>4.5816705228031079E-2</v>
      </c>
      <c r="E733" s="16">
        <v>1</v>
      </c>
    </row>
    <row r="734" spans="1:5">
      <c r="A734" t="s">
        <v>61</v>
      </c>
      <c r="B734" s="14">
        <v>1997</v>
      </c>
      <c r="C734">
        <v>4.774</v>
      </c>
      <c r="D734" s="19">
        <f t="shared" si="25"/>
        <v>4.7282218020022242E-2</v>
      </c>
      <c r="E734" s="16">
        <v>1</v>
      </c>
    </row>
    <row r="735" spans="1:5">
      <c r="A735" t="s">
        <v>61</v>
      </c>
      <c r="B735" s="14">
        <v>1998</v>
      </c>
      <c r="C735">
        <v>4.8730000000000002</v>
      </c>
      <c r="D735" s="19">
        <f t="shared" si="25"/>
        <v>4.8747730812013404E-2</v>
      </c>
      <c r="E735" s="16">
        <v>1</v>
      </c>
    </row>
    <row r="736" spans="1:5">
      <c r="A736" t="s">
        <v>61</v>
      </c>
      <c r="B736" s="14">
        <v>1999</v>
      </c>
      <c r="C736">
        <v>5.0670000000000002</v>
      </c>
      <c r="D736" s="19">
        <f t="shared" si="25"/>
        <v>5.0213243604004559E-2</v>
      </c>
      <c r="E736" s="16">
        <v>1</v>
      </c>
    </row>
    <row r="737" spans="1:5">
      <c r="A737" t="s">
        <v>61</v>
      </c>
      <c r="B737" s="14">
        <v>2000</v>
      </c>
      <c r="C737">
        <v>5.9020000000000001</v>
      </c>
      <c r="D737" s="19">
        <f t="shared" si="25"/>
        <v>5.1678756395995722E-2</v>
      </c>
      <c r="E737" s="16">
        <v>1</v>
      </c>
    </row>
    <row r="738" spans="1:5">
      <c r="A738" t="s">
        <v>61</v>
      </c>
      <c r="B738" s="14">
        <v>2001</v>
      </c>
      <c r="C738">
        <v>5.9509999999999996</v>
      </c>
      <c r="D738" s="19">
        <f t="shared" si="25"/>
        <v>5.3144269187986877E-2</v>
      </c>
      <c r="E738" s="16">
        <v>1</v>
      </c>
    </row>
    <row r="739" spans="1:5">
      <c r="A739" t="s">
        <v>61</v>
      </c>
      <c r="B739" s="14">
        <v>2002</v>
      </c>
      <c r="C739">
        <v>6.2119999999999997</v>
      </c>
      <c r="D739" s="19">
        <f t="shared" si="25"/>
        <v>5.4609781979978039E-2</v>
      </c>
      <c r="E739" s="16">
        <v>1</v>
      </c>
    </row>
    <row r="740" spans="1:5">
      <c r="A740" t="s">
        <v>61</v>
      </c>
      <c r="B740" s="14">
        <v>2003</v>
      </c>
      <c r="C740">
        <v>6.3209999999999997</v>
      </c>
      <c r="D740" s="19">
        <f t="shared" si="25"/>
        <v>5.6075294771969195E-2</v>
      </c>
      <c r="E740" s="16">
        <v>1</v>
      </c>
    </row>
    <row r="741" spans="1:5">
      <c r="A741" t="s">
        <v>61</v>
      </c>
      <c r="B741" s="14">
        <v>2004</v>
      </c>
      <c r="C741">
        <v>6.6020000000000003</v>
      </c>
      <c r="D741" s="19">
        <f t="shared" si="25"/>
        <v>5.7540807563959788E-2</v>
      </c>
      <c r="E741" s="16">
        <v>1</v>
      </c>
    </row>
    <row r="742" spans="1:5">
      <c r="A742" t="s">
        <v>61</v>
      </c>
      <c r="B742" s="14">
        <v>2005</v>
      </c>
      <c r="C742">
        <v>6.7229999999999999</v>
      </c>
      <c r="D742" s="19">
        <f t="shared" si="25"/>
        <v>5.900632035595095E-2</v>
      </c>
      <c r="E742" s="16">
        <v>1</v>
      </c>
    </row>
    <row r="743" spans="1:5">
      <c r="A743" t="s">
        <v>61</v>
      </c>
      <c r="B743" s="14">
        <v>2006</v>
      </c>
      <c r="C743">
        <v>6.3159999999999998</v>
      </c>
      <c r="D743" s="19">
        <f t="shared" si="25"/>
        <v>6.0471833147942106E-2</v>
      </c>
      <c r="E743" s="16">
        <v>1</v>
      </c>
    </row>
    <row r="744" spans="1:5">
      <c r="A744" t="s">
        <v>61</v>
      </c>
      <c r="B744" s="14">
        <v>2007</v>
      </c>
      <c r="C744">
        <v>6.2290000000000001</v>
      </c>
      <c r="D744" s="19">
        <f t="shared" si="25"/>
        <v>6.1937345939933268E-2</v>
      </c>
      <c r="E744" s="16">
        <v>1</v>
      </c>
    </row>
    <row r="745" spans="1:5">
      <c r="A745" t="s">
        <v>61</v>
      </c>
      <c r="B745" s="14">
        <v>2008</v>
      </c>
      <c r="C745">
        <v>6.3959999999999999</v>
      </c>
      <c r="D745" s="19">
        <f t="shared" si="25"/>
        <v>6.340285873192443E-2</v>
      </c>
      <c r="E745" s="16">
        <v>1</v>
      </c>
    </row>
    <row r="746" spans="1:5">
      <c r="A746" t="s">
        <v>61</v>
      </c>
      <c r="B746" s="14">
        <v>2009</v>
      </c>
      <c r="C746">
        <v>6.907</v>
      </c>
      <c r="D746" s="19">
        <f t="shared" si="25"/>
        <v>6.4868371523915586E-2</v>
      </c>
      <c r="E746" s="16">
        <v>1</v>
      </c>
    </row>
    <row r="747" spans="1:5">
      <c r="A747" t="s">
        <v>61</v>
      </c>
      <c r="B747" s="14">
        <v>2010</v>
      </c>
      <c r="C747">
        <v>6.851</v>
      </c>
      <c r="D747" s="19">
        <f t="shared" si="25"/>
        <v>6.6333884315906741E-2</v>
      </c>
      <c r="E747" s="16">
        <v>1</v>
      </c>
    </row>
    <row r="748" spans="1:5">
      <c r="A748" t="s">
        <v>61</v>
      </c>
      <c r="B748" s="14">
        <v>2011</v>
      </c>
      <c r="C748">
        <v>6.452</v>
      </c>
      <c r="D748" s="19">
        <f t="shared" si="25"/>
        <v>6.7799397107897896E-2</v>
      </c>
      <c r="E748" s="16">
        <v>1</v>
      </c>
    </row>
    <row r="749" spans="1:5">
      <c r="A749" t="s">
        <v>61</v>
      </c>
      <c r="B749" s="14">
        <v>2012</v>
      </c>
      <c r="C749">
        <v>6.13</v>
      </c>
      <c r="D749" s="19">
        <f t="shared" si="25"/>
        <v>6.9264909899889066E-2</v>
      </c>
      <c r="E749" s="16">
        <v>1</v>
      </c>
    </row>
    <row r="750" spans="1:5">
      <c r="A750" t="s">
        <v>61</v>
      </c>
      <c r="B750" s="14">
        <v>2013</v>
      </c>
      <c r="C750">
        <v>6.0830000000000002</v>
      </c>
      <c r="D750" s="19">
        <f t="shared" si="25"/>
        <v>7.0730422691880221E-2</v>
      </c>
      <c r="E750" s="16">
        <v>1</v>
      </c>
    </row>
    <row r="751" spans="1:5">
      <c r="A751" t="s">
        <v>61</v>
      </c>
      <c r="B751" s="14">
        <v>2014</v>
      </c>
      <c r="C751">
        <v>5.9619999999999997</v>
      </c>
      <c r="D751" s="19">
        <f t="shared" si="25"/>
        <v>7.2195935483870807E-2</v>
      </c>
      <c r="E751" s="16">
        <v>1</v>
      </c>
    </row>
    <row r="752" spans="1:5">
      <c r="A752" t="s">
        <v>62</v>
      </c>
      <c r="B752" s="14">
        <v>1985</v>
      </c>
      <c r="E752" s="16">
        <v>0</v>
      </c>
    </row>
    <row r="753" spans="1:5">
      <c r="A753" t="s">
        <v>62</v>
      </c>
      <c r="B753" s="14">
        <v>1986</v>
      </c>
      <c r="E753" s="16">
        <v>0</v>
      </c>
    </row>
    <row r="754" spans="1:5">
      <c r="A754" t="s">
        <v>62</v>
      </c>
      <c r="B754" s="14">
        <v>1987</v>
      </c>
      <c r="E754" s="16">
        <v>0</v>
      </c>
    </row>
    <row r="755" spans="1:5">
      <c r="A755" t="s">
        <v>62</v>
      </c>
      <c r="B755" s="14">
        <v>1988</v>
      </c>
      <c r="E755" s="16">
        <v>0</v>
      </c>
    </row>
    <row r="756" spans="1:5">
      <c r="A756" t="s">
        <v>62</v>
      </c>
      <c r="B756" s="14">
        <v>1989</v>
      </c>
      <c r="E756" s="16">
        <v>0</v>
      </c>
    </row>
    <row r="757" spans="1:5">
      <c r="A757" t="s">
        <v>62</v>
      </c>
      <c r="B757" s="14">
        <v>1990</v>
      </c>
      <c r="E757" s="16">
        <v>0</v>
      </c>
    </row>
    <row r="758" spans="1:5">
      <c r="A758" t="s">
        <v>62</v>
      </c>
      <c r="B758" s="14">
        <v>1991</v>
      </c>
      <c r="E758" s="16">
        <v>0</v>
      </c>
    </row>
    <row r="759" spans="1:5">
      <c r="A759" t="s">
        <v>62</v>
      </c>
      <c r="B759" s="14">
        <v>1992</v>
      </c>
      <c r="E759" s="16">
        <v>0</v>
      </c>
    </row>
    <row r="760" spans="1:5">
      <c r="A760" t="s">
        <v>62</v>
      </c>
      <c r="B760" s="14">
        <v>1993</v>
      </c>
      <c r="E760" s="16">
        <v>0</v>
      </c>
    </row>
    <row r="761" spans="1:5">
      <c r="A761" t="s">
        <v>62</v>
      </c>
      <c r="B761" s="14">
        <v>1994</v>
      </c>
      <c r="E761" s="16">
        <v>0</v>
      </c>
    </row>
    <row r="762" spans="1:5">
      <c r="A762" t="s">
        <v>62</v>
      </c>
      <c r="B762" s="14">
        <v>1995</v>
      </c>
      <c r="E762" s="16">
        <v>0</v>
      </c>
    </row>
    <row r="763" spans="1:5">
      <c r="A763" t="s">
        <v>62</v>
      </c>
      <c r="B763" s="14">
        <v>1996</v>
      </c>
      <c r="E763" s="16">
        <v>0</v>
      </c>
    </row>
    <row r="764" spans="1:5">
      <c r="A764" t="s">
        <v>62</v>
      </c>
      <c r="B764" s="14">
        <v>1997</v>
      </c>
      <c r="C764">
        <v>5.1840000000000002</v>
      </c>
      <c r="D764" s="19">
        <f>TREND($C$764:$C$781,$B$764:$B$781,B764)/100</f>
        <v>4.77015789473684E-2</v>
      </c>
      <c r="E764" s="16">
        <v>0</v>
      </c>
    </row>
    <row r="765" spans="1:5">
      <c r="A765" t="s">
        <v>62</v>
      </c>
      <c r="B765" s="14">
        <v>1998</v>
      </c>
      <c r="C765">
        <v>5.0839999999999996</v>
      </c>
      <c r="D765" s="19">
        <f t="shared" ref="D765:D781" si="26">TREND($C$764:$C$781,$B$764:$B$781,B765)/100</f>
        <v>4.8169628482972231E-2</v>
      </c>
      <c r="E765" s="16">
        <v>0</v>
      </c>
    </row>
    <row r="766" spans="1:5">
      <c r="A766" t="s">
        <v>62</v>
      </c>
      <c r="B766" s="14">
        <v>1999</v>
      </c>
      <c r="C766">
        <v>4.9530000000000003</v>
      </c>
      <c r="D766" s="19">
        <f t="shared" si="26"/>
        <v>4.8637678018575908E-2</v>
      </c>
      <c r="E766" s="16">
        <v>0</v>
      </c>
    </row>
    <row r="767" spans="1:5">
      <c r="A767" t="s">
        <v>62</v>
      </c>
      <c r="B767" s="14">
        <v>2000</v>
      </c>
      <c r="C767">
        <v>4.7370000000000001</v>
      </c>
      <c r="D767" s="19">
        <f t="shared" si="26"/>
        <v>4.9105727554179593E-2</v>
      </c>
      <c r="E767" s="16">
        <v>0</v>
      </c>
    </row>
    <row r="768" spans="1:5">
      <c r="A768" t="s">
        <v>62</v>
      </c>
      <c r="B768" s="14">
        <v>2001</v>
      </c>
      <c r="C768">
        <v>4.758</v>
      </c>
      <c r="D768" s="19">
        <f t="shared" si="26"/>
        <v>4.9573777089783277E-2</v>
      </c>
      <c r="E768" s="16">
        <v>0</v>
      </c>
    </row>
    <row r="769" spans="1:5">
      <c r="A769" t="s">
        <v>62</v>
      </c>
      <c r="B769" s="14">
        <v>2002</v>
      </c>
      <c r="C769">
        <v>4.9089999999999998</v>
      </c>
      <c r="D769" s="19">
        <f t="shared" si="26"/>
        <v>5.0041826625387101E-2</v>
      </c>
      <c r="E769" s="16">
        <v>0</v>
      </c>
    </row>
    <row r="770" spans="1:5">
      <c r="A770" t="s">
        <v>62</v>
      </c>
      <c r="B770" s="14">
        <v>2003</v>
      </c>
      <c r="C770">
        <v>4.7919999999999998</v>
      </c>
      <c r="D770" s="19">
        <f t="shared" si="26"/>
        <v>5.0509876160990785E-2</v>
      </c>
      <c r="E770" s="16">
        <v>0</v>
      </c>
    </row>
    <row r="771" spans="1:5">
      <c r="A771" t="s">
        <v>62</v>
      </c>
      <c r="B771" s="14">
        <v>2004</v>
      </c>
      <c r="C771">
        <v>5.0270000000000001</v>
      </c>
      <c r="D771" s="19">
        <f t="shared" si="26"/>
        <v>5.097792569659447E-2</v>
      </c>
      <c r="E771" s="16">
        <v>1</v>
      </c>
    </row>
    <row r="772" spans="1:5">
      <c r="A772" t="s">
        <v>62</v>
      </c>
      <c r="B772" s="14">
        <v>2005</v>
      </c>
      <c r="C772">
        <v>4.9669999999999996</v>
      </c>
      <c r="D772" s="19">
        <f t="shared" si="26"/>
        <v>5.1445975232198154E-2</v>
      </c>
      <c r="E772" s="16">
        <v>1</v>
      </c>
    </row>
    <row r="773" spans="1:5">
      <c r="A773" t="s">
        <v>62</v>
      </c>
      <c r="B773" s="14">
        <v>2006</v>
      </c>
      <c r="C773">
        <v>4.8019999999999996</v>
      </c>
      <c r="D773" s="19">
        <f t="shared" si="26"/>
        <v>5.1914024767801832E-2</v>
      </c>
      <c r="E773" s="16">
        <v>1</v>
      </c>
    </row>
    <row r="774" spans="1:5">
      <c r="A774" t="s">
        <v>62</v>
      </c>
      <c r="B774" s="14">
        <v>2007</v>
      </c>
      <c r="C774">
        <v>4.9829999999999997</v>
      </c>
      <c r="D774" s="19">
        <f t="shared" si="26"/>
        <v>5.2382074303405662E-2</v>
      </c>
      <c r="E774" s="16">
        <v>1</v>
      </c>
    </row>
    <row r="775" spans="1:5">
      <c r="A775" t="s">
        <v>62</v>
      </c>
      <c r="B775" s="14">
        <v>2008</v>
      </c>
      <c r="C775">
        <v>5.25</v>
      </c>
      <c r="D775" s="19">
        <f t="shared" si="26"/>
        <v>5.285012383900934E-2</v>
      </c>
      <c r="E775" s="16">
        <v>1</v>
      </c>
    </row>
    <row r="776" spans="1:5">
      <c r="A776" t="s">
        <v>62</v>
      </c>
      <c r="B776" s="14">
        <v>2009</v>
      </c>
      <c r="C776">
        <v>5.8470000000000004</v>
      </c>
      <c r="D776" s="19">
        <f t="shared" si="26"/>
        <v>5.3318173374613025E-2</v>
      </c>
      <c r="E776" s="16">
        <v>1</v>
      </c>
    </row>
    <row r="777" spans="1:5">
      <c r="A777" t="s">
        <v>62</v>
      </c>
      <c r="B777" s="14">
        <v>2010</v>
      </c>
      <c r="C777">
        <v>5.61</v>
      </c>
      <c r="D777" s="19">
        <f t="shared" si="26"/>
        <v>5.3786222910216709E-2</v>
      </c>
      <c r="E777" s="16">
        <v>1</v>
      </c>
    </row>
    <row r="778" spans="1:5">
      <c r="A778" t="s">
        <v>62</v>
      </c>
      <c r="B778" s="14">
        <v>2011</v>
      </c>
      <c r="C778">
        <v>5.4729999999999999</v>
      </c>
      <c r="D778" s="19">
        <f t="shared" si="26"/>
        <v>5.4254272445820532E-2</v>
      </c>
      <c r="E778" s="16">
        <v>1</v>
      </c>
    </row>
    <row r="779" spans="1:5">
      <c r="A779" t="s">
        <v>62</v>
      </c>
      <c r="B779" s="14">
        <v>2012</v>
      </c>
      <c r="C779">
        <v>5.5090000000000003</v>
      </c>
      <c r="D779" s="19">
        <f t="shared" si="26"/>
        <v>5.4722321981424217E-2</v>
      </c>
      <c r="E779" s="16">
        <v>1</v>
      </c>
    </row>
    <row r="780" spans="1:5">
      <c r="A780" t="s">
        <v>62</v>
      </c>
      <c r="B780" s="14">
        <v>2013</v>
      </c>
      <c r="C780">
        <v>5.5860000000000003</v>
      </c>
      <c r="D780" s="19">
        <f t="shared" si="26"/>
        <v>5.5190371517027902E-2</v>
      </c>
      <c r="E780" s="16">
        <v>1</v>
      </c>
    </row>
    <row r="781" spans="1:5">
      <c r="A781" t="s">
        <v>62</v>
      </c>
      <c r="B781" s="14">
        <v>2014</v>
      </c>
      <c r="C781">
        <v>5.5529999999999999</v>
      </c>
      <c r="D781" s="19">
        <f t="shared" si="26"/>
        <v>5.5658421052631579E-2</v>
      </c>
      <c r="E781" s="16">
        <v>1</v>
      </c>
    </row>
    <row r="782" spans="1:5">
      <c r="A782" t="s">
        <v>63</v>
      </c>
      <c r="B782" s="14">
        <v>1985</v>
      </c>
      <c r="E782" s="16">
        <v>0</v>
      </c>
    </row>
    <row r="783" spans="1:5">
      <c r="A783" t="s">
        <v>63</v>
      </c>
      <c r="B783" s="14">
        <v>1986</v>
      </c>
      <c r="E783" s="16">
        <v>0</v>
      </c>
    </row>
    <row r="784" spans="1:5">
      <c r="A784" t="s">
        <v>63</v>
      </c>
      <c r="B784" s="14">
        <v>1987</v>
      </c>
      <c r="E784" s="16">
        <v>0</v>
      </c>
    </row>
    <row r="785" spans="1:5">
      <c r="A785" t="s">
        <v>63</v>
      </c>
      <c r="B785" s="14">
        <v>1988</v>
      </c>
      <c r="E785" s="16">
        <v>0</v>
      </c>
    </row>
    <row r="786" spans="1:5">
      <c r="A786" t="s">
        <v>63</v>
      </c>
      <c r="B786" s="14">
        <v>1989</v>
      </c>
      <c r="E786" s="16">
        <v>0</v>
      </c>
    </row>
    <row r="787" spans="1:5">
      <c r="A787" t="s">
        <v>63</v>
      </c>
      <c r="B787" s="14">
        <v>1990</v>
      </c>
      <c r="E787" s="16">
        <v>0</v>
      </c>
    </row>
    <row r="788" spans="1:5">
      <c r="A788" t="s">
        <v>63</v>
      </c>
      <c r="B788" s="14">
        <v>1991</v>
      </c>
      <c r="E788" s="16">
        <v>0</v>
      </c>
    </row>
    <row r="789" spans="1:5">
      <c r="A789" t="s">
        <v>63</v>
      </c>
      <c r="B789" s="14">
        <v>1992</v>
      </c>
      <c r="E789" s="16">
        <v>0</v>
      </c>
    </row>
    <row r="790" spans="1:5">
      <c r="A790" t="s">
        <v>63</v>
      </c>
      <c r="B790" s="14">
        <v>1993</v>
      </c>
      <c r="E790" s="16">
        <v>0</v>
      </c>
    </row>
    <row r="791" spans="1:5">
      <c r="A791" t="s">
        <v>63</v>
      </c>
      <c r="B791" s="14">
        <v>1994</v>
      </c>
      <c r="E791" s="16">
        <v>0</v>
      </c>
    </row>
    <row r="792" spans="1:5">
      <c r="A792" t="s">
        <v>63</v>
      </c>
      <c r="B792" s="14">
        <v>1995</v>
      </c>
      <c r="E792" s="16">
        <v>0</v>
      </c>
    </row>
    <row r="793" spans="1:5">
      <c r="A793" t="s">
        <v>63</v>
      </c>
      <c r="B793" s="14">
        <v>1996</v>
      </c>
      <c r="E793" s="16">
        <v>0</v>
      </c>
    </row>
    <row r="794" spans="1:5">
      <c r="A794" t="s">
        <v>63</v>
      </c>
      <c r="B794" s="14">
        <v>1997</v>
      </c>
      <c r="E794" s="16">
        <v>0</v>
      </c>
    </row>
    <row r="795" spans="1:5">
      <c r="A795" t="s">
        <v>63</v>
      </c>
      <c r="B795" s="14">
        <v>1998</v>
      </c>
      <c r="E795" s="16">
        <v>0</v>
      </c>
    </row>
    <row r="796" spans="1:5">
      <c r="A796" t="s">
        <v>63</v>
      </c>
      <c r="B796" s="14">
        <v>1999</v>
      </c>
      <c r="E796" s="16">
        <v>0</v>
      </c>
    </row>
    <row r="797" spans="1:5">
      <c r="A797" t="s">
        <v>63</v>
      </c>
      <c r="B797" s="14">
        <v>2000</v>
      </c>
      <c r="C797">
        <v>5.6740000000000004</v>
      </c>
      <c r="D797" s="19">
        <f>TREND($C$797:$C$811,$B$797:$B$811,B797)/100</f>
        <v>5.6268750000000124E-2</v>
      </c>
      <c r="E797" s="16">
        <v>1</v>
      </c>
    </row>
    <row r="798" spans="1:5">
      <c r="A798" t="s">
        <v>63</v>
      </c>
      <c r="B798" s="14">
        <v>2001</v>
      </c>
      <c r="C798">
        <v>5.6289999999999996</v>
      </c>
      <c r="D798" s="19">
        <f t="shared" ref="D798:D811" si="27">TREND($C$797:$C$811,$B$797:$B$811,B798)/100</f>
        <v>5.6698071428571521E-2</v>
      </c>
      <c r="E798" s="16">
        <v>1</v>
      </c>
    </row>
    <row r="799" spans="1:5">
      <c r="A799" t="s">
        <v>63</v>
      </c>
      <c r="B799" s="14">
        <v>2002</v>
      </c>
      <c r="C799">
        <v>5.8659999999999997</v>
      </c>
      <c r="D799" s="19">
        <f t="shared" si="27"/>
        <v>5.7127392857142925E-2</v>
      </c>
      <c r="E799" s="16">
        <v>1</v>
      </c>
    </row>
    <row r="800" spans="1:5">
      <c r="A800" t="s">
        <v>63</v>
      </c>
      <c r="B800" s="14">
        <v>2003</v>
      </c>
      <c r="C800">
        <v>5.8860000000000001</v>
      </c>
      <c r="D800" s="19">
        <f t="shared" si="27"/>
        <v>5.7556714285714461E-2</v>
      </c>
      <c r="E800" s="16">
        <v>1</v>
      </c>
    </row>
    <row r="801" spans="1:5">
      <c r="A801" t="s">
        <v>63</v>
      </c>
      <c r="B801" s="14">
        <v>2004</v>
      </c>
      <c r="C801">
        <v>5.82</v>
      </c>
      <c r="D801" s="19">
        <f t="shared" si="27"/>
        <v>5.7986035714285865E-2</v>
      </c>
      <c r="E801" s="16">
        <v>1</v>
      </c>
    </row>
    <row r="802" spans="1:5">
      <c r="A802" t="s">
        <v>63</v>
      </c>
      <c r="B802" s="14">
        <v>2005</v>
      </c>
      <c r="C802">
        <v>5.8529999999999998</v>
      </c>
      <c r="D802" s="19">
        <f t="shared" si="27"/>
        <v>5.8415357142857262E-2</v>
      </c>
      <c r="E802" s="16">
        <v>1</v>
      </c>
    </row>
    <row r="803" spans="1:5">
      <c r="A803" t="s">
        <v>63</v>
      </c>
      <c r="B803" s="14">
        <v>2006</v>
      </c>
      <c r="C803">
        <v>5.7050000000000001</v>
      </c>
      <c r="D803" s="19">
        <f t="shared" si="27"/>
        <v>5.8844678571428659E-2</v>
      </c>
      <c r="E803" s="16">
        <v>1</v>
      </c>
    </row>
    <row r="804" spans="1:5">
      <c r="A804" t="s">
        <v>63</v>
      </c>
      <c r="B804" s="14">
        <v>2007</v>
      </c>
      <c r="C804">
        <v>5.36</v>
      </c>
      <c r="D804" s="19">
        <f t="shared" si="27"/>
        <v>5.9274000000000056E-2</v>
      </c>
      <c r="E804" s="16">
        <v>1</v>
      </c>
    </row>
    <row r="805" spans="1:5">
      <c r="A805" t="s">
        <v>63</v>
      </c>
      <c r="B805" s="14">
        <v>2008</v>
      </c>
      <c r="C805">
        <v>5.774</v>
      </c>
      <c r="D805" s="19">
        <f t="shared" si="27"/>
        <v>5.9703321428571599E-2</v>
      </c>
      <c r="E805" s="16">
        <v>1</v>
      </c>
    </row>
    <row r="806" spans="1:5">
      <c r="A806" t="s">
        <v>63</v>
      </c>
      <c r="B806" s="14">
        <v>2009</v>
      </c>
      <c r="C806">
        <v>6.2560000000000002</v>
      </c>
      <c r="D806" s="19">
        <f t="shared" si="27"/>
        <v>6.0132642857142996E-2</v>
      </c>
      <c r="E806" s="16">
        <v>1</v>
      </c>
    </row>
    <row r="807" spans="1:5">
      <c r="A807" t="s">
        <v>63</v>
      </c>
      <c r="B807" s="14">
        <v>2010</v>
      </c>
      <c r="C807">
        <v>6.2779999999999996</v>
      </c>
      <c r="D807" s="19">
        <f t="shared" si="27"/>
        <v>6.0561964285714392E-2</v>
      </c>
      <c r="E807" s="16">
        <v>1</v>
      </c>
    </row>
    <row r="808" spans="1:5">
      <c r="A808" t="s">
        <v>63</v>
      </c>
      <c r="B808" s="14">
        <v>2011</v>
      </c>
      <c r="C808">
        <v>6.2610000000000001</v>
      </c>
      <c r="D808" s="19">
        <f t="shared" si="27"/>
        <v>6.0991285714285796E-2</v>
      </c>
      <c r="E808" s="16">
        <v>1</v>
      </c>
    </row>
    <row r="809" spans="1:5">
      <c r="A809" t="s">
        <v>63</v>
      </c>
      <c r="B809" s="14">
        <v>2012</v>
      </c>
      <c r="C809">
        <v>6.266</v>
      </c>
      <c r="D809" s="19">
        <f t="shared" si="27"/>
        <v>6.1420607142857193E-2</v>
      </c>
      <c r="E809" s="16">
        <v>1</v>
      </c>
    </row>
    <row r="810" spans="1:5">
      <c r="A810" t="s">
        <v>63</v>
      </c>
      <c r="B810" s="14">
        <v>2013</v>
      </c>
      <c r="C810">
        <v>6.2169999999999996</v>
      </c>
      <c r="D810" s="19">
        <f t="shared" si="27"/>
        <v>6.1849928571428736E-2</v>
      </c>
      <c r="E810" s="16">
        <v>1</v>
      </c>
    </row>
    <row r="811" spans="1:5">
      <c r="A811" t="s">
        <v>63</v>
      </c>
      <c r="B811" s="14">
        <v>2014</v>
      </c>
      <c r="C811">
        <v>6.0659999999999998</v>
      </c>
      <c r="D811" s="19">
        <f t="shared" si="27"/>
        <v>6.2279250000000133E-2</v>
      </c>
      <c r="E811" s="16">
        <v>1</v>
      </c>
    </row>
    <row r="812" spans="1:5">
      <c r="A812" t="s">
        <v>64</v>
      </c>
      <c r="B812" s="14">
        <v>1985</v>
      </c>
      <c r="C812">
        <v>4.0599999999999996</v>
      </c>
      <c r="D812" s="19">
        <f>TREND($C$812:$C$841,$B$812:$B$841,B812)/100</f>
        <v>4.1044623655913881E-2</v>
      </c>
      <c r="E812" s="16">
        <v>0</v>
      </c>
    </row>
    <row r="813" spans="1:5">
      <c r="A813" t="s">
        <v>64</v>
      </c>
      <c r="B813" s="14">
        <v>1986</v>
      </c>
      <c r="C813">
        <v>3.9809999999999999</v>
      </c>
      <c r="D813" s="19">
        <f t="shared" ref="D813:D841" si="28">TREND($C$812:$C$841,$B$812:$B$841,B813)/100</f>
        <v>4.1875431219873749E-2</v>
      </c>
      <c r="E813" s="16">
        <v>0</v>
      </c>
    </row>
    <row r="814" spans="1:5">
      <c r="A814" t="s">
        <v>64</v>
      </c>
      <c r="B814" s="14">
        <v>1987</v>
      </c>
      <c r="C814">
        <v>4.0289999999999999</v>
      </c>
      <c r="D814" s="19">
        <f t="shared" si="28"/>
        <v>4.2706238783833894E-2</v>
      </c>
      <c r="E814" s="16">
        <v>0</v>
      </c>
    </row>
    <row r="815" spans="1:5">
      <c r="A815" t="s">
        <v>64</v>
      </c>
      <c r="B815" s="14">
        <v>1988</v>
      </c>
      <c r="C815">
        <v>4.4589999999999996</v>
      </c>
      <c r="D815" s="19">
        <f t="shared" si="28"/>
        <v>4.3537046347793762E-2</v>
      </c>
      <c r="E815" s="16">
        <v>0</v>
      </c>
    </row>
    <row r="816" spans="1:5">
      <c r="A816" t="s">
        <v>64</v>
      </c>
      <c r="B816" s="14">
        <v>1989</v>
      </c>
      <c r="C816">
        <v>4.4850000000000003</v>
      </c>
      <c r="D816" s="19">
        <f t="shared" si="28"/>
        <v>4.436785391175363E-2</v>
      </c>
      <c r="E816" s="16">
        <v>0</v>
      </c>
    </row>
    <row r="817" spans="1:5">
      <c r="A817" t="s">
        <v>64</v>
      </c>
      <c r="B817" s="14">
        <v>1990</v>
      </c>
      <c r="C817">
        <v>4.7809999999999997</v>
      </c>
      <c r="D817" s="19">
        <f t="shared" si="28"/>
        <v>4.5198661475713775E-2</v>
      </c>
      <c r="E817" s="16">
        <v>0</v>
      </c>
    </row>
    <row r="818" spans="1:5">
      <c r="A818" t="s">
        <v>64</v>
      </c>
      <c r="B818" s="14">
        <v>1991</v>
      </c>
      <c r="C818">
        <v>4.8479999999999999</v>
      </c>
      <c r="D818" s="19">
        <f t="shared" si="28"/>
        <v>4.6029469039673643E-2</v>
      </c>
      <c r="E818" s="16">
        <v>0</v>
      </c>
    </row>
    <row r="819" spans="1:5">
      <c r="A819" t="s">
        <v>64</v>
      </c>
      <c r="B819" s="14">
        <v>1992</v>
      </c>
      <c r="C819">
        <v>5.1379999999999999</v>
      </c>
      <c r="D819" s="19">
        <f t="shared" si="28"/>
        <v>4.6860276603633511E-2</v>
      </c>
      <c r="E819" s="16">
        <v>1</v>
      </c>
    </row>
    <row r="820" spans="1:5">
      <c r="A820" t="s">
        <v>64</v>
      </c>
      <c r="B820" s="14">
        <v>1993</v>
      </c>
      <c r="C820">
        <v>5.3129999999999997</v>
      </c>
      <c r="D820" s="19">
        <f t="shared" si="28"/>
        <v>4.7691084167593656E-2</v>
      </c>
      <c r="E820" s="16">
        <v>1</v>
      </c>
    </row>
    <row r="821" spans="1:5">
      <c r="A821" t="s">
        <v>64</v>
      </c>
      <c r="B821" s="14">
        <v>1994</v>
      </c>
      <c r="C821">
        <v>5.2060000000000004</v>
      </c>
      <c r="D821" s="19">
        <f t="shared" si="28"/>
        <v>4.8521891731553524E-2</v>
      </c>
      <c r="E821" s="16">
        <v>1</v>
      </c>
    </row>
    <row r="822" spans="1:5">
      <c r="A822" t="s">
        <v>64</v>
      </c>
      <c r="B822" s="14">
        <v>1995</v>
      </c>
      <c r="C822">
        <v>5.077</v>
      </c>
      <c r="D822" s="19">
        <f t="shared" si="28"/>
        <v>4.9352699295513391E-2</v>
      </c>
      <c r="E822" s="16">
        <v>1</v>
      </c>
    </row>
    <row r="823" spans="1:5">
      <c r="A823" t="s">
        <v>64</v>
      </c>
      <c r="B823" s="14">
        <v>1996</v>
      </c>
      <c r="C823">
        <v>5.1029999999999998</v>
      </c>
      <c r="D823" s="19">
        <f t="shared" si="28"/>
        <v>5.0183506859473252E-2</v>
      </c>
      <c r="E823" s="16">
        <v>1</v>
      </c>
    </row>
    <row r="824" spans="1:5">
      <c r="A824" t="s">
        <v>64</v>
      </c>
      <c r="B824" s="14">
        <v>1997</v>
      </c>
      <c r="C824">
        <v>5.0199999999999996</v>
      </c>
      <c r="D824" s="19">
        <f t="shared" si="28"/>
        <v>5.1014314423433404E-2</v>
      </c>
      <c r="E824" s="16">
        <v>1</v>
      </c>
    </row>
    <row r="825" spans="1:5">
      <c r="A825" t="s">
        <v>64</v>
      </c>
      <c r="B825" s="14">
        <v>1998</v>
      </c>
      <c r="C825">
        <v>4.9740000000000002</v>
      </c>
      <c r="D825" s="19">
        <f t="shared" si="28"/>
        <v>5.1845121987393272E-2</v>
      </c>
      <c r="E825" s="16">
        <v>1</v>
      </c>
    </row>
    <row r="826" spans="1:5">
      <c r="A826" t="s">
        <v>64</v>
      </c>
      <c r="B826" s="14">
        <v>1999</v>
      </c>
      <c r="C826">
        <v>4.9669999999999996</v>
      </c>
      <c r="D826" s="19">
        <f t="shared" si="28"/>
        <v>5.2675929551353133E-2</v>
      </c>
      <c r="E826" s="16">
        <v>1</v>
      </c>
    </row>
    <row r="827" spans="1:5">
      <c r="A827" t="s">
        <v>64</v>
      </c>
      <c r="B827" s="14">
        <v>2000</v>
      </c>
      <c r="C827">
        <v>4.8639999999999999</v>
      </c>
      <c r="D827" s="19">
        <f t="shared" si="28"/>
        <v>5.3506737115313285E-2</v>
      </c>
      <c r="E827" s="16">
        <v>1</v>
      </c>
    </row>
    <row r="828" spans="1:5">
      <c r="A828" t="s">
        <v>64</v>
      </c>
      <c r="B828" s="14">
        <v>2001</v>
      </c>
      <c r="C828">
        <v>4.8179999999999996</v>
      </c>
      <c r="D828" s="19">
        <f t="shared" si="28"/>
        <v>5.4337544679273153E-2</v>
      </c>
      <c r="E828" s="16">
        <v>1</v>
      </c>
    </row>
    <row r="829" spans="1:5">
      <c r="A829" t="s">
        <v>64</v>
      </c>
      <c r="B829" s="14">
        <v>2002</v>
      </c>
      <c r="C829">
        <v>4.8330000000000002</v>
      </c>
      <c r="D829" s="19">
        <f t="shared" si="28"/>
        <v>5.5168352243233014E-2</v>
      </c>
      <c r="E829" s="16">
        <v>1</v>
      </c>
    </row>
    <row r="830" spans="1:5">
      <c r="A830" t="s">
        <v>64</v>
      </c>
      <c r="B830" s="14">
        <v>2003</v>
      </c>
      <c r="C830">
        <v>5.37</v>
      </c>
      <c r="D830" s="19">
        <f t="shared" si="28"/>
        <v>5.5999159807193166E-2</v>
      </c>
      <c r="E830" s="16">
        <v>1</v>
      </c>
    </row>
    <row r="831" spans="1:5">
      <c r="A831" t="s">
        <v>64</v>
      </c>
      <c r="B831" s="14">
        <v>2004</v>
      </c>
      <c r="C831">
        <v>5.4539999999999997</v>
      </c>
      <c r="D831" s="19">
        <f t="shared" si="28"/>
        <v>5.6829967371153034E-2</v>
      </c>
      <c r="E831" s="16">
        <v>1</v>
      </c>
    </row>
    <row r="832" spans="1:5">
      <c r="A832" t="s">
        <v>64</v>
      </c>
      <c r="B832" s="14">
        <v>2005</v>
      </c>
      <c r="C832">
        <v>5.5170000000000003</v>
      </c>
      <c r="D832" s="19">
        <f t="shared" si="28"/>
        <v>5.7660774935112895E-2</v>
      </c>
      <c r="E832" s="16">
        <v>1</v>
      </c>
    </row>
    <row r="833" spans="1:5">
      <c r="A833" t="s">
        <v>64</v>
      </c>
      <c r="B833" s="14">
        <v>2006</v>
      </c>
      <c r="C833">
        <v>5.62</v>
      </c>
      <c r="D833" s="19">
        <f t="shared" si="28"/>
        <v>5.8491582499073047E-2</v>
      </c>
      <c r="E833" s="16">
        <v>1</v>
      </c>
    </row>
    <row r="834" spans="1:5">
      <c r="A834" t="s">
        <v>64</v>
      </c>
      <c r="B834" s="14">
        <v>2007</v>
      </c>
      <c r="C834">
        <v>5.6989999999999998</v>
      </c>
      <c r="D834" s="19">
        <f t="shared" si="28"/>
        <v>5.9322390063032915E-2</v>
      </c>
      <c r="E834" s="16">
        <v>1</v>
      </c>
    </row>
    <row r="835" spans="1:5">
      <c r="A835" t="s">
        <v>64</v>
      </c>
      <c r="B835" s="14">
        <v>2008</v>
      </c>
      <c r="C835">
        <v>6.1040000000000001</v>
      </c>
      <c r="D835" s="19">
        <f t="shared" si="28"/>
        <v>6.0153197626992776E-2</v>
      </c>
      <c r="E835" s="16">
        <v>1</v>
      </c>
    </row>
    <row r="836" spans="1:5">
      <c r="A836" t="s">
        <v>64</v>
      </c>
      <c r="B836" s="14">
        <v>2009</v>
      </c>
      <c r="C836">
        <v>6.7770000000000001</v>
      </c>
      <c r="D836" s="19">
        <f t="shared" si="28"/>
        <v>6.0984005190952928E-2</v>
      </c>
      <c r="E836" s="16">
        <v>1</v>
      </c>
    </row>
    <row r="837" spans="1:5">
      <c r="A837" t="s">
        <v>64</v>
      </c>
      <c r="B837" s="14">
        <v>2010</v>
      </c>
      <c r="C837">
        <v>6.7469999999999999</v>
      </c>
      <c r="D837" s="19">
        <f t="shared" si="28"/>
        <v>6.1814812754912796E-2</v>
      </c>
      <c r="E837" s="16">
        <v>1</v>
      </c>
    </row>
    <row r="838" spans="1:5">
      <c r="A838" t="s">
        <v>64</v>
      </c>
      <c r="B838" s="14">
        <v>2011</v>
      </c>
      <c r="C838">
        <v>6.7080000000000002</v>
      </c>
      <c r="D838" s="19">
        <f t="shared" si="28"/>
        <v>6.2645620318872663E-2</v>
      </c>
      <c r="E838" s="16">
        <v>1</v>
      </c>
    </row>
    <row r="839" spans="1:5">
      <c r="A839" t="s">
        <v>64</v>
      </c>
      <c r="B839" s="14">
        <v>2012</v>
      </c>
      <c r="C839">
        <v>6.5510000000000002</v>
      </c>
      <c r="D839" s="19">
        <f t="shared" si="28"/>
        <v>6.3476427882832809E-2</v>
      </c>
      <c r="E839" s="16">
        <v>1</v>
      </c>
    </row>
    <row r="840" spans="1:5">
      <c r="A840" t="s">
        <v>64</v>
      </c>
      <c r="B840" s="14">
        <v>2013</v>
      </c>
      <c r="C840">
        <v>6.4109999999999996</v>
      </c>
      <c r="D840" s="19">
        <f t="shared" si="28"/>
        <v>6.4307235446792677E-2</v>
      </c>
      <c r="E840" s="16">
        <v>1</v>
      </c>
    </row>
    <row r="841" spans="1:5">
      <c r="A841" t="s">
        <v>64</v>
      </c>
      <c r="B841" s="14">
        <v>2014</v>
      </c>
      <c r="C841">
        <v>6.36</v>
      </c>
      <c r="D841" s="19">
        <f t="shared" si="28"/>
        <v>6.5138043010752544E-2</v>
      </c>
      <c r="E841" s="16">
        <v>1</v>
      </c>
    </row>
    <row r="842" spans="1:5">
      <c r="A842" t="s">
        <v>65</v>
      </c>
      <c r="B842" s="14">
        <v>1985</v>
      </c>
      <c r="C842">
        <v>6.577</v>
      </c>
      <c r="D842" s="19">
        <f>TREND($C$842:$C$871,$B$842:$B$871,B842)/100</f>
        <v>5.7287634408602343E-2</v>
      </c>
      <c r="E842" s="16">
        <v>0</v>
      </c>
    </row>
    <row r="843" spans="1:5">
      <c r="A843" t="s">
        <v>65</v>
      </c>
      <c r="B843" s="14">
        <v>1986</v>
      </c>
      <c r="C843">
        <v>6.3760000000000003</v>
      </c>
      <c r="D843" s="19">
        <f t="shared" ref="D843:D871" si="29">TREND($C$842:$C$871,$B$842:$B$871,B843)/100</f>
        <v>5.8085429736744632E-2</v>
      </c>
      <c r="E843" s="16">
        <v>0</v>
      </c>
    </row>
    <row r="844" spans="1:5">
      <c r="A844" t="s">
        <v>65</v>
      </c>
      <c r="B844" s="14">
        <v>1987</v>
      </c>
      <c r="C844">
        <v>6.45</v>
      </c>
      <c r="D844" s="19">
        <f t="shared" si="29"/>
        <v>5.8883225064887197E-2</v>
      </c>
      <c r="E844" s="16">
        <v>0</v>
      </c>
    </row>
    <row r="845" spans="1:5">
      <c r="A845" t="s">
        <v>65</v>
      </c>
      <c r="B845" s="14">
        <v>1988</v>
      </c>
      <c r="C845">
        <v>6.3449999999999998</v>
      </c>
      <c r="D845" s="19">
        <f t="shared" si="29"/>
        <v>5.9681020393029485E-2</v>
      </c>
      <c r="E845" s="16">
        <v>0</v>
      </c>
    </row>
    <row r="846" spans="1:5">
      <c r="A846" t="s">
        <v>65</v>
      </c>
      <c r="B846" s="14">
        <v>1989</v>
      </c>
      <c r="C846">
        <v>6.4109999999999996</v>
      </c>
      <c r="D846" s="19">
        <f t="shared" si="29"/>
        <v>6.0478815721171773E-2</v>
      </c>
      <c r="E846" s="16">
        <v>0</v>
      </c>
    </row>
    <row r="847" spans="1:5">
      <c r="A847" t="s">
        <v>65</v>
      </c>
      <c r="B847" s="14">
        <v>1990</v>
      </c>
      <c r="C847">
        <v>5.7729999999999997</v>
      </c>
      <c r="D847" s="19">
        <f t="shared" si="29"/>
        <v>6.1276611049314339E-2</v>
      </c>
      <c r="E847" s="16">
        <v>0</v>
      </c>
    </row>
    <row r="848" spans="1:5">
      <c r="A848" t="s">
        <v>65</v>
      </c>
      <c r="B848" s="14">
        <v>1991</v>
      </c>
      <c r="C848">
        <v>5.6379999999999999</v>
      </c>
      <c r="D848" s="19">
        <f t="shared" si="29"/>
        <v>6.2074406377456627E-2</v>
      </c>
      <c r="E848" s="16">
        <v>0</v>
      </c>
    </row>
    <row r="849" spans="1:5">
      <c r="A849" t="s">
        <v>65</v>
      </c>
      <c r="B849" s="14">
        <v>1992</v>
      </c>
      <c r="C849">
        <v>6.5640000000000001</v>
      </c>
      <c r="D849" s="19">
        <f t="shared" si="29"/>
        <v>6.2872201705598915E-2</v>
      </c>
      <c r="E849" s="16">
        <v>0</v>
      </c>
    </row>
    <row r="850" spans="1:5">
      <c r="A850" t="s">
        <v>65</v>
      </c>
      <c r="B850" s="14">
        <v>1993</v>
      </c>
      <c r="C850">
        <v>6.7889999999999997</v>
      </c>
      <c r="D850" s="19">
        <f t="shared" si="29"/>
        <v>6.3669997033741488E-2</v>
      </c>
      <c r="E850" s="16">
        <v>0</v>
      </c>
    </row>
    <row r="851" spans="1:5">
      <c r="A851" t="s">
        <v>65</v>
      </c>
      <c r="B851" s="14">
        <v>1994</v>
      </c>
      <c r="C851">
        <v>6.431</v>
      </c>
      <c r="D851" s="19">
        <f t="shared" si="29"/>
        <v>6.4467792361883769E-2</v>
      </c>
      <c r="E851" s="16">
        <v>0</v>
      </c>
    </row>
    <row r="852" spans="1:5">
      <c r="A852" t="s">
        <v>65</v>
      </c>
      <c r="B852" s="14">
        <v>1995</v>
      </c>
      <c r="C852">
        <v>6.3170000000000002</v>
      </c>
      <c r="D852" s="19">
        <f t="shared" si="29"/>
        <v>6.526558769002605E-2</v>
      </c>
      <c r="E852" s="16">
        <v>1</v>
      </c>
    </row>
    <row r="853" spans="1:5">
      <c r="A853" t="s">
        <v>65</v>
      </c>
      <c r="B853" s="14">
        <v>1996</v>
      </c>
      <c r="C853">
        <v>6.5369999999999999</v>
      </c>
      <c r="D853" s="19">
        <f t="shared" si="29"/>
        <v>6.6063383018168623E-2</v>
      </c>
      <c r="E853" s="16">
        <v>1</v>
      </c>
    </row>
    <row r="854" spans="1:5">
      <c r="A854" t="s">
        <v>65</v>
      </c>
      <c r="B854" s="14">
        <v>1997</v>
      </c>
      <c r="C854">
        <v>6.2880000000000003</v>
      </c>
      <c r="D854" s="19">
        <f t="shared" si="29"/>
        <v>6.6861178346310904E-2</v>
      </c>
      <c r="E854" s="16">
        <v>1</v>
      </c>
    </row>
    <row r="855" spans="1:5">
      <c r="A855" t="s">
        <v>65</v>
      </c>
      <c r="B855" s="14">
        <v>1998</v>
      </c>
      <c r="C855">
        <v>6.3490000000000002</v>
      </c>
      <c r="D855" s="19">
        <f t="shared" si="29"/>
        <v>6.7658973674453199E-2</v>
      </c>
      <c r="E855" s="16">
        <v>1</v>
      </c>
    </row>
    <row r="856" spans="1:5">
      <c r="A856" t="s">
        <v>65</v>
      </c>
      <c r="B856" s="14">
        <v>1999</v>
      </c>
      <c r="C856">
        <v>6.3659999999999997</v>
      </c>
      <c r="D856" s="19">
        <f t="shared" si="29"/>
        <v>6.8456769002595758E-2</v>
      </c>
      <c r="E856" s="16">
        <v>1</v>
      </c>
    </row>
    <row r="857" spans="1:5">
      <c r="A857" t="s">
        <v>65</v>
      </c>
      <c r="B857" s="14">
        <v>2000</v>
      </c>
      <c r="C857">
        <v>6.34</v>
      </c>
      <c r="D857" s="19">
        <f t="shared" si="29"/>
        <v>6.9254564330738053E-2</v>
      </c>
      <c r="E857" s="16">
        <v>1</v>
      </c>
    </row>
    <row r="858" spans="1:5">
      <c r="A858" t="s">
        <v>65</v>
      </c>
      <c r="B858" s="14">
        <v>2001</v>
      </c>
      <c r="C858">
        <v>6.5759999999999996</v>
      </c>
      <c r="D858" s="19">
        <f t="shared" si="29"/>
        <v>7.0052359658880334E-2</v>
      </c>
      <c r="E858" s="16">
        <v>1</v>
      </c>
    </row>
    <row r="859" spans="1:5">
      <c r="A859" t="s">
        <v>65</v>
      </c>
      <c r="B859" s="14">
        <v>2002</v>
      </c>
      <c r="C859">
        <v>6.8730000000000002</v>
      </c>
      <c r="D859" s="19">
        <f t="shared" si="29"/>
        <v>7.0850154987022906E-2</v>
      </c>
      <c r="E859" s="16">
        <v>1</v>
      </c>
    </row>
    <row r="860" spans="1:5">
      <c r="A860" t="s">
        <v>65</v>
      </c>
      <c r="B860" s="14">
        <v>2003</v>
      </c>
      <c r="C860">
        <v>6.9889999999999999</v>
      </c>
      <c r="D860" s="19">
        <f t="shared" si="29"/>
        <v>7.1647950315165188E-2</v>
      </c>
      <c r="E860" s="16">
        <v>1</v>
      </c>
    </row>
    <row r="861" spans="1:5">
      <c r="A861" t="s">
        <v>65</v>
      </c>
      <c r="B861" s="14">
        <v>2004</v>
      </c>
      <c r="C861">
        <v>6.7880000000000003</v>
      </c>
      <c r="D861" s="19">
        <f t="shared" si="29"/>
        <v>7.2445745643307469E-2</v>
      </c>
      <c r="E861" s="16">
        <v>1</v>
      </c>
    </row>
    <row r="862" spans="1:5">
      <c r="A862" t="s">
        <v>65</v>
      </c>
      <c r="B862" s="14">
        <v>2005</v>
      </c>
      <c r="C862">
        <v>6.7670000000000003</v>
      </c>
      <c r="D862" s="19">
        <f t="shared" si="29"/>
        <v>7.3243540971450041E-2</v>
      </c>
      <c r="E862" s="16">
        <v>1</v>
      </c>
    </row>
    <row r="863" spans="1:5">
      <c r="A863" t="s">
        <v>65</v>
      </c>
      <c r="B863" s="14">
        <v>2006</v>
      </c>
      <c r="C863">
        <v>6.6760000000000002</v>
      </c>
      <c r="D863" s="19">
        <f t="shared" si="29"/>
        <v>7.4041336299592336E-2</v>
      </c>
      <c r="E863" s="16">
        <v>1</v>
      </c>
    </row>
    <row r="864" spans="1:5">
      <c r="A864" t="s">
        <v>65</v>
      </c>
      <c r="B864" s="14">
        <v>2007</v>
      </c>
      <c r="C864">
        <v>6.609</v>
      </c>
      <c r="D864" s="19">
        <f t="shared" si="29"/>
        <v>7.4839131627734617E-2</v>
      </c>
      <c r="E864" s="16">
        <v>1</v>
      </c>
    </row>
    <row r="865" spans="1:5">
      <c r="A865" t="s">
        <v>65</v>
      </c>
      <c r="B865" s="14">
        <v>2008</v>
      </c>
      <c r="C865">
        <v>6.8049999999999997</v>
      </c>
      <c r="D865" s="19">
        <f t="shared" si="29"/>
        <v>7.563692695587719E-2</v>
      </c>
      <c r="E865" s="16">
        <v>1</v>
      </c>
    </row>
    <row r="866" spans="1:5">
      <c r="A866" t="s">
        <v>65</v>
      </c>
      <c r="B866" s="14">
        <v>2009</v>
      </c>
      <c r="C866">
        <v>7.3310000000000004</v>
      </c>
      <c r="D866" s="19">
        <f t="shared" si="29"/>
        <v>7.6434722284019471E-2</v>
      </c>
      <c r="E866" s="16">
        <v>1</v>
      </c>
    </row>
    <row r="867" spans="1:5">
      <c r="A867" t="s">
        <v>65</v>
      </c>
      <c r="B867" s="14">
        <v>2010</v>
      </c>
      <c r="C867">
        <v>6.9489999999999998</v>
      </c>
      <c r="D867" s="19">
        <f t="shared" si="29"/>
        <v>7.7232517612161752E-2</v>
      </c>
      <c r="E867" s="16">
        <v>1</v>
      </c>
    </row>
    <row r="868" spans="1:5">
      <c r="A868" t="s">
        <v>65</v>
      </c>
      <c r="B868" s="14">
        <v>2011</v>
      </c>
      <c r="C868">
        <v>8.9670000000000005</v>
      </c>
      <c r="D868" s="19">
        <f t="shared" si="29"/>
        <v>7.8030312940304325E-2</v>
      </c>
      <c r="E868" s="16">
        <v>1</v>
      </c>
    </row>
    <row r="869" spans="1:5">
      <c r="A869" t="s">
        <v>65</v>
      </c>
      <c r="B869" s="14">
        <v>2012</v>
      </c>
      <c r="C869">
        <v>9.1419999999999995</v>
      </c>
      <c r="D869" s="19">
        <f t="shared" si="29"/>
        <v>7.8828108268446606E-2</v>
      </c>
      <c r="E869" s="16">
        <v>1</v>
      </c>
    </row>
    <row r="870" spans="1:5">
      <c r="A870" t="s">
        <v>65</v>
      </c>
      <c r="B870" s="14">
        <v>2013</v>
      </c>
      <c r="C870">
        <v>9.2560000000000002</v>
      </c>
      <c r="D870" s="19">
        <f t="shared" si="29"/>
        <v>7.9625903596588901E-2</v>
      </c>
      <c r="E870" s="16">
        <v>1</v>
      </c>
    </row>
    <row r="871" spans="1:5">
      <c r="A871" t="s">
        <v>65</v>
      </c>
      <c r="B871" s="14">
        <v>2014</v>
      </c>
      <c r="C871">
        <v>9.2880000000000003</v>
      </c>
      <c r="D871" s="19">
        <f t="shared" si="29"/>
        <v>8.0423698924731474E-2</v>
      </c>
      <c r="E871" s="16">
        <v>1</v>
      </c>
    </row>
    <row r="872" spans="1:5">
      <c r="A872" t="s">
        <v>66</v>
      </c>
      <c r="B872" s="14">
        <v>1985</v>
      </c>
      <c r="C872">
        <v>3.403</v>
      </c>
      <c r="D872" s="19">
        <f>TREND($C$872:$C$901,$B$872:$B$901,B872)/100</f>
        <v>3.2853311827956873E-2</v>
      </c>
      <c r="E872" s="16">
        <v>0</v>
      </c>
    </row>
    <row r="873" spans="1:5">
      <c r="A873" t="s">
        <v>66</v>
      </c>
      <c r="B873" s="14">
        <v>1986</v>
      </c>
      <c r="C873">
        <v>3.4670000000000001</v>
      </c>
      <c r="D873" s="19">
        <f t="shared" ref="D873:D901" si="30">TREND($C$872:$C$901,$B$872:$B$901,B873)/100</f>
        <v>3.4241336299592147E-2</v>
      </c>
      <c r="E873" s="16">
        <v>0</v>
      </c>
    </row>
    <row r="874" spans="1:5">
      <c r="A874" t="s">
        <v>66</v>
      </c>
      <c r="B874" s="14">
        <v>1987</v>
      </c>
      <c r="C874">
        <v>3.5569999999999999</v>
      </c>
      <c r="D874" s="19">
        <f t="shared" si="30"/>
        <v>3.5629360771227428E-2</v>
      </c>
      <c r="E874" s="16">
        <v>0</v>
      </c>
    </row>
    <row r="875" spans="1:5">
      <c r="A875" t="s">
        <v>66</v>
      </c>
      <c r="B875" s="14">
        <v>1988</v>
      </c>
      <c r="C875">
        <v>3.6150000000000002</v>
      </c>
      <c r="D875" s="19">
        <f t="shared" si="30"/>
        <v>3.7017385242862133E-2</v>
      </c>
      <c r="E875" s="16">
        <v>0</v>
      </c>
    </row>
    <row r="876" spans="1:5">
      <c r="A876" t="s">
        <v>66</v>
      </c>
      <c r="B876" s="14">
        <v>1989</v>
      </c>
      <c r="C876">
        <v>3.7519999999999998</v>
      </c>
      <c r="D876" s="19">
        <f t="shared" si="30"/>
        <v>3.8405409714497407E-2</v>
      </c>
      <c r="E876" s="16">
        <v>0</v>
      </c>
    </row>
    <row r="877" spans="1:5">
      <c r="A877" t="s">
        <v>66</v>
      </c>
      <c r="B877" s="14">
        <v>1990</v>
      </c>
      <c r="C877">
        <v>3.7509999999999999</v>
      </c>
      <c r="D877" s="19">
        <f t="shared" si="30"/>
        <v>3.9793434186132688E-2</v>
      </c>
      <c r="E877" s="16">
        <v>0</v>
      </c>
    </row>
    <row r="878" spans="1:5">
      <c r="A878" t="s">
        <v>66</v>
      </c>
      <c r="B878" s="14">
        <v>1991</v>
      </c>
      <c r="C878">
        <v>4.0940000000000003</v>
      </c>
      <c r="D878" s="19">
        <f t="shared" si="30"/>
        <v>4.1181458657767962E-2</v>
      </c>
      <c r="E878" s="16">
        <v>0</v>
      </c>
    </row>
    <row r="879" spans="1:5">
      <c r="A879" t="s">
        <v>66</v>
      </c>
      <c r="B879" s="14">
        <v>1992</v>
      </c>
      <c r="C879">
        <v>4.3680000000000003</v>
      </c>
      <c r="D879" s="19">
        <f t="shared" si="30"/>
        <v>4.2569483129402667E-2</v>
      </c>
      <c r="E879" s="16">
        <v>0</v>
      </c>
    </row>
    <row r="880" spans="1:5">
      <c r="A880" t="s">
        <v>66</v>
      </c>
      <c r="B880" s="14">
        <v>1993</v>
      </c>
      <c r="C880">
        <v>4.4530000000000003</v>
      </c>
      <c r="D880" s="19">
        <f t="shared" si="30"/>
        <v>4.3957507601037948E-2</v>
      </c>
      <c r="E880" s="16">
        <v>0</v>
      </c>
    </row>
    <row r="881" spans="1:5">
      <c r="A881" t="s">
        <v>66</v>
      </c>
      <c r="B881" s="14">
        <v>1994</v>
      </c>
      <c r="C881">
        <v>4.484</v>
      </c>
      <c r="D881" s="19">
        <f t="shared" si="30"/>
        <v>4.5345532072673223E-2</v>
      </c>
      <c r="E881" s="16">
        <v>0</v>
      </c>
    </row>
    <row r="882" spans="1:5">
      <c r="A882" t="s">
        <v>66</v>
      </c>
      <c r="B882" s="14">
        <v>1995</v>
      </c>
      <c r="C882">
        <v>4.7389999999999999</v>
      </c>
      <c r="D882" s="19">
        <f t="shared" si="30"/>
        <v>4.6733556544308497E-2</v>
      </c>
      <c r="E882" s="16">
        <v>0</v>
      </c>
    </row>
    <row r="883" spans="1:5">
      <c r="A883" t="s">
        <v>66</v>
      </c>
      <c r="B883" s="14">
        <v>1996</v>
      </c>
      <c r="C883">
        <v>5.01</v>
      </c>
      <c r="D883" s="19">
        <f t="shared" si="30"/>
        <v>4.8121581015943778E-2</v>
      </c>
      <c r="E883" s="16">
        <v>0</v>
      </c>
    </row>
    <row r="884" spans="1:5">
      <c r="A884" t="s">
        <v>66</v>
      </c>
      <c r="B884" s="14">
        <v>1997</v>
      </c>
      <c r="C884">
        <v>5.048</v>
      </c>
      <c r="D884" s="19">
        <f t="shared" si="30"/>
        <v>4.9509605487578483E-2</v>
      </c>
      <c r="E884" s="16">
        <v>0</v>
      </c>
    </row>
    <row r="885" spans="1:5">
      <c r="A885" t="s">
        <v>66</v>
      </c>
      <c r="B885" s="14">
        <v>1998</v>
      </c>
      <c r="C885">
        <v>5.0880000000000001</v>
      </c>
      <c r="D885" s="19">
        <f t="shared" si="30"/>
        <v>5.0897629959213757E-2</v>
      </c>
      <c r="E885" s="16">
        <v>0</v>
      </c>
    </row>
    <row r="886" spans="1:5">
      <c r="A886" t="s">
        <v>66</v>
      </c>
      <c r="B886" s="14">
        <v>1999</v>
      </c>
      <c r="C886">
        <v>5.2050000000000001</v>
      </c>
      <c r="D886" s="19">
        <f t="shared" si="30"/>
        <v>5.2285654430849038E-2</v>
      </c>
      <c r="E886" s="16">
        <v>0</v>
      </c>
    </row>
    <row r="887" spans="1:5">
      <c r="A887" t="s">
        <v>66</v>
      </c>
      <c r="B887" s="14">
        <v>2000</v>
      </c>
      <c r="C887">
        <v>5.1760000000000002</v>
      </c>
      <c r="D887" s="19">
        <f t="shared" si="30"/>
        <v>5.3673678902484312E-2</v>
      </c>
      <c r="E887" s="16">
        <v>0</v>
      </c>
    </row>
    <row r="888" spans="1:5">
      <c r="A888" t="s">
        <v>66</v>
      </c>
      <c r="B888" s="14">
        <v>2001</v>
      </c>
      <c r="C888">
        <v>5.5170000000000003</v>
      </c>
      <c r="D888" s="19">
        <f t="shared" si="30"/>
        <v>5.5061703374119017E-2</v>
      </c>
      <c r="E888" s="16">
        <v>0</v>
      </c>
    </row>
    <row r="889" spans="1:5">
      <c r="A889" t="s">
        <v>66</v>
      </c>
      <c r="B889" s="14">
        <v>2002</v>
      </c>
      <c r="C889">
        <v>5.83</v>
      </c>
      <c r="D889" s="19">
        <f t="shared" si="30"/>
        <v>5.6449727845754298E-2</v>
      </c>
      <c r="E889" s="16">
        <v>0</v>
      </c>
    </row>
    <row r="890" spans="1:5">
      <c r="A890" t="s">
        <v>66</v>
      </c>
      <c r="B890" s="14">
        <v>2003</v>
      </c>
      <c r="C890">
        <v>6.0640000000000001</v>
      </c>
      <c r="D890" s="19">
        <f t="shared" si="30"/>
        <v>5.7837752317389572E-2</v>
      </c>
      <c r="E890" s="16">
        <v>0</v>
      </c>
    </row>
    <row r="891" spans="1:5">
      <c r="A891" t="s">
        <v>66</v>
      </c>
      <c r="B891" s="14">
        <v>2004</v>
      </c>
      <c r="C891">
        <v>6.0860000000000003</v>
      </c>
      <c r="D891" s="19">
        <f t="shared" si="30"/>
        <v>5.9225776789024846E-2</v>
      </c>
      <c r="E891" s="16">
        <v>0</v>
      </c>
    </row>
    <row r="892" spans="1:5">
      <c r="A892" t="s">
        <v>66</v>
      </c>
      <c r="B892" s="14">
        <v>2005</v>
      </c>
      <c r="C892">
        <v>6.0979999999999999</v>
      </c>
      <c r="D892" s="19">
        <f t="shared" si="30"/>
        <v>6.0613801260660127E-2</v>
      </c>
      <c r="E892" s="16">
        <v>0</v>
      </c>
    </row>
    <row r="893" spans="1:5">
      <c r="A893" t="s">
        <v>66</v>
      </c>
      <c r="B893" s="14">
        <v>2006</v>
      </c>
      <c r="C893">
        <v>5.798</v>
      </c>
      <c r="D893" s="19">
        <f t="shared" si="30"/>
        <v>6.2001825732294832E-2</v>
      </c>
      <c r="E893" s="16">
        <v>0</v>
      </c>
    </row>
    <row r="894" spans="1:5">
      <c r="A894" t="s">
        <v>66</v>
      </c>
      <c r="B894" s="14">
        <v>2007</v>
      </c>
      <c r="C894">
        <v>5.6929999999999996</v>
      </c>
      <c r="D894" s="19">
        <f t="shared" si="30"/>
        <v>6.3389850203930106E-2</v>
      </c>
      <c r="E894" s="16">
        <v>0</v>
      </c>
    </row>
    <row r="895" spans="1:5">
      <c r="A895" t="s">
        <v>66</v>
      </c>
      <c r="B895" s="14">
        <v>2008</v>
      </c>
      <c r="C895">
        <v>6.3719999999999999</v>
      </c>
      <c r="D895" s="19">
        <f t="shared" si="30"/>
        <v>6.4777874675565381E-2</v>
      </c>
      <c r="E895" s="16">
        <v>0</v>
      </c>
    </row>
    <row r="896" spans="1:5">
      <c r="A896" t="s">
        <v>66</v>
      </c>
      <c r="B896" s="14">
        <v>2009</v>
      </c>
      <c r="C896">
        <v>6.8079999999999998</v>
      </c>
      <c r="D896" s="19">
        <f t="shared" si="30"/>
        <v>6.6165899147200669E-2</v>
      </c>
      <c r="E896" s="16">
        <v>0</v>
      </c>
    </row>
    <row r="897" spans="1:5">
      <c r="A897" t="s">
        <v>66</v>
      </c>
      <c r="B897" s="14">
        <v>2010</v>
      </c>
      <c r="C897">
        <v>6.7149999999999999</v>
      </c>
      <c r="D897" s="19">
        <f t="shared" si="30"/>
        <v>6.7553923618835374E-2</v>
      </c>
      <c r="E897" s="16">
        <v>0</v>
      </c>
    </row>
    <row r="898" spans="1:5">
      <c r="A898" t="s">
        <v>66</v>
      </c>
      <c r="B898" s="14">
        <v>2011</v>
      </c>
      <c r="C898">
        <v>6.8209999999999997</v>
      </c>
      <c r="D898" s="19">
        <f t="shared" si="30"/>
        <v>6.8941948090470648E-2</v>
      </c>
      <c r="E898" s="16">
        <v>0</v>
      </c>
    </row>
    <row r="899" spans="1:5">
      <c r="A899" t="s">
        <v>66</v>
      </c>
      <c r="B899" s="14">
        <v>2012</v>
      </c>
      <c r="C899">
        <v>7.1379999999999999</v>
      </c>
      <c r="D899" s="19">
        <f t="shared" si="30"/>
        <v>7.0329972562105922E-2</v>
      </c>
      <c r="E899" s="16">
        <v>0</v>
      </c>
    </row>
    <row r="900" spans="1:5">
      <c r="A900" t="s">
        <v>66</v>
      </c>
      <c r="B900" s="14">
        <v>2013</v>
      </c>
      <c r="C900">
        <v>7.3730000000000002</v>
      </c>
      <c r="D900" s="19">
        <f t="shared" si="30"/>
        <v>7.1717997033741196E-2</v>
      </c>
      <c r="E900" s="16">
        <v>0</v>
      </c>
    </row>
    <row r="901" spans="1:5">
      <c r="A901" t="s">
        <v>66</v>
      </c>
      <c r="B901" s="14">
        <v>2014</v>
      </c>
      <c r="C901">
        <v>7.4160000000000004</v>
      </c>
      <c r="D901" s="19">
        <f t="shared" si="30"/>
        <v>7.310602150537647E-2</v>
      </c>
      <c r="E901" s="16">
        <v>0</v>
      </c>
    </row>
    <row r="902" spans="1:5">
      <c r="A902" t="s">
        <v>67</v>
      </c>
      <c r="B902" s="14">
        <v>1985</v>
      </c>
      <c r="C902">
        <v>4.4279999999999999</v>
      </c>
      <c r="D902" s="19">
        <f>TREND($C$902:$C$931,$B$902:$B$931,B902)/100</f>
        <v>3.7782537634408586E-2</v>
      </c>
      <c r="E902" s="16">
        <v>0</v>
      </c>
    </row>
    <row r="903" spans="1:5">
      <c r="A903" t="s">
        <v>67</v>
      </c>
      <c r="B903" s="14">
        <v>1986</v>
      </c>
      <c r="C903">
        <v>4.407</v>
      </c>
      <c r="D903" s="19">
        <f t="shared" ref="D903:D931" si="31">TREND($C$902:$C$931,$B$902:$B$931,B903)/100</f>
        <v>3.8935305153874819E-2</v>
      </c>
      <c r="E903" s="16">
        <v>0</v>
      </c>
    </row>
    <row r="904" spans="1:5">
      <c r="A904" t="s">
        <v>67</v>
      </c>
      <c r="B904" s="14">
        <v>1987</v>
      </c>
      <c r="C904">
        <v>4.4210000000000003</v>
      </c>
      <c r="D904" s="19">
        <f t="shared" si="31"/>
        <v>4.0088072673340774E-2</v>
      </c>
      <c r="E904" s="16">
        <v>0</v>
      </c>
    </row>
    <row r="905" spans="1:5">
      <c r="A905" t="s">
        <v>67</v>
      </c>
      <c r="B905" s="14">
        <v>1988</v>
      </c>
      <c r="C905">
        <v>4.3310000000000004</v>
      </c>
      <c r="D905" s="19">
        <f t="shared" si="31"/>
        <v>4.1240840192807014E-2</v>
      </c>
      <c r="E905" s="16">
        <v>0</v>
      </c>
    </row>
    <row r="906" spans="1:5">
      <c r="A906" t="s">
        <v>67</v>
      </c>
      <c r="B906" s="14">
        <v>1989</v>
      </c>
      <c r="C906">
        <v>4.2489999999999997</v>
      </c>
      <c r="D906" s="19">
        <f t="shared" si="31"/>
        <v>4.239360771227297E-2</v>
      </c>
      <c r="E906" s="16">
        <v>0</v>
      </c>
    </row>
    <row r="907" spans="1:5">
      <c r="A907" t="s">
        <v>67</v>
      </c>
      <c r="B907" s="14">
        <v>1990</v>
      </c>
      <c r="C907">
        <v>4.2910000000000004</v>
      </c>
      <c r="D907" s="19">
        <f t="shared" si="31"/>
        <v>4.3546375231739202E-2</v>
      </c>
      <c r="E907" s="16">
        <v>0</v>
      </c>
    </row>
    <row r="908" spans="1:5">
      <c r="A908" t="s">
        <v>67</v>
      </c>
      <c r="B908" s="14">
        <v>1991</v>
      </c>
      <c r="C908">
        <v>4.5860000000000003</v>
      </c>
      <c r="D908" s="19">
        <f t="shared" si="31"/>
        <v>4.4699142751205158E-2</v>
      </c>
      <c r="E908" s="16">
        <v>0</v>
      </c>
    </row>
    <row r="909" spans="1:5">
      <c r="A909" t="s">
        <v>67</v>
      </c>
      <c r="B909" s="14">
        <v>1992</v>
      </c>
      <c r="C909">
        <v>4.9749999999999996</v>
      </c>
      <c r="D909" s="19">
        <f t="shared" si="31"/>
        <v>4.5851910270671113E-2</v>
      </c>
      <c r="E909" s="16">
        <v>1</v>
      </c>
    </row>
    <row r="910" spans="1:5">
      <c r="A910" t="s">
        <v>67</v>
      </c>
      <c r="B910" s="14">
        <v>1993</v>
      </c>
      <c r="C910">
        <v>5.0659999999999998</v>
      </c>
      <c r="D910" s="19">
        <f t="shared" si="31"/>
        <v>4.7004677790137353E-2</v>
      </c>
      <c r="E910" s="16">
        <v>1</v>
      </c>
    </row>
    <row r="911" spans="1:5">
      <c r="A911" t="s">
        <v>67</v>
      </c>
      <c r="B911" s="14">
        <v>1994</v>
      </c>
      <c r="C911">
        <v>5.0910000000000002</v>
      </c>
      <c r="D911" s="19">
        <f t="shared" si="31"/>
        <v>4.8157445309603301E-2</v>
      </c>
      <c r="E911" s="16">
        <v>1</v>
      </c>
    </row>
    <row r="912" spans="1:5">
      <c r="A912" t="s">
        <v>67</v>
      </c>
      <c r="B912" s="14">
        <v>1995</v>
      </c>
      <c r="C912">
        <v>4.7610000000000001</v>
      </c>
      <c r="D912" s="19">
        <f t="shared" si="31"/>
        <v>4.9310212829069541E-2</v>
      </c>
      <c r="E912" s="16">
        <v>1</v>
      </c>
    </row>
    <row r="913" spans="1:5">
      <c r="A913" t="s">
        <v>67</v>
      </c>
      <c r="B913" s="14">
        <v>1996</v>
      </c>
      <c r="C913">
        <v>4.7539999999999996</v>
      </c>
      <c r="D913" s="19">
        <f t="shared" si="31"/>
        <v>5.0462980348535497E-2</v>
      </c>
      <c r="E913" s="16">
        <v>1</v>
      </c>
    </row>
    <row r="914" spans="1:5">
      <c r="A914" t="s">
        <v>67</v>
      </c>
      <c r="B914" s="14">
        <v>1997</v>
      </c>
      <c r="C914">
        <v>4.3769999999999998</v>
      </c>
      <c r="D914" s="19">
        <f t="shared" si="31"/>
        <v>5.1615747868001452E-2</v>
      </c>
      <c r="E914" s="16">
        <v>1</v>
      </c>
    </row>
    <row r="915" spans="1:5">
      <c r="A915" t="s">
        <v>67</v>
      </c>
      <c r="B915" s="14">
        <v>1998</v>
      </c>
      <c r="C915">
        <v>4.4939999999999998</v>
      </c>
      <c r="D915" s="19">
        <f t="shared" si="31"/>
        <v>5.2768515387467685E-2</v>
      </c>
      <c r="E915" s="16">
        <v>1</v>
      </c>
    </row>
    <row r="916" spans="1:5">
      <c r="A916" t="s">
        <v>67</v>
      </c>
      <c r="B916" s="14">
        <v>1999</v>
      </c>
      <c r="C916">
        <v>4.6879999999999997</v>
      </c>
      <c r="D916" s="19">
        <f t="shared" si="31"/>
        <v>5.392128290693364E-2</v>
      </c>
      <c r="E916" s="16">
        <v>1</v>
      </c>
    </row>
    <row r="917" spans="1:5">
      <c r="A917" t="s">
        <v>67</v>
      </c>
      <c r="B917" s="14">
        <v>2000</v>
      </c>
      <c r="C917">
        <v>4.7699999999999996</v>
      </c>
      <c r="D917" s="19">
        <f t="shared" si="31"/>
        <v>5.507405042639988E-2</v>
      </c>
      <c r="E917" s="16">
        <v>1</v>
      </c>
    </row>
    <row r="918" spans="1:5">
      <c r="A918" t="s">
        <v>67</v>
      </c>
      <c r="B918" s="14">
        <v>2001</v>
      </c>
      <c r="C918">
        <v>5.0389999999999997</v>
      </c>
      <c r="D918" s="19">
        <f t="shared" si="31"/>
        <v>5.6226817945865835E-2</v>
      </c>
      <c r="E918" s="16">
        <v>1</v>
      </c>
    </row>
    <row r="919" spans="1:5">
      <c r="A919" t="s">
        <v>67</v>
      </c>
      <c r="B919" s="14">
        <v>2002</v>
      </c>
      <c r="C919">
        <v>5.2779999999999996</v>
      </c>
      <c r="D919" s="19">
        <f t="shared" si="31"/>
        <v>5.7379585465332068E-2</v>
      </c>
      <c r="E919" s="16">
        <v>1</v>
      </c>
    </row>
    <row r="920" spans="1:5">
      <c r="A920" t="s">
        <v>67</v>
      </c>
      <c r="B920" s="14">
        <v>2003</v>
      </c>
      <c r="C920">
        <v>5.48</v>
      </c>
      <c r="D920" s="19">
        <f t="shared" si="31"/>
        <v>5.8532352984798024E-2</v>
      </c>
      <c r="E920" s="16">
        <v>1</v>
      </c>
    </row>
    <row r="921" spans="1:5">
      <c r="A921" t="s">
        <v>67</v>
      </c>
      <c r="B921" s="14">
        <v>2004</v>
      </c>
      <c r="C921">
        <v>5.7430000000000003</v>
      </c>
      <c r="D921" s="19">
        <f t="shared" si="31"/>
        <v>5.9685120504263979E-2</v>
      </c>
      <c r="E921" s="16">
        <v>1</v>
      </c>
    </row>
    <row r="922" spans="1:5">
      <c r="A922" t="s">
        <v>67</v>
      </c>
      <c r="B922" s="14">
        <v>2005</v>
      </c>
      <c r="C922">
        <v>5.8890000000000002</v>
      </c>
      <c r="D922" s="19">
        <f t="shared" si="31"/>
        <v>6.0837888023730219E-2</v>
      </c>
      <c r="E922" s="16">
        <v>1</v>
      </c>
    </row>
    <row r="923" spans="1:5">
      <c r="A923" t="s">
        <v>67</v>
      </c>
      <c r="B923" s="14">
        <v>2006</v>
      </c>
      <c r="C923">
        <v>6.0759999999999996</v>
      </c>
      <c r="D923" s="19">
        <f t="shared" si="31"/>
        <v>6.1990655543196167E-2</v>
      </c>
      <c r="E923" s="16">
        <v>1</v>
      </c>
    </row>
    <row r="924" spans="1:5">
      <c r="A924" t="s">
        <v>67</v>
      </c>
      <c r="B924" s="14">
        <v>2007</v>
      </c>
      <c r="C924">
        <v>6.0979999999999999</v>
      </c>
      <c r="D924" s="19">
        <f t="shared" si="31"/>
        <v>6.3143423062662407E-2</v>
      </c>
      <c r="E924" s="16">
        <v>1</v>
      </c>
    </row>
    <row r="925" spans="1:5">
      <c r="A925" t="s">
        <v>67</v>
      </c>
      <c r="B925" s="14">
        <v>2008</v>
      </c>
      <c r="C925">
        <v>6.3920000000000003</v>
      </c>
      <c r="D925" s="19">
        <f t="shared" si="31"/>
        <v>6.4296190582128362E-2</v>
      </c>
      <c r="E925" s="16">
        <v>1</v>
      </c>
    </row>
    <row r="926" spans="1:5">
      <c r="A926" t="s">
        <v>67</v>
      </c>
      <c r="B926" s="14">
        <v>2009</v>
      </c>
      <c r="C926">
        <v>7.165</v>
      </c>
      <c r="D926" s="19">
        <f t="shared" si="31"/>
        <v>6.5448958101594595E-2</v>
      </c>
      <c r="E926" s="16">
        <v>1</v>
      </c>
    </row>
    <row r="927" spans="1:5">
      <c r="A927" t="s">
        <v>67</v>
      </c>
      <c r="B927" s="14">
        <v>2010</v>
      </c>
      <c r="C927">
        <v>7.0720000000000001</v>
      </c>
      <c r="D927" s="19">
        <f t="shared" si="31"/>
        <v>6.6601725621060551E-2</v>
      </c>
      <c r="E927" s="16">
        <v>1</v>
      </c>
    </row>
    <row r="928" spans="1:5">
      <c r="A928" t="s">
        <v>67</v>
      </c>
      <c r="B928" s="14">
        <v>2011</v>
      </c>
      <c r="C928">
        <v>6.9859999999999998</v>
      </c>
      <c r="D928" s="19">
        <f t="shared" si="31"/>
        <v>6.7754493140526506E-2</v>
      </c>
      <c r="E928" s="16">
        <v>1</v>
      </c>
    </row>
    <row r="929" spans="1:5">
      <c r="A929" t="s">
        <v>67</v>
      </c>
      <c r="B929" s="14">
        <v>2012</v>
      </c>
      <c r="C929">
        <v>6.944</v>
      </c>
      <c r="D929" s="19">
        <f t="shared" si="31"/>
        <v>6.8907260659992739E-2</v>
      </c>
      <c r="E929" s="16">
        <v>1</v>
      </c>
    </row>
    <row r="930" spans="1:5">
      <c r="A930" t="s">
        <v>67</v>
      </c>
      <c r="B930" s="14">
        <v>2013</v>
      </c>
      <c r="C930">
        <v>7.8369999999999997</v>
      </c>
      <c r="D930" s="19">
        <f t="shared" si="31"/>
        <v>7.0060028179458694E-2</v>
      </c>
      <c r="E930" s="16">
        <v>1</v>
      </c>
    </row>
    <row r="931" spans="1:5">
      <c r="A931" t="s">
        <v>67</v>
      </c>
      <c r="B931" s="14">
        <v>2014</v>
      </c>
      <c r="C931">
        <v>7.8049999999999997</v>
      </c>
      <c r="D931" s="19">
        <f t="shared" si="31"/>
        <v>7.1212795698924941E-2</v>
      </c>
      <c r="E931" s="16">
        <v>1</v>
      </c>
    </row>
    <row r="932" spans="1:5">
      <c r="A932" t="s">
        <v>68</v>
      </c>
      <c r="B932" s="14">
        <v>1985</v>
      </c>
      <c r="E932" s="16">
        <v>0</v>
      </c>
    </row>
    <row r="933" spans="1:5">
      <c r="A933" t="s">
        <v>68</v>
      </c>
      <c r="B933" s="14">
        <v>1986</v>
      </c>
      <c r="E933" s="16">
        <v>0</v>
      </c>
    </row>
    <row r="934" spans="1:5">
      <c r="A934" t="s">
        <v>68</v>
      </c>
      <c r="B934" s="14">
        <v>1987</v>
      </c>
      <c r="E934" s="16">
        <v>0</v>
      </c>
    </row>
    <row r="935" spans="1:5">
      <c r="A935" t="s">
        <v>68</v>
      </c>
      <c r="B935" s="14">
        <v>1988</v>
      </c>
      <c r="E935" s="16">
        <v>0</v>
      </c>
    </row>
    <row r="936" spans="1:5">
      <c r="A936" t="s">
        <v>68</v>
      </c>
      <c r="B936" s="14">
        <v>1989</v>
      </c>
      <c r="E936" s="16">
        <v>0</v>
      </c>
    </row>
    <row r="937" spans="1:5">
      <c r="A937" t="s">
        <v>68</v>
      </c>
      <c r="B937" s="14">
        <v>1990</v>
      </c>
      <c r="E937" s="16">
        <v>0</v>
      </c>
    </row>
    <row r="938" spans="1:5">
      <c r="A938" t="s">
        <v>68</v>
      </c>
      <c r="B938" s="14">
        <v>1991</v>
      </c>
      <c r="E938" s="16">
        <v>0</v>
      </c>
    </row>
    <row r="939" spans="1:5">
      <c r="A939" t="s">
        <v>68</v>
      </c>
      <c r="B939" s="14">
        <v>1992</v>
      </c>
      <c r="E939" s="16">
        <v>0</v>
      </c>
    </row>
    <row r="940" spans="1:5">
      <c r="A940" t="s">
        <v>68</v>
      </c>
      <c r="B940" s="14">
        <v>1993</v>
      </c>
      <c r="E940" s="16">
        <v>0</v>
      </c>
    </row>
    <row r="941" spans="1:5">
      <c r="A941" t="s">
        <v>68</v>
      </c>
      <c r="B941" s="14">
        <v>1994</v>
      </c>
      <c r="E941" s="16">
        <v>0</v>
      </c>
    </row>
    <row r="942" spans="1:5">
      <c r="A942" t="s">
        <v>68</v>
      </c>
      <c r="B942" s="14">
        <v>1995</v>
      </c>
      <c r="E942" s="16">
        <v>0</v>
      </c>
    </row>
    <row r="943" spans="1:5">
      <c r="A943" t="s">
        <v>68</v>
      </c>
      <c r="B943" s="14">
        <v>1996</v>
      </c>
      <c r="E943" s="16">
        <v>0</v>
      </c>
    </row>
    <row r="944" spans="1:5">
      <c r="A944" t="s">
        <v>68</v>
      </c>
      <c r="B944" s="14">
        <v>1997</v>
      </c>
      <c r="E944" s="16">
        <v>0</v>
      </c>
    </row>
    <row r="945" spans="1:5">
      <c r="A945" t="s">
        <v>68</v>
      </c>
      <c r="B945" s="14">
        <v>1998</v>
      </c>
      <c r="E945" s="16">
        <v>0</v>
      </c>
    </row>
    <row r="946" spans="1:5">
      <c r="A946" t="s">
        <v>68</v>
      </c>
      <c r="B946" s="14">
        <v>1999</v>
      </c>
      <c r="E946" s="16">
        <v>0</v>
      </c>
    </row>
    <row r="947" spans="1:5">
      <c r="A947" t="s">
        <v>68</v>
      </c>
      <c r="B947" s="14">
        <v>2000</v>
      </c>
      <c r="C947">
        <v>5.524</v>
      </c>
      <c r="D947" s="19">
        <f>TREND($C$947:$C$961,$B$947:$B$961,B947)/100</f>
        <v>5.7836833333333289E-2</v>
      </c>
      <c r="E947" s="16">
        <v>0</v>
      </c>
    </row>
    <row r="948" spans="1:5">
      <c r="A948" t="s">
        <v>68</v>
      </c>
      <c r="B948" s="14">
        <v>2001</v>
      </c>
      <c r="C948">
        <v>5.9450000000000003</v>
      </c>
      <c r="D948" s="19">
        <f t="shared" ref="D948:D961" si="32">TREND($C$947:$C$961,$B$947:$B$961,B948)/100</f>
        <v>5.9675476190475932E-2</v>
      </c>
      <c r="E948" s="16">
        <v>0</v>
      </c>
    </row>
    <row r="949" spans="1:5">
      <c r="A949" t="s">
        <v>68</v>
      </c>
      <c r="B949" s="14">
        <v>2002</v>
      </c>
      <c r="C949">
        <v>6.2969999999999997</v>
      </c>
      <c r="D949" s="19">
        <f t="shared" si="32"/>
        <v>6.1514119047619144E-2</v>
      </c>
      <c r="E949" s="16">
        <v>0</v>
      </c>
    </row>
    <row r="950" spans="1:5">
      <c r="A950" t="s">
        <v>68</v>
      </c>
      <c r="B950" s="14">
        <v>2003</v>
      </c>
      <c r="C950">
        <v>6.492</v>
      </c>
      <c r="D950" s="19">
        <f t="shared" si="32"/>
        <v>6.3352761904761787E-2</v>
      </c>
      <c r="E950" s="16">
        <v>0</v>
      </c>
    </row>
    <row r="951" spans="1:5">
      <c r="A951" t="s">
        <v>68</v>
      </c>
      <c r="B951" s="14">
        <v>2004</v>
      </c>
      <c r="C951">
        <v>6.5759999999999996</v>
      </c>
      <c r="D951" s="19">
        <f t="shared" si="32"/>
        <v>6.5191404761905006E-2</v>
      </c>
      <c r="E951" s="16">
        <v>0</v>
      </c>
    </row>
    <row r="952" spans="1:5">
      <c r="A952" t="s">
        <v>68</v>
      </c>
      <c r="B952" s="14">
        <v>2005</v>
      </c>
      <c r="C952">
        <v>6.5979999999999999</v>
      </c>
      <c r="D952" s="19">
        <f t="shared" si="32"/>
        <v>6.7030047619047656E-2</v>
      </c>
      <c r="E952" s="16">
        <v>0</v>
      </c>
    </row>
    <row r="953" spans="1:5">
      <c r="A953" t="s">
        <v>68</v>
      </c>
      <c r="B953" s="14">
        <v>2006</v>
      </c>
      <c r="C953">
        <v>6.76</v>
      </c>
      <c r="D953" s="19">
        <f t="shared" si="32"/>
        <v>6.8868690476190292E-2</v>
      </c>
      <c r="E953" s="16">
        <v>0</v>
      </c>
    </row>
    <row r="954" spans="1:5">
      <c r="A954" t="s">
        <v>68</v>
      </c>
      <c r="B954" s="14">
        <v>2007</v>
      </c>
      <c r="C954">
        <v>6.883</v>
      </c>
      <c r="D954" s="19">
        <f t="shared" si="32"/>
        <v>7.0707333333333511E-2</v>
      </c>
      <c r="E954" s="16">
        <v>0</v>
      </c>
    </row>
    <row r="955" spans="1:5">
      <c r="A955" t="s">
        <v>68</v>
      </c>
      <c r="B955" s="14">
        <v>2008</v>
      </c>
      <c r="C955">
        <v>7.2220000000000004</v>
      </c>
      <c r="D955" s="19">
        <f t="shared" si="32"/>
        <v>7.2545976190476147E-2</v>
      </c>
      <c r="E955" s="16">
        <v>0</v>
      </c>
    </row>
    <row r="956" spans="1:5">
      <c r="A956" t="s">
        <v>68</v>
      </c>
      <c r="B956" s="14">
        <v>2009</v>
      </c>
      <c r="C956">
        <v>7.8639999999999999</v>
      </c>
      <c r="D956" s="19">
        <f t="shared" si="32"/>
        <v>7.4384619047618797E-2</v>
      </c>
      <c r="E956" s="16">
        <v>0</v>
      </c>
    </row>
    <row r="957" spans="1:5">
      <c r="A957" t="s">
        <v>68</v>
      </c>
      <c r="B957" s="14">
        <v>2010</v>
      </c>
      <c r="C957">
        <v>7.931</v>
      </c>
      <c r="D957" s="19">
        <f t="shared" si="32"/>
        <v>7.6223261904762016E-2</v>
      </c>
      <c r="E957" s="16">
        <v>0</v>
      </c>
    </row>
    <row r="958" spans="1:5">
      <c r="A958" t="s">
        <v>68</v>
      </c>
      <c r="B958" s="14">
        <v>2011</v>
      </c>
      <c r="C958">
        <v>7.9260000000000002</v>
      </c>
      <c r="D958" s="19">
        <f t="shared" si="32"/>
        <v>7.8061904761904652E-2</v>
      </c>
      <c r="E958" s="16">
        <v>1</v>
      </c>
    </row>
    <row r="959" spans="1:5">
      <c r="A959" t="s">
        <v>68</v>
      </c>
      <c r="B959" s="14">
        <v>2012</v>
      </c>
      <c r="C959">
        <v>7.9119999999999999</v>
      </c>
      <c r="D959" s="19">
        <f t="shared" si="32"/>
        <v>7.9900547619047871E-2</v>
      </c>
      <c r="E959" s="16">
        <v>1</v>
      </c>
    </row>
    <row r="960" spans="1:5">
      <c r="A960" t="s">
        <v>68</v>
      </c>
      <c r="B960" s="14">
        <v>2013</v>
      </c>
      <c r="C960">
        <v>7.9669999999999996</v>
      </c>
      <c r="D960" s="19">
        <f t="shared" si="32"/>
        <v>8.1739190476190521E-2</v>
      </c>
      <c r="E960" s="16">
        <v>1</v>
      </c>
    </row>
    <row r="961" spans="1:5">
      <c r="A961" t="s">
        <v>68</v>
      </c>
      <c r="B961" s="14">
        <v>2014</v>
      </c>
      <c r="C961">
        <v>8.1639999999999997</v>
      </c>
      <c r="D961" s="19">
        <f t="shared" si="32"/>
        <v>8.3577833333333157E-2</v>
      </c>
      <c r="E961" s="16">
        <v>1</v>
      </c>
    </row>
    <row r="962" spans="1:5">
      <c r="E962" s="17"/>
    </row>
    <row r="963" spans="1:5">
      <c r="E963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selection activeCell="Q28" sqref="Q28"/>
    </sheetView>
  </sheetViews>
  <sheetFormatPr defaultColWidth="10.6640625" defaultRowHeight="12.75"/>
  <cols>
    <col min="1" max="1" width="12.1328125" bestFit="1" customWidth="1"/>
  </cols>
  <sheetData>
    <row r="1" spans="1:31">
      <c r="B1" s="18">
        <v>1985</v>
      </c>
      <c r="C1" s="18">
        <v>1986</v>
      </c>
      <c r="D1" s="18">
        <v>1987</v>
      </c>
      <c r="E1" s="18">
        <v>1988</v>
      </c>
      <c r="F1" s="18">
        <v>1989</v>
      </c>
      <c r="G1" s="18">
        <v>1990</v>
      </c>
      <c r="H1" s="18">
        <v>1991</v>
      </c>
      <c r="I1" s="18">
        <v>1992</v>
      </c>
      <c r="J1" s="18">
        <v>1993</v>
      </c>
      <c r="K1" s="18">
        <v>1994</v>
      </c>
      <c r="L1" s="18">
        <v>1995</v>
      </c>
      <c r="M1" s="18">
        <v>1996</v>
      </c>
      <c r="N1" s="18">
        <v>1997</v>
      </c>
      <c r="O1" s="18">
        <v>1998</v>
      </c>
      <c r="P1" s="18">
        <v>1999</v>
      </c>
      <c r="Q1" s="18">
        <v>2000</v>
      </c>
      <c r="R1" s="18">
        <v>2001</v>
      </c>
      <c r="S1" s="18">
        <v>2002</v>
      </c>
      <c r="T1" s="18">
        <v>2003</v>
      </c>
      <c r="U1" s="18">
        <v>2004</v>
      </c>
      <c r="V1" s="18">
        <v>2005</v>
      </c>
      <c r="W1" s="18">
        <v>2006</v>
      </c>
      <c r="X1" s="18">
        <v>2007</v>
      </c>
      <c r="Y1" s="18">
        <v>2008</v>
      </c>
      <c r="Z1" s="18">
        <v>2009</v>
      </c>
      <c r="AA1" s="18">
        <v>2010</v>
      </c>
      <c r="AB1" s="18">
        <v>2011</v>
      </c>
      <c r="AC1" s="18">
        <v>2012</v>
      </c>
      <c r="AD1" s="18">
        <v>2013</v>
      </c>
      <c r="AE1" s="18">
        <v>2014</v>
      </c>
    </row>
    <row r="2" spans="1:31">
      <c r="A2" t="s">
        <v>79</v>
      </c>
      <c r="B2" s="10">
        <f>(AVERAGEIFS(trend!$C$2:$C$961,trend!$B$2:$B$961,1985,trend!$E$2:$E$961,1))/100</f>
        <v>5.1376666666666668E-2</v>
      </c>
      <c r="C2" s="10">
        <f>(AVERAGEIFS(trend!$C$2:$C$961,trend!$B$2:$B$961,1986,trend!$E$2:$E$961,1))/100</f>
        <v>5.164666666666666E-2</v>
      </c>
      <c r="D2" s="10">
        <f>(AVERAGEIFS(trend!$C$2:$C$961,trend!$B$2:$B$961,1987,trend!$E$2:$E$961,1))/100</f>
        <v>5.1736666666666667E-2</v>
      </c>
      <c r="E2" s="10">
        <f>(AVERAGEIFS(trend!$C$2:$C$961,trend!$B$2:$B$961,1988,trend!$E$2:$E$961,1))/100</f>
        <v>5.1243333333333335E-2</v>
      </c>
      <c r="F2" s="10">
        <f>(AVERAGEIFS(trend!$C$2:$C$961,trend!$B$2:$B$961,1989,trend!$E$2:$E$961,1))/100</f>
        <v>5.2900000000000003E-2</v>
      </c>
      <c r="G2" s="10">
        <f>(AVERAGEIFS(trend!$C$2:$C$961,trend!$B$2:$B$961,1990,trend!$E$2:$E$961,1))/100</f>
        <v>5.0959999999999998E-2</v>
      </c>
      <c r="H2" s="10">
        <f>(AVERAGEIFS(trend!$C$2:$C$961,trend!$B$2:$B$961,1991,trend!$E$2:$E$961,1))/100</f>
        <v>4.5525000000000003E-2</v>
      </c>
      <c r="I2" s="10">
        <f>(AVERAGEIFS(trend!$C$2:$C$961,trend!$B$2:$B$961,1992,trend!$E$2:$E$961,1))/100</f>
        <v>5.3028461538461531E-2</v>
      </c>
      <c r="J2" s="10">
        <f>(AVERAGEIFS(trend!$C$2:$C$961,trend!$B$2:$B$961,1993,trend!$E$2:$E$961,1))/100</f>
        <v>5.452846153846154E-2</v>
      </c>
      <c r="K2" s="10">
        <f>(AVERAGEIFS(trend!$C$2:$C$961,trend!$B$2:$B$961,1994,trend!$E$2:$E$961,1))/100</f>
        <v>5.3872857142857146E-2</v>
      </c>
      <c r="L2" s="10">
        <f>(AVERAGEIFS(trend!$C$2:$C$961,trend!$B$2:$B$961,1995,trend!$E$2:$E$961,1))/100</f>
        <v>5.5298333333333331E-2</v>
      </c>
      <c r="M2" s="10">
        <f>(AVERAGEIFS(trend!$C$2:$C$961,trend!$B$2:$B$961,1996,trend!$E$2:$E$961,1))/100</f>
        <v>5.5724444444444458E-2</v>
      </c>
      <c r="N2" s="10">
        <f>(AVERAGEIFS(trend!$C$2:$C$961,trend!$B$2:$B$961,1997,trend!$E$2:$E$961,1))/100</f>
        <v>5.5047777777777772E-2</v>
      </c>
      <c r="O2" s="10">
        <f>(AVERAGEIFS(trend!$C$2:$C$961,trend!$B$2:$B$961,1998,trend!$E$2:$E$961,1))/100</f>
        <v>5.4837500000000004E-2</v>
      </c>
      <c r="P2" s="10">
        <f>(AVERAGEIFS(trend!$C$2:$C$961,trend!$B$2:$B$961,1999,trend!$E$2:$E$961,1))/100</f>
        <v>5.4306818181818171E-2</v>
      </c>
      <c r="Q2" s="10">
        <f>(AVERAGEIFS(trend!$C$2:$C$961,trend!$B$2:$B$961,2000,trend!$E$2:$E$961,1))/100</f>
        <v>5.4753043478260877E-2</v>
      </c>
      <c r="R2" s="10">
        <f>(AVERAGEIFS(trend!$C$2:$C$961,trend!$B$2:$B$961,2001,trend!$E$2:$E$961,1))/100</f>
        <v>5.6009199999999995E-2</v>
      </c>
      <c r="S2" s="10">
        <f>(AVERAGEIFS(trend!$C$2:$C$961,trend!$B$2:$B$961,2002,trend!$E$2:$E$961,1))/100</f>
        <v>5.7933599999999988E-2</v>
      </c>
      <c r="T2" s="10">
        <f>(AVERAGEIFS(trend!$C$2:$C$961,trend!$B$2:$B$961,2003,trend!$E$2:$E$961,1))/100</f>
        <v>5.8984400000000006E-2</v>
      </c>
      <c r="U2" s="10">
        <f>(AVERAGEIFS(trend!$C$2:$C$961,trend!$B$2:$B$961,2004,trend!$E$2:$E$961,1))/100</f>
        <v>5.9465517241379301E-2</v>
      </c>
      <c r="V2" s="10">
        <f>(AVERAGEIFS(trend!$C$2:$C$961,trend!$B$2:$B$961,2005,trend!$E$2:$E$961,1))/100</f>
        <v>6.0137241379310362E-2</v>
      </c>
      <c r="W2" s="10">
        <f>(AVERAGEIFS(trend!$C$2:$C$961,trend!$B$2:$B$961,2006,trend!$E$2:$E$961,1))/100</f>
        <v>5.8599310344827585E-2</v>
      </c>
      <c r="X2" s="10">
        <f>(AVERAGEIFS(trend!$C$2:$C$961,trend!$B$2:$B$961,2007,trend!$E$2:$E$961,1))/100</f>
        <v>5.8289310344827615E-2</v>
      </c>
      <c r="Y2" s="10">
        <f>(AVERAGEIFS(trend!$C$2:$C$961,trend!$B$2:$B$961,2008,trend!$E$2:$E$961,1))/100</f>
        <v>6.078793103448276E-2</v>
      </c>
      <c r="Z2" s="10">
        <f>(AVERAGEIFS(trend!$C$2:$C$961,trend!$B$2:$B$961,2009,trend!$E$2:$E$961,1))/100</f>
        <v>6.6338571428571413E-2</v>
      </c>
      <c r="AA2" s="10">
        <f>(AVERAGEIFS(trend!$C$2:$C$961,trend!$B$2:$B$961,2010,trend!$E$2:$E$961,1))/100</f>
        <v>6.5503928571428574E-2</v>
      </c>
      <c r="AB2" s="10">
        <f>(AVERAGEIFS(trend!$C$2:$C$961,trend!$B$2:$B$961,2011,trend!$E$2:$E$961,1))/100</f>
        <v>6.5816206896551724E-2</v>
      </c>
      <c r="AC2" s="10">
        <f>(AVERAGEIFS(trend!$C$2:$C$961,trend!$B$2:$B$961,2012,trend!$E$2:$E$961,1))/100</f>
        <v>6.6306206896551714E-2</v>
      </c>
      <c r="AD2" s="10">
        <f>(AVERAGEIFS(trend!$C$2:$C$961,trend!$B$2:$B$961,2013,trend!$E$2:$E$961,1))/100</f>
        <v>6.7125862068965536E-2</v>
      </c>
      <c r="AE2" s="10">
        <f>(AVERAGEIFS(trend!$C$2:$C$961,trend!$B$2:$B$961,2014,trend!$E$2:$E$961,1))/100</f>
        <v>6.6958965517241384E-2</v>
      </c>
    </row>
    <row r="3" spans="1:31">
      <c r="A3" t="s">
        <v>80</v>
      </c>
      <c r="B3" s="10">
        <f>(AVERAGEIFS(trend!$C$2:$C$961,trend!$B$2:$B$961,1985,trend!$E$2:$E$961,0))/100</f>
        <v>4.9308124999999994E-2</v>
      </c>
      <c r="C3" s="10">
        <f>(AVERAGEIFS(trend!$C$2:$C$961,trend!$B$2:$B$961,1986,trend!$E$2:$E$961,0))/100</f>
        <v>4.9028666666666665E-2</v>
      </c>
      <c r="D3" s="10">
        <f>(AVERAGEIFS(trend!$C$2:$C$961,trend!$B$2:$B$961,1987,trend!$E$2:$E$961,0))/100</f>
        <v>5.0347333333333334E-2</v>
      </c>
      <c r="E3" s="10">
        <f>(AVERAGEIFS(trend!$C$2:$C$961,trend!$B$2:$B$961,1988,trend!$E$2:$E$961,0))/100</f>
        <v>4.9955294117647056E-2</v>
      </c>
      <c r="F3" s="10">
        <f>(AVERAGEIFS(trend!$C$2:$C$961,trend!$B$2:$B$961,1989,trend!$E$2:$E$961,0))/100</f>
        <v>4.9379444444444441E-2</v>
      </c>
      <c r="G3" s="10">
        <f>(AVERAGEIFS(trend!$C$2:$C$961,trend!$B$2:$B$961,1990,trend!$E$2:$E$961,0))/100</f>
        <v>5.0173000000000002E-2</v>
      </c>
      <c r="H3" s="10">
        <f>(AVERAGEIFS(trend!$C$2:$C$961,trend!$B$2:$B$961,1991,trend!$E$2:$E$961,0))/100</f>
        <v>5.2532857142857138E-2</v>
      </c>
      <c r="I3" s="10">
        <f>(AVERAGEIFS(trend!$C$2:$C$961,trend!$B$2:$B$961,1992,trend!$E$2:$E$961,0))/100</f>
        <v>5.644416666666667E-2</v>
      </c>
      <c r="J3" s="10">
        <f>(AVERAGEIFS(trend!$C$2:$C$961,trend!$B$2:$B$961,1993,trend!$E$2:$E$961,0))/100</f>
        <v>5.6492500000000015E-2</v>
      </c>
      <c r="K3" s="10">
        <f>(AVERAGEIFS(trend!$C$2:$C$961,trend!$B$2:$B$961,1994,trend!$E$2:$E$961,0))/100</f>
        <v>5.6131818181818185E-2</v>
      </c>
      <c r="L3" s="10">
        <f>(AVERAGEIFS(trend!$C$2:$C$961,trend!$B$2:$B$961,1995,trend!$E$2:$E$961,0))/100</f>
        <v>5.2972499999999992E-2</v>
      </c>
      <c r="M3" s="10">
        <f>(AVERAGEIFS(trend!$C$2:$C$961,trend!$B$2:$B$961,1996,trend!$E$2:$E$961,0))/100</f>
        <v>5.2956250000000003E-2</v>
      </c>
      <c r="N3" s="10">
        <f>(AVERAGEIFS(trend!$C$2:$C$961,trend!$B$2:$B$961,1997,trend!$E$2:$E$961,0))/100</f>
        <v>5.2235555555555556E-2</v>
      </c>
      <c r="O3" s="10">
        <f>(AVERAGEIFS(trend!$C$2:$C$961,trend!$B$2:$B$961,1998,trend!$E$2:$E$961,0))/100</f>
        <v>5.3224285714285717E-2</v>
      </c>
      <c r="P3" s="10">
        <f>(AVERAGEIFS(trend!$C$2:$C$961,trend!$B$2:$B$961,1999,trend!$E$2:$E$961,0))/100</f>
        <v>5.2418571428571425E-2</v>
      </c>
      <c r="Q3" s="10">
        <f>(AVERAGEIFS(trend!$C$2:$C$961,trend!$B$2:$B$961,2000,trend!$E$2:$E$961,0))/100</f>
        <v>4.9211111111111122E-2</v>
      </c>
      <c r="R3" s="10">
        <f>(AVERAGEIFS(trend!$C$2:$C$961,trend!$B$2:$B$961,2001,trend!$E$2:$E$961,0))/100</f>
        <v>5.0858571428571427E-2</v>
      </c>
      <c r="S3" s="10">
        <f>(AVERAGEIFS(trend!$C$2:$C$961,trend!$B$2:$B$961,2002,trend!$E$2:$E$961,0))/100</f>
        <v>5.3861428571428567E-2</v>
      </c>
      <c r="T3" s="10">
        <f>(AVERAGEIFS(trend!$C$2:$C$961,trend!$B$2:$B$961,2003,trend!$E$2:$E$961,0))/100</f>
        <v>5.6665714285714285E-2</v>
      </c>
      <c r="U3" s="10">
        <f>(AVERAGEIFS(trend!$C$2:$C$961,trend!$B$2:$B$961,2004,trend!$E$2:$E$961,0))/100</f>
        <v>5.0970000000000001E-2</v>
      </c>
      <c r="V3" s="10">
        <f>(AVERAGEIFS(trend!$C$2:$C$961,trend!$B$2:$B$961,2005,trend!$E$2:$E$961,0))/100</f>
        <v>5.0656666666666662E-2</v>
      </c>
      <c r="W3" s="10">
        <f>(AVERAGEIFS(trend!$C$2:$C$961,trend!$B$2:$B$961,2006,trend!$E$2:$E$961,0))/100</f>
        <v>6.3206666666666675E-2</v>
      </c>
      <c r="X3" s="10">
        <f>(AVERAGEIFS(trend!$C$2:$C$961,trend!$B$2:$B$961,2007,trend!$E$2:$E$961,0))/100</f>
        <v>6.3523333333333334E-2</v>
      </c>
      <c r="Y3" s="10">
        <f>(AVERAGEIFS(trend!$C$2:$C$961,trend!$B$2:$B$961,2008,trend!$E$2:$E$961,0))/100</f>
        <v>6.7333333333333328E-2</v>
      </c>
      <c r="Z3" s="10">
        <f>(AVERAGEIFS(trend!$C$2:$C$961,trend!$B$2:$B$961,2009,trend!$E$2:$E$961,0))/100</f>
        <v>7.3807499999999998E-2</v>
      </c>
      <c r="AA3" s="10">
        <f>(AVERAGEIFS(trend!$C$2:$C$961,trend!$B$2:$B$961,2010,trend!$E$2:$E$961,0))/100</f>
        <v>7.2767499999999999E-2</v>
      </c>
      <c r="AB3" s="10">
        <f>(AVERAGEIFS(trend!$C$2:$C$961,trend!$B$2:$B$961,2011,trend!$E$2:$E$961,0))/100</f>
        <v>6.9983333333333328E-2</v>
      </c>
      <c r="AC3" s="10">
        <f>(AVERAGEIFS(trend!$C$2:$C$961,trend!$B$2:$B$961,2012,trend!$E$2:$E$961,0))/100</f>
        <v>7.1183333333333335E-2</v>
      </c>
      <c r="AD3" s="10">
        <f>(AVERAGEIFS(trend!$C$2:$C$961,trend!$B$2:$B$961,2013,trend!$E$2:$E$961,0))/100</f>
        <v>7.1746666666666667E-2</v>
      </c>
      <c r="AE3" s="10">
        <f>(AVERAGEIFS(trend!$C$2:$C$961,trend!$B$2:$B$961,2014,trend!$E$2:$E$961,0))/100</f>
        <v>7.1889999999999996E-2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sqref="A1:XFD1048576"/>
    </sheetView>
  </sheetViews>
  <sheetFormatPr defaultColWidth="10.6640625" defaultRowHeight="12.75"/>
  <sheetData>
    <row r="1" spans="1:3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>
      <c r="A2" t="s">
        <v>35</v>
      </c>
      <c r="B2" s="9">
        <f>'OECD.Stat export'!C4/100</f>
        <v>4.3400000000000001E-2</v>
      </c>
      <c r="C2" s="9">
        <f>'OECD.Stat export'!D4/100</f>
        <v>4.4029999999999993E-2</v>
      </c>
      <c r="D2" s="9">
        <f>'OECD.Stat export'!E4/100</f>
        <v>4.274E-2</v>
      </c>
      <c r="E2" s="9">
        <f>'OECD.Stat export'!F4/100</f>
        <v>4.1280000000000004E-2</v>
      </c>
      <c r="F2" s="9"/>
      <c r="G2" s="9"/>
      <c r="H2" s="9"/>
      <c r="I2" s="9"/>
      <c r="J2" s="9"/>
      <c r="K2" s="9"/>
      <c r="L2" s="9"/>
      <c r="M2" s="9"/>
      <c r="N2" s="9"/>
      <c r="O2" s="9">
        <f>'OECD.Stat export'!P4/100</f>
        <v>4.9029999999999997E-2</v>
      </c>
      <c r="P2" s="9">
        <f>'OECD.Stat export'!Q4/100</f>
        <v>5.1070000000000004E-2</v>
      </c>
      <c r="Q2" s="9">
        <f>'OECD.Stat export'!R4/100</f>
        <v>5.1990000000000001E-2</v>
      </c>
      <c r="R2" s="9">
        <f>'OECD.Stat export'!S4/100</f>
        <v>5.2150000000000002E-2</v>
      </c>
      <c r="S2" s="9">
        <f>'OECD.Stat export'!T4/100</f>
        <v>5.4130000000000005E-2</v>
      </c>
      <c r="T2" s="9">
        <f>'OECD.Stat export'!U4/100</f>
        <v>5.3719999999999997E-2</v>
      </c>
      <c r="U2" s="9">
        <f>'OECD.Stat export'!V4/100</f>
        <v>5.5399999999999998E-2</v>
      </c>
      <c r="V2" s="9">
        <f>'OECD.Stat export'!W4/100</f>
        <v>5.4539999999999998E-2</v>
      </c>
      <c r="W2" s="9">
        <f>'OECD.Stat export'!X4/100</f>
        <v>5.4530000000000002E-2</v>
      </c>
      <c r="X2" s="9">
        <f>'OECD.Stat export'!Y4/100</f>
        <v>5.5839999999999994E-2</v>
      </c>
      <c r="Y2" s="9">
        <f>'OECD.Stat export'!Z4/100</f>
        <v>5.7000000000000002E-2</v>
      </c>
      <c r="Z2" s="9">
        <f>'OECD.Stat export'!AA4/100</f>
        <v>5.9509999999999993E-2</v>
      </c>
      <c r="AA2" s="9">
        <f>'OECD.Stat export'!AB4/100</f>
        <v>5.8120000000000005E-2</v>
      </c>
      <c r="AB2" s="9">
        <f>'OECD.Stat export'!AC4/100</f>
        <v>5.9420000000000001E-2</v>
      </c>
      <c r="AC2" s="9">
        <f>'OECD.Stat export'!AD4/100</f>
        <v>5.8929999999999996E-2</v>
      </c>
      <c r="AD2" s="9">
        <f>'OECD.Stat export'!AE4/100</f>
        <v>5.9490000000000001E-2</v>
      </c>
      <c r="AE2" s="9">
        <f>'OECD.Stat export'!AF4/100</f>
        <v>6.1159999999999999E-2</v>
      </c>
    </row>
    <row r="3" spans="1:31">
      <c r="A3" t="s">
        <v>37</v>
      </c>
      <c r="B3" s="9"/>
      <c r="C3" s="9"/>
      <c r="D3" s="9"/>
      <c r="E3" s="9"/>
      <c r="F3" s="9"/>
      <c r="G3" s="9"/>
      <c r="H3" s="9"/>
      <c r="I3" s="9"/>
      <c r="J3" s="9"/>
      <c r="K3" s="9"/>
      <c r="L3" s="9">
        <f>'OECD.Stat export'!M5/100</f>
        <v>6.7320000000000005E-2</v>
      </c>
      <c r="M3" s="9">
        <f>'OECD.Stat export'!N5/100</f>
        <v>6.676E-2</v>
      </c>
      <c r="N3" s="9">
        <f>'OECD.Stat export'!O5/100</f>
        <v>6.7960000000000007E-2</v>
      </c>
      <c r="O3" s="9">
        <f>'OECD.Stat export'!P5/100</f>
        <v>6.9210000000000008E-2</v>
      </c>
      <c r="P3" s="9">
        <f>'OECD.Stat export'!Q5/100</f>
        <v>7.0519999999999999E-2</v>
      </c>
      <c r="Q3" s="9">
        <f>'OECD.Stat export'!R5/100</f>
        <v>6.966E-2</v>
      </c>
      <c r="R3" s="9">
        <f>'OECD.Stat export'!S5/100</f>
        <v>6.966E-2</v>
      </c>
      <c r="S3" s="9">
        <f>'OECD.Stat export'!T5/100</f>
        <v>7.0400000000000004E-2</v>
      </c>
      <c r="T3" s="9">
        <f>'OECD.Stat export'!U5/100</f>
        <v>7.1390000000000009E-2</v>
      </c>
      <c r="U3" s="9">
        <f>'OECD.Stat export'!V5/100</f>
        <v>7.1919999999999998E-2</v>
      </c>
      <c r="V3" s="9">
        <f>'OECD.Stat export'!W5/100</f>
        <v>7.195E-2</v>
      </c>
      <c r="W3" s="9">
        <f>'OECD.Stat export'!X5/100</f>
        <v>7.17E-2</v>
      </c>
      <c r="X3" s="9">
        <f>'OECD.Stat export'!Y5/100</f>
        <v>7.17E-2</v>
      </c>
      <c r="Y3" s="9">
        <f>'OECD.Stat export'!Z5/100</f>
        <v>7.3719999999999994E-2</v>
      </c>
      <c r="Z3" s="9">
        <f>'OECD.Stat export'!AA5/100</f>
        <v>7.7539999999999998E-2</v>
      </c>
      <c r="AA3" s="9">
        <f>'OECD.Stat export'!AB5/100</f>
        <v>7.6990000000000003E-2</v>
      </c>
      <c r="AB3" s="9">
        <f>'OECD.Stat export'!AC5/100</f>
        <v>7.5330000000000008E-2</v>
      </c>
      <c r="AC3" s="9">
        <f>'OECD.Stat export'!AD5/100</f>
        <v>7.6920000000000002E-2</v>
      </c>
      <c r="AD3" s="9">
        <f>'OECD.Stat export'!AE5/100</f>
        <v>7.6780000000000001E-2</v>
      </c>
      <c r="AE3" s="9">
        <f>'OECD.Stat export'!AF5/100</f>
        <v>7.7640000000000001E-2</v>
      </c>
    </row>
    <row r="4" spans="1:31">
      <c r="A4" t="s">
        <v>38</v>
      </c>
      <c r="B4" s="9"/>
      <c r="C4" s="9"/>
      <c r="D4" s="9"/>
      <c r="E4" s="9"/>
      <c r="F4" s="9"/>
      <c r="G4" s="9"/>
      <c r="H4" s="9"/>
      <c r="I4" s="9">
        <f>'OECD.Stat export'!J6/100</f>
        <v>5.6349999999999997E-2</v>
      </c>
      <c r="J4" s="9">
        <f>'OECD.Stat export'!K6/100</f>
        <v>5.6710000000000003E-2</v>
      </c>
      <c r="K4" s="9">
        <f>'OECD.Stat export'!L6/100</f>
        <v>5.4720000000000005E-2</v>
      </c>
      <c r="L4" s="9">
        <f>'OECD.Stat export'!M6/100</f>
        <v>5.7430000000000002E-2</v>
      </c>
      <c r="M4" s="9">
        <f>'OECD.Stat export'!N6/100</f>
        <v>6.062E-2</v>
      </c>
      <c r="N4" s="9">
        <f>'OECD.Stat export'!O6/100</f>
        <v>5.7380000000000007E-2</v>
      </c>
      <c r="O4" s="9">
        <f>'OECD.Stat export'!P6/100</f>
        <v>5.7859999999999995E-2</v>
      </c>
      <c r="P4" s="9">
        <f>'OECD.Stat export'!Q6/100</f>
        <v>5.892E-2</v>
      </c>
      <c r="Q4" s="9">
        <f>'OECD.Stat export'!R6/100</f>
        <v>5.9249999999999997E-2</v>
      </c>
      <c r="R4" s="9">
        <f>'OECD.Stat export'!S6/100</f>
        <v>6.1120000000000001E-2</v>
      </c>
      <c r="S4" s="9">
        <f>'OECD.Stat export'!T6/100</f>
        <v>6.0979999999999999E-2</v>
      </c>
      <c r="T4" s="9">
        <f>'OECD.Stat export'!U6/100</f>
        <v>6.7269999999999996E-2</v>
      </c>
      <c r="U4" s="9">
        <f>'OECD.Stat export'!V6/100</f>
        <v>6.9150000000000003E-2</v>
      </c>
      <c r="V4" s="9">
        <f>'OECD.Stat export'!W6/100</f>
        <v>6.898E-2</v>
      </c>
      <c r="W4" s="9">
        <f>'OECD.Stat export'!X6/100</f>
        <v>6.762E-2</v>
      </c>
      <c r="X4" s="9">
        <f>'OECD.Stat export'!Y6/100</f>
        <v>6.7380000000000009E-2</v>
      </c>
      <c r="Y4" s="9">
        <f>'OECD.Stat export'!Z6/100</f>
        <v>7.1859999999999993E-2</v>
      </c>
      <c r="Z4" s="9">
        <f>'OECD.Stat export'!AA6/100</f>
        <v>7.8009999999999996E-2</v>
      </c>
      <c r="AA4" s="9">
        <f>'OECD.Stat export'!AB6/100</f>
        <v>7.6799999999999993E-2</v>
      </c>
      <c r="AB4" s="9">
        <f>'OECD.Stat export'!AC6/100</f>
        <v>7.7859999999999999E-2</v>
      </c>
      <c r="AC4" s="9">
        <f>'OECD.Stat export'!AD6/100</f>
        <v>7.911E-2</v>
      </c>
      <c r="AD4" s="9">
        <f>'OECD.Stat export'!AE6/100</f>
        <v>8.0189999999999997E-2</v>
      </c>
      <c r="AE4" s="9">
        <f>'OECD.Stat export'!AF6/100</f>
        <v>8.0299999999999996E-2</v>
      </c>
    </row>
    <row r="5" spans="1:31">
      <c r="A5" t="s">
        <v>40</v>
      </c>
      <c r="B5" s="9">
        <f>'OECD.Stat export'!C7/100</f>
        <v>5.7340000000000002E-2</v>
      </c>
      <c r="C5" s="9">
        <f>'OECD.Stat export'!D7/100</f>
        <v>5.8779999999999999E-2</v>
      </c>
      <c r="D5" s="9">
        <f>'OECD.Stat export'!E7/100</f>
        <v>5.8280000000000005E-2</v>
      </c>
      <c r="E5" s="9">
        <f>'OECD.Stat export'!F7/100</f>
        <v>5.8019999999999995E-2</v>
      </c>
      <c r="F5" s="9">
        <f>'OECD.Stat export'!G7/100</f>
        <v>5.944E-2</v>
      </c>
      <c r="G5" s="9">
        <f>'OECD.Stat export'!H7/100</f>
        <v>6.234E-2</v>
      </c>
      <c r="H5" s="9">
        <f>'OECD.Stat export'!I7/100</f>
        <v>6.7479999999999998E-2</v>
      </c>
      <c r="I5" s="9">
        <f>'OECD.Stat export'!J7/100</f>
        <v>6.8900000000000003E-2</v>
      </c>
      <c r="J5" s="9">
        <f>'OECD.Stat export'!K7/100</f>
        <v>6.6729999999999998E-2</v>
      </c>
      <c r="K5" s="9">
        <f>'OECD.Stat export'!L7/100</f>
        <v>6.3350000000000004E-2</v>
      </c>
      <c r="L5" s="9">
        <f>'OECD.Stat export'!M7/100</f>
        <v>6.0720000000000003E-2</v>
      </c>
      <c r="M5" s="9">
        <f>'OECD.Stat export'!N7/100</f>
        <v>5.9000000000000004E-2</v>
      </c>
      <c r="N5" s="9">
        <f>'OECD.Stat export'!O7/100</f>
        <v>5.8220000000000001E-2</v>
      </c>
      <c r="O5" s="9">
        <f>'OECD.Stat export'!P7/100</f>
        <v>6.0250000000000005E-2</v>
      </c>
      <c r="P5" s="9">
        <f>'OECD.Stat export'!Q7/100</f>
        <v>5.8299999999999998E-2</v>
      </c>
      <c r="Q5" s="9">
        <f>'OECD.Stat export'!R7/100</f>
        <v>5.7910000000000003E-2</v>
      </c>
      <c r="R5" s="9">
        <f>'OECD.Stat export'!S7/100</f>
        <v>6.0330000000000002E-2</v>
      </c>
      <c r="S5" s="9">
        <f>'OECD.Stat export'!T7/100</f>
        <v>6.157E-2</v>
      </c>
      <c r="T5" s="9">
        <f>'OECD.Stat export'!U7/100</f>
        <v>6.3250000000000001E-2</v>
      </c>
      <c r="U5" s="9">
        <f>'OECD.Stat export'!V7/100</f>
        <v>6.3570000000000002E-2</v>
      </c>
      <c r="V5" s="9">
        <f>'OECD.Stat export'!W7/100</f>
        <v>6.3329999999999997E-2</v>
      </c>
      <c r="W5" s="9">
        <f>'OECD.Stat export'!X7/100</f>
        <v>6.404E-2</v>
      </c>
      <c r="X5" s="9">
        <f>'OECD.Stat export'!Y7/100</f>
        <v>6.4809999999999993E-2</v>
      </c>
      <c r="Y5" s="9">
        <f>'OECD.Stat export'!Z7/100</f>
        <v>6.6059999999999994E-2</v>
      </c>
      <c r="Z5" s="9">
        <f>'OECD.Stat export'!AA7/100</f>
        <v>7.4249999999999997E-2</v>
      </c>
      <c r="AA5" s="9">
        <f>'OECD.Stat export'!AB7/100</f>
        <v>7.3770000000000002E-2</v>
      </c>
      <c r="AB5" s="9">
        <f>'OECD.Stat export'!AC7/100</f>
        <v>7.213E-2</v>
      </c>
      <c r="AC5" s="9">
        <f>'OECD.Stat export'!AD7/100</f>
        <v>7.214000000000001E-2</v>
      </c>
      <c r="AD5" s="9">
        <f>'OECD.Stat export'!AE7/100</f>
        <v>7.1300000000000002E-2</v>
      </c>
      <c r="AE5" s="9">
        <f>'OECD.Stat export'!AF7/100</f>
        <v>7.0319999999999994E-2</v>
      </c>
    </row>
    <row r="6" spans="1:31">
      <c r="A6" t="s">
        <v>41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>
        <f>'OECD.Stat export'!R8/100</f>
        <v>3.2300000000000002E-2</v>
      </c>
      <c r="R6" s="9">
        <f>'OECD.Stat export'!S8/100</f>
        <v>3.381E-2</v>
      </c>
      <c r="S6" s="9">
        <f>'OECD.Stat export'!T8/100</f>
        <v>3.4270000000000002E-2</v>
      </c>
      <c r="T6" s="9">
        <f>'OECD.Stat export'!U8/100</f>
        <v>2.606E-2</v>
      </c>
      <c r="U6" s="9">
        <f>'OECD.Stat export'!V8/100</f>
        <v>2.5470000000000003E-2</v>
      </c>
      <c r="V6" s="9">
        <f>'OECD.Stat export'!W8/100</f>
        <v>2.4169999999999997E-2</v>
      </c>
      <c r="W6" s="9">
        <f>'OECD.Stat export'!X8/100</f>
        <v>2.3650000000000001E-2</v>
      </c>
      <c r="X6" s="9">
        <f>'OECD.Stat export'!Y8/100</f>
        <v>2.46E-2</v>
      </c>
      <c r="Y6" s="9">
        <f>'OECD.Stat export'!Z8/100</f>
        <v>2.7810000000000001E-2</v>
      </c>
      <c r="Z6" s="9">
        <f>'OECD.Stat export'!AA8/100</f>
        <v>3.209E-2</v>
      </c>
      <c r="AA6" s="9">
        <f>'OECD.Stat export'!AB8/100</f>
        <v>3.049E-2</v>
      </c>
      <c r="AB6" s="9">
        <f>'OECD.Stat export'!AC8/100</f>
        <v>3.0609999999999998E-2</v>
      </c>
      <c r="AC6" s="9">
        <f>'OECD.Stat export'!AD8/100</f>
        <v>3.2250000000000001E-2</v>
      </c>
      <c r="AD6" s="9">
        <f>'OECD.Stat export'!AE8/100</f>
        <v>4.4389999999999999E-2</v>
      </c>
      <c r="AE6" s="9">
        <f>'OECD.Stat export'!AF8/100</f>
        <v>4.6340000000000006E-2</v>
      </c>
    </row>
    <row r="7" spans="1:31">
      <c r="A7" t="s">
        <v>42</v>
      </c>
      <c r="B7" s="9"/>
      <c r="C7" s="9"/>
      <c r="D7" s="9"/>
      <c r="E7" s="9"/>
      <c r="F7" s="9"/>
      <c r="G7" s="9">
        <f>'OECD.Stat export'!H9/100</f>
        <v>3.6409999999999998E-2</v>
      </c>
      <c r="H7" s="9">
        <f>'OECD.Stat export'!I9/100</f>
        <v>3.7409999999999999E-2</v>
      </c>
      <c r="I7" s="9">
        <f>'OECD.Stat export'!J9/100</f>
        <v>3.8010000000000002E-2</v>
      </c>
      <c r="J7" s="9">
        <f>'OECD.Stat export'!K9/100</f>
        <v>5.0529999999999999E-2</v>
      </c>
      <c r="K7" s="9">
        <f>'OECD.Stat export'!L9/100</f>
        <v>5.1470000000000002E-2</v>
      </c>
      <c r="L7" s="9">
        <f>'OECD.Stat export'!M9/100</f>
        <v>5.1670000000000001E-2</v>
      </c>
      <c r="M7" s="9">
        <f>'OECD.Stat export'!N9/100</f>
        <v>5.0560000000000001E-2</v>
      </c>
      <c r="N7" s="9">
        <f>'OECD.Stat export'!O9/100</f>
        <v>5.0469999999999994E-2</v>
      </c>
      <c r="O7" s="9">
        <f>'OECD.Stat export'!P9/100</f>
        <v>5.0389999999999997E-2</v>
      </c>
      <c r="P7" s="9">
        <f>'OECD.Stat export'!Q9/100</f>
        <v>5.2290000000000003E-2</v>
      </c>
      <c r="Q7" s="9">
        <f>'OECD.Stat export'!R9/100</f>
        <v>5.1490000000000001E-2</v>
      </c>
      <c r="R7" s="9">
        <f>'OECD.Stat export'!S9/100</f>
        <v>5.2729999999999999E-2</v>
      </c>
      <c r="S7" s="9">
        <f>'OECD.Stat export'!T9/100</f>
        <v>5.5940000000000004E-2</v>
      </c>
      <c r="T7" s="9">
        <f>'OECD.Stat export'!U9/100</f>
        <v>5.8779999999999999E-2</v>
      </c>
      <c r="U7" s="9">
        <f>'OECD.Stat export'!V9/100</f>
        <v>5.6779999999999997E-2</v>
      </c>
      <c r="V7" s="9">
        <f>'OECD.Stat export'!W9/100</f>
        <v>5.5529999999999996E-2</v>
      </c>
      <c r="W7" s="9">
        <f>'OECD.Stat export'!X9/100</f>
        <v>5.3559999999999997E-2</v>
      </c>
      <c r="X7" s="9">
        <f>'OECD.Stat export'!Y9/100</f>
        <v>5.1060000000000001E-2</v>
      </c>
      <c r="Y7" s="9">
        <f>'OECD.Stat export'!Z9/100</f>
        <v>5.2329999999999995E-2</v>
      </c>
      <c r="Z7" s="9">
        <f>'OECD.Stat export'!AA9/100</f>
        <v>6.0860000000000004E-2</v>
      </c>
      <c r="AA7" s="9">
        <f>'OECD.Stat export'!AB9/100</f>
        <v>5.7859999999999995E-2</v>
      </c>
      <c r="AB7" s="9">
        <f>'OECD.Stat export'!AC9/100</f>
        <v>5.8520000000000003E-2</v>
      </c>
      <c r="AC7" s="9">
        <f>'OECD.Stat export'!AD9/100</f>
        <v>5.8860000000000003E-2</v>
      </c>
      <c r="AD7" s="9">
        <f>'OECD.Stat export'!AE9/100</f>
        <v>6.4669999999999991E-2</v>
      </c>
      <c r="AE7" s="9">
        <f>'OECD.Stat export'!AF9/100</f>
        <v>6.3120000000000009E-2</v>
      </c>
    </row>
    <row r="8" spans="1:31">
      <c r="A8" t="s">
        <v>43</v>
      </c>
      <c r="B8" s="9">
        <f>'OECD.Stat export'!C10/100</f>
        <v>6.7549999999999999E-2</v>
      </c>
      <c r="C8" s="9">
        <f>'OECD.Stat export'!D10/100</f>
        <v>6.5030000000000004E-2</v>
      </c>
      <c r="D8" s="9">
        <f>'OECD.Stat export'!E10/100</f>
        <v>6.7580000000000001E-2</v>
      </c>
      <c r="E8" s="9">
        <f>'OECD.Stat export'!F10/100</f>
        <v>6.8989999999999996E-2</v>
      </c>
      <c r="F8" s="9">
        <f>'OECD.Stat export'!G10/100</f>
        <v>6.7539999999999989E-2</v>
      </c>
      <c r="G8" s="9">
        <f>'OECD.Stat export'!H10/100</f>
        <v>6.6220000000000001E-2</v>
      </c>
      <c r="H8" s="9">
        <f>'OECD.Stat export'!I10/100</f>
        <v>6.6070000000000004E-2</v>
      </c>
      <c r="I8" s="9">
        <f>'OECD.Stat export'!J10/100</f>
        <v>6.5919999999999992E-2</v>
      </c>
      <c r="J8" s="9">
        <f>'OECD.Stat export'!K10/100</f>
        <v>6.8199999999999997E-2</v>
      </c>
      <c r="K8" s="9">
        <f>'OECD.Stat export'!L10/100</f>
        <v>6.6020000000000009E-2</v>
      </c>
      <c r="L8" s="9">
        <f>'OECD.Stat export'!M10/100</f>
        <v>6.3739999999999991E-2</v>
      </c>
      <c r="M8" s="9">
        <f>'OECD.Stat export'!N10/100</f>
        <v>6.4199999999999993E-2</v>
      </c>
      <c r="N8" s="9">
        <f>'OECD.Stat export'!O10/100</f>
        <v>6.3310000000000005E-2</v>
      </c>
      <c r="O8" s="9">
        <f>'OECD.Stat export'!P10/100</f>
        <v>6.1180000000000005E-2</v>
      </c>
      <c r="P8" s="9">
        <f>'OECD.Stat export'!Q10/100</f>
        <v>6.9370000000000001E-2</v>
      </c>
      <c r="Q8" s="9">
        <f>'OECD.Stat export'!R10/100</f>
        <v>6.7350000000000007E-2</v>
      </c>
      <c r="R8" s="9">
        <f>'OECD.Stat export'!S10/100</f>
        <v>7.0460000000000009E-2</v>
      </c>
      <c r="S8" s="9">
        <f>'OECD.Stat export'!T10/100</f>
        <v>7.2929999999999995E-2</v>
      </c>
      <c r="T8" s="9">
        <f>'OECD.Stat export'!U10/100</f>
        <v>7.4709999999999999E-2</v>
      </c>
      <c r="U8" s="9">
        <f>'OECD.Stat export'!V10/100</f>
        <v>7.5259999999999994E-2</v>
      </c>
      <c r="V8" s="9">
        <f>'OECD.Stat export'!W10/100</f>
        <v>7.6130000000000003E-2</v>
      </c>
      <c r="W8" s="9">
        <f>'OECD.Stat export'!X10/100</f>
        <v>7.690000000000001E-2</v>
      </c>
      <c r="X8" s="9">
        <f>'OECD.Stat export'!Y10/100</f>
        <v>7.8060000000000004E-2</v>
      </c>
      <c r="Y8" s="9">
        <f>'OECD.Stat export'!Z10/100</f>
        <v>7.9909999999999995E-2</v>
      </c>
      <c r="Z8" s="9">
        <f>'OECD.Stat export'!AA10/100</f>
        <v>9.0150000000000008E-2</v>
      </c>
      <c r="AA8" s="9">
        <f>'OECD.Stat export'!AB10/100</f>
        <v>8.7739999999999985E-2</v>
      </c>
      <c r="AB8" s="9">
        <f>'OECD.Stat export'!AC10/100</f>
        <v>8.5329999999999989E-2</v>
      </c>
      <c r="AC8" s="9">
        <f>'OECD.Stat export'!AD10/100</f>
        <v>8.6279999999999996E-2</v>
      </c>
      <c r="AD8" s="9">
        <f>'OECD.Stat export'!AE10/100</f>
        <v>8.6120000000000002E-2</v>
      </c>
      <c r="AE8" s="9">
        <f>'OECD.Stat export'!AF10/100</f>
        <v>8.6210000000000009E-2</v>
      </c>
    </row>
    <row r="9" spans="1:31">
      <c r="A9" t="s">
        <v>44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f>'OECD.Stat export'!Q11/100</f>
        <v>4.3890000000000005E-2</v>
      </c>
      <c r="Q9" s="9">
        <f>'OECD.Stat export'!R11/100</f>
        <v>3.9750000000000001E-2</v>
      </c>
      <c r="R9" s="9">
        <f>'OECD.Stat export'!S11/100</f>
        <v>3.7519999999999998E-2</v>
      </c>
      <c r="S9" s="9">
        <f>'OECD.Stat export'!T11/100</f>
        <v>3.6240000000000001E-2</v>
      </c>
      <c r="T9" s="9">
        <f>'OECD.Stat export'!U11/100</f>
        <v>3.7400000000000003E-2</v>
      </c>
      <c r="U9" s="9">
        <f>'OECD.Stat export'!V11/100</f>
        <v>3.8399999999999997E-2</v>
      </c>
      <c r="V9" s="9">
        <f>'OECD.Stat export'!W11/100</f>
        <v>3.7960000000000001E-2</v>
      </c>
      <c r="W9" s="9">
        <f>'OECD.Stat export'!X11/100</f>
        <v>3.5990000000000001E-2</v>
      </c>
      <c r="X9" s="9">
        <f>'OECD.Stat export'!Y11/100</f>
        <v>3.8239999999999996E-2</v>
      </c>
      <c r="Y9" s="9">
        <f>'OECD.Stat export'!Z11/100</f>
        <v>4.4299999999999999E-2</v>
      </c>
      <c r="Z9" s="9">
        <f>'OECD.Stat export'!AA11/100</f>
        <v>5.0970000000000001E-2</v>
      </c>
      <c r="AA9" s="9">
        <f>'OECD.Stat export'!AB11/100</f>
        <v>4.836E-2</v>
      </c>
      <c r="AB9" s="9">
        <f>'OECD.Stat export'!AC11/100</f>
        <v>4.4669999999999994E-2</v>
      </c>
      <c r="AC9" s="9">
        <f>'OECD.Stat export'!AD11/100</f>
        <v>4.4690000000000001E-2</v>
      </c>
      <c r="AD9" s="9">
        <f>'OECD.Stat export'!AE11/100</f>
        <v>4.5560000000000003E-2</v>
      </c>
      <c r="AE9" s="9">
        <f>'OECD.Stat export'!AF11/100</f>
        <v>4.7019999999999999E-2</v>
      </c>
    </row>
    <row r="10" spans="1:31">
      <c r="A10" t="s">
        <v>45</v>
      </c>
      <c r="B10" s="9">
        <f>'OECD.Stat export'!C12/100</f>
        <v>5.1619999999999999E-2</v>
      </c>
      <c r="C10" s="9">
        <f>'OECD.Stat export'!D12/100</f>
        <v>5.2910000000000006E-2</v>
      </c>
      <c r="D10" s="9">
        <f>'OECD.Stat export'!E12/100</f>
        <v>5.4240000000000003E-2</v>
      </c>
      <c r="E10" s="9">
        <f>'OECD.Stat export'!F12/100</f>
        <v>5.2600000000000001E-2</v>
      </c>
      <c r="F10" s="9">
        <f>'OECD.Stat export'!G12/100</f>
        <v>5.3310000000000003E-2</v>
      </c>
      <c r="G10" s="9">
        <f>'OECD.Stat export'!H12/100</f>
        <v>5.7990000000000007E-2</v>
      </c>
      <c r="H10" s="9">
        <f>'OECD.Stat export'!I12/100</f>
        <v>6.676E-2</v>
      </c>
      <c r="I10" s="9">
        <f>'OECD.Stat export'!J12/100</f>
        <v>6.7199999999999996E-2</v>
      </c>
      <c r="J10" s="9">
        <f>'OECD.Stat export'!K12/100</f>
        <v>5.9000000000000004E-2</v>
      </c>
      <c r="K10" s="9">
        <f>'OECD.Stat export'!L12/100</f>
        <v>5.4469999999999998E-2</v>
      </c>
      <c r="L10" s="9">
        <f>'OECD.Stat export'!M12/100</f>
        <v>5.2380000000000003E-2</v>
      </c>
      <c r="M10" s="9">
        <f>'OECD.Stat export'!N12/100</f>
        <v>5.3170000000000002E-2</v>
      </c>
      <c r="N10" s="9">
        <f>'OECD.Stat export'!O12/100</f>
        <v>5.0919999999999993E-2</v>
      </c>
      <c r="O10" s="9">
        <f>'OECD.Stat export'!P12/100</f>
        <v>4.9139999999999996E-2</v>
      </c>
      <c r="P10" s="9">
        <f>'OECD.Stat export'!Q12/100</f>
        <v>4.8399999999999999E-2</v>
      </c>
      <c r="Q10" s="9">
        <f>'OECD.Stat export'!R12/100</f>
        <v>4.8669999999999998E-2</v>
      </c>
      <c r="R10" s="9">
        <f>'OECD.Stat export'!S12/100</f>
        <v>5.0220000000000001E-2</v>
      </c>
      <c r="S10" s="9">
        <f>'OECD.Stat export'!T12/100</f>
        <v>5.3429999999999998E-2</v>
      </c>
      <c r="T10" s="9">
        <f>'OECD.Stat export'!U12/100</f>
        <v>5.7439999999999998E-2</v>
      </c>
      <c r="U10" s="9">
        <f>'OECD.Stat export'!V12/100</f>
        <v>5.8720000000000001E-2</v>
      </c>
      <c r="V10" s="9">
        <f>'OECD.Stat export'!W12/100</f>
        <v>6.0389999999999999E-2</v>
      </c>
      <c r="W10" s="9">
        <f>'OECD.Stat export'!X12/100</f>
        <v>5.9900000000000002E-2</v>
      </c>
      <c r="X10" s="9">
        <f>'OECD.Stat export'!Y12/100</f>
        <v>5.849E-2</v>
      </c>
      <c r="Y10" s="9">
        <f>'OECD.Stat export'!Z12/100</f>
        <v>6.0410000000000005E-2</v>
      </c>
      <c r="Z10" s="9">
        <f>'OECD.Stat export'!AA12/100</f>
        <v>6.634000000000001E-2</v>
      </c>
      <c r="AA10" s="9">
        <f>'OECD.Stat export'!AB12/100</f>
        <v>6.5860000000000002E-2</v>
      </c>
      <c r="AB10" s="9">
        <f>'OECD.Stat export'!AC12/100</f>
        <v>6.694E-2</v>
      </c>
      <c r="AC10" s="9">
        <f>'OECD.Stat export'!AD12/100</f>
        <v>6.9989999999999997E-2</v>
      </c>
      <c r="AD10" s="9">
        <f>'OECD.Stat export'!AE12/100</f>
        <v>7.1349999999999997E-2</v>
      </c>
      <c r="AE10" s="9">
        <f>'OECD.Stat export'!AF12/100</f>
        <v>7.0989999999999998E-2</v>
      </c>
    </row>
    <row r="11" spans="1:31">
      <c r="A11" t="s">
        <v>46</v>
      </c>
      <c r="B11" s="9">
        <f>'OECD.Stat export'!C13/100</f>
        <v>5.9640000000000006E-2</v>
      </c>
      <c r="C11" s="9"/>
      <c r="D11" s="9"/>
      <c r="E11" s="9"/>
      <c r="F11" s="9"/>
      <c r="G11" s="9">
        <f>'OECD.Stat export'!H13/100</f>
        <v>6.0469999999999996E-2</v>
      </c>
      <c r="H11" s="9">
        <f>'OECD.Stat export'!I13/100</f>
        <v>6.1870000000000001E-2</v>
      </c>
      <c r="I11" s="9">
        <f>'OECD.Stat export'!J13/100</f>
        <v>6.3780000000000003E-2</v>
      </c>
      <c r="J11" s="9">
        <f>'OECD.Stat export'!K13/100</f>
        <v>6.6790000000000002E-2</v>
      </c>
      <c r="K11" s="9">
        <f>'OECD.Stat export'!L13/100</f>
        <v>6.6189999999999999E-2</v>
      </c>
      <c r="L11" s="9">
        <f>'OECD.Stat export'!M13/100</f>
        <v>7.7759999999999996E-2</v>
      </c>
      <c r="M11" s="9">
        <f>'OECD.Stat export'!N13/100</f>
        <v>7.7679999999999999E-2</v>
      </c>
      <c r="N11" s="9">
        <f>'OECD.Stat export'!O13/100</f>
        <v>7.6780000000000001E-2</v>
      </c>
      <c r="O11" s="9">
        <f>'OECD.Stat export'!P13/100</f>
        <v>7.5889999999999999E-2</v>
      </c>
      <c r="P11" s="9">
        <f>'OECD.Stat export'!Q13/100</f>
        <v>7.5850000000000001E-2</v>
      </c>
      <c r="Q11" s="9">
        <f>'OECD.Stat export'!R13/100</f>
        <v>7.5259999999999994E-2</v>
      </c>
      <c r="R11" s="9">
        <f>'OECD.Stat export'!S13/100</f>
        <v>7.6270000000000004E-2</v>
      </c>
      <c r="S11" s="9">
        <f>'OECD.Stat export'!T13/100</f>
        <v>7.9029999999999989E-2</v>
      </c>
      <c r="T11" s="9">
        <f>'OECD.Stat export'!U13/100</f>
        <v>7.9100000000000004E-2</v>
      </c>
      <c r="U11" s="9">
        <f>'OECD.Stat export'!V13/100</f>
        <v>7.9770000000000008E-2</v>
      </c>
      <c r="V11" s="9">
        <f>'OECD.Stat export'!W13/100</f>
        <v>8.0100000000000005E-2</v>
      </c>
      <c r="W11" s="9">
        <f>'OECD.Stat export'!X13/100</f>
        <v>7.9089999999999994E-2</v>
      </c>
      <c r="X11" s="9">
        <f>'OECD.Stat export'!Y13/100</f>
        <v>7.8359999999999999E-2</v>
      </c>
      <c r="Y11" s="9">
        <f>'OECD.Stat export'!Z13/100</f>
        <v>7.9029999999999989E-2</v>
      </c>
      <c r="Z11" s="9">
        <f>'OECD.Stat export'!AA13/100</f>
        <v>8.48E-2</v>
      </c>
      <c r="AA11" s="9">
        <f>'OECD.Stat export'!AB13/100</f>
        <v>8.3949999999999997E-2</v>
      </c>
      <c r="AB11" s="9">
        <f>'OECD.Stat export'!AC13/100</f>
        <v>8.3780000000000007E-2</v>
      </c>
      <c r="AC11" s="9">
        <f>'OECD.Stat export'!AD13/100</f>
        <v>8.4700000000000011E-2</v>
      </c>
      <c r="AD11" s="9">
        <f>'OECD.Stat export'!AE13/100</f>
        <v>8.5779999999999995E-2</v>
      </c>
      <c r="AE11" s="9">
        <f>'OECD.Stat export'!AF13/100</f>
        <v>8.7449999999999986E-2</v>
      </c>
    </row>
    <row r="12" spans="1:31">
      <c r="A12" t="s">
        <v>47</v>
      </c>
      <c r="B12" s="9">
        <f>'OECD.Stat export'!C14/100</f>
        <v>6.4950000000000008E-2</v>
      </c>
      <c r="C12" s="9">
        <f>'OECD.Stat export'!D14/100</f>
        <v>6.4369999999999997E-2</v>
      </c>
      <c r="D12" s="9">
        <f>'OECD.Stat export'!E14/100</f>
        <v>6.5070000000000003E-2</v>
      </c>
      <c r="E12" s="9">
        <f>'OECD.Stat export'!F14/100</f>
        <v>6.6239999999999993E-2</v>
      </c>
      <c r="F12" s="9">
        <f>'OECD.Stat export'!G14/100</f>
        <v>6.0579999999999995E-2</v>
      </c>
      <c r="G12" s="9">
        <f>'OECD.Stat export'!H14/100</f>
        <v>6.0579999999999995E-2</v>
      </c>
      <c r="H12" s="9"/>
      <c r="I12" s="9">
        <f>'OECD.Stat export'!J14/100</f>
        <v>7.3150000000000007E-2</v>
      </c>
      <c r="J12" s="9">
        <f>'OECD.Stat export'!K14/100</f>
        <v>7.2400000000000006E-2</v>
      </c>
      <c r="K12" s="9">
        <f>'OECD.Stat export'!L14/100</f>
        <v>7.4560000000000001E-2</v>
      </c>
      <c r="L12" s="9">
        <f>'OECD.Stat export'!M14/100</f>
        <v>7.7660000000000007E-2</v>
      </c>
      <c r="M12" s="9">
        <f>'OECD.Stat export'!N14/100</f>
        <v>8.0680000000000002E-2</v>
      </c>
      <c r="N12" s="9">
        <f>'OECD.Stat export'!O14/100</f>
        <v>7.8570000000000001E-2</v>
      </c>
      <c r="O12" s="9">
        <f>'OECD.Stat export'!P14/100</f>
        <v>7.8120000000000009E-2</v>
      </c>
      <c r="P12" s="9">
        <f>'OECD.Stat export'!Q14/100</f>
        <v>7.844000000000001E-2</v>
      </c>
      <c r="Q12" s="9">
        <f>'OECD.Stat export'!R14/100</f>
        <v>7.8090000000000007E-2</v>
      </c>
      <c r="R12" s="9">
        <f>'OECD.Stat export'!S14/100</f>
        <v>7.8329999999999997E-2</v>
      </c>
      <c r="S12" s="9">
        <f>'OECD.Stat export'!T14/100</f>
        <v>7.9820000000000002E-2</v>
      </c>
      <c r="T12" s="9">
        <f>'OECD.Stat export'!U14/100</f>
        <v>8.1099999999999992E-2</v>
      </c>
      <c r="U12" s="9">
        <f>'OECD.Stat export'!V14/100</f>
        <v>7.7549999999999994E-2</v>
      </c>
      <c r="V12" s="9">
        <f>'OECD.Stat export'!W14/100</f>
        <v>7.841999999999999E-2</v>
      </c>
      <c r="W12" s="9">
        <f>'OECD.Stat export'!X14/100</f>
        <v>7.7149999999999996E-2</v>
      </c>
      <c r="X12" s="9">
        <f>'OECD.Stat export'!Y14/100</f>
        <v>7.6009999999999994E-2</v>
      </c>
      <c r="Y12" s="9">
        <f>'OECD.Stat export'!Z14/100</f>
        <v>7.7600000000000002E-2</v>
      </c>
      <c r="Z12" s="9">
        <f>'OECD.Stat export'!AA14/100</f>
        <v>9.3359999999999999E-2</v>
      </c>
      <c r="AA12" s="9">
        <f>'OECD.Stat export'!AB14/100</f>
        <v>9.2089999999999991E-2</v>
      </c>
      <c r="AB12" s="9">
        <f>'OECD.Stat export'!AC14/100</f>
        <v>8.9510000000000006E-2</v>
      </c>
      <c r="AC12" s="9">
        <f>'OECD.Stat export'!AD14/100</f>
        <v>8.9830000000000007E-2</v>
      </c>
      <c r="AD12" s="9">
        <f>'OECD.Stat export'!AE14/100</f>
        <v>9.1899999999999996E-2</v>
      </c>
      <c r="AE12" s="9">
        <f>'OECD.Stat export'!AF14/100</f>
        <v>9.3119999999999994E-2</v>
      </c>
    </row>
    <row r="13" spans="1:31">
      <c r="A13" t="s">
        <v>48</v>
      </c>
      <c r="B13" s="9"/>
      <c r="C13" s="9"/>
      <c r="D13" s="9"/>
      <c r="E13" s="9">
        <f>'OECD.Stat export'!F15/100</f>
        <v>2.9670000000000002E-2</v>
      </c>
      <c r="F13" s="9">
        <f>'OECD.Stat export'!G15/100</f>
        <v>3.3869999999999997E-2</v>
      </c>
      <c r="G13" s="9">
        <f>'OECD.Stat export'!H15/100</f>
        <v>3.2850000000000004E-2</v>
      </c>
      <c r="H13" s="9">
        <f>'OECD.Stat export'!I15/100</f>
        <v>3.211E-2</v>
      </c>
      <c r="I13" s="9">
        <f>'OECD.Stat export'!J15/100</f>
        <v>3.6070000000000005E-2</v>
      </c>
      <c r="J13" s="9">
        <f>'OECD.Stat export'!K15/100</f>
        <v>4.0460000000000003E-2</v>
      </c>
      <c r="K13" s="9">
        <f>'OECD.Stat export'!L15/100</f>
        <v>4.0989999999999999E-2</v>
      </c>
      <c r="L13" s="9">
        <f>'OECD.Stat export'!M15/100</f>
        <v>4.2140000000000004E-2</v>
      </c>
      <c r="M13" s="9">
        <f>'OECD.Stat export'!N15/100</f>
        <v>4.2649999999999993E-2</v>
      </c>
      <c r="N13" s="9">
        <f>'OECD.Stat export'!O15/100</f>
        <v>4.147E-2</v>
      </c>
      <c r="O13" s="9">
        <f>'OECD.Stat export'!P15/100</f>
        <v>4.0379999999999999E-2</v>
      </c>
      <c r="P13" s="9">
        <f>'OECD.Stat export'!Q15/100</f>
        <v>4.2539999999999994E-2</v>
      </c>
      <c r="Q13" s="9">
        <f>'OECD.Stat export'!R15/100</f>
        <v>4.4640000000000006E-2</v>
      </c>
      <c r="R13" s="9">
        <f>'OECD.Stat export'!S15/100</f>
        <v>5.0490000000000007E-2</v>
      </c>
      <c r="S13" s="9">
        <f>'OECD.Stat export'!T15/100</f>
        <v>4.9779999999999998E-2</v>
      </c>
      <c r="T13" s="9">
        <f>'OECD.Stat export'!U15/100</f>
        <v>5.0610000000000002E-2</v>
      </c>
      <c r="U13" s="9">
        <f>'OECD.Stat export'!V15/100</f>
        <v>4.8310000000000006E-2</v>
      </c>
      <c r="V13" s="9">
        <f>'OECD.Stat export'!W15/100</f>
        <v>5.5510000000000004E-2</v>
      </c>
      <c r="W13" s="9">
        <f>'OECD.Stat export'!X15/100</f>
        <v>5.713E-2</v>
      </c>
      <c r="X13" s="9">
        <f>'OECD.Stat export'!Y15/100</f>
        <v>5.6050000000000003E-2</v>
      </c>
      <c r="Y13" s="9">
        <f>'OECD.Stat export'!Z15/100</f>
        <v>5.4749999999999993E-2</v>
      </c>
      <c r="Z13" s="9">
        <f>'OECD.Stat export'!AA15/100</f>
        <v>6.4880000000000007E-2</v>
      </c>
      <c r="AA13" s="9">
        <f>'OECD.Stat export'!AB15/100</f>
        <v>6.6009999999999999E-2</v>
      </c>
      <c r="AB13" s="9">
        <f>'OECD.Stat export'!AC15/100</f>
        <v>6.0019999999999997E-2</v>
      </c>
      <c r="AC13" s="9">
        <f>'OECD.Stat export'!AD15/100</f>
        <v>5.7960000000000005E-2</v>
      </c>
      <c r="AD13" s="9">
        <f>'OECD.Stat export'!AE15/100</f>
        <v>5.1500000000000004E-2</v>
      </c>
      <c r="AE13" s="9">
        <f>'OECD.Stat export'!AF15/100</f>
        <v>4.6050000000000008E-2</v>
      </c>
    </row>
    <row r="14" spans="1:31">
      <c r="A14" t="s">
        <v>49</v>
      </c>
      <c r="B14" s="9"/>
      <c r="C14" s="9"/>
      <c r="D14" s="9"/>
      <c r="E14" s="9"/>
      <c r="F14" s="9"/>
      <c r="G14" s="9"/>
      <c r="H14" s="9">
        <f>'OECD.Stat export'!I16/100</f>
        <v>5.6189999999999997E-2</v>
      </c>
      <c r="I14" s="9">
        <f>'OECD.Stat export'!J16/100</f>
        <v>5.9669999999999994E-2</v>
      </c>
      <c r="J14" s="9">
        <f>'OECD.Stat export'!K16/100</f>
        <v>5.987E-2</v>
      </c>
      <c r="K14" s="9">
        <f>'OECD.Stat export'!L16/100</f>
        <v>6.3879999999999992E-2</v>
      </c>
      <c r="L14" s="9">
        <f>'OECD.Stat export'!M16/100</f>
        <v>5.5879999999999999E-2</v>
      </c>
      <c r="M14" s="9">
        <f>'OECD.Stat export'!N16/100</f>
        <v>5.3749999999999999E-2</v>
      </c>
      <c r="N14" s="9">
        <f>'OECD.Stat export'!O16/100</f>
        <v>5.0590000000000003E-2</v>
      </c>
      <c r="O14" s="9">
        <f>'OECD.Stat export'!P16/100</f>
        <v>4.938E-2</v>
      </c>
      <c r="P14" s="9">
        <f>'OECD.Stat export'!Q16/100</f>
        <v>4.9050000000000003E-2</v>
      </c>
      <c r="Q14" s="9">
        <f>'OECD.Stat export'!R16/100</f>
        <v>4.7220000000000005E-2</v>
      </c>
      <c r="R14" s="9">
        <f>'OECD.Stat export'!S16/100</f>
        <v>4.6580000000000003E-2</v>
      </c>
      <c r="S14" s="9">
        <f>'OECD.Stat export'!T16/100</f>
        <v>4.9569999999999996E-2</v>
      </c>
      <c r="T14" s="9">
        <f>'OECD.Stat export'!U16/100</f>
        <v>5.7439999999999998E-2</v>
      </c>
      <c r="U14" s="9">
        <f>'OECD.Stat export'!V16/100</f>
        <v>5.4829999999999997E-2</v>
      </c>
      <c r="V14" s="9">
        <f>'OECD.Stat export'!W16/100</f>
        <v>5.6749999999999995E-2</v>
      </c>
      <c r="W14" s="9">
        <f>'OECD.Stat export'!X16/100</f>
        <v>5.5490000000000005E-2</v>
      </c>
      <c r="X14" s="9">
        <f>'OECD.Stat export'!Y16/100</f>
        <v>4.999E-2</v>
      </c>
      <c r="Y14" s="9">
        <f>'OECD.Stat export'!Z16/100</f>
        <v>4.9160000000000002E-2</v>
      </c>
      <c r="Z14" s="9">
        <f>'OECD.Stat export'!AA16/100</f>
        <v>4.9770000000000002E-2</v>
      </c>
      <c r="AA14" s="9">
        <f>'OECD.Stat export'!AB16/100</f>
        <v>5.0720000000000001E-2</v>
      </c>
      <c r="AB14" s="9">
        <f>'OECD.Stat export'!AC16/100</f>
        <v>5.0430000000000003E-2</v>
      </c>
      <c r="AC14" s="9">
        <f>'OECD.Stat export'!AD16/100</f>
        <v>4.913E-2</v>
      </c>
      <c r="AD14" s="9">
        <f>'OECD.Stat export'!AE16/100</f>
        <v>4.8579999999999998E-2</v>
      </c>
      <c r="AE14" s="9">
        <f>'OECD.Stat export'!AF16/100</f>
        <v>4.793E-2</v>
      </c>
    </row>
    <row r="15" spans="1:31">
      <c r="A15" t="s">
        <v>50</v>
      </c>
      <c r="B15" s="9">
        <f>'OECD.Stat export'!C17/100</f>
        <v>5.7919999999999999E-2</v>
      </c>
      <c r="C15" s="9">
        <f>'OECD.Stat export'!D17/100</f>
        <v>6.148E-2</v>
      </c>
      <c r="D15" s="9">
        <f>'OECD.Stat export'!E17/100</f>
        <v>6.3589999999999994E-2</v>
      </c>
      <c r="E15" s="9">
        <f>'OECD.Stat export'!F17/100</f>
        <v>6.8499999999999991E-2</v>
      </c>
      <c r="F15" s="9">
        <f>'OECD.Stat export'!G17/100</f>
        <v>6.6519999999999996E-2</v>
      </c>
      <c r="G15" s="9">
        <f>'OECD.Stat export'!H17/100</f>
        <v>6.3640000000000002E-2</v>
      </c>
      <c r="H15" s="9">
        <f>'OECD.Stat export'!I17/100</f>
        <v>6.5189999999999998E-2</v>
      </c>
      <c r="I15" s="9">
        <f>'OECD.Stat export'!J17/100</f>
        <v>6.5490000000000007E-2</v>
      </c>
      <c r="J15" s="9">
        <f>'OECD.Stat export'!K17/100</f>
        <v>6.5040000000000001E-2</v>
      </c>
      <c r="K15" s="9">
        <f>'OECD.Stat export'!L17/100</f>
        <v>6.3810000000000006E-2</v>
      </c>
      <c r="L15" s="9">
        <f>'OECD.Stat export'!M17/100</f>
        <v>6.5090000000000009E-2</v>
      </c>
      <c r="M15" s="9">
        <f>'OECD.Stat export'!N17/100</f>
        <v>6.4960000000000004E-2</v>
      </c>
      <c r="N15" s="9">
        <f>'OECD.Stat export'!O17/100</f>
        <v>6.318E-2</v>
      </c>
      <c r="O15" s="9">
        <f>'OECD.Stat export'!P17/100</f>
        <v>6.7900000000000002E-2</v>
      </c>
      <c r="P15" s="9">
        <f>'OECD.Stat export'!Q17/100</f>
        <v>7.2169999999999998E-2</v>
      </c>
      <c r="Q15" s="9">
        <f>'OECD.Stat export'!R17/100</f>
        <v>7.2590000000000002E-2</v>
      </c>
      <c r="R15" s="9">
        <f>'OECD.Stat export'!S17/100</f>
        <v>7.152E-2</v>
      </c>
      <c r="S15" s="9">
        <f>'OECD.Stat export'!T17/100</f>
        <v>7.8079999999999997E-2</v>
      </c>
      <c r="T15" s="9">
        <f>'OECD.Stat export'!U17/100</f>
        <v>8.2279999999999992E-2</v>
      </c>
      <c r="U15" s="9">
        <f>'OECD.Stat export'!V17/100</f>
        <v>7.7600000000000002E-2</v>
      </c>
      <c r="V15" s="9">
        <f>'OECD.Stat export'!W17/100</f>
        <v>7.4969999999999995E-2</v>
      </c>
      <c r="W15" s="9">
        <f>'OECD.Stat export'!X17/100</f>
        <v>7.3099999999999998E-2</v>
      </c>
      <c r="X15" s="9">
        <f>'OECD.Stat export'!Y17/100</f>
        <v>7.1959999999999996E-2</v>
      </c>
      <c r="Y15" s="9">
        <f>'OECD.Stat export'!Z17/100</f>
        <v>7.1989999999999998E-2</v>
      </c>
      <c r="Z15" s="9">
        <f>'OECD.Stat export'!AA17/100</f>
        <v>7.4260000000000007E-2</v>
      </c>
      <c r="AA15" s="9">
        <f>'OECD.Stat export'!AB17/100</f>
        <v>7.084E-2</v>
      </c>
      <c r="AB15" s="9">
        <f>'OECD.Stat export'!AC17/100</f>
        <v>6.9610000000000005E-2</v>
      </c>
      <c r="AC15" s="9">
        <f>'OECD.Stat export'!AD17/100</f>
        <v>7.0029999999999995E-2</v>
      </c>
      <c r="AD15" s="9">
        <f>'OECD.Stat export'!AE17/100</f>
        <v>7.0209999999999995E-2</v>
      </c>
      <c r="AE15" s="9">
        <f>'OECD.Stat export'!AF17/100</f>
        <v>7.1190000000000003E-2</v>
      </c>
    </row>
    <row r="16" spans="1:31">
      <c r="A16" t="s">
        <v>51</v>
      </c>
      <c r="B16" s="9">
        <f>'OECD.Stat export'!C18/100</f>
        <v>5.2290000000000003E-2</v>
      </c>
      <c r="C16" s="9">
        <f>'OECD.Stat export'!D18/100</f>
        <v>5.0880000000000002E-2</v>
      </c>
      <c r="D16" s="9">
        <f>'OECD.Stat export'!E18/100</f>
        <v>4.7469999999999998E-2</v>
      </c>
      <c r="E16" s="9">
        <f>'OECD.Stat export'!F18/100</f>
        <v>4.4320000000000005E-2</v>
      </c>
      <c r="F16" s="9">
        <f>'OECD.Stat export'!G18/100</f>
        <v>4.2569999999999997E-2</v>
      </c>
      <c r="G16" s="9">
        <f>'OECD.Stat export'!H18/100</f>
        <v>4.1050000000000003E-2</v>
      </c>
      <c r="H16" s="9">
        <f>'OECD.Stat export'!I18/100</f>
        <v>4.4640000000000006E-2</v>
      </c>
      <c r="I16" s="9">
        <f>'OECD.Stat export'!J18/100</f>
        <v>4.6980000000000001E-2</v>
      </c>
      <c r="J16" s="9">
        <f>'OECD.Stat export'!K18/100</f>
        <v>4.7640000000000002E-2</v>
      </c>
      <c r="K16" s="9">
        <f>'OECD.Stat export'!L18/100</f>
        <v>4.6719999999999998E-2</v>
      </c>
      <c r="L16" s="9">
        <f>'OECD.Stat export'!M18/100</f>
        <v>4.5220000000000003E-2</v>
      </c>
      <c r="M16" s="9">
        <f>'OECD.Stat export'!N18/100</f>
        <v>4.3570000000000005E-2</v>
      </c>
      <c r="N16" s="9">
        <f>'OECD.Stat export'!O18/100</f>
        <v>4.3609999999999996E-2</v>
      </c>
      <c r="O16" s="9">
        <f>'OECD.Stat export'!P18/100</f>
        <v>4.2340000000000003E-2</v>
      </c>
      <c r="P16" s="9">
        <f>'OECD.Stat export'!Q18/100</f>
        <v>4.2160000000000003E-2</v>
      </c>
      <c r="Q16" s="9">
        <f>'OECD.Stat export'!R18/100</f>
        <v>4.5769999999999998E-2</v>
      </c>
      <c r="R16" s="9">
        <f>'OECD.Stat export'!S18/100</f>
        <v>5.0199999999999995E-2</v>
      </c>
      <c r="S16" s="9">
        <f>'OECD.Stat export'!T18/100</f>
        <v>5.2729999999999999E-2</v>
      </c>
      <c r="T16" s="9">
        <f>'OECD.Stat export'!U18/100</f>
        <v>5.5199999999999999E-2</v>
      </c>
      <c r="U16" s="9">
        <f>'OECD.Stat export'!V18/100</f>
        <v>5.7020000000000001E-2</v>
      </c>
      <c r="V16" s="9">
        <f>'OECD.Stat export'!W18/100</f>
        <v>6.0309999999999996E-2</v>
      </c>
      <c r="W16" s="9">
        <f>'OECD.Stat export'!X18/100</f>
        <v>5.8449999999999995E-2</v>
      </c>
      <c r="X16" s="9">
        <f>'OECD.Stat export'!Y18/100</f>
        <v>6.1790000000000005E-2</v>
      </c>
      <c r="Y16" s="9">
        <f>'OECD.Stat export'!Z18/100</f>
        <v>7.2230000000000003E-2</v>
      </c>
      <c r="Z16" s="9">
        <f>'OECD.Stat export'!AA18/100</f>
        <v>8.1010000000000013E-2</v>
      </c>
      <c r="AA16" s="9">
        <f>'OECD.Stat export'!AB18/100</f>
        <v>8.0299999999999996E-2</v>
      </c>
      <c r="AB16" s="9">
        <f>'OECD.Stat export'!AC18/100</f>
        <v>7.5490000000000002E-2</v>
      </c>
      <c r="AC16" s="9">
        <f>'OECD.Stat export'!AD18/100</f>
        <v>7.6299999999999993E-2</v>
      </c>
      <c r="AD16" s="9">
        <f>'OECD.Stat export'!AE18/100</f>
        <v>7.2750000000000009E-2</v>
      </c>
      <c r="AE16" s="9">
        <f>'OECD.Stat export'!AF18/100</f>
        <v>6.8699999999999997E-2</v>
      </c>
    </row>
    <row r="17" spans="1:31">
      <c r="A17" t="s">
        <v>52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>
        <f>'OECD.Stat export'!M19/100</f>
        <v>4.718E-2</v>
      </c>
      <c r="M17" s="9">
        <f>'OECD.Stat export'!N19/100</f>
        <v>4.8920000000000005E-2</v>
      </c>
      <c r="N17" s="9">
        <f>'OECD.Stat export'!O19/100</f>
        <v>4.9139999999999996E-2</v>
      </c>
      <c r="O17" s="9">
        <f>'OECD.Stat export'!P19/100</f>
        <v>4.5949999999999998E-2</v>
      </c>
      <c r="P17" s="9">
        <f>'OECD.Stat export'!Q19/100</f>
        <v>4.4069999999999998E-2</v>
      </c>
      <c r="Q17" s="9">
        <f>'OECD.Stat export'!R19/100</f>
        <v>4.2930000000000003E-2</v>
      </c>
      <c r="R17" s="9">
        <f>'OECD.Stat export'!S19/100</f>
        <v>4.5339999999999998E-2</v>
      </c>
      <c r="S17" s="9">
        <f>'OECD.Stat export'!T19/100</f>
        <v>4.582E-2</v>
      </c>
      <c r="T17" s="9">
        <f>'OECD.Stat export'!U19/100</f>
        <v>4.4420000000000001E-2</v>
      </c>
      <c r="U17" s="9">
        <f>'OECD.Stat export'!V19/100</f>
        <v>4.3440000000000006E-2</v>
      </c>
      <c r="V17" s="9">
        <f>'OECD.Stat export'!W19/100</f>
        <v>4.2709999999999998E-2</v>
      </c>
      <c r="W17" s="9">
        <f>'OECD.Stat export'!X19/100</f>
        <v>4.3499999999999997E-2</v>
      </c>
      <c r="X17" s="9">
        <f>'OECD.Stat export'!Y19/100</f>
        <v>4.1950000000000001E-2</v>
      </c>
      <c r="Y17" s="9">
        <f>'OECD.Stat export'!Z19/100</f>
        <v>4.2939999999999999E-2</v>
      </c>
      <c r="Z17" s="9">
        <f>'OECD.Stat export'!AA19/100</f>
        <v>4.3499999999999997E-2</v>
      </c>
      <c r="AA17" s="9">
        <f>'OECD.Stat export'!AB19/100</f>
        <v>4.4330000000000001E-2</v>
      </c>
      <c r="AB17" s="9">
        <f>'OECD.Stat export'!AC19/100</f>
        <v>4.3929999999999997E-2</v>
      </c>
      <c r="AC17" s="9">
        <f>'OECD.Stat export'!AD19/100</f>
        <v>4.471E-2</v>
      </c>
      <c r="AD17" s="9">
        <f>'OECD.Stat export'!AE19/100</f>
        <v>4.487E-2</v>
      </c>
      <c r="AE17" s="9">
        <f>'OECD.Stat export'!AF19/100</f>
        <v>4.6620000000000002E-2</v>
      </c>
    </row>
    <row r="18" spans="1:31">
      <c r="A18" t="s">
        <v>53</v>
      </c>
      <c r="B18" s="9"/>
      <c r="C18" s="9"/>
      <c r="D18" s="9"/>
      <c r="E18" s="9">
        <f>'OECD.Stat export'!F20/100</f>
        <v>5.407E-2</v>
      </c>
      <c r="F18" s="9">
        <f>'OECD.Stat export'!G20/100</f>
        <v>5.3280000000000001E-2</v>
      </c>
      <c r="G18" s="9">
        <f>'OECD.Stat export'!H20/100</f>
        <v>5.704E-2</v>
      </c>
      <c r="H18" s="9">
        <f>'OECD.Stat export'!I20/100</f>
        <v>5.883E-2</v>
      </c>
      <c r="I18" s="9">
        <f>'OECD.Stat export'!J20/100</f>
        <v>5.7539999999999994E-2</v>
      </c>
      <c r="J18" s="9">
        <f>'OECD.Stat export'!K20/100</f>
        <v>5.5679999999999993E-2</v>
      </c>
      <c r="K18" s="9">
        <f>'OECD.Stat export'!L20/100</f>
        <v>5.2930000000000005E-2</v>
      </c>
      <c r="L18" s="9">
        <f>'OECD.Stat export'!M20/100</f>
        <v>4.8959999999999997E-2</v>
      </c>
      <c r="M18" s="9">
        <f>'OECD.Stat export'!N20/100</f>
        <v>4.9660000000000003E-2</v>
      </c>
      <c r="N18" s="9">
        <f>'OECD.Stat export'!O20/100</f>
        <v>5.1470000000000002E-2</v>
      </c>
      <c r="O18" s="9">
        <f>'OECD.Stat export'!P20/100</f>
        <v>5.1319999999999998E-2</v>
      </c>
      <c r="P18" s="9">
        <f>'OECD.Stat export'!Q20/100</f>
        <v>5.2060000000000002E-2</v>
      </c>
      <c r="Q18" s="9">
        <f>'OECD.Stat export'!R20/100</f>
        <v>5.5060000000000005E-2</v>
      </c>
      <c r="R18" s="9">
        <f>'OECD.Stat export'!S20/100</f>
        <v>5.7969999999999994E-2</v>
      </c>
      <c r="S18" s="9">
        <f>'OECD.Stat export'!T20/100</f>
        <v>5.917E-2</v>
      </c>
      <c r="T18" s="9">
        <f>'OECD.Stat export'!U20/100</f>
        <v>5.9180000000000003E-2</v>
      </c>
      <c r="U18" s="9">
        <f>'OECD.Stat export'!V20/100</f>
        <v>6.2430000000000006E-2</v>
      </c>
      <c r="V18" s="9">
        <f>'OECD.Stat export'!W20/100</f>
        <v>6.479E-2</v>
      </c>
      <c r="W18" s="9">
        <f>'OECD.Stat export'!X20/100</f>
        <v>6.5769999999999995E-2</v>
      </c>
      <c r="X18" s="9">
        <f>'OECD.Stat export'!Y20/100</f>
        <v>6.3250000000000001E-2</v>
      </c>
      <c r="Y18" s="9">
        <f>'OECD.Stat export'!Z20/100</f>
        <v>6.6500000000000004E-2</v>
      </c>
      <c r="Z18" s="9">
        <f>'OECD.Stat export'!AA20/100</f>
        <v>7.0290000000000005E-2</v>
      </c>
      <c r="AA18" s="9">
        <f>'OECD.Stat export'!AB20/100</f>
        <v>7.0239999999999997E-2</v>
      </c>
      <c r="AB18" s="9">
        <f>'OECD.Stat export'!AC20/100</f>
        <v>6.8040000000000003E-2</v>
      </c>
      <c r="AC18" s="9">
        <f>'OECD.Stat export'!AD20/100</f>
        <v>6.8190000000000001E-2</v>
      </c>
      <c r="AD18" s="9">
        <f>'OECD.Stat export'!AE20/100</f>
        <v>6.8089999999999998E-2</v>
      </c>
      <c r="AE18" s="9">
        <f>'OECD.Stat export'!AF20/100</f>
        <v>6.8170000000000008E-2</v>
      </c>
    </row>
    <row r="19" spans="1:31">
      <c r="A19" t="s">
        <v>54</v>
      </c>
      <c r="B19" s="9">
        <f>'OECD.Stat export'!C21/100</f>
        <v>4.5780000000000001E-2</v>
      </c>
      <c r="C19" s="9">
        <f>'OECD.Stat export'!D21/100</f>
        <v>4.6539999999999998E-2</v>
      </c>
      <c r="D19" s="9">
        <f>'OECD.Stat export'!E21/100</f>
        <v>4.7400000000000005E-2</v>
      </c>
      <c r="E19" s="9">
        <f>'OECD.Stat export'!F21/100</f>
        <v>4.6210000000000001E-2</v>
      </c>
      <c r="F19" s="9">
        <f>'OECD.Stat export'!G21/100</f>
        <v>4.5220000000000003E-2</v>
      </c>
      <c r="G19" s="9">
        <f>'OECD.Stat export'!H21/100</f>
        <v>4.4569999999999999E-2</v>
      </c>
      <c r="H19" s="9">
        <f>'OECD.Stat export'!I21/100</f>
        <v>4.5309999999999996E-2</v>
      </c>
      <c r="I19" s="9">
        <f>'OECD.Stat export'!J21/100</f>
        <v>4.7210000000000002E-2</v>
      </c>
      <c r="J19" s="9">
        <f>'OECD.Stat export'!K21/100</f>
        <v>5.0010000000000006E-2</v>
      </c>
      <c r="K19" s="9">
        <f>'OECD.Stat export'!L21/100</f>
        <v>5.176E-2</v>
      </c>
      <c r="L19" s="9">
        <f>'OECD.Stat export'!M21/100</f>
        <v>5.1360000000000003E-2</v>
      </c>
      <c r="M19" s="9">
        <f>'OECD.Stat export'!N21/100</f>
        <v>5.006E-2</v>
      </c>
      <c r="N19" s="9">
        <f>'OECD.Stat export'!O21/100</f>
        <v>5.1699999999999996E-2</v>
      </c>
      <c r="O19" s="9">
        <f>'OECD.Stat export'!P21/100</f>
        <v>5.2990000000000002E-2</v>
      </c>
      <c r="P19" s="9">
        <f>'OECD.Stat export'!Q21/100</f>
        <v>5.5849999999999997E-2</v>
      </c>
      <c r="Q19" s="9">
        <f>'OECD.Stat export'!R21/100</f>
        <v>5.7519999999999995E-2</v>
      </c>
      <c r="R19" s="9">
        <f>'OECD.Stat export'!S21/100</f>
        <v>5.9580000000000001E-2</v>
      </c>
      <c r="S19" s="9">
        <f>'OECD.Stat export'!T21/100</f>
        <v>6.0350000000000001E-2</v>
      </c>
      <c r="T19" s="9">
        <f>'OECD.Stat export'!U21/100</f>
        <v>6.0860000000000004E-2</v>
      </c>
      <c r="U19" s="9">
        <f>'OECD.Stat export'!V21/100</f>
        <v>6.1470000000000004E-2</v>
      </c>
      <c r="V19" s="9">
        <f>'OECD.Stat export'!W21/100</f>
        <v>6.3149999999999998E-2</v>
      </c>
      <c r="W19" s="9">
        <f>'OECD.Stat export'!X21/100</f>
        <v>6.2710000000000002E-2</v>
      </c>
      <c r="X19" s="9">
        <f>'OECD.Stat export'!Y21/100</f>
        <v>6.411E-2</v>
      </c>
      <c r="Y19" s="9">
        <f>'OECD.Stat export'!Z21/100</f>
        <v>6.6559999999999994E-2</v>
      </c>
      <c r="Z19" s="9">
        <f>'OECD.Stat export'!AA21/100</f>
        <v>7.3639999999999997E-2</v>
      </c>
      <c r="AA19" s="9">
        <f>'OECD.Stat export'!AB21/100</f>
        <v>7.5020000000000003E-2</v>
      </c>
      <c r="AB19" s="9">
        <f>'OECD.Stat export'!AC21/100</f>
        <v>8.8910000000000003E-2</v>
      </c>
      <c r="AC19" s="9">
        <f>'OECD.Stat export'!AD21/100</f>
        <v>9.0569999999999998E-2</v>
      </c>
      <c r="AD19" s="9">
        <f>'OECD.Stat export'!AE21/100</f>
        <v>9.0929999999999997E-2</v>
      </c>
      <c r="AE19" s="9">
        <f>'OECD.Stat export'!AF21/100</f>
        <v>9.1150000000000009E-2</v>
      </c>
    </row>
    <row r="20" spans="1:31">
      <c r="A20" t="s">
        <v>55</v>
      </c>
      <c r="B20" s="9">
        <f>'OECD.Stat export'!C22/100</f>
        <v>3.9980000000000002E-2</v>
      </c>
      <c r="C20" s="9">
        <f>'OECD.Stat export'!D22/100</f>
        <v>3.9910000000000001E-2</v>
      </c>
      <c r="D20" s="9">
        <f>'OECD.Stat export'!E22/100</f>
        <v>4.5309999999999996E-2</v>
      </c>
      <c r="E20" s="9">
        <f>'OECD.Stat export'!F22/100</f>
        <v>4.7129999999999998E-2</v>
      </c>
      <c r="F20" s="9">
        <f>'OECD.Stat export'!G22/100</f>
        <v>4.5890000000000007E-2</v>
      </c>
      <c r="G20" s="9">
        <f>'OECD.Stat export'!H22/100</f>
        <v>4.7729999999999995E-2</v>
      </c>
      <c r="H20" s="9">
        <f>'OECD.Stat export'!I22/100</f>
        <v>4.5739999999999996E-2</v>
      </c>
      <c r="I20" s="9">
        <f>'OECD.Stat export'!J22/100</f>
        <v>4.7919999999999997E-2</v>
      </c>
      <c r="J20" s="9">
        <f>'OECD.Stat export'!K22/100</f>
        <v>4.8570000000000002E-2</v>
      </c>
      <c r="K20" s="9">
        <f>'OECD.Stat export'!L22/100</f>
        <v>4.6719999999999998E-2</v>
      </c>
      <c r="L20" s="9">
        <f>'OECD.Stat export'!M22/100</f>
        <v>4.9279999999999997E-2</v>
      </c>
      <c r="M20" s="9">
        <f>'OECD.Stat export'!N22/100</f>
        <v>4.9569999999999996E-2</v>
      </c>
      <c r="N20" s="9">
        <f>'OECD.Stat export'!O22/100</f>
        <v>4.8550000000000003E-2</v>
      </c>
      <c r="O20" s="9">
        <f>'OECD.Stat export'!P22/100</f>
        <v>5.0160000000000003E-2</v>
      </c>
      <c r="P20" s="9">
        <f>'OECD.Stat export'!Q22/100</f>
        <v>4.9599999999999998E-2</v>
      </c>
      <c r="Q20" s="9">
        <f>'OECD.Stat export'!R22/100</f>
        <v>4.8369999999999996E-2</v>
      </c>
      <c r="R20" s="9">
        <f>'OECD.Stat export'!S22/100</f>
        <v>5.3040000000000004E-2</v>
      </c>
      <c r="S20" s="9">
        <f>'OECD.Stat export'!T22/100</f>
        <v>5.595E-2</v>
      </c>
      <c r="T20" s="9">
        <f>'OECD.Stat export'!U22/100</f>
        <v>5.7779999999999998E-2</v>
      </c>
      <c r="U20" s="9">
        <f>'OECD.Stat export'!V22/100</f>
        <v>6.1219999999999997E-2</v>
      </c>
      <c r="V20" s="9">
        <f>'OECD.Stat export'!W22/100</f>
        <v>5.9770000000000004E-2</v>
      </c>
      <c r="W20" s="9">
        <f>'OECD.Stat export'!X22/100</f>
        <v>5.5549999999999995E-2</v>
      </c>
      <c r="X20" s="9">
        <f>'OECD.Stat export'!Y22/100</f>
        <v>5.2489999999999995E-2</v>
      </c>
      <c r="Y20" s="9">
        <f>'OECD.Stat export'!Z22/100</f>
        <v>5.7089999999999995E-2</v>
      </c>
      <c r="Z20" s="9">
        <f>'OECD.Stat export'!AA22/100</f>
        <v>6.2939999999999996E-2</v>
      </c>
      <c r="AA20" s="9">
        <f>'OECD.Stat export'!AB22/100</f>
        <v>5.9699999999999996E-2</v>
      </c>
      <c r="AB20" s="9">
        <f>'OECD.Stat export'!AC22/100</f>
        <v>5.083E-2</v>
      </c>
      <c r="AC20" s="9">
        <f>'OECD.Stat export'!AD22/100</f>
        <v>5.4480000000000001E-2</v>
      </c>
      <c r="AD20" s="9">
        <f>'OECD.Stat export'!AE22/100</f>
        <v>5.4000000000000006E-2</v>
      </c>
      <c r="AE20" s="9">
        <f>'OECD.Stat export'!AF22/100</f>
        <v>5.1619999999999999E-2</v>
      </c>
    </row>
    <row r="21" spans="1:31">
      <c r="A21" t="s">
        <v>56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>
        <f>'OECD.Stat export'!Q23/100</f>
        <v>2.3019999999999999E-2</v>
      </c>
      <c r="Q21" s="9">
        <f>'OECD.Stat export'!R23/100</f>
        <v>2.196E-2</v>
      </c>
      <c r="R21" s="9">
        <f>'OECD.Stat export'!S23/100</f>
        <v>2.298E-2</v>
      </c>
      <c r="S21" s="9">
        <f>'OECD.Stat export'!T23/100</f>
        <v>2.308E-2</v>
      </c>
      <c r="T21" s="9">
        <f>'OECD.Stat export'!U23/100</f>
        <v>2.4680000000000001E-2</v>
      </c>
      <c r="U21" s="9">
        <f>'OECD.Stat export'!V23/100</f>
        <v>2.6290000000000001E-2</v>
      </c>
      <c r="V21" s="9">
        <f>'OECD.Stat export'!W23/100</f>
        <v>2.5009999999999998E-2</v>
      </c>
      <c r="W21" s="9">
        <f>'OECD.Stat export'!X23/100</f>
        <v>2.4470000000000002E-2</v>
      </c>
      <c r="X21" s="9">
        <f>'OECD.Stat export'!Y23/100</f>
        <v>2.5499999999999998E-2</v>
      </c>
      <c r="Y21" s="9">
        <f>'OECD.Stat export'!Z23/100</f>
        <v>2.6370000000000001E-2</v>
      </c>
      <c r="Z21" s="9">
        <f>'OECD.Stat export'!AA23/100</f>
        <v>2.8820000000000002E-2</v>
      </c>
      <c r="AA21" s="9">
        <f>'OECD.Stat export'!AB23/100</f>
        <v>2.9289999999999997E-2</v>
      </c>
      <c r="AB21" s="9">
        <f>'OECD.Stat export'!AC23/100</f>
        <v>2.954E-2</v>
      </c>
      <c r="AC21" s="9">
        <f>'OECD.Stat export'!AD23/100</f>
        <v>3.056E-2</v>
      </c>
      <c r="AD21" s="9">
        <f>'OECD.Stat export'!AE23/100</f>
        <v>3.1730000000000001E-2</v>
      </c>
      <c r="AE21" s="9">
        <f>'OECD.Stat export'!AF23/100</f>
        <v>2.9479999999999999E-2</v>
      </c>
    </row>
    <row r="22" spans="1:31">
      <c r="A22" t="s">
        <v>57</v>
      </c>
      <c r="B22" s="9">
        <f>'OECD.Stat export'!C24/100</f>
        <v>4.8559999999999999E-2</v>
      </c>
      <c r="C22" s="9">
        <f>'OECD.Stat export'!D24/100</f>
        <v>4.7469999999999998E-2</v>
      </c>
      <c r="D22" s="9">
        <f>'OECD.Stat export'!E24/100</f>
        <v>4.8600000000000004E-2</v>
      </c>
      <c r="E22" s="9">
        <f>'OECD.Stat export'!F24/100</f>
        <v>4.768E-2</v>
      </c>
      <c r="F22" s="9">
        <f>'OECD.Stat export'!G24/100</f>
        <v>4.981E-2</v>
      </c>
      <c r="G22" s="9">
        <f>'OECD.Stat export'!H24/100</f>
        <v>5.042E-2</v>
      </c>
      <c r="H22" s="9">
        <f>'OECD.Stat export'!I24/100</f>
        <v>5.2859999999999997E-2</v>
      </c>
      <c r="I22" s="9">
        <f>'OECD.Stat export'!J24/100</f>
        <v>5.7050000000000003E-2</v>
      </c>
      <c r="J22" s="9">
        <f>'OECD.Stat export'!K24/100</f>
        <v>5.8550000000000005E-2</v>
      </c>
      <c r="K22" s="9">
        <f>'OECD.Stat export'!L24/100</f>
        <v>5.697E-2</v>
      </c>
      <c r="L22" s="9">
        <f>'OECD.Stat export'!M24/100</f>
        <v>5.5510000000000004E-2</v>
      </c>
      <c r="M22" s="9">
        <f>'OECD.Stat export'!N24/100</f>
        <v>5.0959999999999998E-2</v>
      </c>
      <c r="N22" s="9">
        <f>'OECD.Stat export'!O24/100</f>
        <v>5.0549999999999998E-2</v>
      </c>
      <c r="O22" s="9">
        <f>'OECD.Stat export'!P24/100</f>
        <v>4.8150000000000005E-2</v>
      </c>
      <c r="P22" s="9">
        <f>'OECD.Stat export'!Q24/100</f>
        <v>4.7220000000000005E-2</v>
      </c>
      <c r="Q22" s="9">
        <f>'OECD.Stat export'!R24/100</f>
        <v>4.6829999999999997E-2</v>
      </c>
      <c r="R22" s="9">
        <f>'OECD.Stat export'!S24/100</f>
        <v>4.8949999999999994E-2</v>
      </c>
      <c r="S22" s="9">
        <f>'OECD.Stat export'!T24/100</f>
        <v>5.212E-2</v>
      </c>
      <c r="T22" s="9">
        <f>'OECD.Stat export'!U24/100</f>
        <v>5.6270000000000001E-2</v>
      </c>
      <c r="U22" s="9">
        <f>'OECD.Stat export'!V24/100</f>
        <v>5.5910000000000001E-2</v>
      </c>
      <c r="V22" s="9">
        <f>'OECD.Stat export'!W24/100</f>
        <v>6.2359999999999999E-2</v>
      </c>
      <c r="W22" s="9">
        <f>'OECD.Stat export'!X24/100</f>
        <v>7.5910000000000005E-2</v>
      </c>
      <c r="X22" s="9">
        <f>'OECD.Stat export'!Y24/100</f>
        <v>7.6670000000000002E-2</v>
      </c>
      <c r="Y22" s="9">
        <f>'OECD.Stat export'!Z24/100</f>
        <v>7.7689999999999995E-2</v>
      </c>
      <c r="Z22" s="9">
        <f>'OECD.Stat export'!AA24/100</f>
        <v>8.4380000000000011E-2</v>
      </c>
      <c r="AA22" s="9">
        <f>'OECD.Stat export'!AB24/100</f>
        <v>8.5879999999999998E-2</v>
      </c>
      <c r="AB22" s="9">
        <f>'OECD.Stat export'!AC24/100</f>
        <v>8.6460000000000009E-2</v>
      </c>
      <c r="AC22" s="9">
        <f>'OECD.Stat export'!AD24/100</f>
        <v>8.9380000000000001E-2</v>
      </c>
      <c r="AD22" s="9">
        <f>'OECD.Stat export'!AE24/100</f>
        <v>8.8350000000000012E-2</v>
      </c>
      <c r="AE22" s="9">
        <f>'OECD.Stat export'!AF24/100</f>
        <v>8.7590000000000001E-2</v>
      </c>
    </row>
    <row r="23" spans="1:31">
      <c r="A23" t="s">
        <v>58</v>
      </c>
      <c r="B23" s="9">
        <f>'OECD.Stat export'!C25/100</f>
        <v>4.2939999999999999E-2</v>
      </c>
      <c r="C23" s="9">
        <f>'OECD.Stat export'!D25/100</f>
        <v>4.3459999999999999E-2</v>
      </c>
      <c r="D23" s="9">
        <f>'OECD.Stat export'!E25/100</f>
        <v>4.8590000000000001E-2</v>
      </c>
      <c r="E23" s="9">
        <f>'OECD.Stat export'!F25/100</f>
        <v>5.2479999999999999E-2</v>
      </c>
      <c r="F23" s="9">
        <f>'OECD.Stat export'!G25/100</f>
        <v>5.3859999999999998E-2</v>
      </c>
      <c r="G23" s="9">
        <f>'OECD.Stat export'!H25/100</f>
        <v>5.4949999999999999E-2</v>
      </c>
      <c r="H23" s="9">
        <f>'OECD.Stat export'!I25/100</f>
        <v>5.8400000000000001E-2</v>
      </c>
      <c r="I23" s="9">
        <f>'OECD.Stat export'!J25/100</f>
        <v>5.713E-2</v>
      </c>
      <c r="J23" s="9">
        <f>'OECD.Stat export'!K25/100</f>
        <v>5.3070000000000006E-2</v>
      </c>
      <c r="K23" s="9">
        <f>'OECD.Stat export'!L25/100</f>
        <v>5.3749999999999999E-2</v>
      </c>
      <c r="L23" s="9">
        <f>'OECD.Stat export'!M25/100</f>
        <v>5.3620000000000001E-2</v>
      </c>
      <c r="M23" s="9">
        <f>'OECD.Stat export'!N25/100</f>
        <v>5.2839999999999998E-2</v>
      </c>
      <c r="N23" s="9">
        <f>'OECD.Stat export'!O25/100</f>
        <v>5.4859999999999999E-2</v>
      </c>
      <c r="O23" s="9">
        <f>'OECD.Stat export'!P25/100</f>
        <v>5.7880000000000001E-2</v>
      </c>
      <c r="P23" s="9">
        <f>'OECD.Stat export'!Q25/100</f>
        <v>5.7320000000000003E-2</v>
      </c>
      <c r="Q23" s="9">
        <f>'OECD.Stat export'!R25/100</f>
        <v>5.8280000000000005E-2</v>
      </c>
      <c r="R23" s="9">
        <f>'OECD.Stat export'!S25/100</f>
        <v>5.7919999999999999E-2</v>
      </c>
      <c r="S23" s="9">
        <f>'OECD.Stat export'!T25/100</f>
        <v>6.1539999999999997E-2</v>
      </c>
      <c r="T23" s="9">
        <f>'OECD.Stat export'!U25/100</f>
        <v>6.0490000000000002E-2</v>
      </c>
      <c r="U23" s="9">
        <f>'OECD.Stat export'!V25/100</f>
        <v>6.2920000000000004E-2</v>
      </c>
      <c r="V23" s="9">
        <f>'OECD.Stat export'!W25/100</f>
        <v>6.5919999999999992E-2</v>
      </c>
      <c r="W23" s="9">
        <f>'OECD.Stat export'!X25/100</f>
        <v>6.9120000000000001E-2</v>
      </c>
      <c r="X23" s="9">
        <f>'OECD.Stat export'!Y25/100</f>
        <v>6.8559999999999996E-2</v>
      </c>
      <c r="Y23" s="9">
        <f>'OECD.Stat export'!Z25/100</f>
        <v>7.3689999999999992E-2</v>
      </c>
      <c r="Z23" s="9">
        <f>'OECD.Stat export'!AA25/100</f>
        <v>7.8009999999999996E-2</v>
      </c>
      <c r="AA23" s="9">
        <f>'OECD.Stat export'!AB25/100</f>
        <v>7.783000000000001E-2</v>
      </c>
      <c r="AB23" s="9">
        <f>'OECD.Stat export'!AC25/100</f>
        <v>7.6920000000000002E-2</v>
      </c>
      <c r="AC23" s="9">
        <f>'OECD.Stat export'!AD25/100</f>
        <v>7.7699999999999991E-2</v>
      </c>
      <c r="AD23" s="9">
        <f>'OECD.Stat export'!AE25/100</f>
        <v>7.5079999999999994E-2</v>
      </c>
      <c r="AE23" s="9">
        <f>'OECD.Stat export'!AF25/100</f>
        <v>7.5310000000000002E-2</v>
      </c>
    </row>
    <row r="24" spans="1:31">
      <c r="A24" t="s">
        <v>59</v>
      </c>
      <c r="B24" s="9">
        <f>'OECD.Stat export'!C26/100</f>
        <v>5.2750000000000005E-2</v>
      </c>
      <c r="C24" s="9">
        <f>'OECD.Stat export'!D26/100</f>
        <v>5.6909999999999995E-2</v>
      </c>
      <c r="D24" s="9">
        <f>'OECD.Stat export'!E26/100</f>
        <v>5.9920000000000001E-2</v>
      </c>
      <c r="E24" s="9">
        <f>'OECD.Stat export'!F26/100</f>
        <v>5.8880000000000002E-2</v>
      </c>
      <c r="F24" s="9">
        <f>'OECD.Stat export'!G26/100</f>
        <v>5.6319999999999995E-2</v>
      </c>
      <c r="G24" s="9">
        <f>'OECD.Stat export'!H26/100</f>
        <v>5.8579999999999993E-2</v>
      </c>
      <c r="H24" s="9">
        <f>'OECD.Stat export'!I26/100</f>
        <v>6.1740000000000003E-2</v>
      </c>
      <c r="I24" s="9">
        <f>'OECD.Stat export'!J26/100</f>
        <v>6.341999999999999E-2</v>
      </c>
      <c r="J24" s="9">
        <f>'OECD.Stat export'!K26/100</f>
        <v>6.225E-2</v>
      </c>
      <c r="K24" s="9">
        <f>'OECD.Stat export'!L26/100</f>
        <v>6.1550000000000001E-2</v>
      </c>
      <c r="L24" s="9">
        <f>'OECD.Stat export'!M26/100</f>
        <v>6.0990000000000003E-2</v>
      </c>
      <c r="M24" s="9">
        <f>'OECD.Stat export'!N26/100</f>
        <v>6.0179999999999997E-2</v>
      </c>
      <c r="N24" s="9">
        <f>'OECD.Stat export'!O26/100</f>
        <v>6.2439999999999996E-2</v>
      </c>
      <c r="O24" s="9">
        <f>'OECD.Stat export'!P26/100</f>
        <v>6.855E-2</v>
      </c>
      <c r="P24" s="9">
        <f>'OECD.Stat export'!Q26/100</f>
        <v>6.8819999999999992E-2</v>
      </c>
      <c r="Q24" s="9">
        <f>'OECD.Stat export'!R26/100</f>
        <v>6.2969999999999998E-2</v>
      </c>
      <c r="R24" s="9">
        <f>'OECD.Stat export'!S26/100</f>
        <v>6.6409999999999997E-2</v>
      </c>
      <c r="S24" s="9">
        <f>'OECD.Stat export'!T26/100</f>
        <v>7.4639999999999998E-2</v>
      </c>
      <c r="T24" s="9">
        <f>'OECD.Stat export'!U26/100</f>
        <v>7.6670000000000002E-2</v>
      </c>
      <c r="U24" s="9">
        <f>'OECD.Stat export'!V26/100</f>
        <v>7.3270000000000002E-2</v>
      </c>
      <c r="V24" s="9">
        <f>'OECD.Stat export'!W26/100</f>
        <v>6.9199999999999998E-2</v>
      </c>
      <c r="W24" s="9">
        <f>'OECD.Stat export'!X26/100</f>
        <v>6.5979999999999997E-2</v>
      </c>
      <c r="X24" s="9">
        <f>'OECD.Stat export'!Y26/100</f>
        <v>6.7400000000000002E-2</v>
      </c>
      <c r="Y24" s="9">
        <f>'OECD.Stat export'!Z26/100</f>
        <v>6.7019999999999996E-2</v>
      </c>
      <c r="Z24" s="9">
        <f>'OECD.Stat export'!AA26/100</f>
        <v>7.6580000000000009E-2</v>
      </c>
      <c r="AA24" s="9">
        <f>'OECD.Stat export'!AB26/100</f>
        <v>7.5450000000000003E-2</v>
      </c>
      <c r="AB24" s="9">
        <f>'OECD.Stat export'!AC26/100</f>
        <v>7.4219999999999994E-2</v>
      </c>
      <c r="AC24" s="9">
        <f>'OECD.Stat export'!AD26/100</f>
        <v>7.4370000000000006E-2</v>
      </c>
      <c r="AD24" s="9">
        <f>'OECD.Stat export'!AE26/100</f>
        <v>7.5920000000000001E-2</v>
      </c>
      <c r="AE24" s="9">
        <f>'OECD.Stat export'!AF26/100</f>
        <v>7.9710000000000003E-2</v>
      </c>
    </row>
    <row r="25" spans="1:31">
      <c r="A25" t="s">
        <v>60</v>
      </c>
      <c r="B25" s="9"/>
      <c r="C25" s="9"/>
      <c r="D25" s="9"/>
      <c r="E25" s="9"/>
      <c r="F25" s="9"/>
      <c r="G25" s="9">
        <f>'OECD.Stat export'!H27/100</f>
        <v>3.9410000000000001E-2</v>
      </c>
      <c r="H25" s="9">
        <f>'OECD.Stat export'!I27/100</f>
        <v>4.1799999999999997E-2</v>
      </c>
      <c r="I25" s="9">
        <f>'OECD.Stat export'!J27/100</f>
        <v>4.2640000000000004E-2</v>
      </c>
      <c r="J25" s="9">
        <f>'OECD.Stat export'!K27/100</f>
        <v>3.9289999999999999E-2</v>
      </c>
      <c r="K25" s="9">
        <f>'OECD.Stat export'!L27/100</f>
        <v>3.6319999999999998E-2</v>
      </c>
      <c r="L25" s="9">
        <f>'OECD.Stat export'!M27/100</f>
        <v>3.619E-2</v>
      </c>
      <c r="M25" s="9">
        <f>'OECD.Stat export'!N27/100</f>
        <v>3.8710000000000001E-2</v>
      </c>
      <c r="N25" s="9">
        <f>'OECD.Stat export'!O27/100</f>
        <v>3.5290000000000002E-2</v>
      </c>
      <c r="O25" s="9">
        <f>'OECD.Stat export'!P27/100</f>
        <v>3.4630000000000001E-2</v>
      </c>
      <c r="P25" s="9">
        <f>'OECD.Stat export'!Q27/100</f>
        <v>3.8290000000000005E-2</v>
      </c>
      <c r="Q25" s="9">
        <f>'OECD.Stat export'!R27/100</f>
        <v>3.6490000000000002E-2</v>
      </c>
      <c r="R25" s="9">
        <f>'OECD.Stat export'!S27/100</f>
        <v>4.0330000000000005E-2</v>
      </c>
      <c r="S25" s="9">
        <f>'OECD.Stat export'!T27/100</f>
        <v>4.2819999999999997E-2</v>
      </c>
      <c r="T25" s="9">
        <f>'OECD.Stat export'!U27/100</f>
        <v>4.1230000000000003E-2</v>
      </c>
      <c r="U25" s="9">
        <f>'OECD.Stat export'!V27/100</f>
        <v>3.9750000000000001E-2</v>
      </c>
      <c r="V25" s="9">
        <f>'OECD.Stat export'!W27/100</f>
        <v>3.9879999999999999E-2</v>
      </c>
      <c r="W25" s="9">
        <f>'OECD.Stat export'!X27/100</f>
        <v>4.0160000000000001E-2</v>
      </c>
      <c r="X25" s="9">
        <f>'OECD.Stat export'!Y27/100</f>
        <v>4.1149999999999999E-2</v>
      </c>
      <c r="Y25" s="9">
        <f>'OECD.Stat export'!Z27/100</f>
        <v>4.5679999999999998E-2</v>
      </c>
      <c r="Z25" s="9">
        <f>'OECD.Stat export'!AA27/100</f>
        <v>4.7199999999999999E-2</v>
      </c>
      <c r="AA25" s="9">
        <f>'OECD.Stat export'!AB27/100</f>
        <v>4.6010000000000002E-2</v>
      </c>
      <c r="AB25" s="9">
        <f>'OECD.Stat export'!AC27/100</f>
        <v>4.4180000000000004E-2</v>
      </c>
      <c r="AC25" s="9">
        <f>'OECD.Stat export'!AD27/100</f>
        <v>4.3429999999999996E-2</v>
      </c>
      <c r="AD25" s="9">
        <f>'OECD.Stat export'!AE27/100</f>
        <v>4.505E-2</v>
      </c>
      <c r="AE25" s="9">
        <f>'OECD.Stat export'!AF27/100</f>
        <v>4.4150000000000002E-2</v>
      </c>
    </row>
    <row r="26" spans="1:31">
      <c r="A26" t="s">
        <v>61</v>
      </c>
      <c r="B26" s="9">
        <f>'OECD.Stat export'!C28/100</f>
        <v>2.8730000000000002E-2</v>
      </c>
      <c r="C26" s="9">
        <f>'OECD.Stat export'!D28/100</f>
        <v>3.0529999999999998E-2</v>
      </c>
      <c r="D26" s="9">
        <f>'OECD.Stat export'!E28/100</f>
        <v>2.9159999999999998E-2</v>
      </c>
      <c r="E26" s="9">
        <f>'OECD.Stat export'!F28/100</f>
        <v>3.1850000000000003E-2</v>
      </c>
      <c r="F26" s="9">
        <f>'OECD.Stat export'!G28/100</f>
        <v>2.903E-2</v>
      </c>
      <c r="G26" s="9">
        <f>'OECD.Stat export'!H28/100</f>
        <v>3.5799999999999998E-2</v>
      </c>
      <c r="H26" s="9">
        <f>'OECD.Stat export'!I28/100</f>
        <v>3.7490000000000002E-2</v>
      </c>
      <c r="I26" s="9">
        <f>'OECD.Stat export'!J28/100</f>
        <v>3.6269999999999997E-2</v>
      </c>
      <c r="J26" s="9">
        <f>'OECD.Stat export'!K28/100</f>
        <v>4.0069999999999995E-2</v>
      </c>
      <c r="K26" s="9">
        <f>'OECD.Stat export'!L28/100</f>
        <v>3.9919999999999997E-2</v>
      </c>
      <c r="L26" s="9">
        <f>'OECD.Stat export'!M28/100</f>
        <v>4.4260000000000001E-2</v>
      </c>
      <c r="M26" s="9">
        <f>'OECD.Stat export'!N28/100</f>
        <v>4.7759999999999997E-2</v>
      </c>
      <c r="N26" s="9">
        <f>'OECD.Stat export'!O28/100</f>
        <v>4.7739999999999998E-2</v>
      </c>
      <c r="O26" s="9">
        <f>'OECD.Stat export'!P28/100</f>
        <v>4.8730000000000002E-2</v>
      </c>
      <c r="P26" s="9">
        <f>'OECD.Stat export'!Q28/100</f>
        <v>5.067E-2</v>
      </c>
      <c r="Q26" s="9">
        <f>'OECD.Stat export'!R28/100</f>
        <v>5.9020000000000003E-2</v>
      </c>
      <c r="R26" s="9">
        <f>'OECD.Stat export'!S28/100</f>
        <v>5.9509999999999993E-2</v>
      </c>
      <c r="S26" s="9">
        <f>'OECD.Stat export'!T28/100</f>
        <v>6.2119999999999995E-2</v>
      </c>
      <c r="T26" s="9">
        <f>'OECD.Stat export'!U28/100</f>
        <v>6.3210000000000002E-2</v>
      </c>
      <c r="U26" s="9">
        <f>'OECD.Stat export'!V28/100</f>
        <v>6.6020000000000009E-2</v>
      </c>
      <c r="V26" s="9">
        <f>'OECD.Stat export'!W28/100</f>
        <v>6.7229999999999998E-2</v>
      </c>
      <c r="W26" s="9">
        <f>'OECD.Stat export'!X28/100</f>
        <v>6.3159999999999994E-2</v>
      </c>
      <c r="X26" s="9">
        <f>'OECD.Stat export'!Y28/100</f>
        <v>6.2289999999999998E-2</v>
      </c>
      <c r="Y26" s="9">
        <f>'OECD.Stat export'!Z28/100</f>
        <v>6.3960000000000003E-2</v>
      </c>
      <c r="Z26" s="9">
        <f>'OECD.Stat export'!AA28/100</f>
        <v>6.9070000000000006E-2</v>
      </c>
      <c r="AA26" s="9">
        <f>'OECD.Stat export'!AB28/100</f>
        <v>6.8510000000000001E-2</v>
      </c>
      <c r="AB26" s="9">
        <f>'OECD.Stat export'!AC28/100</f>
        <v>6.4519999999999994E-2</v>
      </c>
      <c r="AC26" s="9">
        <f>'OECD.Stat export'!AD28/100</f>
        <v>6.13E-2</v>
      </c>
      <c r="AD26" s="9">
        <f>'OECD.Stat export'!AE28/100</f>
        <v>6.0830000000000002E-2</v>
      </c>
      <c r="AE26" s="9">
        <f>'OECD.Stat export'!AF28/100</f>
        <v>5.9619999999999999E-2</v>
      </c>
    </row>
    <row r="27" spans="1:31">
      <c r="A27" t="s">
        <v>62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>
        <f>'OECD.Stat export'!O29/100</f>
        <v>5.1840000000000004E-2</v>
      </c>
      <c r="O27" s="9">
        <f>'OECD.Stat export'!P29/100</f>
        <v>5.0839999999999996E-2</v>
      </c>
      <c r="P27" s="9">
        <f>'OECD.Stat export'!Q29/100</f>
        <v>4.9530000000000005E-2</v>
      </c>
      <c r="Q27" s="9">
        <f>'OECD.Stat export'!R29/100</f>
        <v>4.7370000000000002E-2</v>
      </c>
      <c r="R27" s="9">
        <f>'OECD.Stat export'!S29/100</f>
        <v>4.7579999999999997E-2</v>
      </c>
      <c r="S27" s="9">
        <f>'OECD.Stat export'!T29/100</f>
        <v>4.9089999999999995E-2</v>
      </c>
      <c r="T27" s="9">
        <f>'OECD.Stat export'!U29/100</f>
        <v>4.7919999999999997E-2</v>
      </c>
      <c r="U27" s="9">
        <f>'OECD.Stat export'!V29/100</f>
        <v>5.0270000000000002E-2</v>
      </c>
      <c r="V27" s="9">
        <f>'OECD.Stat export'!W29/100</f>
        <v>4.9669999999999999E-2</v>
      </c>
      <c r="W27" s="9">
        <f>'OECD.Stat export'!X29/100</f>
        <v>4.8019999999999993E-2</v>
      </c>
      <c r="X27" s="9">
        <f>'OECD.Stat export'!Y29/100</f>
        <v>4.9829999999999999E-2</v>
      </c>
      <c r="Y27" s="9">
        <f>'OECD.Stat export'!Z29/100</f>
        <v>5.2499999999999998E-2</v>
      </c>
      <c r="Z27" s="9">
        <f>'OECD.Stat export'!AA29/100</f>
        <v>5.8470000000000001E-2</v>
      </c>
      <c r="AA27" s="9">
        <f>'OECD.Stat export'!AB29/100</f>
        <v>5.6100000000000004E-2</v>
      </c>
      <c r="AB27" s="9">
        <f>'OECD.Stat export'!AC29/100</f>
        <v>5.4730000000000001E-2</v>
      </c>
      <c r="AC27" s="9">
        <f>'OECD.Stat export'!AD29/100</f>
        <v>5.509E-2</v>
      </c>
      <c r="AD27" s="9">
        <f>'OECD.Stat export'!AE29/100</f>
        <v>5.586E-2</v>
      </c>
      <c r="AE27" s="9">
        <f>'OECD.Stat export'!AF29/100</f>
        <v>5.5529999999999996E-2</v>
      </c>
    </row>
    <row r="28" spans="1:31">
      <c r="A28" t="s">
        <v>63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>
        <f>'OECD.Stat export'!R30/100</f>
        <v>5.6740000000000006E-2</v>
      </c>
      <c r="R28" s="9">
        <f>'OECD.Stat export'!S30/100</f>
        <v>5.6289999999999993E-2</v>
      </c>
      <c r="S28" s="9">
        <f>'OECD.Stat export'!T30/100</f>
        <v>5.8659999999999997E-2</v>
      </c>
      <c r="T28" s="9">
        <f>'OECD.Stat export'!U30/100</f>
        <v>5.8860000000000003E-2</v>
      </c>
      <c r="U28" s="9">
        <f>'OECD.Stat export'!V30/100</f>
        <v>5.8200000000000002E-2</v>
      </c>
      <c r="V28" s="9">
        <f>'OECD.Stat export'!W30/100</f>
        <v>5.8529999999999999E-2</v>
      </c>
      <c r="W28" s="9">
        <f>'OECD.Stat export'!X30/100</f>
        <v>5.7050000000000003E-2</v>
      </c>
      <c r="X28" s="9">
        <f>'OECD.Stat export'!Y30/100</f>
        <v>5.3600000000000002E-2</v>
      </c>
      <c r="Y28" s="9">
        <f>'OECD.Stat export'!Z30/100</f>
        <v>5.774E-2</v>
      </c>
      <c r="Z28" s="9">
        <f>'OECD.Stat export'!AA30/100</f>
        <v>6.2560000000000004E-2</v>
      </c>
      <c r="AA28" s="9">
        <f>'OECD.Stat export'!AB30/100</f>
        <v>6.2780000000000002E-2</v>
      </c>
      <c r="AB28" s="9">
        <f>'OECD.Stat export'!AC30/100</f>
        <v>6.2609999999999999E-2</v>
      </c>
      <c r="AC28" s="9">
        <f>'OECD.Stat export'!AD30/100</f>
        <v>6.2659999999999993E-2</v>
      </c>
      <c r="AD28" s="9">
        <f>'OECD.Stat export'!AE30/100</f>
        <v>6.2169999999999996E-2</v>
      </c>
      <c r="AE28" s="9">
        <f>'OECD.Stat export'!AF30/100</f>
        <v>6.0659999999999999E-2</v>
      </c>
    </row>
    <row r="29" spans="1:31">
      <c r="A29" t="s">
        <v>64</v>
      </c>
      <c r="B29" s="9">
        <f>'OECD.Stat export'!C31/100</f>
        <v>4.0599999999999997E-2</v>
      </c>
      <c r="C29" s="9">
        <f>'OECD.Stat export'!D31/100</f>
        <v>3.9809999999999998E-2</v>
      </c>
      <c r="D29" s="9">
        <f>'OECD.Stat export'!E31/100</f>
        <v>4.0289999999999999E-2</v>
      </c>
      <c r="E29" s="9">
        <f>'OECD.Stat export'!F31/100</f>
        <v>4.4589999999999998E-2</v>
      </c>
      <c r="F29" s="9">
        <f>'OECD.Stat export'!G31/100</f>
        <v>4.4850000000000001E-2</v>
      </c>
      <c r="G29" s="9">
        <f>'OECD.Stat export'!H31/100</f>
        <v>4.7809999999999998E-2</v>
      </c>
      <c r="H29" s="9">
        <f>'OECD.Stat export'!I31/100</f>
        <v>4.8479999999999995E-2</v>
      </c>
      <c r="I29" s="9">
        <f>'OECD.Stat export'!J31/100</f>
        <v>5.1380000000000002E-2</v>
      </c>
      <c r="J29" s="9">
        <f>'OECD.Stat export'!K31/100</f>
        <v>5.3129999999999997E-2</v>
      </c>
      <c r="K29" s="9">
        <f>'OECD.Stat export'!L31/100</f>
        <v>5.2060000000000002E-2</v>
      </c>
      <c r="L29" s="9">
        <f>'OECD.Stat export'!M31/100</f>
        <v>5.0770000000000003E-2</v>
      </c>
      <c r="M29" s="9">
        <f>'OECD.Stat export'!N31/100</f>
        <v>5.1029999999999999E-2</v>
      </c>
      <c r="N29" s="9">
        <f>'OECD.Stat export'!O31/100</f>
        <v>5.0199999999999995E-2</v>
      </c>
      <c r="O29" s="9">
        <f>'OECD.Stat export'!P31/100</f>
        <v>4.9739999999999999E-2</v>
      </c>
      <c r="P29" s="9">
        <f>'OECD.Stat export'!Q31/100</f>
        <v>4.9669999999999999E-2</v>
      </c>
      <c r="Q29" s="9">
        <f>'OECD.Stat export'!R31/100</f>
        <v>4.8639999999999996E-2</v>
      </c>
      <c r="R29" s="9">
        <f>'OECD.Stat export'!S31/100</f>
        <v>4.8179999999999994E-2</v>
      </c>
      <c r="S29" s="9">
        <f>'OECD.Stat export'!T31/100</f>
        <v>4.8330000000000005E-2</v>
      </c>
      <c r="T29" s="9">
        <f>'OECD.Stat export'!U31/100</f>
        <v>5.3699999999999998E-2</v>
      </c>
      <c r="U29" s="9">
        <f>'OECD.Stat export'!V31/100</f>
        <v>5.4539999999999998E-2</v>
      </c>
      <c r="V29" s="9">
        <f>'OECD.Stat export'!W31/100</f>
        <v>5.5170000000000004E-2</v>
      </c>
      <c r="W29" s="9">
        <f>'OECD.Stat export'!X31/100</f>
        <v>5.62E-2</v>
      </c>
      <c r="X29" s="9">
        <f>'OECD.Stat export'!Y31/100</f>
        <v>5.6989999999999999E-2</v>
      </c>
      <c r="Y29" s="9">
        <f>'OECD.Stat export'!Z31/100</f>
        <v>6.1040000000000004E-2</v>
      </c>
      <c r="Z29" s="9">
        <f>'OECD.Stat export'!AA31/100</f>
        <v>6.7769999999999997E-2</v>
      </c>
      <c r="AA29" s="9">
        <f>'OECD.Stat export'!AB31/100</f>
        <v>6.7470000000000002E-2</v>
      </c>
      <c r="AB29" s="9">
        <f>'OECD.Stat export'!AC31/100</f>
        <v>6.7080000000000001E-2</v>
      </c>
      <c r="AC29" s="9">
        <f>'OECD.Stat export'!AD31/100</f>
        <v>6.5509999999999999E-2</v>
      </c>
      <c r="AD29" s="9">
        <f>'OECD.Stat export'!AE31/100</f>
        <v>6.411E-2</v>
      </c>
      <c r="AE29" s="9">
        <f>'OECD.Stat export'!AF31/100</f>
        <v>6.3600000000000004E-2</v>
      </c>
    </row>
    <row r="30" spans="1:31">
      <c r="A30" t="s">
        <v>65</v>
      </c>
      <c r="B30" s="9">
        <f>'OECD.Stat export'!C32/100</f>
        <v>6.5769999999999995E-2</v>
      </c>
      <c r="C30" s="9">
        <f>'OECD.Stat export'!D32/100</f>
        <v>6.3759999999999997E-2</v>
      </c>
      <c r="D30" s="9">
        <f>'OECD.Stat export'!E32/100</f>
        <v>6.4500000000000002E-2</v>
      </c>
      <c r="E30" s="9">
        <f>'OECD.Stat export'!F32/100</f>
        <v>6.3449999999999993E-2</v>
      </c>
      <c r="F30" s="9">
        <f>'OECD.Stat export'!G32/100</f>
        <v>6.411E-2</v>
      </c>
      <c r="G30" s="9">
        <f>'OECD.Stat export'!H32/100</f>
        <v>5.7729999999999997E-2</v>
      </c>
      <c r="H30" s="9">
        <f>'OECD.Stat export'!I32/100</f>
        <v>5.638E-2</v>
      </c>
      <c r="I30" s="9">
        <f>'OECD.Stat export'!J32/100</f>
        <v>6.5640000000000004E-2</v>
      </c>
      <c r="J30" s="9">
        <f>'OECD.Stat export'!K32/100</f>
        <v>6.7889999999999992E-2</v>
      </c>
      <c r="K30" s="9">
        <f>'OECD.Stat export'!L32/100</f>
        <v>6.4310000000000006E-2</v>
      </c>
      <c r="L30" s="9">
        <f>'OECD.Stat export'!M32/100</f>
        <v>6.3170000000000004E-2</v>
      </c>
      <c r="M30" s="9">
        <f>'OECD.Stat export'!N32/100</f>
        <v>6.5369999999999998E-2</v>
      </c>
      <c r="N30" s="9">
        <f>'OECD.Stat export'!O32/100</f>
        <v>6.2880000000000005E-2</v>
      </c>
      <c r="O30" s="9">
        <f>'OECD.Stat export'!P32/100</f>
        <v>6.3490000000000005E-2</v>
      </c>
      <c r="P30" s="9">
        <f>'OECD.Stat export'!Q32/100</f>
        <v>6.3659999999999994E-2</v>
      </c>
      <c r="Q30" s="9">
        <f>'OECD.Stat export'!R32/100</f>
        <v>6.3399999999999998E-2</v>
      </c>
      <c r="R30" s="9">
        <f>'OECD.Stat export'!S32/100</f>
        <v>6.5759999999999999E-2</v>
      </c>
      <c r="S30" s="9">
        <f>'OECD.Stat export'!T32/100</f>
        <v>6.8729999999999999E-2</v>
      </c>
      <c r="T30" s="9">
        <f>'OECD.Stat export'!U32/100</f>
        <v>6.9889999999999994E-2</v>
      </c>
      <c r="U30" s="9">
        <f>'OECD.Stat export'!V32/100</f>
        <v>6.7879999999999996E-2</v>
      </c>
      <c r="V30" s="9">
        <f>'OECD.Stat export'!W32/100</f>
        <v>6.7670000000000008E-2</v>
      </c>
      <c r="W30" s="9">
        <f>'OECD.Stat export'!X32/100</f>
        <v>6.676E-2</v>
      </c>
      <c r="X30" s="9">
        <f>'OECD.Stat export'!Y32/100</f>
        <v>6.6089999999999996E-2</v>
      </c>
      <c r="Y30" s="9">
        <f>'OECD.Stat export'!Z32/100</f>
        <v>6.8049999999999999E-2</v>
      </c>
      <c r="Z30" s="9">
        <f>'OECD.Stat export'!AA32/100</f>
        <v>7.331E-2</v>
      </c>
      <c r="AA30" s="9">
        <f>'OECD.Stat export'!AB32/100</f>
        <v>6.9489999999999996E-2</v>
      </c>
      <c r="AB30" s="9">
        <f>'OECD.Stat export'!AC32/100</f>
        <v>8.967E-2</v>
      </c>
      <c r="AC30" s="9">
        <f>'OECD.Stat export'!AD32/100</f>
        <v>9.1420000000000001E-2</v>
      </c>
      <c r="AD30" s="9">
        <f>'OECD.Stat export'!AE32/100</f>
        <v>9.2560000000000003E-2</v>
      </c>
      <c r="AE30" s="9">
        <f>'OECD.Stat export'!AF32/100</f>
        <v>9.2880000000000004E-2</v>
      </c>
    </row>
    <row r="31" spans="1:31">
      <c r="A31" t="s">
        <v>66</v>
      </c>
      <c r="B31" s="9">
        <f>'OECD.Stat export'!C33/100</f>
        <v>3.4029999999999998E-2</v>
      </c>
      <c r="C31" s="9">
        <f>'OECD.Stat export'!D33/100</f>
        <v>3.4669999999999999E-2</v>
      </c>
      <c r="D31" s="9">
        <f>'OECD.Stat export'!E33/100</f>
        <v>3.5569999999999997E-2</v>
      </c>
      <c r="E31" s="9">
        <f>'OECD.Stat export'!F33/100</f>
        <v>3.6150000000000002E-2</v>
      </c>
      <c r="F31" s="9">
        <f>'OECD.Stat export'!G33/100</f>
        <v>3.7519999999999998E-2</v>
      </c>
      <c r="G31" s="9">
        <f>'OECD.Stat export'!H33/100</f>
        <v>3.7510000000000002E-2</v>
      </c>
      <c r="H31" s="9">
        <f>'OECD.Stat export'!I33/100</f>
        <v>4.0940000000000004E-2</v>
      </c>
      <c r="I31" s="9">
        <f>'OECD.Stat export'!J33/100</f>
        <v>4.3680000000000004E-2</v>
      </c>
      <c r="J31" s="9">
        <f>'OECD.Stat export'!K33/100</f>
        <v>4.453E-2</v>
      </c>
      <c r="K31" s="9">
        <f>'OECD.Stat export'!L33/100</f>
        <v>4.4839999999999998E-2</v>
      </c>
      <c r="L31" s="9">
        <f>'OECD.Stat export'!M33/100</f>
        <v>4.7390000000000002E-2</v>
      </c>
      <c r="M31" s="9">
        <f>'OECD.Stat export'!N33/100</f>
        <v>5.0099999999999999E-2</v>
      </c>
      <c r="N31" s="9">
        <f>'OECD.Stat export'!O33/100</f>
        <v>5.0479999999999997E-2</v>
      </c>
      <c r="O31" s="9">
        <f>'OECD.Stat export'!P33/100</f>
        <v>5.0880000000000002E-2</v>
      </c>
      <c r="P31" s="9">
        <f>'OECD.Stat export'!Q33/100</f>
        <v>5.2049999999999999E-2</v>
      </c>
      <c r="Q31" s="9">
        <f>'OECD.Stat export'!R33/100</f>
        <v>5.176E-2</v>
      </c>
      <c r="R31" s="9">
        <f>'OECD.Stat export'!S33/100</f>
        <v>5.5170000000000004E-2</v>
      </c>
      <c r="S31" s="9">
        <f>'OECD.Stat export'!T33/100</f>
        <v>5.8299999999999998E-2</v>
      </c>
      <c r="T31" s="9">
        <f>'OECD.Stat export'!U33/100</f>
        <v>6.0639999999999999E-2</v>
      </c>
      <c r="U31" s="9">
        <f>'OECD.Stat export'!V33/100</f>
        <v>6.0860000000000004E-2</v>
      </c>
      <c r="V31" s="9">
        <f>'OECD.Stat export'!W33/100</f>
        <v>6.0979999999999999E-2</v>
      </c>
      <c r="W31" s="9">
        <f>'OECD.Stat export'!X33/100</f>
        <v>5.7980000000000004E-2</v>
      </c>
      <c r="X31" s="9">
        <f>'OECD.Stat export'!Y33/100</f>
        <v>5.6929999999999994E-2</v>
      </c>
      <c r="Y31" s="9">
        <f>'OECD.Stat export'!Z33/100</f>
        <v>6.3719999999999999E-2</v>
      </c>
      <c r="Z31" s="9">
        <f>'OECD.Stat export'!AA33/100</f>
        <v>6.8080000000000002E-2</v>
      </c>
      <c r="AA31" s="9">
        <f>'OECD.Stat export'!AB33/100</f>
        <v>6.7150000000000001E-2</v>
      </c>
      <c r="AB31" s="9">
        <f>'OECD.Stat export'!AC33/100</f>
        <v>6.8209999999999993E-2</v>
      </c>
      <c r="AC31" s="9">
        <f>'OECD.Stat export'!AD33/100</f>
        <v>7.1379999999999999E-2</v>
      </c>
      <c r="AD31" s="9">
        <f>'OECD.Stat export'!AE33/100</f>
        <v>7.3730000000000004E-2</v>
      </c>
      <c r="AE31" s="9">
        <f>'OECD.Stat export'!AF33/100</f>
        <v>7.4160000000000004E-2</v>
      </c>
    </row>
    <row r="32" spans="1:31">
      <c r="A32" t="s">
        <v>67</v>
      </c>
      <c r="B32" s="9">
        <f>'OECD.Stat export'!C34/100</f>
        <v>4.428E-2</v>
      </c>
      <c r="C32" s="9">
        <f>'OECD.Stat export'!D34/100</f>
        <v>4.4069999999999998E-2</v>
      </c>
      <c r="D32" s="9">
        <f>'OECD.Stat export'!E34/100</f>
        <v>4.4209999999999999E-2</v>
      </c>
      <c r="E32" s="9">
        <f>'OECD.Stat export'!F34/100</f>
        <v>4.3310000000000001E-2</v>
      </c>
      <c r="F32" s="9">
        <f>'OECD.Stat export'!G34/100</f>
        <v>4.249E-2</v>
      </c>
      <c r="G32" s="9">
        <f>'OECD.Stat export'!H34/100</f>
        <v>4.2910000000000004E-2</v>
      </c>
      <c r="H32" s="9">
        <f>'OECD.Stat export'!I34/100</f>
        <v>4.5860000000000005E-2</v>
      </c>
      <c r="I32" s="9">
        <f>'OECD.Stat export'!J34/100</f>
        <v>4.9749999999999996E-2</v>
      </c>
      <c r="J32" s="9">
        <f>'OECD.Stat export'!K34/100</f>
        <v>5.0659999999999997E-2</v>
      </c>
      <c r="K32" s="9">
        <f>'OECD.Stat export'!L34/100</f>
        <v>5.0910000000000004E-2</v>
      </c>
      <c r="L32" s="9">
        <f>'OECD.Stat export'!M34/100</f>
        <v>4.761E-2</v>
      </c>
      <c r="M32" s="9">
        <f>'OECD.Stat export'!N34/100</f>
        <v>4.7539999999999999E-2</v>
      </c>
      <c r="N32" s="9">
        <f>'OECD.Stat export'!O34/100</f>
        <v>4.3769999999999996E-2</v>
      </c>
      <c r="O32" s="9">
        <f>'OECD.Stat export'!P34/100</f>
        <v>4.4940000000000001E-2</v>
      </c>
      <c r="P32" s="9">
        <f>'OECD.Stat export'!Q34/100</f>
        <v>4.6879999999999998E-2</v>
      </c>
      <c r="Q32" s="9">
        <f>'OECD.Stat export'!R34/100</f>
        <v>4.7699999999999992E-2</v>
      </c>
      <c r="R32" s="9">
        <f>'OECD.Stat export'!S34/100</f>
        <v>5.0389999999999997E-2</v>
      </c>
      <c r="S32" s="9">
        <f>'OECD.Stat export'!T34/100</f>
        <v>5.2779999999999994E-2</v>
      </c>
      <c r="T32" s="9">
        <f>'OECD.Stat export'!U34/100</f>
        <v>5.4800000000000001E-2</v>
      </c>
      <c r="U32" s="9">
        <f>'OECD.Stat export'!V34/100</f>
        <v>5.7430000000000002E-2</v>
      </c>
      <c r="V32" s="9">
        <f>'OECD.Stat export'!W34/100</f>
        <v>5.8890000000000005E-2</v>
      </c>
      <c r="W32" s="9">
        <f>'OECD.Stat export'!X34/100</f>
        <v>6.0759999999999995E-2</v>
      </c>
      <c r="X32" s="9">
        <f>'OECD.Stat export'!Y34/100</f>
        <v>6.0979999999999999E-2</v>
      </c>
      <c r="Y32" s="9">
        <f>'OECD.Stat export'!Z34/100</f>
        <v>6.3920000000000005E-2</v>
      </c>
      <c r="Z32" s="9">
        <f>'OECD.Stat export'!AA34/100</f>
        <v>7.1650000000000005E-2</v>
      </c>
      <c r="AA32" s="9">
        <f>'OECD.Stat export'!AB34/100</f>
        <v>7.0720000000000005E-2</v>
      </c>
      <c r="AB32" s="9">
        <f>'OECD.Stat export'!AC34/100</f>
        <v>6.9859999999999992E-2</v>
      </c>
      <c r="AC32" s="9">
        <f>'OECD.Stat export'!AD34/100</f>
        <v>6.9440000000000002E-2</v>
      </c>
      <c r="AD32" s="9">
        <f>'OECD.Stat export'!AE34/100</f>
        <v>7.8369999999999995E-2</v>
      </c>
      <c r="AE32" s="9">
        <f>'OECD.Stat export'!AF34/100</f>
        <v>7.8049999999999994E-2</v>
      </c>
    </row>
    <row r="33" spans="1:31">
      <c r="A33" t="s">
        <v>68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>
        <f>'OECD.Stat export'!R35/100</f>
        <v>5.5239999999999997E-2</v>
      </c>
      <c r="R33" s="9">
        <f>'OECD.Stat export'!S35/100</f>
        <v>5.9450000000000003E-2</v>
      </c>
      <c r="S33" s="9">
        <f>'OECD.Stat export'!T35/100</f>
        <v>6.2969999999999998E-2</v>
      </c>
      <c r="T33" s="9">
        <f>'OECD.Stat export'!U35/100</f>
        <v>6.4920000000000005E-2</v>
      </c>
      <c r="U33" s="9">
        <f>'OECD.Stat export'!V35/100</f>
        <v>6.5759999999999999E-2</v>
      </c>
      <c r="V33" s="9">
        <f>'OECD.Stat export'!W35/100</f>
        <v>6.5979999999999997E-2</v>
      </c>
      <c r="W33" s="9">
        <f>'OECD.Stat export'!X35/100</f>
        <v>6.7599999999999993E-2</v>
      </c>
      <c r="X33" s="9">
        <f>'OECD.Stat export'!Y35/100</f>
        <v>6.8830000000000002E-2</v>
      </c>
      <c r="Y33" s="9">
        <f>'OECD.Stat export'!Z35/100</f>
        <v>7.2220000000000006E-2</v>
      </c>
      <c r="Z33" s="9">
        <f>'OECD.Stat export'!AA35/100</f>
        <v>7.8640000000000002E-2</v>
      </c>
      <c r="AA33" s="9">
        <f>'OECD.Stat export'!AB35/100</f>
        <v>7.9310000000000005E-2</v>
      </c>
      <c r="AB33" s="9">
        <f>'OECD.Stat export'!AC35/100</f>
        <v>7.9259999999999997E-2</v>
      </c>
      <c r="AC33" s="9">
        <f>'OECD.Stat export'!AD35/100</f>
        <v>7.9119999999999996E-2</v>
      </c>
      <c r="AD33" s="9">
        <f>'OECD.Stat export'!AE35/100</f>
        <v>7.9669999999999991E-2</v>
      </c>
      <c r="AE33" s="9">
        <f>'OECD.Stat export'!AF35/100</f>
        <v>8.163999999999999E-2</v>
      </c>
    </row>
    <row r="34" spans="1:31">
      <c r="A34" t="s">
        <v>69</v>
      </c>
      <c r="B34" s="10">
        <f>AVERAGE(B2:B33)</f>
        <v>4.9896111111111113E-2</v>
      </c>
      <c r="C34" s="10">
        <f t="shared" ref="C34:AE34" si="0">AVERAGE(C2:C33)</f>
        <v>4.9682941176470583E-2</v>
      </c>
      <c r="D34" s="10">
        <f t="shared" si="0"/>
        <v>5.0736470588235293E-2</v>
      </c>
      <c r="E34" s="10">
        <f t="shared" si="0"/>
        <v>5.0285263157894743E-2</v>
      </c>
      <c r="F34" s="10">
        <f t="shared" si="0"/>
        <v>5.0345000000000008E-2</v>
      </c>
      <c r="G34" s="10">
        <f t="shared" si="0"/>
        <v>5.028619047619047E-2</v>
      </c>
      <c r="H34" s="10">
        <f t="shared" si="0"/>
        <v>5.197857142857143E-2</v>
      </c>
      <c r="I34" s="10">
        <f t="shared" si="0"/>
        <v>5.4832608695652166E-2</v>
      </c>
      <c r="J34" s="10">
        <f t="shared" si="0"/>
        <v>5.5524782608695637E-2</v>
      </c>
      <c r="K34" s="10">
        <f t="shared" si="0"/>
        <v>5.470521739130435E-2</v>
      </c>
      <c r="L34" s="10">
        <f t="shared" si="0"/>
        <v>5.4932000000000002E-2</v>
      </c>
      <c r="M34" s="10">
        <f t="shared" si="0"/>
        <v>5.5211999999999983E-2</v>
      </c>
      <c r="N34" s="10">
        <f t="shared" si="0"/>
        <v>5.4360384615384623E-2</v>
      </c>
      <c r="O34" s="10">
        <f t="shared" si="0"/>
        <v>5.4419259259259251E-2</v>
      </c>
      <c r="P34" s="10">
        <f t="shared" si="0"/>
        <v>5.3851034482758638E-2</v>
      </c>
      <c r="Q34" s="10">
        <f t="shared" si="0"/>
        <v>5.3194375000000002E-2</v>
      </c>
      <c r="R34" s="10">
        <f t="shared" si="0"/>
        <v>5.4882499999999994E-2</v>
      </c>
      <c r="S34" s="10">
        <f t="shared" si="0"/>
        <v>5.7042812499999991E-2</v>
      </c>
      <c r="T34" s="10">
        <f t="shared" si="0"/>
        <v>5.8477187500000007E-2</v>
      </c>
      <c r="U34" s="10">
        <f t="shared" si="0"/>
        <v>5.8669062499999994E-2</v>
      </c>
      <c r="V34" s="10">
        <f t="shared" si="0"/>
        <v>5.9248437499999994E-2</v>
      </c>
      <c r="W34" s="10">
        <f t="shared" si="0"/>
        <v>5.9031249999999993E-2</v>
      </c>
      <c r="X34" s="10">
        <f t="shared" si="0"/>
        <v>5.8780000000000006E-2</v>
      </c>
      <c r="Y34" s="10">
        <f t="shared" si="0"/>
        <v>6.14015625E-2</v>
      </c>
      <c r="Z34" s="10">
        <f t="shared" si="0"/>
        <v>6.7272187499999997E-2</v>
      </c>
      <c r="AA34" s="10">
        <f t="shared" si="0"/>
        <v>6.6411875000000023E-2</v>
      </c>
      <c r="AB34" s="10">
        <f t="shared" si="0"/>
        <v>6.6206874999999998E-2</v>
      </c>
      <c r="AC34" s="10">
        <f t="shared" si="0"/>
        <v>6.6763437500000009E-2</v>
      </c>
      <c r="AD34" s="10">
        <f t="shared" si="0"/>
        <v>6.7559062500000003E-2</v>
      </c>
      <c r="AE34" s="10">
        <f t="shared" si="0"/>
        <v>6.7421250000000016E-2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activeCell="I20" sqref="I20"/>
    </sheetView>
  </sheetViews>
  <sheetFormatPr defaultColWidth="10.6640625" defaultRowHeight="12.75"/>
  <sheetData>
    <row r="1" spans="1:3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>
      <c r="A2" t="s">
        <v>35</v>
      </c>
      <c r="B2" s="9">
        <f>'OECD.Stat export'!C4/100</f>
        <v>4.3400000000000001E-2</v>
      </c>
      <c r="C2" s="9">
        <f>'OECD.Stat export'!D4/100</f>
        <v>4.4029999999999993E-2</v>
      </c>
      <c r="D2" s="9">
        <f>'OECD.Stat export'!E4/100</f>
        <v>4.274E-2</v>
      </c>
      <c r="E2" s="9">
        <f>'OECD.Stat export'!F4/100</f>
        <v>4.1280000000000004E-2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>
        <f>'OECD.Stat export'!AA4/100</f>
        <v>5.9509999999999993E-2</v>
      </c>
      <c r="AA2" s="9">
        <f>'OECD.Stat export'!AB4/100</f>
        <v>5.8120000000000005E-2</v>
      </c>
      <c r="AB2" s="9">
        <f>'OECD.Stat export'!AC4/100</f>
        <v>5.9420000000000001E-2</v>
      </c>
      <c r="AC2" s="9">
        <f>'OECD.Stat export'!AD4/100</f>
        <v>5.8929999999999996E-2</v>
      </c>
      <c r="AD2" s="9">
        <f>'OECD.Stat export'!AE4/100</f>
        <v>5.9490000000000001E-2</v>
      </c>
      <c r="AE2" s="9">
        <f>'OECD.Stat export'!AF4/100</f>
        <v>6.1159999999999999E-2</v>
      </c>
    </row>
    <row r="3" spans="1:31">
      <c r="A3" t="s">
        <v>37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>
        <f>'OECD.Stat export'!AE5/100</f>
        <v>7.6780000000000001E-2</v>
      </c>
      <c r="AE3" s="9">
        <f>'OECD.Stat export'!AF5/100</f>
        <v>7.7640000000000001E-2</v>
      </c>
    </row>
    <row r="4" spans="1:31">
      <c r="A4" t="s">
        <v>38</v>
      </c>
      <c r="B4" s="9"/>
      <c r="C4" s="9"/>
      <c r="D4" s="9"/>
      <c r="E4" s="9"/>
      <c r="F4" s="9"/>
      <c r="G4" s="9"/>
      <c r="H4" s="9"/>
      <c r="I4" s="9"/>
      <c r="J4" s="9">
        <f>'OECD.Stat export'!K6/100</f>
        <v>5.6710000000000003E-2</v>
      </c>
      <c r="K4" s="9">
        <f>'OECD.Stat export'!L6/100</f>
        <v>5.4720000000000005E-2</v>
      </c>
      <c r="L4" s="9">
        <f>'OECD.Stat export'!M6/100</f>
        <v>5.7430000000000002E-2</v>
      </c>
      <c r="M4" s="9">
        <f>'OECD.Stat export'!N6/100</f>
        <v>6.062E-2</v>
      </c>
      <c r="N4" s="9">
        <f>'OECD.Stat export'!O6/100</f>
        <v>5.7380000000000007E-2</v>
      </c>
      <c r="O4" s="9">
        <f>'OECD.Stat export'!P6/100</f>
        <v>5.7859999999999995E-2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>
      <c r="A5" t="s">
        <v>40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>
        <f>'OECD.Stat export'!P7/100</f>
        <v>6.0250000000000005E-2</v>
      </c>
      <c r="P5" s="9">
        <f>'OECD.Stat export'!Q7/100</f>
        <v>5.8299999999999998E-2</v>
      </c>
      <c r="Q5" s="9">
        <f>'OECD.Stat export'!R7/100</f>
        <v>5.7910000000000003E-2</v>
      </c>
      <c r="R5" s="9">
        <f>'OECD.Stat export'!S7/100</f>
        <v>6.0330000000000002E-2</v>
      </c>
      <c r="S5" s="9">
        <f>'OECD.Stat export'!T7/100</f>
        <v>6.157E-2</v>
      </c>
      <c r="T5" s="9">
        <f>'OECD.Stat export'!U7/100</f>
        <v>6.3250000000000001E-2</v>
      </c>
      <c r="U5" s="9">
        <f>'OECD.Stat export'!V7/100</f>
        <v>6.3570000000000002E-2</v>
      </c>
      <c r="V5" s="9">
        <f>'OECD.Stat export'!W7/100</f>
        <v>6.3329999999999997E-2</v>
      </c>
      <c r="W5" s="9"/>
      <c r="X5" s="9"/>
      <c r="Y5" s="9"/>
      <c r="Z5" s="9"/>
      <c r="AA5" s="9"/>
      <c r="AB5" s="9"/>
      <c r="AC5" s="9"/>
      <c r="AD5" s="9"/>
      <c r="AE5" s="9"/>
    </row>
    <row r="6" spans="1:31">
      <c r="A6" t="s">
        <v>41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>
      <c r="A7" t="s">
        <v>42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>
      <c r="A8" t="s">
        <v>43</v>
      </c>
      <c r="B8" s="9"/>
      <c r="C8" s="9"/>
      <c r="D8" s="9"/>
      <c r="E8" s="9"/>
      <c r="F8" s="9"/>
      <c r="G8" s="9"/>
      <c r="H8" s="9"/>
      <c r="I8" s="9"/>
      <c r="J8" s="9"/>
      <c r="K8" s="9">
        <f>'OECD.Stat export'!L10/100</f>
        <v>6.6020000000000009E-2</v>
      </c>
      <c r="L8" s="9">
        <f>'OECD.Stat export'!M10/100</f>
        <v>6.3739999999999991E-2</v>
      </c>
      <c r="M8" s="9">
        <f>'OECD.Stat export'!N10/100</f>
        <v>6.4199999999999993E-2</v>
      </c>
      <c r="N8" s="9">
        <f>'OECD.Stat export'!O10/100</f>
        <v>6.3310000000000005E-2</v>
      </c>
      <c r="O8" s="9">
        <f>'OECD.Stat export'!P10/100</f>
        <v>6.1180000000000005E-2</v>
      </c>
      <c r="P8" s="9">
        <f>'OECD.Stat export'!Q10/100</f>
        <v>6.9370000000000001E-2</v>
      </c>
      <c r="Q8" s="9">
        <f>'OECD.Stat export'!R10/100</f>
        <v>6.7350000000000007E-2</v>
      </c>
      <c r="R8" s="9">
        <f>'OECD.Stat export'!S10/100</f>
        <v>7.0460000000000009E-2</v>
      </c>
      <c r="S8" s="9">
        <f>'OECD.Stat export'!T10/100</f>
        <v>7.2929999999999995E-2</v>
      </c>
      <c r="T8" s="9">
        <f>'OECD.Stat export'!U10/100</f>
        <v>7.4709999999999999E-2</v>
      </c>
      <c r="U8" s="9">
        <f>'OECD.Stat export'!V10/100</f>
        <v>7.5259999999999994E-2</v>
      </c>
      <c r="V8" s="9">
        <f>'OECD.Stat export'!W10/100</f>
        <v>7.6130000000000003E-2</v>
      </c>
      <c r="W8" s="9">
        <f>'OECD.Stat export'!X10/100</f>
        <v>7.690000000000001E-2</v>
      </c>
      <c r="X8" s="9">
        <f>'OECD.Stat export'!Y10/100</f>
        <v>7.8060000000000004E-2</v>
      </c>
      <c r="Y8" s="9">
        <f>'OECD.Stat export'!Z10/100</f>
        <v>7.9909999999999995E-2</v>
      </c>
      <c r="Z8" s="9">
        <f>'OECD.Stat export'!AA10/100</f>
        <v>9.0150000000000008E-2</v>
      </c>
      <c r="AA8" s="9">
        <f>'OECD.Stat export'!AB10/100</f>
        <v>8.7739999999999985E-2</v>
      </c>
      <c r="AB8" s="9">
        <f>'OECD.Stat export'!AC10/100</f>
        <v>8.5329999999999989E-2</v>
      </c>
      <c r="AC8" s="9">
        <f>'OECD.Stat export'!AD10/100</f>
        <v>8.6279999999999996E-2</v>
      </c>
      <c r="AD8" s="9">
        <f>'OECD.Stat export'!AE10/100</f>
        <v>8.6120000000000002E-2</v>
      </c>
      <c r="AE8" s="9">
        <f>'OECD.Stat export'!AF10/100</f>
        <v>8.6210000000000009E-2</v>
      </c>
    </row>
    <row r="9" spans="1:31">
      <c r="A9" t="s">
        <v>44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>
      <c r="A10" t="s">
        <v>45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>
        <f>'OECD.Stat export'!U12/100</f>
        <v>5.7439999999999998E-2</v>
      </c>
      <c r="U10" s="9">
        <f>'OECD.Stat export'!V12/100</f>
        <v>5.8720000000000001E-2</v>
      </c>
      <c r="V10" s="9">
        <f>'OECD.Stat export'!W12/100</f>
        <v>6.0389999999999999E-2</v>
      </c>
      <c r="W10" s="9">
        <f>'OECD.Stat export'!X12/100</f>
        <v>5.9900000000000002E-2</v>
      </c>
      <c r="X10" s="9">
        <f>'OECD.Stat export'!Y12/100</f>
        <v>5.849E-2</v>
      </c>
      <c r="Y10" s="9">
        <f>'OECD.Stat export'!Z12/100</f>
        <v>6.0410000000000005E-2</v>
      </c>
      <c r="Z10" s="9">
        <f>'OECD.Stat export'!AA12/100</f>
        <v>6.634000000000001E-2</v>
      </c>
      <c r="AA10" s="9">
        <f>'OECD.Stat export'!AB12/100</f>
        <v>6.5860000000000002E-2</v>
      </c>
      <c r="AB10" s="9">
        <f>'OECD.Stat export'!AC12/100</f>
        <v>6.694E-2</v>
      </c>
      <c r="AC10" s="9">
        <f>'OECD.Stat export'!AD12/100</f>
        <v>6.9989999999999997E-2</v>
      </c>
      <c r="AD10" s="9">
        <f>'OECD.Stat export'!AE12/100</f>
        <v>7.1349999999999997E-2</v>
      </c>
      <c r="AE10" s="9">
        <f>'OECD.Stat export'!AF12/100</f>
        <v>7.0989999999999998E-2</v>
      </c>
    </row>
    <row r="11" spans="1:31">
      <c r="A11" t="s">
        <v>46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>'OECD.Stat export'!P13/100</f>
        <v>7.5889999999999999E-2</v>
      </c>
      <c r="P11" s="9">
        <f>'OECD.Stat export'!Q13/100</f>
        <v>7.5850000000000001E-2</v>
      </c>
      <c r="Q11" s="9">
        <f>'OECD.Stat export'!R13/100</f>
        <v>7.5259999999999994E-2</v>
      </c>
      <c r="R11" s="9">
        <f>'OECD.Stat export'!S13/100</f>
        <v>7.6270000000000004E-2</v>
      </c>
      <c r="S11" s="9">
        <f>'OECD.Stat export'!T13/100</f>
        <v>7.9029999999999989E-2</v>
      </c>
      <c r="T11" s="9">
        <f>'OECD.Stat export'!U13/100</f>
        <v>7.9100000000000004E-2</v>
      </c>
      <c r="U11" s="9">
        <f>'OECD.Stat export'!V13/100</f>
        <v>7.9770000000000008E-2</v>
      </c>
      <c r="V11" s="9">
        <f>'OECD.Stat export'!W13/100</f>
        <v>8.0100000000000005E-2</v>
      </c>
      <c r="W11" s="9">
        <f>'OECD.Stat export'!X13/100</f>
        <v>7.9089999999999994E-2</v>
      </c>
      <c r="X11" s="9">
        <f>'OECD.Stat export'!Y13/100</f>
        <v>7.8359999999999999E-2</v>
      </c>
      <c r="Y11" s="9">
        <f>'OECD.Stat export'!Z13/100</f>
        <v>7.9029999999999989E-2</v>
      </c>
      <c r="Z11" s="9">
        <f>'OECD.Stat export'!AA13/100</f>
        <v>8.48E-2</v>
      </c>
      <c r="AA11" s="9">
        <f>'OECD.Stat export'!AB13/100</f>
        <v>8.3949999999999997E-2</v>
      </c>
      <c r="AB11" s="9">
        <f>'OECD.Stat export'!AC13/100</f>
        <v>8.3780000000000007E-2</v>
      </c>
      <c r="AC11" s="9">
        <f>'OECD.Stat export'!AD13/100</f>
        <v>8.4700000000000011E-2</v>
      </c>
      <c r="AD11" s="9">
        <f>'OECD.Stat export'!AE13/100</f>
        <v>8.5779999999999995E-2</v>
      </c>
      <c r="AE11" s="9">
        <f>'OECD.Stat export'!AF13/100</f>
        <v>8.7449999999999986E-2</v>
      </c>
    </row>
    <row r="12" spans="1:31">
      <c r="A12" t="s">
        <v>47</v>
      </c>
      <c r="B12" s="9">
        <f>'OECD.Stat export'!C14/100</f>
        <v>6.4950000000000008E-2</v>
      </c>
      <c r="C12" s="9">
        <f>'OECD.Stat export'!D14/100</f>
        <v>6.4369999999999997E-2</v>
      </c>
      <c r="D12" s="9">
        <f>'OECD.Stat export'!E14/100</f>
        <v>6.5070000000000003E-2</v>
      </c>
      <c r="E12" s="9">
        <f>'OECD.Stat export'!F14/100</f>
        <v>6.6239999999999993E-2</v>
      </c>
      <c r="F12" s="9">
        <f>'OECD.Stat export'!G14/100</f>
        <v>6.0579999999999995E-2</v>
      </c>
      <c r="G12" s="9">
        <f>'OECD.Stat export'!H14/100</f>
        <v>6.0579999999999995E-2</v>
      </c>
      <c r="H12" s="9"/>
      <c r="I12" s="9">
        <f>'OECD.Stat export'!J14/100</f>
        <v>7.3150000000000007E-2</v>
      </c>
      <c r="J12" s="9">
        <f>'OECD.Stat export'!K14/100</f>
        <v>7.2400000000000006E-2</v>
      </c>
      <c r="K12" s="9">
        <f>'OECD.Stat export'!L14/100</f>
        <v>7.4560000000000001E-2</v>
      </c>
      <c r="L12" s="9">
        <f>'OECD.Stat export'!M14/100</f>
        <v>7.7660000000000007E-2</v>
      </c>
      <c r="M12" s="9">
        <f>'OECD.Stat export'!N14/100</f>
        <v>8.0680000000000002E-2</v>
      </c>
      <c r="N12" s="9">
        <f>'OECD.Stat export'!O14/100</f>
        <v>7.8570000000000001E-2</v>
      </c>
      <c r="O12" s="9">
        <f>'OECD.Stat export'!P14/100</f>
        <v>7.8120000000000009E-2</v>
      </c>
      <c r="P12" s="9">
        <f>'OECD.Stat export'!Q14/100</f>
        <v>7.844000000000001E-2</v>
      </c>
      <c r="Q12" s="9">
        <f>'OECD.Stat export'!R14/100</f>
        <v>7.8090000000000007E-2</v>
      </c>
      <c r="R12" s="9">
        <f>'OECD.Stat export'!S14/100</f>
        <v>7.8329999999999997E-2</v>
      </c>
      <c r="S12" s="9">
        <f>'OECD.Stat export'!T14/100</f>
        <v>7.9820000000000002E-2</v>
      </c>
      <c r="T12" s="9">
        <f>'OECD.Stat export'!U14/100</f>
        <v>8.1099999999999992E-2</v>
      </c>
      <c r="U12" s="9">
        <f>'OECD.Stat export'!V14/100</f>
        <v>7.7549999999999994E-2</v>
      </c>
      <c r="V12" s="9">
        <f>'OECD.Stat export'!W14/100</f>
        <v>7.841999999999999E-2</v>
      </c>
      <c r="W12" s="9">
        <f>'OECD.Stat export'!X14/100</f>
        <v>7.7149999999999996E-2</v>
      </c>
      <c r="X12" s="9">
        <f>'OECD.Stat export'!Y14/100</f>
        <v>7.6009999999999994E-2</v>
      </c>
      <c r="Y12" s="9">
        <f>'OECD.Stat export'!Z14/100</f>
        <v>7.7600000000000002E-2</v>
      </c>
      <c r="Z12" s="9">
        <f>'OECD.Stat export'!AA14/100</f>
        <v>9.3359999999999999E-2</v>
      </c>
      <c r="AA12" s="9">
        <f>'OECD.Stat export'!AB14/100</f>
        <v>9.2089999999999991E-2</v>
      </c>
      <c r="AB12" s="9">
        <f>'OECD.Stat export'!AC14/100</f>
        <v>8.9510000000000006E-2</v>
      </c>
      <c r="AC12" s="9">
        <f>'OECD.Stat export'!AD14/100</f>
        <v>8.9830000000000007E-2</v>
      </c>
      <c r="AD12" s="9">
        <f>'OECD.Stat export'!AE14/100</f>
        <v>9.1899999999999996E-2</v>
      </c>
      <c r="AE12" s="9">
        <f>'OECD.Stat export'!AF14/100</f>
        <v>9.3119999999999994E-2</v>
      </c>
    </row>
    <row r="13" spans="1:31">
      <c r="A13" t="s">
        <v>48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>
        <f>'OECD.Stat export'!AB15/100</f>
        <v>6.6009999999999999E-2</v>
      </c>
      <c r="AB13" s="9">
        <f>'OECD.Stat export'!AC15/100</f>
        <v>6.0019999999999997E-2</v>
      </c>
      <c r="AC13" s="9">
        <f>'OECD.Stat export'!AD15/100</f>
        <v>5.7960000000000005E-2</v>
      </c>
      <c r="AD13" s="9">
        <f>'OECD.Stat export'!AE15/100</f>
        <v>5.1500000000000004E-2</v>
      </c>
      <c r="AE13" s="9">
        <f>'OECD.Stat export'!AF15/100</f>
        <v>4.6050000000000008E-2</v>
      </c>
    </row>
    <row r="14" spans="1:31">
      <c r="A14" t="s">
        <v>49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>
        <f>'OECD.Stat export'!AB16/100</f>
        <v>5.0720000000000001E-2</v>
      </c>
      <c r="AB14" s="9">
        <f>'OECD.Stat export'!AC16/100</f>
        <v>5.0430000000000003E-2</v>
      </c>
      <c r="AC14" s="9"/>
      <c r="AD14" s="9"/>
      <c r="AE14" s="9"/>
    </row>
    <row r="15" spans="1:31">
      <c r="A15" t="s">
        <v>50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f>'OECD.Stat export'!V17/100</f>
        <v>7.7600000000000002E-2</v>
      </c>
      <c r="V15" s="9">
        <f>'OECD.Stat export'!W17/100</f>
        <v>7.4969999999999995E-2</v>
      </c>
      <c r="W15" s="9">
        <f>'OECD.Stat export'!X17/100</f>
        <v>7.3099999999999998E-2</v>
      </c>
      <c r="X15" s="9">
        <f>'OECD.Stat export'!Y17/100</f>
        <v>7.1959999999999996E-2</v>
      </c>
      <c r="Y15" s="9">
        <f>'OECD.Stat export'!Z17/100</f>
        <v>7.1989999999999998E-2</v>
      </c>
      <c r="Z15" s="9"/>
      <c r="AA15" s="9"/>
      <c r="AB15" s="9"/>
      <c r="AC15" s="9"/>
      <c r="AD15" s="9"/>
      <c r="AE15" s="9"/>
    </row>
    <row r="16" spans="1:31">
      <c r="A16" t="s">
        <v>51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>
      <c r="A17" t="s">
        <v>52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f>'OECD.Stat export'!W19/100</f>
        <v>4.2709999999999998E-2</v>
      </c>
      <c r="W17" s="9">
        <f>'OECD.Stat export'!X19/100</f>
        <v>4.3499999999999997E-2</v>
      </c>
      <c r="X17" s="9">
        <f>'OECD.Stat export'!Y19/100</f>
        <v>4.1950000000000001E-2</v>
      </c>
      <c r="Y17" s="9">
        <f>'OECD.Stat export'!Z19/100</f>
        <v>4.2939999999999999E-2</v>
      </c>
      <c r="Z17" s="9">
        <f>'OECD.Stat export'!AA19/100</f>
        <v>4.3499999999999997E-2</v>
      </c>
      <c r="AA17" s="9">
        <f>'OECD.Stat export'!AB19/100</f>
        <v>4.4330000000000001E-2</v>
      </c>
      <c r="AB17" s="9">
        <f>'OECD.Stat export'!AC19/100</f>
        <v>4.3929999999999997E-2</v>
      </c>
      <c r="AC17" s="9">
        <f>'OECD.Stat export'!AD19/100</f>
        <v>4.471E-2</v>
      </c>
      <c r="AD17" s="9">
        <f>'OECD.Stat export'!AE19/100</f>
        <v>4.487E-2</v>
      </c>
      <c r="AE17" s="9">
        <f>'OECD.Stat export'!AF19/100</f>
        <v>4.6620000000000002E-2</v>
      </c>
    </row>
    <row r="18" spans="1:31">
      <c r="A18" t="s">
        <v>53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>
      <c r="A19" t="s">
        <v>54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>
        <f>'OECD.Stat export'!X21/100</f>
        <v>6.2710000000000002E-2</v>
      </c>
      <c r="X19" s="9">
        <f>'OECD.Stat export'!Y21/100</f>
        <v>6.411E-2</v>
      </c>
      <c r="Y19" s="9">
        <f>'OECD.Stat export'!Z21/100</f>
        <v>6.6559999999999994E-2</v>
      </c>
      <c r="Z19" s="9"/>
      <c r="AA19" s="9">
        <f>'OECD.Stat export'!AB21/100</f>
        <v>7.5020000000000003E-2</v>
      </c>
      <c r="AB19" s="9">
        <f>'OECD.Stat export'!AC21/100</f>
        <v>8.8910000000000003E-2</v>
      </c>
      <c r="AC19" s="9">
        <f>'OECD.Stat export'!AD21/100</f>
        <v>9.0569999999999998E-2</v>
      </c>
      <c r="AD19" s="9">
        <f>'OECD.Stat export'!AE21/100</f>
        <v>9.0929999999999997E-2</v>
      </c>
      <c r="AE19" s="9">
        <f>'OECD.Stat export'!AF21/100</f>
        <v>9.1150000000000009E-2</v>
      </c>
    </row>
    <row r="20" spans="1:31">
      <c r="A20" t="s">
        <v>55</v>
      </c>
      <c r="B20" s="9"/>
      <c r="C20" s="9"/>
      <c r="D20" s="9"/>
      <c r="E20" s="9"/>
      <c r="F20" s="9"/>
      <c r="G20" s="9"/>
      <c r="H20" s="9">
        <f>'OECD.Stat export'!I22/100</f>
        <v>4.5739999999999996E-2</v>
      </c>
      <c r="I20" s="9">
        <f>'OECD.Stat export'!J22/100</f>
        <v>4.7919999999999997E-2</v>
      </c>
      <c r="J20" s="9">
        <f>'OECD.Stat export'!K22/100</f>
        <v>4.8570000000000002E-2</v>
      </c>
      <c r="K20" s="9">
        <f>'OECD.Stat export'!L22/100</f>
        <v>4.6719999999999998E-2</v>
      </c>
      <c r="L20" s="9">
        <f>'OECD.Stat export'!M22/100</f>
        <v>4.9279999999999997E-2</v>
      </c>
      <c r="M20" s="9">
        <f>'OECD.Stat export'!N22/100</f>
        <v>4.9569999999999996E-2</v>
      </c>
      <c r="N20" s="9">
        <f>'OECD.Stat export'!O22/100</f>
        <v>4.8550000000000003E-2</v>
      </c>
      <c r="O20" s="9">
        <f>'OECD.Stat export'!P22/100</f>
        <v>5.0160000000000003E-2</v>
      </c>
      <c r="P20" s="9">
        <f>'OECD.Stat export'!Q22/100</f>
        <v>4.9599999999999998E-2</v>
      </c>
      <c r="Q20" s="9">
        <f>'OECD.Stat export'!R22/100</f>
        <v>4.8369999999999996E-2</v>
      </c>
      <c r="R20" s="9">
        <f>'OECD.Stat export'!S22/100</f>
        <v>5.3040000000000004E-2</v>
      </c>
      <c r="S20" s="9">
        <f>'OECD.Stat export'!T22/100</f>
        <v>5.595E-2</v>
      </c>
      <c r="T20" s="9">
        <f>'OECD.Stat export'!U22/100</f>
        <v>5.7779999999999998E-2</v>
      </c>
      <c r="U20" s="9">
        <f>'OECD.Stat export'!V22/100</f>
        <v>6.1219999999999997E-2</v>
      </c>
      <c r="V20" s="9">
        <f>'OECD.Stat export'!W22/100</f>
        <v>5.9770000000000004E-2</v>
      </c>
      <c r="W20" s="9">
        <f>'OECD.Stat export'!X22/100</f>
        <v>5.5549999999999995E-2</v>
      </c>
      <c r="X20" s="9">
        <f>'OECD.Stat export'!Y22/100</f>
        <v>5.2489999999999995E-2</v>
      </c>
      <c r="Y20" s="9">
        <f>'OECD.Stat export'!Z22/100</f>
        <v>5.7089999999999995E-2</v>
      </c>
      <c r="Z20" s="9">
        <f>'OECD.Stat export'!AA22/100</f>
        <v>6.2939999999999996E-2</v>
      </c>
      <c r="AA20" s="9">
        <f>'OECD.Stat export'!AB22/100</f>
        <v>5.9699999999999996E-2</v>
      </c>
      <c r="AB20" s="9">
        <f>'OECD.Stat export'!AC22/100</f>
        <v>5.083E-2</v>
      </c>
      <c r="AC20" s="9">
        <f>'OECD.Stat export'!AD22/100</f>
        <v>5.4480000000000001E-2</v>
      </c>
      <c r="AD20" s="9">
        <f>'OECD.Stat export'!AE22/100</f>
        <v>5.4000000000000006E-2</v>
      </c>
      <c r="AE20" s="9">
        <f>'OECD.Stat export'!AF22/100</f>
        <v>5.1619999999999999E-2</v>
      </c>
    </row>
    <row r="21" spans="1:31">
      <c r="A21" t="s">
        <v>56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>
      <c r="A22" t="s">
        <v>57</v>
      </c>
      <c r="B22" s="9"/>
      <c r="C22" s="9"/>
      <c r="D22" s="9"/>
      <c r="E22" s="9"/>
      <c r="F22" s="9"/>
      <c r="G22" s="9"/>
      <c r="H22" s="9"/>
      <c r="I22" s="9"/>
      <c r="J22" s="9"/>
      <c r="K22" s="9">
        <f>'OECD.Stat export'!L24/100</f>
        <v>5.697E-2</v>
      </c>
      <c r="L22" s="9">
        <f>'OECD.Stat export'!M24/100</f>
        <v>5.5510000000000004E-2</v>
      </c>
      <c r="M22" s="9">
        <f>'OECD.Stat export'!N24/100</f>
        <v>5.0959999999999998E-2</v>
      </c>
      <c r="N22" s="9">
        <f>'OECD.Stat export'!O24/100</f>
        <v>5.0549999999999998E-2</v>
      </c>
      <c r="O22" s="9">
        <f>'OECD.Stat export'!P24/100</f>
        <v>4.8150000000000005E-2</v>
      </c>
      <c r="P22" s="9">
        <f>'OECD.Stat export'!Q24/100</f>
        <v>4.7220000000000005E-2</v>
      </c>
      <c r="Q22" s="9">
        <f>'OECD.Stat export'!R24/100</f>
        <v>4.6829999999999997E-2</v>
      </c>
      <c r="R22" s="9">
        <f>'OECD.Stat export'!S24/100</f>
        <v>4.8949999999999994E-2</v>
      </c>
      <c r="S22" s="9">
        <f>'OECD.Stat export'!T24/100</f>
        <v>5.212E-2</v>
      </c>
      <c r="T22" s="9">
        <f>'OECD.Stat export'!U24/100</f>
        <v>5.6270000000000001E-2</v>
      </c>
      <c r="U22" s="9">
        <f>'OECD.Stat export'!V24/100</f>
        <v>5.5910000000000001E-2</v>
      </c>
      <c r="V22" s="9">
        <f>'OECD.Stat export'!W24/100</f>
        <v>6.2359999999999999E-2</v>
      </c>
      <c r="W22" s="9">
        <f>'OECD.Stat export'!X24/100</f>
        <v>7.5910000000000005E-2</v>
      </c>
      <c r="X22" s="9">
        <f>'OECD.Stat export'!Y24/100</f>
        <v>7.6670000000000002E-2</v>
      </c>
      <c r="Y22" s="9">
        <f>'OECD.Stat export'!Z24/100</f>
        <v>7.7689999999999995E-2</v>
      </c>
      <c r="Z22" s="9">
        <f>'OECD.Stat export'!AA24/100</f>
        <v>8.4380000000000011E-2</v>
      </c>
      <c r="AA22" s="9">
        <f>'OECD.Stat export'!AB24/100</f>
        <v>8.5879999999999998E-2</v>
      </c>
      <c r="AB22" s="9">
        <f>'OECD.Stat export'!AC24/100</f>
        <v>8.6460000000000009E-2</v>
      </c>
      <c r="AC22" s="9">
        <f>'OECD.Stat export'!AD24/100</f>
        <v>8.9380000000000001E-2</v>
      </c>
      <c r="AD22" s="9">
        <f>'OECD.Stat export'!AE24/100</f>
        <v>8.8350000000000012E-2</v>
      </c>
      <c r="AE22" s="9">
        <f>'OECD.Stat export'!AF24/100</f>
        <v>8.7590000000000001E-2</v>
      </c>
    </row>
    <row r="23" spans="1:31">
      <c r="A23" t="s">
        <v>58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>
      <c r="A24" t="s">
        <v>59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>
      <c r="A25" t="s">
        <v>60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f>'OECD.Stat export'!AC27/100</f>
        <v>4.4180000000000004E-2</v>
      </c>
      <c r="AC25" s="9">
        <f>'OECD.Stat export'!AD27/100</f>
        <v>4.3429999999999996E-2</v>
      </c>
      <c r="AD25" s="9">
        <f>'OECD.Stat export'!AE27/100</f>
        <v>4.505E-2</v>
      </c>
      <c r="AE25" s="9">
        <f>'OECD.Stat export'!AF27/100</f>
        <v>4.4150000000000002E-2</v>
      </c>
    </row>
    <row r="26" spans="1:31">
      <c r="A26" t="s">
        <v>61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>
      <c r="A27" t="s">
        <v>62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>
      <c r="A28" t="s">
        <v>63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>
      <c r="A29" t="s">
        <v>64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f>'OECD.Stat export'!AC31/100</f>
        <v>6.7080000000000001E-2</v>
      </c>
      <c r="AC29" s="9">
        <f>'OECD.Stat export'!AD31/100</f>
        <v>6.5509999999999999E-2</v>
      </c>
      <c r="AD29" s="9">
        <f>'OECD.Stat export'!AE31/100</f>
        <v>6.411E-2</v>
      </c>
      <c r="AE29" s="9">
        <f>'OECD.Stat export'!AF31/100</f>
        <v>6.3600000000000004E-2</v>
      </c>
    </row>
    <row r="30" spans="1:31">
      <c r="A30" t="s">
        <v>65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>
        <f>'OECD.Stat export'!O32/100</f>
        <v>6.2880000000000005E-2</v>
      </c>
      <c r="O30" s="9">
        <f>'OECD.Stat export'!P32/100</f>
        <v>6.3490000000000005E-2</v>
      </c>
      <c r="P30" s="9">
        <f>'OECD.Stat export'!Q32/100</f>
        <v>6.3659999999999994E-2</v>
      </c>
      <c r="Q30" s="9">
        <f>'OECD.Stat export'!R32/100</f>
        <v>6.3399999999999998E-2</v>
      </c>
      <c r="R30" s="9">
        <f>'OECD.Stat export'!S32/100</f>
        <v>6.5759999999999999E-2</v>
      </c>
      <c r="S30" s="9">
        <f>'OECD.Stat export'!T32/100</f>
        <v>6.8729999999999999E-2</v>
      </c>
      <c r="T30" s="9">
        <f>'OECD.Stat export'!U32/100</f>
        <v>6.9889999999999994E-2</v>
      </c>
      <c r="U30" s="9">
        <f>'OECD.Stat export'!V32/100</f>
        <v>6.7879999999999996E-2</v>
      </c>
      <c r="V30" s="9">
        <f>'OECD.Stat export'!W32/100</f>
        <v>6.7670000000000008E-2</v>
      </c>
      <c r="W30" s="9">
        <f>'OECD.Stat export'!X32/100</f>
        <v>6.676E-2</v>
      </c>
      <c r="X30" s="9">
        <f>'OECD.Stat export'!Y32/100</f>
        <v>6.6089999999999996E-2</v>
      </c>
      <c r="Y30" s="9">
        <f>'OECD.Stat export'!Z32/100</f>
        <v>6.8049999999999999E-2</v>
      </c>
      <c r="Z30" s="9">
        <f>'OECD.Stat export'!AA32/100</f>
        <v>7.331E-2</v>
      </c>
      <c r="AA30" s="9">
        <f>'OECD.Stat export'!AB32/100</f>
        <v>6.9489999999999996E-2</v>
      </c>
      <c r="AB30" s="9">
        <f>'OECD.Stat export'!AC32/100</f>
        <v>8.967E-2</v>
      </c>
      <c r="AC30" s="9">
        <f>'OECD.Stat export'!AD32/100</f>
        <v>9.1420000000000001E-2</v>
      </c>
      <c r="AD30" s="9">
        <f>'OECD.Stat export'!AE32/100</f>
        <v>9.2560000000000003E-2</v>
      </c>
      <c r="AE30" s="9">
        <f>'OECD.Stat export'!AF32/100</f>
        <v>9.2880000000000004E-2</v>
      </c>
    </row>
    <row r="31" spans="1:31">
      <c r="A31" t="s">
        <v>66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>
      <c r="A32" t="s">
        <v>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>
      <c r="A33" t="s">
        <v>68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>
        <f>'OECD.Stat export'!AC35/100</f>
        <v>7.9259999999999997E-2</v>
      </c>
      <c r="AC33" s="9">
        <f>'OECD.Stat export'!AD35/100</f>
        <v>7.9119999999999996E-2</v>
      </c>
      <c r="AD33" s="9">
        <f>'OECD.Stat export'!AE35/100</f>
        <v>7.9669999999999991E-2</v>
      </c>
      <c r="AE33" s="9">
        <f>'OECD.Stat export'!AF35/100</f>
        <v>8.163999999999999E-2</v>
      </c>
    </row>
    <row r="34" spans="1:31">
      <c r="A34" t="s">
        <v>69</v>
      </c>
      <c r="B34" s="10">
        <f>AVERAGE(B2:B33)</f>
        <v>5.4175000000000001E-2</v>
      </c>
      <c r="C34" s="10">
        <f t="shared" ref="C34:AE34" si="0">AVERAGE(C2:C33)</f>
        <v>5.4199999999999998E-2</v>
      </c>
      <c r="D34" s="10">
        <f t="shared" si="0"/>
        <v>5.3905000000000002E-2</v>
      </c>
      <c r="E34" s="10">
        <f t="shared" si="0"/>
        <v>5.3760000000000002E-2</v>
      </c>
      <c r="F34" s="10">
        <f t="shared" si="0"/>
        <v>6.0579999999999995E-2</v>
      </c>
      <c r="G34" s="10">
        <f t="shared" si="0"/>
        <v>6.0579999999999995E-2</v>
      </c>
      <c r="H34" s="10">
        <f t="shared" si="0"/>
        <v>4.5739999999999996E-2</v>
      </c>
      <c r="I34" s="10">
        <f t="shared" si="0"/>
        <v>6.0535000000000005E-2</v>
      </c>
      <c r="J34" s="10">
        <f t="shared" si="0"/>
        <v>5.9226666666666671E-2</v>
      </c>
      <c r="K34" s="10">
        <f t="shared" si="0"/>
        <v>5.9798000000000004E-2</v>
      </c>
      <c r="L34" s="10">
        <f t="shared" si="0"/>
        <v>6.0724E-2</v>
      </c>
      <c r="M34" s="10">
        <f t="shared" si="0"/>
        <v>6.1205999999999997E-2</v>
      </c>
      <c r="N34" s="10">
        <f t="shared" si="0"/>
        <v>6.0206666666666665E-2</v>
      </c>
      <c r="O34" s="10">
        <f t="shared" si="0"/>
        <v>6.1887500000000005E-2</v>
      </c>
      <c r="P34" s="10">
        <f t="shared" si="0"/>
        <v>6.3205714285714282E-2</v>
      </c>
      <c r="Q34" s="10">
        <f t="shared" si="0"/>
        <v>6.2458571428571433E-2</v>
      </c>
      <c r="R34" s="10">
        <f t="shared" si="0"/>
        <v>6.4734285714285716E-2</v>
      </c>
      <c r="S34" s="10">
        <f t="shared" si="0"/>
        <v>6.7164285714285718E-2</v>
      </c>
      <c r="T34" s="10">
        <f t="shared" si="0"/>
        <v>6.7442499999999989E-2</v>
      </c>
      <c r="U34" s="10">
        <f t="shared" si="0"/>
        <v>6.8608888888888886E-2</v>
      </c>
      <c r="V34" s="10">
        <f t="shared" si="0"/>
        <v>6.6584999999999991E-2</v>
      </c>
      <c r="W34" s="10">
        <f t="shared" si="0"/>
        <v>6.7057000000000005E-2</v>
      </c>
      <c r="X34" s="10">
        <f t="shared" si="0"/>
        <v>6.6418999999999992E-2</v>
      </c>
      <c r="Y34" s="10">
        <f t="shared" si="0"/>
        <v>6.8127000000000007E-2</v>
      </c>
      <c r="Z34" s="10">
        <f t="shared" si="0"/>
        <v>7.3143333333333324E-2</v>
      </c>
      <c r="AA34" s="10">
        <f t="shared" si="0"/>
        <v>6.9909166666666647E-2</v>
      </c>
      <c r="AB34" s="10">
        <f t="shared" si="0"/>
        <v>6.9716666666666677E-2</v>
      </c>
      <c r="AC34" s="10">
        <f t="shared" si="0"/>
        <v>7.1879285714285715E-2</v>
      </c>
      <c r="AD34" s="10">
        <f t="shared" si="0"/>
        <v>7.2163999999999992E-2</v>
      </c>
      <c r="AE34" s="10">
        <f t="shared" si="0"/>
        <v>7.212466666666667E-2</v>
      </c>
    </row>
  </sheetData>
  <conditionalFormatting sqref="B2:AE33">
    <cfRule type="cellIs" dxfId="0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activeCell="B34" sqref="B34:AE34"/>
    </sheetView>
  </sheetViews>
  <sheetFormatPr defaultColWidth="10.6640625" defaultRowHeight="12.75"/>
  <sheetData>
    <row r="1" spans="1:3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>
      <c r="A2" t="s">
        <v>35</v>
      </c>
      <c r="B2" s="9">
        <f>'OECD.Stat export'!C4/100</f>
        <v>4.3400000000000001E-2</v>
      </c>
      <c r="C2" s="9">
        <f>'OECD.Stat export'!D4/100</f>
        <v>4.4029999999999993E-2</v>
      </c>
      <c r="D2" s="9">
        <f>'OECD.Stat export'!E4/100</f>
        <v>4.274E-2</v>
      </c>
      <c r="E2" s="9">
        <f>'OECD.Stat export'!F4/100</f>
        <v>4.1280000000000004E-2</v>
      </c>
      <c r="F2" s="9"/>
      <c r="G2" s="9"/>
      <c r="H2" s="9"/>
      <c r="I2" s="9"/>
      <c r="J2" s="9"/>
      <c r="K2" s="9"/>
      <c r="L2" s="9"/>
      <c r="M2" s="9"/>
      <c r="N2" s="9"/>
      <c r="O2" s="9">
        <f>'OECD.Stat export'!P4/100</f>
        <v>4.9029999999999997E-2</v>
      </c>
      <c r="P2" s="9">
        <f>'OECD.Stat export'!Q4/100</f>
        <v>5.1070000000000004E-2</v>
      </c>
      <c r="Q2" s="9">
        <f>'OECD.Stat export'!R4/100</f>
        <v>5.1990000000000001E-2</v>
      </c>
      <c r="R2" s="9">
        <f>'OECD.Stat export'!S4/100</f>
        <v>5.2150000000000002E-2</v>
      </c>
      <c r="S2" s="9">
        <f>'OECD.Stat export'!T4/100</f>
        <v>5.4130000000000005E-2</v>
      </c>
      <c r="T2" s="9">
        <f>'OECD.Stat export'!U4/100</f>
        <v>5.3719999999999997E-2</v>
      </c>
      <c r="U2" s="9">
        <f>'OECD.Stat export'!V4/100</f>
        <v>5.5399999999999998E-2</v>
      </c>
      <c r="V2" s="9">
        <f>'OECD.Stat export'!W4/100</f>
        <v>5.4539999999999998E-2</v>
      </c>
      <c r="W2" s="9">
        <f>'OECD.Stat export'!X4/100</f>
        <v>5.4530000000000002E-2</v>
      </c>
      <c r="X2" s="9">
        <f>'OECD.Stat export'!Y4/100</f>
        <v>5.5839999999999994E-2</v>
      </c>
      <c r="Y2" s="9">
        <f>'OECD.Stat export'!Z4/100</f>
        <v>5.7000000000000002E-2</v>
      </c>
      <c r="Z2" s="9">
        <f>'OECD.Stat export'!AA4/100</f>
        <v>5.9509999999999993E-2</v>
      </c>
      <c r="AA2" s="9">
        <f>'OECD.Stat export'!AB4/100</f>
        <v>5.8120000000000005E-2</v>
      </c>
      <c r="AB2" s="9">
        <f>'OECD.Stat export'!AC4/100</f>
        <v>5.9420000000000001E-2</v>
      </c>
      <c r="AC2" s="9">
        <f>'OECD.Stat export'!AD4/100</f>
        <v>5.8929999999999996E-2</v>
      </c>
      <c r="AD2" s="9">
        <f>'OECD.Stat export'!AE4/100</f>
        <v>5.9490000000000001E-2</v>
      </c>
      <c r="AE2" s="9">
        <f>'OECD.Stat export'!AF4/100</f>
        <v>6.1159999999999999E-2</v>
      </c>
    </row>
    <row r="3" spans="1:31">
      <c r="A3" t="s">
        <v>37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>
      <c r="A4" t="s">
        <v>38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>
      <c r="A5" t="s">
        <v>40</v>
      </c>
      <c r="B5" s="9"/>
      <c r="C5" s="9"/>
      <c r="D5" s="9"/>
      <c r="E5" s="9">
        <f>'OECD.Stat export'!F7/100</f>
        <v>5.8019999999999995E-2</v>
      </c>
      <c r="F5" s="9">
        <f>'OECD.Stat export'!G7/100</f>
        <v>5.944E-2</v>
      </c>
      <c r="G5" s="9">
        <f>'OECD.Stat export'!H7/100</f>
        <v>6.234E-2</v>
      </c>
      <c r="H5" s="9">
        <f>'OECD.Stat export'!I7/100</f>
        <v>6.7479999999999998E-2</v>
      </c>
      <c r="I5" s="9">
        <f>'OECD.Stat export'!J7/100</f>
        <v>6.8900000000000003E-2</v>
      </c>
      <c r="J5" s="9">
        <f>'OECD.Stat export'!K7/100</f>
        <v>6.6729999999999998E-2</v>
      </c>
      <c r="K5" s="9">
        <f>'OECD.Stat export'!L7/100</f>
        <v>6.3350000000000004E-2</v>
      </c>
      <c r="L5" s="9">
        <f>'OECD.Stat export'!M7/100</f>
        <v>6.0720000000000003E-2</v>
      </c>
      <c r="M5" s="9">
        <f>'OECD.Stat export'!N7/100</f>
        <v>5.9000000000000004E-2</v>
      </c>
      <c r="N5" s="9">
        <f>'OECD.Stat export'!O7/100</f>
        <v>5.8220000000000001E-2</v>
      </c>
      <c r="O5" s="9">
        <f>'OECD.Stat export'!P7/100</f>
        <v>6.0250000000000005E-2</v>
      </c>
      <c r="P5" s="9">
        <f>'OECD.Stat export'!Q7/100</f>
        <v>5.8299999999999998E-2</v>
      </c>
      <c r="Q5" s="9">
        <f>'OECD.Stat export'!R7/100</f>
        <v>5.7910000000000003E-2</v>
      </c>
      <c r="R5" s="9">
        <f>'OECD.Stat export'!S7/100</f>
        <v>6.0330000000000002E-2</v>
      </c>
      <c r="S5" s="9">
        <f>'OECD.Stat export'!T7/100</f>
        <v>6.157E-2</v>
      </c>
      <c r="T5" s="9">
        <f>'OECD.Stat export'!U7/100</f>
        <v>6.3250000000000001E-2</v>
      </c>
      <c r="U5" s="9">
        <f>'OECD.Stat export'!V7/100</f>
        <v>6.3570000000000002E-2</v>
      </c>
      <c r="V5" s="9">
        <f>'OECD.Stat export'!W7/100</f>
        <v>6.3329999999999997E-2</v>
      </c>
      <c r="W5" s="9">
        <f>'OECD.Stat export'!X7/100</f>
        <v>6.404E-2</v>
      </c>
      <c r="X5" s="9">
        <f>'OECD.Stat export'!Y7/100</f>
        <v>6.4809999999999993E-2</v>
      </c>
      <c r="Y5" s="9">
        <f>'OECD.Stat export'!Z7/100</f>
        <v>6.6059999999999994E-2</v>
      </c>
      <c r="Z5" s="9">
        <f>'OECD.Stat export'!AA7/100</f>
        <v>7.4249999999999997E-2</v>
      </c>
      <c r="AA5" s="9">
        <f>'OECD.Stat export'!AB7/100</f>
        <v>7.3770000000000002E-2</v>
      </c>
      <c r="AB5" s="9">
        <f>'OECD.Stat export'!AC7/100</f>
        <v>7.213E-2</v>
      </c>
      <c r="AC5" s="9">
        <f>'OECD.Stat export'!AD7/100</f>
        <v>7.214000000000001E-2</v>
      </c>
      <c r="AD5" s="9">
        <f>'OECD.Stat export'!AE7/100</f>
        <v>7.1300000000000002E-2</v>
      </c>
      <c r="AE5" s="9">
        <f>'OECD.Stat export'!AF7/100</f>
        <v>7.0319999999999994E-2</v>
      </c>
    </row>
    <row r="6" spans="1:31">
      <c r="A6" t="s">
        <v>41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>
        <f>'OECD.Stat export'!S8/100</f>
        <v>3.381E-2</v>
      </c>
      <c r="S6" s="9">
        <f>'OECD.Stat export'!T8/100</f>
        <v>3.4270000000000002E-2</v>
      </c>
      <c r="T6" s="9">
        <f>'OECD.Stat export'!U8/100</f>
        <v>2.606E-2</v>
      </c>
      <c r="U6" s="9">
        <f>'OECD.Stat export'!V8/100</f>
        <v>2.5470000000000003E-2</v>
      </c>
      <c r="V6" s="9">
        <f>'OECD.Stat export'!W8/100</f>
        <v>2.4169999999999997E-2</v>
      </c>
      <c r="W6" s="9"/>
      <c r="X6" s="9"/>
      <c r="Y6" s="9"/>
      <c r="Z6" s="9"/>
      <c r="AA6" s="9"/>
      <c r="AB6" s="9"/>
      <c r="AC6" s="9"/>
      <c r="AD6" s="9"/>
      <c r="AE6" s="9"/>
    </row>
    <row r="7" spans="1:31">
      <c r="A7" t="s">
        <v>42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>
      <c r="A8" t="s">
        <v>43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>
      <c r="A9" t="s">
        <v>44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f>'OECD.Stat export'!Q11/100</f>
        <v>4.3890000000000005E-2</v>
      </c>
      <c r="Q9" s="9">
        <f>'OECD.Stat export'!R11/100</f>
        <v>3.9750000000000001E-2</v>
      </c>
      <c r="R9" s="9">
        <f>'OECD.Stat export'!S11/100</f>
        <v>3.7519999999999998E-2</v>
      </c>
      <c r="S9" s="9">
        <f>'OECD.Stat export'!T11/100</f>
        <v>3.6240000000000001E-2</v>
      </c>
      <c r="T9" s="9">
        <f>'OECD.Stat export'!U11/100</f>
        <v>3.7400000000000003E-2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>
      <c r="A10" t="s">
        <v>45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>
      <c r="A11" t="s">
        <v>46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>
      <c r="A12" t="s">
        <v>47</v>
      </c>
      <c r="B12" s="9">
        <f>'OECD.Stat export'!C14/100</f>
        <v>6.4950000000000008E-2</v>
      </c>
      <c r="C12" s="9">
        <f>'OECD.Stat export'!D14/100</f>
        <v>6.4369999999999997E-2</v>
      </c>
      <c r="D12" s="9">
        <f>'OECD.Stat export'!E14/100</f>
        <v>6.5070000000000003E-2</v>
      </c>
      <c r="E12" s="9">
        <f>'OECD.Stat export'!F14/100</f>
        <v>6.6239999999999993E-2</v>
      </c>
      <c r="F12" s="9">
        <f>'OECD.Stat export'!G14/100</f>
        <v>6.0579999999999995E-2</v>
      </c>
      <c r="G12" s="9">
        <f>'OECD.Stat export'!H14/100</f>
        <v>6.0579999999999995E-2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>
      <c r="A13" t="s">
        <v>48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>
      <c r="A14" t="s">
        <v>49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>
      <c r="A15" t="s">
        <v>50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>
      <c r="A16" t="s">
        <v>51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>
      <c r="A17" t="s">
        <v>52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>
        <f>'OECD.Stat export'!M19/100</f>
        <v>4.718E-2</v>
      </c>
      <c r="M17" s="9">
        <f>'OECD.Stat export'!N19/100</f>
        <v>4.8920000000000005E-2</v>
      </c>
      <c r="N17" s="9">
        <f>'OECD.Stat export'!O19/100</f>
        <v>4.9139999999999996E-2</v>
      </c>
      <c r="O17" s="9">
        <f>'OECD.Stat export'!P19/100</f>
        <v>4.5949999999999998E-2</v>
      </c>
      <c r="P17" s="9">
        <f>'OECD.Stat export'!Q19/100</f>
        <v>4.4069999999999998E-2</v>
      </c>
      <c r="Q17" s="9">
        <f>'OECD.Stat export'!R19/100</f>
        <v>4.2930000000000003E-2</v>
      </c>
      <c r="R17" s="9">
        <f>'OECD.Stat export'!S19/100</f>
        <v>4.5339999999999998E-2</v>
      </c>
      <c r="S17" s="9">
        <f>'OECD.Stat export'!T19/100</f>
        <v>4.582E-2</v>
      </c>
      <c r="T17" s="9">
        <f>'OECD.Stat export'!U19/100</f>
        <v>4.4420000000000001E-2</v>
      </c>
      <c r="U17" s="9">
        <f>'OECD.Stat export'!V19/100</f>
        <v>4.3440000000000006E-2</v>
      </c>
      <c r="V17" s="9">
        <f>'OECD.Stat export'!W19/100</f>
        <v>4.2709999999999998E-2</v>
      </c>
      <c r="W17" s="9">
        <f>'OECD.Stat export'!X19/100</f>
        <v>4.3499999999999997E-2</v>
      </c>
      <c r="X17" s="9">
        <f>'OECD.Stat export'!Y19/100</f>
        <v>4.1950000000000001E-2</v>
      </c>
      <c r="Y17" s="9">
        <f>'OECD.Stat export'!Z19/100</f>
        <v>4.2939999999999999E-2</v>
      </c>
      <c r="Z17" s="9">
        <f>'OECD.Stat export'!AA19/100</f>
        <v>4.3499999999999997E-2</v>
      </c>
      <c r="AA17" s="9">
        <f>'OECD.Stat export'!AB19/100</f>
        <v>4.4330000000000001E-2</v>
      </c>
      <c r="AB17" s="9">
        <f>'OECD.Stat export'!AC19/100</f>
        <v>4.3929999999999997E-2</v>
      </c>
      <c r="AC17" s="9">
        <f>'OECD.Stat export'!AD19/100</f>
        <v>4.471E-2</v>
      </c>
      <c r="AD17" s="9">
        <f>'OECD.Stat export'!AE19/100</f>
        <v>4.487E-2</v>
      </c>
      <c r="AE17" s="9">
        <f>'OECD.Stat export'!AF19/100</f>
        <v>4.6620000000000002E-2</v>
      </c>
    </row>
    <row r="18" spans="1:31">
      <c r="A18" t="s">
        <v>53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>
      <c r="A19" t="s">
        <v>54</v>
      </c>
      <c r="B19" s="9">
        <f>'OECD.Stat export'!C21/100</f>
        <v>4.5780000000000001E-2</v>
      </c>
      <c r="C19" s="9">
        <f>'OECD.Stat export'!D21/100</f>
        <v>4.6539999999999998E-2</v>
      </c>
      <c r="D19" s="9">
        <f>'OECD.Stat export'!E21/100</f>
        <v>4.7400000000000005E-2</v>
      </c>
      <c r="E19" s="9">
        <f>'OECD.Stat export'!F21/100</f>
        <v>4.6210000000000001E-2</v>
      </c>
      <c r="F19" s="9">
        <f>'OECD.Stat export'!G21/100</f>
        <v>4.5220000000000003E-2</v>
      </c>
      <c r="G19" s="9">
        <f>'OECD.Stat export'!H21/100</f>
        <v>4.4569999999999999E-2</v>
      </c>
      <c r="H19" s="9">
        <f>'OECD.Stat export'!I21/100</f>
        <v>4.5309999999999996E-2</v>
      </c>
      <c r="I19" s="9">
        <f>'OECD.Stat export'!J21/100</f>
        <v>4.7210000000000002E-2</v>
      </c>
      <c r="J19" s="9">
        <f>'OECD.Stat export'!K21/100</f>
        <v>5.0010000000000006E-2</v>
      </c>
      <c r="K19" s="9">
        <f>'OECD.Stat export'!L21/100</f>
        <v>5.176E-2</v>
      </c>
      <c r="L19" s="9">
        <f>'OECD.Stat export'!M21/100</f>
        <v>5.1360000000000003E-2</v>
      </c>
      <c r="M19" s="9">
        <f>'OECD.Stat export'!N21/100</f>
        <v>5.006E-2</v>
      </c>
      <c r="N19" s="9">
        <f>'OECD.Stat export'!O21/100</f>
        <v>5.1699999999999996E-2</v>
      </c>
      <c r="O19" s="9">
        <f>'OECD.Stat export'!P21/100</f>
        <v>5.2990000000000002E-2</v>
      </c>
      <c r="P19" s="9">
        <f>'OECD.Stat export'!Q21/100</f>
        <v>5.5849999999999997E-2</v>
      </c>
      <c r="Q19" s="9">
        <f>'OECD.Stat export'!R21/100</f>
        <v>5.7519999999999995E-2</v>
      </c>
      <c r="R19" s="9">
        <f>'OECD.Stat export'!S21/100</f>
        <v>5.9580000000000001E-2</v>
      </c>
      <c r="S19" s="9">
        <f>'OECD.Stat export'!T21/100</f>
        <v>6.0350000000000001E-2</v>
      </c>
      <c r="T19" s="9">
        <f>'OECD.Stat export'!U21/100</f>
        <v>6.0860000000000004E-2</v>
      </c>
      <c r="U19" s="9">
        <f>'OECD.Stat export'!V21/100</f>
        <v>6.1470000000000004E-2</v>
      </c>
      <c r="V19" s="9">
        <f>'OECD.Stat export'!W21/100</f>
        <v>6.3149999999999998E-2</v>
      </c>
      <c r="W19" s="9">
        <f>'OECD.Stat export'!X21/100</f>
        <v>6.2710000000000002E-2</v>
      </c>
      <c r="X19" s="9">
        <f>'OECD.Stat export'!Y21/100</f>
        <v>6.411E-2</v>
      </c>
      <c r="Y19" s="9">
        <f>'OECD.Stat export'!Z21/100</f>
        <v>6.6559999999999994E-2</v>
      </c>
      <c r="Z19" s="9">
        <f>'OECD.Stat export'!AA21/100</f>
        <v>7.3639999999999997E-2</v>
      </c>
      <c r="AA19" s="9">
        <f>'OECD.Stat export'!AB21/100</f>
        <v>7.5020000000000003E-2</v>
      </c>
      <c r="AB19" s="9">
        <f>'OECD.Stat export'!AC21/100</f>
        <v>8.8910000000000003E-2</v>
      </c>
      <c r="AC19" s="9">
        <f>'OECD.Stat export'!AD21/100</f>
        <v>9.0569999999999998E-2</v>
      </c>
      <c r="AD19" s="9">
        <f>'OECD.Stat export'!AE21/100</f>
        <v>9.0929999999999997E-2</v>
      </c>
      <c r="AE19" s="9">
        <f>'OECD.Stat export'!AF21/100</f>
        <v>9.1150000000000009E-2</v>
      </c>
    </row>
    <row r="20" spans="1:31">
      <c r="A20" t="s">
        <v>55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>
      <c r="A21" t="s">
        <v>56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>
        <f>'OECD.Stat export'!X23/100</f>
        <v>2.4470000000000002E-2</v>
      </c>
      <c r="X21" s="9">
        <f>'OECD.Stat export'!Y23/100</f>
        <v>2.5499999999999998E-2</v>
      </c>
      <c r="Y21" s="9">
        <f>'OECD.Stat export'!Z23/100</f>
        <v>2.6370000000000001E-2</v>
      </c>
      <c r="Z21" s="9">
        <f>'OECD.Stat export'!AA23/100</f>
        <v>2.8820000000000002E-2</v>
      </c>
      <c r="AA21" s="9">
        <f>'OECD.Stat export'!AB23/100</f>
        <v>2.9289999999999997E-2</v>
      </c>
      <c r="AB21" s="9">
        <f>'OECD.Stat export'!AC23/100</f>
        <v>2.954E-2</v>
      </c>
      <c r="AC21" s="9">
        <f>'OECD.Stat export'!AD23/100</f>
        <v>3.056E-2</v>
      </c>
      <c r="AD21" s="9">
        <f>'OECD.Stat export'!AE23/100</f>
        <v>3.1730000000000001E-2</v>
      </c>
      <c r="AE21" s="9">
        <f>'OECD.Stat export'!AF23/100</f>
        <v>2.9479999999999999E-2</v>
      </c>
    </row>
    <row r="22" spans="1:31">
      <c r="A22" t="s">
        <v>57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>
      <c r="A23" t="s">
        <v>58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>
        <f>'OECD.Stat export'!M25/100</f>
        <v>5.3620000000000001E-2</v>
      </c>
      <c r="M23" s="9">
        <f>'OECD.Stat export'!N25/100</f>
        <v>5.2839999999999998E-2</v>
      </c>
      <c r="N23" s="9">
        <f>'OECD.Stat export'!O25/100</f>
        <v>5.4859999999999999E-2</v>
      </c>
      <c r="O23" s="9">
        <f>'OECD.Stat export'!P25/100</f>
        <v>5.7880000000000001E-2</v>
      </c>
      <c r="P23" s="9">
        <f>'OECD.Stat export'!Q25/100</f>
        <v>5.7320000000000003E-2</v>
      </c>
      <c r="Q23" s="9">
        <f>'OECD.Stat export'!R25/100</f>
        <v>5.8280000000000005E-2</v>
      </c>
      <c r="R23" s="9">
        <f>'OECD.Stat export'!S25/100</f>
        <v>5.7919999999999999E-2</v>
      </c>
      <c r="S23" s="9">
        <f>'OECD.Stat export'!T25/100</f>
        <v>6.1539999999999997E-2</v>
      </c>
      <c r="T23" s="9">
        <f>'OECD.Stat export'!U25/100</f>
        <v>6.0490000000000002E-2</v>
      </c>
      <c r="U23" s="9">
        <f>'OECD.Stat export'!V25/100</f>
        <v>6.2920000000000004E-2</v>
      </c>
      <c r="V23" s="9">
        <f>'OECD.Stat export'!W25/100</f>
        <v>6.5919999999999992E-2</v>
      </c>
      <c r="W23" s="9">
        <f>'OECD.Stat export'!X25/100</f>
        <v>6.9120000000000001E-2</v>
      </c>
      <c r="X23" s="9">
        <f>'OECD.Stat export'!Y25/100</f>
        <v>6.8559999999999996E-2</v>
      </c>
      <c r="Y23" s="9">
        <f>'OECD.Stat export'!Z25/100</f>
        <v>7.3689999999999992E-2</v>
      </c>
      <c r="Z23" s="9">
        <f>'OECD.Stat export'!AA25/100</f>
        <v>7.8009999999999996E-2</v>
      </c>
      <c r="AA23" s="9">
        <f>'OECD.Stat export'!AB25/100</f>
        <v>7.783000000000001E-2</v>
      </c>
      <c r="AB23" s="9">
        <f>'OECD.Stat export'!AC25/100</f>
        <v>7.6920000000000002E-2</v>
      </c>
      <c r="AC23" s="9">
        <f>'OECD.Stat export'!AD25/100</f>
        <v>7.7699999999999991E-2</v>
      </c>
      <c r="AD23" s="9">
        <f>'OECD.Stat export'!AE25/100</f>
        <v>7.5079999999999994E-2</v>
      </c>
      <c r="AE23" s="9">
        <f>'OECD.Stat export'!AF25/100</f>
        <v>7.5310000000000002E-2</v>
      </c>
    </row>
    <row r="24" spans="1:31">
      <c r="A24" t="s">
        <v>59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>
        <f>'OECD.Stat export'!S26/100</f>
        <v>6.6409999999999997E-2</v>
      </c>
      <c r="S24" s="9">
        <f>'OECD.Stat export'!T26/100</f>
        <v>7.4639999999999998E-2</v>
      </c>
      <c r="T24" s="9">
        <f>'OECD.Stat export'!U26/100</f>
        <v>7.6670000000000002E-2</v>
      </c>
      <c r="U24" s="9">
        <f>'OECD.Stat export'!V26/100</f>
        <v>7.3270000000000002E-2</v>
      </c>
      <c r="V24" s="9">
        <f>'OECD.Stat export'!W26/100</f>
        <v>6.9199999999999998E-2</v>
      </c>
      <c r="W24" s="9">
        <f>'OECD.Stat export'!X26/100</f>
        <v>6.5979999999999997E-2</v>
      </c>
      <c r="X24" s="9">
        <f>'OECD.Stat export'!Y26/100</f>
        <v>6.7400000000000002E-2</v>
      </c>
      <c r="Y24" s="9">
        <f>'OECD.Stat export'!Z26/100</f>
        <v>6.7019999999999996E-2</v>
      </c>
      <c r="Z24" s="9">
        <f>'OECD.Stat export'!AA26/100</f>
        <v>7.6580000000000009E-2</v>
      </c>
      <c r="AA24" s="9">
        <f>'OECD.Stat export'!AB26/100</f>
        <v>7.5450000000000003E-2</v>
      </c>
      <c r="AB24" s="9">
        <f>'OECD.Stat export'!AC26/100</f>
        <v>7.4219999999999994E-2</v>
      </c>
      <c r="AC24" s="9">
        <f>'OECD.Stat export'!AD26/100</f>
        <v>7.4370000000000006E-2</v>
      </c>
      <c r="AD24" s="9">
        <f>'OECD.Stat export'!AE26/100</f>
        <v>7.5920000000000001E-2</v>
      </c>
      <c r="AE24" s="9">
        <f>'OECD.Stat export'!AF26/100</f>
        <v>7.9710000000000003E-2</v>
      </c>
    </row>
    <row r="25" spans="1:31">
      <c r="A25" t="s">
        <v>60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>
      <c r="A26" t="s">
        <v>61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>
      <c r="A27" t="s">
        <v>62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>
      <c r="A28" t="s">
        <v>63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>
      <c r="A29" t="s">
        <v>64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>
      <c r="A30" t="s">
        <v>65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>
      <c r="A31" t="s">
        <v>66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>
      <c r="A32" t="s">
        <v>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>
      <c r="A33" t="s">
        <v>68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>
      <c r="A34" t="s">
        <v>69</v>
      </c>
      <c r="B34" s="10">
        <f>AVERAGE(B2:B33)</f>
        <v>5.1376666666666661E-2</v>
      </c>
      <c r="C34" s="10">
        <f t="shared" ref="C34:AE34" si="0">AVERAGE(C2:C33)</f>
        <v>5.1646666666666667E-2</v>
      </c>
      <c r="D34" s="10">
        <f t="shared" si="0"/>
        <v>5.1736666666666674E-2</v>
      </c>
      <c r="E34" s="10">
        <f t="shared" si="0"/>
        <v>5.2937499999999998E-2</v>
      </c>
      <c r="F34" s="10">
        <f t="shared" si="0"/>
        <v>5.5079999999999997E-2</v>
      </c>
      <c r="G34" s="10">
        <f t="shared" si="0"/>
        <v>5.5829999999999998E-2</v>
      </c>
      <c r="H34" s="10">
        <f t="shared" si="0"/>
        <v>5.6395000000000001E-2</v>
      </c>
      <c r="I34" s="10">
        <f t="shared" si="0"/>
        <v>5.8055000000000002E-2</v>
      </c>
      <c r="J34" s="10">
        <f t="shared" si="0"/>
        <v>5.8370000000000005E-2</v>
      </c>
      <c r="K34" s="10">
        <f t="shared" si="0"/>
        <v>5.7555000000000002E-2</v>
      </c>
      <c r="L34" s="10">
        <f t="shared" si="0"/>
        <v>5.3220000000000003E-2</v>
      </c>
      <c r="M34" s="10">
        <f t="shared" si="0"/>
        <v>5.2705000000000002E-2</v>
      </c>
      <c r="N34" s="10">
        <f t="shared" si="0"/>
        <v>5.3479999999999993E-2</v>
      </c>
      <c r="O34" s="10">
        <f t="shared" si="0"/>
        <v>5.3220000000000003E-2</v>
      </c>
      <c r="P34" s="10">
        <f t="shared" si="0"/>
        <v>5.1749999999999997E-2</v>
      </c>
      <c r="Q34" s="10">
        <f t="shared" si="0"/>
        <v>5.1396666666666667E-2</v>
      </c>
      <c r="R34" s="10">
        <f t="shared" si="0"/>
        <v>5.1632499999999998E-2</v>
      </c>
      <c r="S34" s="10">
        <f t="shared" si="0"/>
        <v>5.3569999999999993E-2</v>
      </c>
      <c r="T34" s="10">
        <f t="shared" si="0"/>
        <v>5.2858750000000003E-2</v>
      </c>
      <c r="U34" s="10">
        <f t="shared" si="0"/>
        <v>5.5077142857142859E-2</v>
      </c>
      <c r="V34" s="10">
        <f t="shared" si="0"/>
        <v>5.4717142857142853E-2</v>
      </c>
      <c r="W34" s="10">
        <f t="shared" si="0"/>
        <v>5.4907142857142856E-2</v>
      </c>
      <c r="X34" s="10">
        <f t="shared" si="0"/>
        <v>5.5452857142857144E-2</v>
      </c>
      <c r="Y34" s="10">
        <f t="shared" si="0"/>
        <v>5.7091428571428571E-2</v>
      </c>
      <c r="Z34" s="10">
        <f t="shared" si="0"/>
        <v>6.2044285714285712E-2</v>
      </c>
      <c r="AA34" s="10">
        <f t="shared" si="0"/>
        <v>6.1972857142857149E-2</v>
      </c>
      <c r="AB34" s="10">
        <f t="shared" si="0"/>
        <v>6.358142857142858E-2</v>
      </c>
      <c r="AC34" s="10">
        <f t="shared" si="0"/>
        <v>6.4140000000000003E-2</v>
      </c>
      <c r="AD34" s="10">
        <f t="shared" si="0"/>
        <v>6.4188571428571414E-2</v>
      </c>
      <c r="AE34" s="10">
        <f t="shared" si="0"/>
        <v>6.4821428571428572E-2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activeCell="H34" sqref="B34:H34"/>
    </sheetView>
  </sheetViews>
  <sheetFormatPr defaultColWidth="10.6640625" defaultRowHeight="12.75"/>
  <sheetData>
    <row r="1" spans="1:3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>
      <c r="A2" t="s">
        <v>35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>
      <c r="A3" t="s">
        <v>37</v>
      </c>
      <c r="B3" s="9"/>
      <c r="C3" s="9"/>
      <c r="D3" s="9"/>
      <c r="E3" s="9"/>
      <c r="F3" s="9"/>
      <c r="G3" s="9"/>
      <c r="H3" s="9"/>
      <c r="I3" s="9"/>
      <c r="J3" s="9"/>
      <c r="K3" s="9"/>
      <c r="L3" s="9">
        <f>'OECD.Stat export'!M5/100</f>
        <v>6.7320000000000005E-2</v>
      </c>
      <c r="M3" s="9">
        <f>'OECD.Stat export'!N5/100</f>
        <v>6.676E-2</v>
      </c>
      <c r="N3" s="9">
        <f>'OECD.Stat export'!O5/100</f>
        <v>6.7960000000000007E-2</v>
      </c>
      <c r="O3" s="9">
        <f>'OECD.Stat export'!P5/100</f>
        <v>6.9210000000000008E-2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>
      <c r="A4" t="s">
        <v>38</v>
      </c>
      <c r="B4" s="9"/>
      <c r="C4" s="9"/>
      <c r="D4" s="9"/>
      <c r="E4" s="9"/>
      <c r="F4" s="9"/>
      <c r="G4" s="9"/>
      <c r="H4" s="9"/>
      <c r="I4" s="9">
        <f>'OECD.Stat export'!J6/100</f>
        <v>5.6349999999999997E-2</v>
      </c>
      <c r="J4" s="9">
        <f>'OECD.Stat export'!K6/100</f>
        <v>5.6710000000000003E-2</v>
      </c>
      <c r="K4" s="9">
        <f>'OECD.Stat export'!L6/100</f>
        <v>5.4720000000000005E-2</v>
      </c>
      <c r="L4" s="9">
        <f>'OECD.Stat export'!M6/100</f>
        <v>5.7430000000000002E-2</v>
      </c>
      <c r="M4" s="9">
        <f>'OECD.Stat export'!N6/100</f>
        <v>6.062E-2</v>
      </c>
      <c r="N4" s="9">
        <f>'OECD.Stat export'!O6/100</f>
        <v>5.7380000000000007E-2</v>
      </c>
      <c r="O4" s="9">
        <f>'OECD.Stat export'!P6/100</f>
        <v>5.7859999999999995E-2</v>
      </c>
      <c r="P4" s="9">
        <f>'OECD.Stat export'!Q6/100</f>
        <v>5.892E-2</v>
      </c>
      <c r="Q4" s="9">
        <f>'OECD.Stat export'!R6/100</f>
        <v>5.9249999999999997E-2</v>
      </c>
      <c r="R4" s="9">
        <f>'OECD.Stat export'!S6/100</f>
        <v>6.1120000000000001E-2</v>
      </c>
      <c r="S4" s="9">
        <f>'OECD.Stat export'!T6/100</f>
        <v>6.0979999999999999E-2</v>
      </c>
      <c r="T4" s="9">
        <f>'OECD.Stat export'!U6/100</f>
        <v>6.7269999999999996E-2</v>
      </c>
      <c r="U4" s="9">
        <f>'OECD.Stat export'!V6/100</f>
        <v>6.9150000000000003E-2</v>
      </c>
      <c r="V4" s="9">
        <f>'OECD.Stat export'!W6/100</f>
        <v>6.898E-2</v>
      </c>
      <c r="W4" s="9">
        <f>'OECD.Stat export'!X6/100</f>
        <v>6.762E-2</v>
      </c>
      <c r="X4" s="9">
        <f>'OECD.Stat export'!Y6/100</f>
        <v>6.7380000000000009E-2</v>
      </c>
      <c r="Y4" s="9">
        <f>'OECD.Stat export'!Z6/100</f>
        <v>7.1859999999999993E-2</v>
      </c>
      <c r="Z4" s="9">
        <f>'OECD.Stat export'!AA6/100</f>
        <v>7.8009999999999996E-2</v>
      </c>
      <c r="AA4" s="9">
        <f>'OECD.Stat export'!AB6/100</f>
        <v>7.6799999999999993E-2</v>
      </c>
      <c r="AB4" s="9">
        <f>'OECD.Stat export'!AC6/100</f>
        <v>7.7859999999999999E-2</v>
      </c>
      <c r="AC4" s="9">
        <f>'OECD.Stat export'!AD6/100</f>
        <v>7.911E-2</v>
      </c>
      <c r="AD4" s="9">
        <f>'OECD.Stat export'!AE6/100</f>
        <v>8.0189999999999997E-2</v>
      </c>
      <c r="AE4" s="9">
        <f>'OECD.Stat export'!AF6/100</f>
        <v>8.0299999999999996E-2</v>
      </c>
    </row>
    <row r="5" spans="1:31">
      <c r="A5" t="s">
        <v>40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>
      <c r="A6" t="s">
        <v>41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>
      <c r="A7" t="s">
        <v>42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>
        <f>'OECD.Stat export'!V9/100</f>
        <v>5.6779999999999997E-2</v>
      </c>
      <c r="V7" s="9">
        <f>'OECD.Stat export'!W9/100</f>
        <v>5.5529999999999996E-2</v>
      </c>
      <c r="W7" s="9">
        <f>'OECD.Stat export'!X9/100</f>
        <v>5.3559999999999997E-2</v>
      </c>
      <c r="X7" s="9">
        <f>'OECD.Stat export'!Y9/100</f>
        <v>5.1060000000000001E-2</v>
      </c>
      <c r="Y7" s="9">
        <f>'OECD.Stat export'!Z9/100</f>
        <v>5.2329999999999995E-2</v>
      </c>
      <c r="Z7" s="9">
        <f>'OECD.Stat export'!AA9/100</f>
        <v>6.0860000000000004E-2</v>
      </c>
      <c r="AA7" s="9">
        <f>'OECD.Stat export'!AB9/100</f>
        <v>5.7859999999999995E-2</v>
      </c>
      <c r="AB7" s="9">
        <f>'OECD.Stat export'!AC9/100</f>
        <v>5.8520000000000003E-2</v>
      </c>
      <c r="AC7" s="9">
        <f>'OECD.Stat export'!AD9/100</f>
        <v>5.8860000000000003E-2</v>
      </c>
      <c r="AD7" s="9">
        <f>'OECD.Stat export'!AE9/100</f>
        <v>6.4669999999999991E-2</v>
      </c>
      <c r="AE7" s="9">
        <f>'OECD.Stat export'!AF9/100</f>
        <v>6.3120000000000009E-2</v>
      </c>
    </row>
    <row r="8" spans="1:31">
      <c r="A8" t="s">
        <v>43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>
      <c r="A9" t="s">
        <v>44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>
      <c r="A10" t="s">
        <v>45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>
        <f>'OECD.Stat export'!M12/100</f>
        <v>5.2380000000000003E-2</v>
      </c>
      <c r="M10" s="9">
        <f>'OECD.Stat export'!N12/100</f>
        <v>5.3170000000000002E-2</v>
      </c>
      <c r="N10" s="9">
        <f>'OECD.Stat export'!O12/100</f>
        <v>5.0919999999999993E-2</v>
      </c>
      <c r="O10" s="9">
        <f>'OECD.Stat export'!P12/100</f>
        <v>4.9139999999999996E-2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>
      <c r="A11" t="s">
        <v>46</v>
      </c>
      <c r="B11" s="9"/>
      <c r="C11" s="9"/>
      <c r="D11" s="9"/>
      <c r="E11" s="9"/>
      <c r="F11" s="9"/>
      <c r="G11" s="9"/>
      <c r="H11" s="9"/>
      <c r="I11" s="9">
        <f>'OECD.Stat export'!J13/100</f>
        <v>6.3780000000000003E-2</v>
      </c>
      <c r="J11" s="9">
        <f>'OECD.Stat export'!K13/100</f>
        <v>6.6790000000000002E-2</v>
      </c>
      <c r="K11" s="9">
        <f>'OECD.Stat export'!L13/100</f>
        <v>6.6189999999999999E-2</v>
      </c>
      <c r="L11" s="9">
        <f>'OECD.Stat export'!M13/100</f>
        <v>7.7759999999999996E-2</v>
      </c>
      <c r="M11" s="9">
        <f>'OECD.Stat export'!N13/100</f>
        <v>7.7679999999999999E-2</v>
      </c>
      <c r="N11" s="9">
        <f>'OECD.Stat export'!O13/100</f>
        <v>7.6780000000000001E-2</v>
      </c>
      <c r="O11" s="9">
        <f>'OECD.Stat export'!P13/100</f>
        <v>7.5889999999999999E-2</v>
      </c>
      <c r="P11" s="9">
        <f>'OECD.Stat export'!Q13/100</f>
        <v>7.5850000000000001E-2</v>
      </c>
      <c r="Q11" s="9">
        <f>'OECD.Stat export'!R13/100</f>
        <v>7.5259999999999994E-2</v>
      </c>
      <c r="R11" s="9">
        <f>'OECD.Stat export'!S13/100</f>
        <v>7.6270000000000004E-2</v>
      </c>
      <c r="S11" s="9">
        <f>'OECD.Stat export'!T13/100</f>
        <v>7.9029999999999989E-2</v>
      </c>
      <c r="T11" s="9">
        <f>'OECD.Stat export'!U13/100</f>
        <v>7.9100000000000004E-2</v>
      </c>
      <c r="U11" s="9">
        <f>'OECD.Stat export'!V13/100</f>
        <v>7.9770000000000008E-2</v>
      </c>
      <c r="V11" s="9">
        <f>'OECD.Stat export'!W13/100</f>
        <v>8.0100000000000005E-2</v>
      </c>
      <c r="W11" s="9">
        <f>'OECD.Stat export'!X13/100</f>
        <v>7.9089999999999994E-2</v>
      </c>
      <c r="X11" s="9">
        <f>'OECD.Stat export'!Y13/100</f>
        <v>7.8359999999999999E-2</v>
      </c>
      <c r="Y11" s="9">
        <f>'OECD.Stat export'!Z13/100</f>
        <v>7.9029999999999989E-2</v>
      </c>
      <c r="Z11" s="9">
        <f>'OECD.Stat export'!AA13/100</f>
        <v>8.48E-2</v>
      </c>
      <c r="AA11" s="9">
        <f>'OECD.Stat export'!AB13/100</f>
        <v>8.3949999999999997E-2</v>
      </c>
      <c r="AB11" s="9">
        <f>'OECD.Stat export'!AC13/100</f>
        <v>8.3780000000000007E-2</v>
      </c>
      <c r="AC11" s="9">
        <f>'OECD.Stat export'!AD13/100</f>
        <v>8.4700000000000011E-2</v>
      </c>
      <c r="AD11" s="9"/>
      <c r="AE11" s="9"/>
    </row>
    <row r="12" spans="1:31">
      <c r="A12" t="s">
        <v>47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>
      <c r="A13" t="s">
        <v>48</v>
      </c>
      <c r="B13" s="9"/>
      <c r="C13" s="9"/>
      <c r="D13" s="9"/>
      <c r="E13" s="9"/>
      <c r="F13" s="9"/>
      <c r="G13" s="9"/>
      <c r="H13" s="9"/>
      <c r="I13" s="9">
        <f>'OECD.Stat export'!J15/100</f>
        <v>3.6070000000000005E-2</v>
      </c>
      <c r="J13" s="9">
        <f>'OECD.Stat export'!K15/100</f>
        <v>4.0460000000000003E-2</v>
      </c>
      <c r="K13" s="9">
        <f>'OECD.Stat export'!L15/100</f>
        <v>4.0989999999999999E-2</v>
      </c>
      <c r="L13" s="9">
        <f>'OECD.Stat export'!M15/100</f>
        <v>4.2140000000000004E-2</v>
      </c>
      <c r="M13" s="9">
        <f>'OECD.Stat export'!N15/100</f>
        <v>4.2649999999999993E-2</v>
      </c>
      <c r="N13" s="9">
        <f>'OECD.Stat export'!O15/100</f>
        <v>4.147E-2</v>
      </c>
      <c r="O13" s="9">
        <f>'OECD.Stat export'!P15/100</f>
        <v>4.0379999999999999E-2</v>
      </c>
      <c r="P13" s="9">
        <f>'OECD.Stat export'!Q15/100</f>
        <v>4.2539999999999994E-2</v>
      </c>
      <c r="Q13" s="9">
        <f>'OECD.Stat export'!R15/100</f>
        <v>4.4640000000000006E-2</v>
      </c>
      <c r="R13" s="9">
        <f>'OECD.Stat export'!S15/100</f>
        <v>5.0490000000000007E-2</v>
      </c>
      <c r="S13" s="9">
        <f>'OECD.Stat export'!T15/100</f>
        <v>4.9779999999999998E-2</v>
      </c>
      <c r="T13" s="9">
        <f>'OECD.Stat export'!U15/100</f>
        <v>5.0610000000000002E-2</v>
      </c>
      <c r="U13" s="9">
        <f>'OECD.Stat export'!V15/100</f>
        <v>4.8310000000000006E-2</v>
      </c>
      <c r="V13" s="9">
        <f>'OECD.Stat export'!W15/100</f>
        <v>5.5510000000000004E-2</v>
      </c>
      <c r="W13" s="9">
        <f>'OECD.Stat export'!X15/100</f>
        <v>5.713E-2</v>
      </c>
      <c r="X13" s="9">
        <f>'OECD.Stat export'!Y15/100</f>
        <v>5.6050000000000003E-2</v>
      </c>
      <c r="Y13" s="9">
        <f>'OECD.Stat export'!Z15/100</f>
        <v>5.4749999999999993E-2</v>
      </c>
      <c r="Z13" s="9">
        <f>'OECD.Stat export'!AA15/100</f>
        <v>6.4880000000000007E-2</v>
      </c>
      <c r="AA13" s="9">
        <f>'OECD.Stat export'!AB15/100</f>
        <v>6.6009999999999999E-2</v>
      </c>
      <c r="AB13" s="9">
        <f>'OECD.Stat export'!AC15/100</f>
        <v>6.0019999999999997E-2</v>
      </c>
      <c r="AC13" s="9">
        <f>'OECD.Stat export'!AD15/100</f>
        <v>5.7960000000000005E-2</v>
      </c>
      <c r="AD13" s="9">
        <f>'OECD.Stat export'!AE15/100</f>
        <v>5.1500000000000004E-2</v>
      </c>
      <c r="AE13" s="9">
        <f>'OECD.Stat export'!AF15/100</f>
        <v>4.6050000000000008E-2</v>
      </c>
    </row>
    <row r="14" spans="1:31">
      <c r="A14" t="s">
        <v>49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>
        <f>'OECD.Stat export'!AD16/100</f>
        <v>4.913E-2</v>
      </c>
      <c r="AD14" s="9">
        <f>'OECD.Stat export'!AE16/100</f>
        <v>4.8579999999999998E-2</v>
      </c>
      <c r="AE14" s="9">
        <f>'OECD.Stat export'!AF16/100</f>
        <v>4.793E-2</v>
      </c>
    </row>
    <row r="15" spans="1:31">
      <c r="A15" t="s">
        <v>50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>
      <c r="A16" t="s">
        <v>51</v>
      </c>
      <c r="B16" s="9"/>
      <c r="C16" s="9"/>
      <c r="D16" s="9"/>
      <c r="E16" s="9"/>
      <c r="F16" s="9"/>
      <c r="G16" s="9"/>
      <c r="H16" s="9"/>
      <c r="I16" s="9">
        <f>'OECD.Stat export'!J18/100</f>
        <v>4.6980000000000001E-2</v>
      </c>
      <c r="J16" s="9">
        <f>'OECD.Stat export'!K18/100</f>
        <v>4.7640000000000002E-2</v>
      </c>
      <c r="K16" s="9">
        <f>'OECD.Stat export'!L18/100</f>
        <v>4.6719999999999998E-2</v>
      </c>
      <c r="L16" s="9">
        <f>'OECD.Stat export'!M18/100</f>
        <v>4.5220000000000003E-2</v>
      </c>
      <c r="M16" s="9">
        <f>'OECD.Stat export'!N18/100</f>
        <v>4.3570000000000005E-2</v>
      </c>
      <c r="N16" s="9">
        <f>'OECD.Stat export'!O18/100</f>
        <v>4.3609999999999996E-2</v>
      </c>
      <c r="O16" s="9">
        <f>'OECD.Stat export'!P18/100</f>
        <v>4.2340000000000003E-2</v>
      </c>
      <c r="P16" s="9">
        <f>'OECD.Stat export'!Q18/100</f>
        <v>4.2160000000000003E-2</v>
      </c>
      <c r="Q16" s="9">
        <f>'OECD.Stat export'!R18/100</f>
        <v>4.5769999999999998E-2</v>
      </c>
      <c r="R16" s="9">
        <f>'OECD.Stat export'!S18/100</f>
        <v>5.0199999999999995E-2</v>
      </c>
      <c r="S16" s="9">
        <f>'OECD.Stat export'!T18/100</f>
        <v>5.2729999999999999E-2</v>
      </c>
      <c r="T16" s="9">
        <f>'OECD.Stat export'!U18/100</f>
        <v>5.5199999999999999E-2</v>
      </c>
      <c r="U16" s="9">
        <f>'OECD.Stat export'!V18/100</f>
        <v>5.7020000000000001E-2</v>
      </c>
      <c r="V16" s="9">
        <f>'OECD.Stat export'!W18/100</f>
        <v>6.0309999999999996E-2</v>
      </c>
      <c r="W16" s="9">
        <f>'OECD.Stat export'!X18/100</f>
        <v>5.8449999999999995E-2</v>
      </c>
      <c r="X16" s="9">
        <f>'OECD.Stat export'!Y18/100</f>
        <v>6.1790000000000005E-2</v>
      </c>
      <c r="Y16" s="9">
        <f>'OECD.Stat export'!Z18/100</f>
        <v>7.2230000000000003E-2</v>
      </c>
      <c r="Z16" s="9">
        <f>'OECD.Stat export'!AA18/100</f>
        <v>8.1010000000000013E-2</v>
      </c>
      <c r="AA16" s="9">
        <f>'OECD.Stat export'!AB18/100</f>
        <v>8.0299999999999996E-2</v>
      </c>
      <c r="AB16" s="9">
        <f>'OECD.Stat export'!AC18/100</f>
        <v>7.5490000000000002E-2</v>
      </c>
      <c r="AC16" s="9">
        <f>'OECD.Stat export'!AD18/100</f>
        <v>7.6299999999999993E-2</v>
      </c>
      <c r="AD16" s="9">
        <f>'OECD.Stat export'!AE18/100</f>
        <v>7.2750000000000009E-2</v>
      </c>
      <c r="AE16" s="9">
        <f>'OECD.Stat export'!AF18/100</f>
        <v>6.8699999999999997E-2</v>
      </c>
    </row>
    <row r="17" spans="1:31">
      <c r="A17" t="s">
        <v>52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>
      <c r="A18" t="s">
        <v>53</v>
      </c>
      <c r="B18" s="9"/>
      <c r="C18" s="9"/>
      <c r="D18" s="9"/>
      <c r="E18" s="9"/>
      <c r="F18" s="9"/>
      <c r="G18" s="9"/>
      <c r="H18" s="9"/>
      <c r="I18" s="9">
        <f>'OECD.Stat export'!J20/100</f>
        <v>5.7539999999999994E-2</v>
      </c>
      <c r="J18" s="9">
        <f>'OECD.Stat export'!K20/100</f>
        <v>5.5679999999999993E-2</v>
      </c>
      <c r="K18" s="9">
        <f>'OECD.Stat export'!L20/100</f>
        <v>5.2930000000000005E-2</v>
      </c>
      <c r="L18" s="9">
        <f>'OECD.Stat export'!M20/100</f>
        <v>4.8959999999999997E-2</v>
      </c>
      <c r="M18" s="9">
        <f>'OECD.Stat export'!N20/100</f>
        <v>4.9660000000000003E-2</v>
      </c>
      <c r="N18" s="9">
        <f>'OECD.Stat export'!O20/100</f>
        <v>5.1470000000000002E-2</v>
      </c>
      <c r="O18" s="9">
        <f>'OECD.Stat export'!P20/100</f>
        <v>5.1319999999999998E-2</v>
      </c>
      <c r="P18" s="9">
        <f>'OECD.Stat export'!Q20/100</f>
        <v>5.2060000000000002E-2</v>
      </c>
      <c r="Q18" s="9">
        <f>'OECD.Stat export'!R20/100</f>
        <v>5.5060000000000005E-2</v>
      </c>
      <c r="R18" s="9">
        <f>'OECD.Stat export'!S20/100</f>
        <v>5.7969999999999994E-2</v>
      </c>
      <c r="S18" s="9">
        <f>'OECD.Stat export'!T20/100</f>
        <v>5.917E-2</v>
      </c>
      <c r="T18" s="9">
        <f>'OECD.Stat export'!U20/100</f>
        <v>5.9180000000000003E-2</v>
      </c>
      <c r="U18" s="9">
        <f>'OECD.Stat export'!V20/100</f>
        <v>6.2430000000000006E-2</v>
      </c>
      <c r="V18" s="9">
        <f>'OECD.Stat export'!W20/100</f>
        <v>6.479E-2</v>
      </c>
      <c r="W18" s="9">
        <f>'OECD.Stat export'!X20/100</f>
        <v>6.5769999999999995E-2</v>
      </c>
      <c r="X18" s="9">
        <f>'OECD.Stat export'!Y20/100</f>
        <v>6.3250000000000001E-2</v>
      </c>
      <c r="Y18" s="9">
        <f>'OECD.Stat export'!Z20/100</f>
        <v>6.6500000000000004E-2</v>
      </c>
      <c r="Z18" s="9">
        <f>'OECD.Stat export'!AA20/100</f>
        <v>7.0290000000000005E-2</v>
      </c>
      <c r="AA18" s="9">
        <f>'OECD.Stat export'!AB20/100</f>
        <v>7.0239999999999997E-2</v>
      </c>
      <c r="AB18" s="9">
        <f>'OECD.Stat export'!AC20/100</f>
        <v>6.8040000000000003E-2</v>
      </c>
      <c r="AC18" s="9">
        <f>'OECD.Stat export'!AD20/100</f>
        <v>6.8190000000000001E-2</v>
      </c>
      <c r="AD18" s="9">
        <f>'OECD.Stat export'!AE20/100</f>
        <v>6.8089999999999998E-2</v>
      </c>
      <c r="AE18" s="9"/>
    </row>
    <row r="19" spans="1:31">
      <c r="A19" t="s">
        <v>54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>
      <c r="A20" t="s">
        <v>55</v>
      </c>
      <c r="B20" s="9"/>
      <c r="C20" s="9"/>
      <c r="D20" s="9"/>
      <c r="E20" s="9"/>
      <c r="F20" s="9"/>
      <c r="G20" s="9"/>
      <c r="H20" s="9"/>
      <c r="I20" s="9">
        <f>'OECD.Stat export'!J22/100</f>
        <v>4.7919999999999997E-2</v>
      </c>
      <c r="J20" s="9">
        <f>'OECD.Stat export'!K22/100</f>
        <v>4.8570000000000002E-2</v>
      </c>
      <c r="K20" s="9">
        <f>'OECD.Stat export'!L22/100</f>
        <v>4.6719999999999998E-2</v>
      </c>
      <c r="L20" s="9">
        <f>'OECD.Stat export'!M22/100</f>
        <v>4.9279999999999997E-2</v>
      </c>
      <c r="M20" s="9">
        <f>'OECD.Stat export'!N22/100</f>
        <v>4.9569999999999996E-2</v>
      </c>
      <c r="N20" s="9">
        <f>'OECD.Stat export'!O22/100</f>
        <v>4.8550000000000003E-2</v>
      </c>
      <c r="O20" s="9">
        <f>'OECD.Stat export'!P22/100</f>
        <v>5.0160000000000003E-2</v>
      </c>
      <c r="P20" s="9">
        <f>'OECD.Stat export'!Q22/100</f>
        <v>4.9599999999999998E-2</v>
      </c>
      <c r="Q20" s="9">
        <f>'OECD.Stat export'!R22/100</f>
        <v>4.8369999999999996E-2</v>
      </c>
      <c r="R20" s="9">
        <f>'OECD.Stat export'!S22/100</f>
        <v>5.3040000000000004E-2</v>
      </c>
      <c r="S20" s="9">
        <f>'OECD.Stat export'!T22/100</f>
        <v>5.595E-2</v>
      </c>
      <c r="T20" s="9">
        <f>'OECD.Stat export'!U22/100</f>
        <v>5.7779999999999998E-2</v>
      </c>
      <c r="U20" s="9">
        <f>'OECD.Stat export'!V22/100</f>
        <v>6.1219999999999997E-2</v>
      </c>
      <c r="V20" s="9">
        <f>'OECD.Stat export'!W22/100</f>
        <v>5.9770000000000004E-2</v>
      </c>
      <c r="W20" s="9">
        <f>'OECD.Stat export'!X22/100</f>
        <v>5.5549999999999995E-2</v>
      </c>
      <c r="X20" s="9">
        <f>'OECD.Stat export'!Y22/100</f>
        <v>5.2489999999999995E-2</v>
      </c>
      <c r="Y20" s="9">
        <f>'OECD.Stat export'!Z22/100</f>
        <v>5.7089999999999995E-2</v>
      </c>
      <c r="Z20" s="9">
        <f>'OECD.Stat export'!AA22/100</f>
        <v>6.2939999999999996E-2</v>
      </c>
      <c r="AA20" s="9">
        <f>'OECD.Stat export'!AB22/100</f>
        <v>5.9699999999999996E-2</v>
      </c>
      <c r="AB20" s="9">
        <f>'OECD.Stat export'!AC22/100</f>
        <v>5.083E-2</v>
      </c>
      <c r="AC20" s="9">
        <f>'OECD.Stat export'!AD22/100</f>
        <v>5.4480000000000001E-2</v>
      </c>
      <c r="AD20" s="9">
        <f>'OECD.Stat export'!AE22/100</f>
        <v>5.4000000000000006E-2</v>
      </c>
      <c r="AE20" s="9">
        <f>'OECD.Stat export'!AF22/100</f>
        <v>5.1619999999999999E-2</v>
      </c>
    </row>
    <row r="21" spans="1:31">
      <c r="A21" t="s">
        <v>56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>
      <c r="A22" t="s">
        <v>57</v>
      </c>
      <c r="B22" s="9"/>
      <c r="C22" s="9"/>
      <c r="D22" s="9"/>
      <c r="E22" s="9"/>
      <c r="F22" s="9"/>
      <c r="G22" s="9"/>
      <c r="H22" s="9"/>
      <c r="I22" s="9">
        <f>'OECD.Stat export'!J24/100</f>
        <v>5.7050000000000003E-2</v>
      </c>
      <c r="J22" s="9">
        <f>'OECD.Stat export'!K24/100</f>
        <v>5.8550000000000005E-2</v>
      </c>
      <c r="K22" s="9">
        <f>'OECD.Stat export'!L24/100</f>
        <v>5.697E-2</v>
      </c>
      <c r="L22" s="9">
        <f>'OECD.Stat export'!M24/100</f>
        <v>5.5510000000000004E-2</v>
      </c>
      <c r="M22" s="9">
        <f>'OECD.Stat export'!N24/100</f>
        <v>5.0959999999999998E-2</v>
      </c>
      <c r="N22" s="9">
        <f>'OECD.Stat export'!O24/100</f>
        <v>5.0549999999999998E-2</v>
      </c>
      <c r="O22" s="9">
        <f>'OECD.Stat export'!P24/100</f>
        <v>4.8150000000000005E-2</v>
      </c>
      <c r="P22" s="9">
        <f>'OECD.Stat export'!Q24/100</f>
        <v>4.7220000000000005E-2</v>
      </c>
      <c r="Q22" s="9">
        <f>'OECD.Stat export'!R24/100</f>
        <v>4.6829999999999997E-2</v>
      </c>
      <c r="R22" s="9">
        <f>'OECD.Stat export'!S24/100</f>
        <v>4.8949999999999994E-2</v>
      </c>
      <c r="S22" s="9">
        <f>'OECD.Stat export'!T24/100</f>
        <v>5.212E-2</v>
      </c>
      <c r="T22" s="9">
        <f>'OECD.Stat export'!U24/100</f>
        <v>5.6270000000000001E-2</v>
      </c>
      <c r="U22" s="9">
        <f>'OECD.Stat export'!V24/100</f>
        <v>5.5910000000000001E-2</v>
      </c>
      <c r="V22" s="9">
        <f>'OECD.Stat export'!W24/100</f>
        <v>6.2359999999999999E-2</v>
      </c>
      <c r="W22" s="9">
        <f>'OECD.Stat export'!X24/100</f>
        <v>7.5910000000000005E-2</v>
      </c>
      <c r="X22" s="9">
        <f>'OECD.Stat export'!Y24/100</f>
        <v>7.6670000000000002E-2</v>
      </c>
      <c r="Y22" s="9">
        <f>'OECD.Stat export'!Z24/100</f>
        <v>7.7689999999999995E-2</v>
      </c>
      <c r="Z22" s="9">
        <f>'OECD.Stat export'!AA24/100</f>
        <v>8.4380000000000011E-2</v>
      </c>
      <c r="AA22" s="9">
        <f>'OECD.Stat export'!AB24/100</f>
        <v>8.5879999999999998E-2</v>
      </c>
      <c r="AB22" s="9">
        <f>'OECD.Stat export'!AC24/100</f>
        <v>8.6460000000000009E-2</v>
      </c>
      <c r="AC22" s="9">
        <f>'OECD.Stat export'!AD24/100</f>
        <v>8.9380000000000001E-2</v>
      </c>
      <c r="AD22" s="9">
        <f>'OECD.Stat export'!AE24/100</f>
        <v>8.8350000000000012E-2</v>
      </c>
      <c r="AE22" s="9"/>
    </row>
    <row r="23" spans="1:31">
      <c r="A23" t="s">
        <v>58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>
      <c r="A24" t="s">
        <v>59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>
      <c r="A25" t="s">
        <v>60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>
        <f>'OECD.Stat export'!V27/100</f>
        <v>3.9750000000000001E-2</v>
      </c>
      <c r="V25" s="9">
        <f>'OECD.Stat export'!W27/100</f>
        <v>3.9879999999999999E-2</v>
      </c>
      <c r="W25" s="9"/>
      <c r="X25" s="9"/>
      <c r="Y25" s="9">
        <f>'OECD.Stat export'!Z27/100</f>
        <v>4.5679999999999998E-2</v>
      </c>
      <c r="Z25" s="9">
        <f>'OECD.Stat export'!AA27/100</f>
        <v>4.7199999999999999E-2</v>
      </c>
      <c r="AA25" s="9">
        <f>'OECD.Stat export'!AB27/100</f>
        <v>4.6010000000000002E-2</v>
      </c>
      <c r="AB25" s="9">
        <f>'OECD.Stat export'!AC27/100</f>
        <v>4.4180000000000004E-2</v>
      </c>
      <c r="AC25" s="9">
        <f>'OECD.Stat export'!AD27/100</f>
        <v>4.3429999999999996E-2</v>
      </c>
      <c r="AD25" s="9">
        <f>'OECD.Stat export'!AE27/100</f>
        <v>4.505E-2</v>
      </c>
      <c r="AE25" s="9">
        <f>'OECD.Stat export'!AF27/100</f>
        <v>4.4150000000000002E-2</v>
      </c>
    </row>
    <row r="26" spans="1:31">
      <c r="A26" t="s">
        <v>61</v>
      </c>
      <c r="B26" s="9"/>
      <c r="C26" s="9"/>
      <c r="D26" s="9"/>
      <c r="E26" s="9"/>
      <c r="F26" s="9"/>
      <c r="G26" s="9"/>
      <c r="H26" s="9"/>
      <c r="I26" s="9">
        <f>'OECD.Stat export'!J28/100</f>
        <v>3.6269999999999997E-2</v>
      </c>
      <c r="J26" s="9">
        <f>'OECD.Stat export'!K28/100</f>
        <v>4.0069999999999995E-2</v>
      </c>
      <c r="K26" s="9">
        <f>'OECD.Stat export'!L28/100</f>
        <v>3.9919999999999997E-2</v>
      </c>
      <c r="L26" s="9">
        <f>'OECD.Stat export'!M28/100</f>
        <v>4.4260000000000001E-2</v>
      </c>
      <c r="M26" s="9">
        <f>'OECD.Stat export'!N28/100</f>
        <v>4.7759999999999997E-2</v>
      </c>
      <c r="N26" s="9">
        <f>'OECD.Stat export'!O28/100</f>
        <v>4.7739999999999998E-2</v>
      </c>
      <c r="O26" s="9">
        <f>'OECD.Stat export'!P28/100</f>
        <v>4.8730000000000002E-2</v>
      </c>
      <c r="P26" s="9">
        <f>'OECD.Stat export'!Q28/100</f>
        <v>5.067E-2</v>
      </c>
      <c r="Q26" s="9">
        <f>'OECD.Stat export'!R28/100</f>
        <v>5.9020000000000003E-2</v>
      </c>
      <c r="R26" s="9">
        <f>'OECD.Stat export'!S28/100</f>
        <v>5.9509999999999993E-2</v>
      </c>
      <c r="S26" s="9">
        <f>'OECD.Stat export'!T28/100</f>
        <v>6.2119999999999995E-2</v>
      </c>
      <c r="T26" s="9">
        <f>'OECD.Stat export'!U28/100</f>
        <v>6.3210000000000002E-2</v>
      </c>
      <c r="U26" s="9">
        <f>'OECD.Stat export'!V28/100</f>
        <v>6.6020000000000009E-2</v>
      </c>
      <c r="V26" s="9">
        <f>'OECD.Stat export'!W28/100</f>
        <v>6.7229999999999998E-2</v>
      </c>
      <c r="W26" s="9">
        <f>'OECD.Stat export'!X28/100</f>
        <v>6.3159999999999994E-2</v>
      </c>
      <c r="X26" s="9">
        <f>'OECD.Stat export'!Y28/100</f>
        <v>6.2289999999999998E-2</v>
      </c>
      <c r="Y26" s="9">
        <f>'OECD.Stat export'!Z28/100</f>
        <v>6.3960000000000003E-2</v>
      </c>
      <c r="Z26" s="9">
        <f>'OECD.Stat export'!AA28/100</f>
        <v>6.9070000000000006E-2</v>
      </c>
      <c r="AA26" s="9">
        <f>'OECD.Stat export'!AB28/100</f>
        <v>6.8510000000000001E-2</v>
      </c>
      <c r="AB26" s="9">
        <f>'OECD.Stat export'!AC28/100</f>
        <v>6.4519999999999994E-2</v>
      </c>
      <c r="AC26" s="9">
        <f>'OECD.Stat export'!AD28/100</f>
        <v>6.13E-2</v>
      </c>
      <c r="AD26" s="9">
        <f>'OECD.Stat export'!AE28/100</f>
        <v>6.0830000000000002E-2</v>
      </c>
      <c r="AE26" s="9">
        <f>'OECD.Stat export'!AF28/100</f>
        <v>5.9619999999999999E-2</v>
      </c>
    </row>
    <row r="27" spans="1:31">
      <c r="A27" t="s">
        <v>62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>
        <f>'OECD.Stat export'!V29/100</f>
        <v>5.0270000000000002E-2</v>
      </c>
      <c r="V27" s="9">
        <f>'OECD.Stat export'!W29/100</f>
        <v>4.9669999999999999E-2</v>
      </c>
      <c r="W27" s="9">
        <f>'OECD.Stat export'!X29/100</f>
        <v>4.8019999999999993E-2</v>
      </c>
      <c r="X27" s="9">
        <f>'OECD.Stat export'!Y29/100</f>
        <v>4.9829999999999999E-2</v>
      </c>
      <c r="Y27" s="9">
        <f>'OECD.Stat export'!Z29/100</f>
        <v>5.2499999999999998E-2</v>
      </c>
      <c r="Z27" s="9">
        <f>'OECD.Stat export'!AA29/100</f>
        <v>5.8470000000000001E-2</v>
      </c>
      <c r="AA27" s="9">
        <f>'OECD.Stat export'!AB29/100</f>
        <v>5.6100000000000004E-2</v>
      </c>
      <c r="AB27" s="9">
        <f>'OECD.Stat export'!AC29/100</f>
        <v>5.4730000000000001E-2</v>
      </c>
      <c r="AC27" s="9">
        <f>'OECD.Stat export'!AD29/100</f>
        <v>5.509E-2</v>
      </c>
      <c r="AD27" s="9">
        <f>'OECD.Stat export'!AE29/100</f>
        <v>5.586E-2</v>
      </c>
      <c r="AE27" s="9">
        <f>'OECD.Stat export'!AF29/100</f>
        <v>5.5529999999999996E-2</v>
      </c>
    </row>
    <row r="28" spans="1:31">
      <c r="A28" t="s">
        <v>63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>
        <f>'OECD.Stat export'!V30/100</f>
        <v>5.8200000000000002E-2</v>
      </c>
      <c r="V28" s="9">
        <f>'OECD.Stat export'!W30/100</f>
        <v>5.8529999999999999E-2</v>
      </c>
      <c r="W28" s="9">
        <f>'OECD.Stat export'!X30/100</f>
        <v>5.7050000000000003E-2</v>
      </c>
      <c r="X28" s="9">
        <f>'OECD.Stat export'!Y30/100</f>
        <v>5.3600000000000002E-2</v>
      </c>
      <c r="Y28" s="9">
        <f>'OECD.Stat export'!Z30/100</f>
        <v>5.774E-2</v>
      </c>
      <c r="Z28" s="9">
        <f>'OECD.Stat export'!AA30/100</f>
        <v>6.2560000000000004E-2</v>
      </c>
      <c r="AA28" s="9">
        <f>'OECD.Stat export'!AB30/100</f>
        <v>6.2780000000000002E-2</v>
      </c>
      <c r="AB28" s="9">
        <f>'OECD.Stat export'!AC30/100</f>
        <v>6.2609999999999999E-2</v>
      </c>
      <c r="AC28" s="9">
        <f>'OECD.Stat export'!AD30/100</f>
        <v>6.2659999999999993E-2</v>
      </c>
      <c r="AD28" s="9">
        <f>'OECD.Stat export'!AE30/100</f>
        <v>6.2169999999999996E-2</v>
      </c>
      <c r="AE28" s="9">
        <f>'OECD.Stat export'!AF30/100</f>
        <v>6.0659999999999999E-2</v>
      </c>
    </row>
    <row r="29" spans="1:31">
      <c r="A29" t="s">
        <v>64</v>
      </c>
      <c r="B29" s="9"/>
      <c r="C29" s="9"/>
      <c r="D29" s="9"/>
      <c r="E29" s="9"/>
      <c r="F29" s="9"/>
      <c r="G29" s="9"/>
      <c r="H29" s="9"/>
      <c r="I29" s="9">
        <f>'OECD.Stat export'!J31/100</f>
        <v>5.1380000000000002E-2</v>
      </c>
      <c r="J29" s="9">
        <f>'OECD.Stat export'!K31/100</f>
        <v>5.3129999999999997E-2</v>
      </c>
      <c r="K29" s="9">
        <f>'OECD.Stat export'!L31/100</f>
        <v>5.2060000000000002E-2</v>
      </c>
      <c r="L29" s="9">
        <f>'OECD.Stat export'!M31/100</f>
        <v>5.0770000000000003E-2</v>
      </c>
      <c r="M29" s="9">
        <f>'OECD.Stat export'!N31/100</f>
        <v>5.1029999999999999E-2</v>
      </c>
      <c r="N29" s="9">
        <f>'OECD.Stat export'!O31/100</f>
        <v>5.0199999999999995E-2</v>
      </c>
      <c r="O29" s="9">
        <f>'OECD.Stat export'!P31/100</f>
        <v>4.9739999999999999E-2</v>
      </c>
      <c r="P29" s="9">
        <f>'OECD.Stat export'!Q31/100</f>
        <v>4.9669999999999999E-2</v>
      </c>
      <c r="Q29" s="9">
        <f>'OECD.Stat export'!R31/100</f>
        <v>4.8639999999999996E-2</v>
      </c>
      <c r="R29" s="9">
        <f>'OECD.Stat export'!S31/100</f>
        <v>4.8179999999999994E-2</v>
      </c>
      <c r="S29" s="9">
        <f>'OECD.Stat export'!T31/100</f>
        <v>4.8330000000000005E-2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>
      <c r="A30" t="s">
        <v>65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>
        <f>'OECD.Stat export'!M32/100</f>
        <v>6.3170000000000004E-2</v>
      </c>
      <c r="M30" s="9">
        <f>'OECD.Stat export'!N32/100</f>
        <v>6.5369999999999998E-2</v>
      </c>
      <c r="N30" s="9">
        <f>'OECD.Stat export'!O32/100</f>
        <v>6.2880000000000005E-2</v>
      </c>
      <c r="O30" s="9">
        <f>'OECD.Stat export'!P32/100</f>
        <v>6.3490000000000005E-2</v>
      </c>
      <c r="P30" s="9">
        <f>'OECD.Stat export'!Q32/100</f>
        <v>6.3659999999999994E-2</v>
      </c>
      <c r="Q30" s="9">
        <f>'OECD.Stat export'!R32/100</f>
        <v>6.3399999999999998E-2</v>
      </c>
      <c r="R30" s="9">
        <f>'OECD.Stat export'!S32/100</f>
        <v>6.5759999999999999E-2</v>
      </c>
      <c r="S30" s="9">
        <f>'OECD.Stat export'!T32/100</f>
        <v>6.8729999999999999E-2</v>
      </c>
      <c r="T30" s="9">
        <f>'OECD.Stat export'!U32/100</f>
        <v>6.9889999999999994E-2</v>
      </c>
      <c r="U30" s="9">
        <f>'OECD.Stat export'!V32/100</f>
        <v>6.7879999999999996E-2</v>
      </c>
      <c r="V30" s="9">
        <f>'OECD.Stat export'!W32/100</f>
        <v>6.7670000000000008E-2</v>
      </c>
      <c r="W30" s="9">
        <f>'OECD.Stat export'!X32/100</f>
        <v>6.676E-2</v>
      </c>
      <c r="X30" s="9">
        <f>'OECD.Stat export'!Y32/100</f>
        <v>6.6089999999999996E-2</v>
      </c>
      <c r="Y30" s="9">
        <f>'OECD.Stat export'!Z32/100</f>
        <v>6.8049999999999999E-2</v>
      </c>
      <c r="Z30" s="9">
        <f>'OECD.Stat export'!AA32/100</f>
        <v>7.331E-2</v>
      </c>
      <c r="AA30" s="9">
        <f>'OECD.Stat export'!AB32/100</f>
        <v>6.9489999999999996E-2</v>
      </c>
      <c r="AB30" s="9">
        <f>'OECD.Stat export'!AC32/100</f>
        <v>8.967E-2</v>
      </c>
      <c r="AC30" s="9">
        <f>'OECD.Stat export'!AD32/100</f>
        <v>9.1420000000000001E-2</v>
      </c>
      <c r="AD30" s="9">
        <f>'OECD.Stat export'!AE32/100</f>
        <v>9.2560000000000003E-2</v>
      </c>
      <c r="AE30" s="9">
        <f>'OECD.Stat export'!AF32/100</f>
        <v>9.2880000000000004E-2</v>
      </c>
    </row>
    <row r="31" spans="1:31">
      <c r="A31" t="s">
        <v>66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>
      <c r="A32" t="s">
        <v>67</v>
      </c>
      <c r="B32" s="9"/>
      <c r="C32" s="9"/>
      <c r="D32" s="9"/>
      <c r="E32" s="9"/>
      <c r="F32" s="9"/>
      <c r="G32" s="9"/>
      <c r="H32" s="9"/>
      <c r="I32" s="9">
        <f>'OECD.Stat export'!J34/100</f>
        <v>4.9749999999999996E-2</v>
      </c>
      <c r="J32" s="9">
        <f>'OECD.Stat export'!K34/100</f>
        <v>5.0659999999999997E-2</v>
      </c>
      <c r="K32" s="9">
        <f>'OECD.Stat export'!L34/100</f>
        <v>5.0910000000000004E-2</v>
      </c>
      <c r="L32" s="9">
        <f>'OECD.Stat export'!M34/100</f>
        <v>4.761E-2</v>
      </c>
      <c r="M32" s="9">
        <f>'OECD.Stat export'!N34/100</f>
        <v>4.7539999999999999E-2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>
      <c r="A33" t="s">
        <v>68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>
      <c r="A34" t="s">
        <v>69</v>
      </c>
      <c r="B34" s="10"/>
      <c r="C34" s="10"/>
      <c r="D34" s="10"/>
      <c r="E34" s="10"/>
      <c r="F34" s="10"/>
      <c r="G34" s="10"/>
      <c r="H34" s="10"/>
      <c r="I34" s="10">
        <f t="shared" ref="I34:AE34" si="0">AVERAGE(I2:I33)</f>
        <v>5.0308999999999993E-2</v>
      </c>
      <c r="J34" s="10">
        <f t="shared" si="0"/>
        <v>5.1826000000000004E-2</v>
      </c>
      <c r="K34" s="10">
        <f t="shared" si="0"/>
        <v>5.0812999999999997E-2</v>
      </c>
      <c r="L34" s="10">
        <f t="shared" si="0"/>
        <v>5.3985384615384609E-2</v>
      </c>
      <c r="M34" s="10">
        <f t="shared" si="0"/>
        <v>5.4333846153846149E-2</v>
      </c>
      <c r="N34" s="10">
        <f t="shared" si="0"/>
        <v>5.4125833333333338E-2</v>
      </c>
      <c r="O34" s="10">
        <f t="shared" si="0"/>
        <v>5.3867500000000006E-2</v>
      </c>
      <c r="P34" s="10">
        <f t="shared" si="0"/>
        <v>5.3234999999999991E-2</v>
      </c>
      <c r="Q34" s="10">
        <f t="shared" si="0"/>
        <v>5.4624000000000006E-2</v>
      </c>
      <c r="R34" s="10">
        <f t="shared" si="0"/>
        <v>5.7149000000000005E-2</v>
      </c>
      <c r="S34" s="10">
        <f t="shared" si="0"/>
        <v>5.8894000000000002E-2</v>
      </c>
      <c r="T34" s="10">
        <f t="shared" si="0"/>
        <v>6.2056666666666663E-2</v>
      </c>
      <c r="U34" s="10">
        <f t="shared" si="0"/>
        <v>5.9439230769230772E-2</v>
      </c>
      <c r="V34" s="10">
        <f t="shared" si="0"/>
        <v>6.0794615384615384E-2</v>
      </c>
      <c r="W34" s="10">
        <f t="shared" si="0"/>
        <v>6.2339166666666668E-2</v>
      </c>
      <c r="X34" s="10">
        <f t="shared" si="0"/>
        <v>6.1571666666666663E-2</v>
      </c>
      <c r="Y34" s="10">
        <f t="shared" si="0"/>
        <v>6.3031538461538458E-2</v>
      </c>
      <c r="Z34" s="10">
        <f t="shared" si="0"/>
        <v>6.9059999999999996E-2</v>
      </c>
      <c r="AA34" s="10">
        <f t="shared" si="0"/>
        <v>6.7971538461538458E-2</v>
      </c>
      <c r="AB34" s="10">
        <f t="shared" si="0"/>
        <v>6.7439230769230779E-2</v>
      </c>
      <c r="AC34" s="10">
        <f t="shared" si="0"/>
        <v>6.6572142857142858E-2</v>
      </c>
      <c r="AD34" s="10">
        <f t="shared" si="0"/>
        <v>6.4969230769230765E-2</v>
      </c>
      <c r="AE34" s="10">
        <f t="shared" si="0"/>
        <v>6.0960000000000007E-2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activeCell="H34" sqref="B34:H34"/>
    </sheetView>
  </sheetViews>
  <sheetFormatPr defaultColWidth="10.6640625" defaultRowHeight="12.75"/>
  <sheetData>
    <row r="1" spans="1:3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>
      <c r="A2" t="s">
        <v>35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>
      <c r="A3" t="s">
        <v>37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>
        <f>'OECD.Stat export'!Q5/100</f>
        <v>7.0519999999999999E-2</v>
      </c>
      <c r="Q3" s="9">
        <f>'OECD.Stat export'!R5/100</f>
        <v>6.966E-2</v>
      </c>
      <c r="R3" s="9">
        <f>'OECD.Stat export'!S5/100</f>
        <v>6.966E-2</v>
      </c>
      <c r="S3" s="9">
        <f>'OECD.Stat export'!T5/100</f>
        <v>7.0400000000000004E-2</v>
      </c>
      <c r="T3" s="9">
        <f>'OECD.Stat export'!U5/100</f>
        <v>7.1390000000000009E-2</v>
      </c>
      <c r="U3" s="9">
        <f>'OECD.Stat export'!V5/100</f>
        <v>7.1919999999999998E-2</v>
      </c>
      <c r="V3" s="9">
        <f>'OECD.Stat export'!W5/100</f>
        <v>7.195E-2</v>
      </c>
      <c r="W3" s="9">
        <f>'OECD.Stat export'!X5/100</f>
        <v>7.17E-2</v>
      </c>
      <c r="X3" s="9">
        <f>'OECD.Stat export'!Y5/100</f>
        <v>7.17E-2</v>
      </c>
      <c r="Y3" s="9">
        <f>'OECD.Stat export'!Z5/100</f>
        <v>7.3719999999999994E-2</v>
      </c>
      <c r="Z3" s="9">
        <f>'OECD.Stat export'!AA5/100</f>
        <v>7.7539999999999998E-2</v>
      </c>
      <c r="AA3" s="9">
        <f>'OECD.Stat export'!AB5/100</f>
        <v>7.6990000000000003E-2</v>
      </c>
      <c r="AB3" s="9">
        <f>'OECD.Stat export'!AC5/100</f>
        <v>7.5330000000000008E-2</v>
      </c>
      <c r="AC3" s="9">
        <f>'OECD.Stat export'!AD5/100</f>
        <v>7.6920000000000002E-2</v>
      </c>
      <c r="AD3" s="9">
        <f>'OECD.Stat export'!AE5/100</f>
        <v>7.6780000000000001E-2</v>
      </c>
      <c r="AE3" s="9">
        <f>'OECD.Stat export'!AF5/100</f>
        <v>7.7640000000000001E-2</v>
      </c>
    </row>
    <row r="4" spans="1:31">
      <c r="A4" t="s">
        <v>38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>
      <c r="A5" t="s">
        <v>40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>
      <c r="A6" t="s">
        <v>41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>
      <c r="A7" t="s">
        <v>42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>
      <c r="A8" t="s">
        <v>43</v>
      </c>
      <c r="B8" s="9"/>
      <c r="C8" s="9"/>
      <c r="D8" s="9"/>
      <c r="E8" s="9"/>
      <c r="F8" s="9"/>
      <c r="G8" s="9"/>
      <c r="H8" s="9"/>
      <c r="I8" s="9"/>
      <c r="J8" s="9">
        <f>'OECD.Stat export'!K10/100</f>
        <v>6.8199999999999997E-2</v>
      </c>
      <c r="K8" s="9">
        <f>'OECD.Stat export'!L10/100</f>
        <v>6.6020000000000009E-2</v>
      </c>
      <c r="L8" s="9">
        <f>'OECD.Stat export'!M10/100</f>
        <v>6.3739999999999991E-2</v>
      </c>
      <c r="M8" s="9">
        <f>'OECD.Stat export'!N10/100</f>
        <v>6.4199999999999993E-2</v>
      </c>
      <c r="N8" s="9">
        <f>'OECD.Stat export'!O10/100</f>
        <v>6.3310000000000005E-2</v>
      </c>
      <c r="O8" s="9">
        <f>'OECD.Stat export'!P10/100</f>
        <v>6.1180000000000005E-2</v>
      </c>
      <c r="P8" s="9">
        <f>'OECD.Stat export'!Q10/100</f>
        <v>6.9370000000000001E-2</v>
      </c>
      <c r="Q8" s="9">
        <f>'OECD.Stat export'!R10/100</f>
        <v>6.7350000000000007E-2</v>
      </c>
      <c r="R8" s="9">
        <f>'OECD.Stat export'!S10/100</f>
        <v>7.0460000000000009E-2</v>
      </c>
      <c r="S8" s="9">
        <f>'OECD.Stat export'!T10/100</f>
        <v>7.2929999999999995E-2</v>
      </c>
      <c r="T8" s="9">
        <f>'OECD.Stat export'!U10/100</f>
        <v>7.4709999999999999E-2</v>
      </c>
      <c r="U8" s="9">
        <f>'OECD.Stat export'!V10/100</f>
        <v>7.5259999999999994E-2</v>
      </c>
      <c r="V8" s="9">
        <f>'OECD.Stat export'!W10/100</f>
        <v>7.6130000000000003E-2</v>
      </c>
      <c r="W8" s="9">
        <f>'OECD.Stat export'!X10/100</f>
        <v>7.690000000000001E-2</v>
      </c>
      <c r="X8" s="9">
        <f>'OECD.Stat export'!Y10/100</f>
        <v>7.8060000000000004E-2</v>
      </c>
      <c r="Y8" s="9">
        <f>'OECD.Stat export'!Z10/100</f>
        <v>7.9909999999999995E-2</v>
      </c>
      <c r="Z8" s="9">
        <f>'OECD.Stat export'!AA10/100</f>
        <v>9.0150000000000008E-2</v>
      </c>
      <c r="AA8" s="9">
        <f>'OECD.Stat export'!AB10/100</f>
        <v>8.7739999999999985E-2</v>
      </c>
      <c r="AB8" s="9">
        <f>'OECD.Stat export'!AC10/100</f>
        <v>8.5329999999999989E-2</v>
      </c>
      <c r="AC8" s="9">
        <f>'OECD.Stat export'!AD10/100</f>
        <v>8.6279999999999996E-2</v>
      </c>
      <c r="AD8" s="9">
        <f>'OECD.Stat export'!AE10/100</f>
        <v>8.6120000000000002E-2</v>
      </c>
      <c r="AE8" s="9">
        <f>'OECD.Stat export'!AF10/100</f>
        <v>8.6210000000000009E-2</v>
      </c>
    </row>
    <row r="9" spans="1:31">
      <c r="A9" t="s">
        <v>44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>
        <f>'OECD.Stat export'!V11/100</f>
        <v>3.8399999999999997E-2</v>
      </c>
      <c r="V9" s="9">
        <f>'OECD.Stat export'!W11/100</f>
        <v>3.7960000000000001E-2</v>
      </c>
      <c r="W9" s="9">
        <f>'OECD.Stat export'!X11/100</f>
        <v>3.5990000000000001E-2</v>
      </c>
      <c r="X9" s="9">
        <f>'OECD.Stat export'!Y11/100</f>
        <v>3.8239999999999996E-2</v>
      </c>
      <c r="Y9" s="9">
        <f>'OECD.Stat export'!Z11/100</f>
        <v>4.4299999999999999E-2</v>
      </c>
      <c r="Z9" s="9">
        <f>'OECD.Stat export'!AA11/100</f>
        <v>5.0970000000000001E-2</v>
      </c>
      <c r="AA9" s="9">
        <f>'OECD.Stat export'!AB11/100</f>
        <v>4.836E-2</v>
      </c>
      <c r="AB9" s="9">
        <f>'OECD.Stat export'!AC11/100</f>
        <v>4.4669999999999994E-2</v>
      </c>
      <c r="AC9" s="9">
        <f>'OECD.Stat export'!AD11/100</f>
        <v>4.4690000000000001E-2</v>
      </c>
      <c r="AD9" s="9">
        <f>'OECD.Stat export'!AE11/100</f>
        <v>4.5560000000000003E-2</v>
      </c>
      <c r="AE9" s="9">
        <f>'OECD.Stat export'!AF11/100</f>
        <v>4.7019999999999999E-2</v>
      </c>
    </row>
    <row r="10" spans="1:31">
      <c r="A10" t="s">
        <v>45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>'OECD.Stat export'!Q12/100</f>
        <v>4.8399999999999999E-2</v>
      </c>
      <c r="Q10" s="9">
        <f>'OECD.Stat export'!R12/100</f>
        <v>4.8669999999999998E-2</v>
      </c>
      <c r="R10" s="9">
        <f>'OECD.Stat export'!S12/100</f>
        <v>5.0220000000000001E-2</v>
      </c>
      <c r="S10" s="9">
        <f>'OECD.Stat export'!T12/100</f>
        <v>5.3429999999999998E-2</v>
      </c>
      <c r="T10" s="9">
        <f>'OECD.Stat export'!U12/100</f>
        <v>5.7439999999999998E-2</v>
      </c>
      <c r="U10" s="9">
        <f>'OECD.Stat export'!V12/100</f>
        <v>5.8720000000000001E-2</v>
      </c>
      <c r="V10" s="9">
        <f>'OECD.Stat export'!W12/100</f>
        <v>6.0389999999999999E-2</v>
      </c>
      <c r="W10" s="9">
        <f>'OECD.Stat export'!X12/100</f>
        <v>5.9900000000000002E-2</v>
      </c>
      <c r="X10" s="9">
        <f>'OECD.Stat export'!Y12/100</f>
        <v>5.849E-2</v>
      </c>
      <c r="Y10" s="9">
        <f>'OECD.Stat export'!Z12/100</f>
        <v>6.0410000000000005E-2</v>
      </c>
      <c r="Z10" s="9">
        <f>'OECD.Stat export'!AA12/100</f>
        <v>6.634000000000001E-2</v>
      </c>
      <c r="AA10" s="9">
        <f>'OECD.Stat export'!AB12/100</f>
        <v>6.5860000000000002E-2</v>
      </c>
      <c r="AB10" s="9">
        <f>'OECD.Stat export'!AC12/100</f>
        <v>6.694E-2</v>
      </c>
      <c r="AC10" s="9">
        <f>'OECD.Stat export'!AD12/100</f>
        <v>6.9989999999999997E-2</v>
      </c>
      <c r="AD10" s="9">
        <f>'OECD.Stat export'!AE12/100</f>
        <v>7.1349999999999997E-2</v>
      </c>
      <c r="AE10" s="9">
        <f>'OECD.Stat export'!AF12/100</f>
        <v>7.0989999999999998E-2</v>
      </c>
    </row>
    <row r="11" spans="1:31">
      <c r="A11" t="s">
        <v>46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f>'OECD.Stat export'!AE13/100</f>
        <v>8.5779999999999995E-2</v>
      </c>
      <c r="AE11" s="9">
        <f>'OECD.Stat export'!AF13/100</f>
        <v>8.7449999999999986E-2</v>
      </c>
    </row>
    <row r="12" spans="1:31">
      <c r="A12" t="s">
        <v>47</v>
      </c>
      <c r="B12" s="9"/>
      <c r="C12" s="9"/>
      <c r="D12" s="9"/>
      <c r="E12" s="9"/>
      <c r="F12" s="9"/>
      <c r="G12" s="9"/>
      <c r="H12" s="9"/>
      <c r="I12" s="9">
        <f>'OECD.Stat export'!J14/100</f>
        <v>7.3150000000000007E-2</v>
      </c>
      <c r="J12" s="9">
        <f>'OECD.Stat export'!K14/100</f>
        <v>7.2400000000000006E-2</v>
      </c>
      <c r="K12" s="9">
        <f>'OECD.Stat export'!L14/100</f>
        <v>7.4560000000000001E-2</v>
      </c>
      <c r="L12" s="9">
        <f>'OECD.Stat export'!M14/100</f>
        <v>7.7660000000000007E-2</v>
      </c>
      <c r="M12" s="9">
        <f>'OECD.Stat export'!N14/100</f>
        <v>8.0680000000000002E-2</v>
      </c>
      <c r="N12" s="9">
        <f>'OECD.Stat export'!O14/100</f>
        <v>7.8570000000000001E-2</v>
      </c>
      <c r="O12" s="9">
        <f>'OECD.Stat export'!P14/100</f>
        <v>7.8120000000000009E-2</v>
      </c>
      <c r="P12" s="9">
        <f>'OECD.Stat export'!Q14/100</f>
        <v>7.844000000000001E-2</v>
      </c>
      <c r="Q12" s="9">
        <f>'OECD.Stat export'!R14/100</f>
        <v>7.8090000000000007E-2</v>
      </c>
      <c r="R12" s="9">
        <f>'OECD.Stat export'!S14/100</f>
        <v>7.8329999999999997E-2</v>
      </c>
      <c r="S12" s="9">
        <f>'OECD.Stat export'!T14/100</f>
        <v>7.9820000000000002E-2</v>
      </c>
      <c r="T12" s="9">
        <f>'OECD.Stat export'!U14/100</f>
        <v>8.1099999999999992E-2</v>
      </c>
      <c r="U12" s="9">
        <f>'OECD.Stat export'!V14/100</f>
        <v>7.7549999999999994E-2</v>
      </c>
      <c r="V12" s="9">
        <f>'OECD.Stat export'!W14/100</f>
        <v>7.841999999999999E-2</v>
      </c>
      <c r="W12" s="9">
        <f>'OECD.Stat export'!X14/100</f>
        <v>7.7149999999999996E-2</v>
      </c>
      <c r="X12" s="9">
        <f>'OECD.Stat export'!Y14/100</f>
        <v>7.6009999999999994E-2</v>
      </c>
      <c r="Y12" s="9">
        <f>'OECD.Stat export'!Z14/100</f>
        <v>7.7600000000000002E-2</v>
      </c>
      <c r="Z12" s="9">
        <f>'OECD.Stat export'!AA14/100</f>
        <v>9.3359999999999999E-2</v>
      </c>
      <c r="AA12" s="9">
        <f>'OECD.Stat export'!AB14/100</f>
        <v>9.2089999999999991E-2</v>
      </c>
      <c r="AB12" s="9">
        <f>'OECD.Stat export'!AC14/100</f>
        <v>8.9510000000000006E-2</v>
      </c>
      <c r="AC12" s="9">
        <f>'OECD.Stat export'!AD14/100</f>
        <v>8.9830000000000007E-2</v>
      </c>
      <c r="AD12" s="9">
        <f>'OECD.Stat export'!AE14/100</f>
        <v>9.1899999999999996E-2</v>
      </c>
      <c r="AE12" s="9">
        <f>'OECD.Stat export'!AF14/100</f>
        <v>9.3119999999999994E-2</v>
      </c>
    </row>
    <row r="13" spans="1:31">
      <c r="A13" t="s">
        <v>48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>
      <c r="A14" t="s">
        <v>49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>
        <f>'OECD.Stat export'!V16/100</f>
        <v>5.4829999999999997E-2</v>
      </c>
      <c r="V14" s="9">
        <f>'OECD.Stat export'!W16/100</f>
        <v>5.6749999999999995E-2</v>
      </c>
      <c r="W14" s="9">
        <f>'OECD.Stat export'!X16/100</f>
        <v>5.5490000000000005E-2</v>
      </c>
      <c r="X14" s="9">
        <f>'OECD.Stat export'!Y16/100</f>
        <v>4.999E-2</v>
      </c>
      <c r="Y14" s="9">
        <f>'OECD.Stat export'!Z16/100</f>
        <v>4.9160000000000002E-2</v>
      </c>
      <c r="Z14" s="9">
        <f>'OECD.Stat export'!AA16/100</f>
        <v>4.9770000000000002E-2</v>
      </c>
      <c r="AA14" s="9">
        <f>'OECD.Stat export'!AB16/100</f>
        <v>5.0720000000000001E-2</v>
      </c>
      <c r="AB14" s="9">
        <f>'OECD.Stat export'!AC16/100</f>
        <v>5.0430000000000003E-2</v>
      </c>
      <c r="AC14" s="9"/>
      <c r="AD14" s="9"/>
      <c r="AE14" s="9"/>
    </row>
    <row r="15" spans="1:31">
      <c r="A15" t="s">
        <v>50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>
      <c r="A16" t="s">
        <v>51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>
      <c r="A17" t="s">
        <v>52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>
      <c r="A18" t="s">
        <v>53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>
        <f>'OECD.Stat export'!AF20/100</f>
        <v>6.8170000000000008E-2</v>
      </c>
    </row>
    <row r="19" spans="1:31">
      <c r="A19" t="s">
        <v>54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>
      <c r="A20" t="s">
        <v>55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>
      <c r="A21" t="s">
        <v>56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>
      <c r="A22" t="s">
        <v>57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>
        <f>'OECD.Stat export'!AF24/100</f>
        <v>8.7590000000000001E-2</v>
      </c>
    </row>
    <row r="23" spans="1:31">
      <c r="A23" t="s">
        <v>58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>
      <c r="A24" t="s">
        <v>59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>
      <c r="A25" t="s">
        <v>60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f>'OECD.Stat export'!X27/100</f>
        <v>4.0160000000000001E-2</v>
      </c>
      <c r="X25" s="9">
        <f>'OECD.Stat export'!Y27/100</f>
        <v>4.1149999999999999E-2</v>
      </c>
      <c r="Y25" s="9"/>
      <c r="Z25" s="9"/>
      <c r="AA25" s="9"/>
      <c r="AB25" s="9"/>
      <c r="AC25" s="9"/>
      <c r="AD25" s="9"/>
      <c r="AE25" s="9"/>
    </row>
    <row r="26" spans="1:31">
      <c r="A26" t="s">
        <v>61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>
      <c r="A27" t="s">
        <v>62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>
      <c r="A28" t="s">
        <v>63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>
      <c r="A29" t="s">
        <v>64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>
        <f>'OECD.Stat export'!U31/100</f>
        <v>5.3699999999999998E-2</v>
      </c>
      <c r="U29" s="9">
        <f>'OECD.Stat export'!V31/100</f>
        <v>5.4539999999999998E-2</v>
      </c>
      <c r="V29" s="9">
        <f>'OECD.Stat export'!W31/100</f>
        <v>5.5170000000000004E-2</v>
      </c>
      <c r="W29" s="9">
        <f>'OECD.Stat export'!X31/100</f>
        <v>5.62E-2</v>
      </c>
      <c r="X29" s="9">
        <f>'OECD.Stat export'!Y31/100</f>
        <v>5.6989999999999999E-2</v>
      </c>
      <c r="Y29" s="9">
        <f>'OECD.Stat export'!Z31/100</f>
        <v>6.1040000000000004E-2</v>
      </c>
      <c r="Z29" s="9">
        <f>'OECD.Stat export'!AA31/100</f>
        <v>6.7769999999999997E-2</v>
      </c>
      <c r="AA29" s="9">
        <f>'OECD.Stat export'!AB31/100</f>
        <v>6.7470000000000002E-2</v>
      </c>
      <c r="AB29" s="9">
        <f>'OECD.Stat export'!AC31/100</f>
        <v>6.7080000000000001E-2</v>
      </c>
      <c r="AC29" s="9">
        <f>'OECD.Stat export'!AD31/100</f>
        <v>6.5509999999999999E-2</v>
      </c>
      <c r="AD29" s="9">
        <f>'OECD.Stat export'!AE31/100</f>
        <v>6.411E-2</v>
      </c>
      <c r="AE29" s="9">
        <f>'OECD.Stat export'!AF31/100</f>
        <v>6.3600000000000004E-2</v>
      </c>
    </row>
    <row r="30" spans="1:31">
      <c r="A30" t="s">
        <v>65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>
        <f>'OECD.Stat export'!R32/100</f>
        <v>6.3399999999999998E-2</v>
      </c>
      <c r="R30" s="9">
        <f>'OECD.Stat export'!S32/100</f>
        <v>6.5759999999999999E-2</v>
      </c>
      <c r="S30" s="9">
        <f>'OECD.Stat export'!T32/100</f>
        <v>6.8729999999999999E-2</v>
      </c>
      <c r="T30" s="9">
        <f>'OECD.Stat export'!U32/100</f>
        <v>6.9889999999999994E-2</v>
      </c>
      <c r="U30" s="9">
        <f>'OECD.Stat export'!V32/100</f>
        <v>6.7879999999999996E-2</v>
      </c>
      <c r="V30" s="9">
        <f>'OECD.Stat export'!W32/100</f>
        <v>6.7670000000000008E-2</v>
      </c>
      <c r="W30" s="9">
        <f>'OECD.Stat export'!X32/100</f>
        <v>6.676E-2</v>
      </c>
      <c r="X30" s="9">
        <f>'OECD.Stat export'!Y32/100</f>
        <v>6.6089999999999996E-2</v>
      </c>
      <c r="Y30" s="9">
        <f>'OECD.Stat export'!Z32/100</f>
        <v>6.8049999999999999E-2</v>
      </c>
      <c r="Z30" s="9">
        <f>'OECD.Stat export'!AA32/100</f>
        <v>7.331E-2</v>
      </c>
      <c r="AA30" s="9">
        <f>'OECD.Stat export'!AB32/100</f>
        <v>6.9489999999999996E-2</v>
      </c>
      <c r="AB30" s="9">
        <f>'OECD.Stat export'!AC32/100</f>
        <v>8.967E-2</v>
      </c>
      <c r="AC30" s="9">
        <f>'OECD.Stat export'!AD32/100</f>
        <v>9.1420000000000001E-2</v>
      </c>
      <c r="AD30" s="9">
        <f>'OECD.Stat export'!AE32/100</f>
        <v>9.2560000000000003E-2</v>
      </c>
      <c r="AE30" s="9">
        <f>'OECD.Stat export'!AF32/100</f>
        <v>9.2880000000000004E-2</v>
      </c>
    </row>
    <row r="31" spans="1:31">
      <c r="A31" t="s">
        <v>66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>
      <c r="A32" t="s">
        <v>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>
        <f>'OECD.Stat export'!O34/100</f>
        <v>4.3769999999999996E-2</v>
      </c>
      <c r="O32" s="9">
        <f>'OECD.Stat export'!P34/100</f>
        <v>4.4940000000000001E-2</v>
      </c>
      <c r="P32" s="9">
        <f>'OECD.Stat export'!Q34/100</f>
        <v>4.6879999999999998E-2</v>
      </c>
      <c r="Q32" s="9">
        <f>'OECD.Stat export'!R34/100</f>
        <v>4.7699999999999992E-2</v>
      </c>
      <c r="R32" s="9">
        <f>'OECD.Stat export'!S34/100</f>
        <v>5.0389999999999997E-2</v>
      </c>
      <c r="S32" s="9">
        <f>'OECD.Stat export'!T34/100</f>
        <v>5.2779999999999994E-2</v>
      </c>
      <c r="T32" s="9">
        <f>'OECD.Stat export'!U34/100</f>
        <v>5.4800000000000001E-2</v>
      </c>
      <c r="U32" s="9">
        <f>'OECD.Stat export'!V34/100</f>
        <v>5.7430000000000002E-2</v>
      </c>
      <c r="V32" s="9">
        <f>'OECD.Stat export'!W34/100</f>
        <v>5.8890000000000005E-2</v>
      </c>
      <c r="W32" s="9">
        <f>'OECD.Stat export'!X34/100</f>
        <v>6.0759999999999995E-2</v>
      </c>
      <c r="X32" s="9">
        <f>'OECD.Stat export'!Y34/100</f>
        <v>6.0979999999999999E-2</v>
      </c>
      <c r="Y32" s="9">
        <f>'OECD.Stat export'!Z34/100</f>
        <v>6.3920000000000005E-2</v>
      </c>
      <c r="Z32" s="9">
        <f>'OECD.Stat export'!AA34/100</f>
        <v>7.1650000000000005E-2</v>
      </c>
      <c r="AA32" s="9">
        <f>'OECD.Stat export'!AB34/100</f>
        <v>7.0720000000000005E-2</v>
      </c>
      <c r="AB32" s="9">
        <f>'OECD.Stat export'!AC34/100</f>
        <v>6.9859999999999992E-2</v>
      </c>
      <c r="AC32" s="9">
        <f>'OECD.Stat export'!AD34/100</f>
        <v>6.9440000000000002E-2</v>
      </c>
      <c r="AD32" s="9">
        <f>'OECD.Stat export'!AE34/100</f>
        <v>7.8369999999999995E-2</v>
      </c>
      <c r="AE32" s="9">
        <f>'OECD.Stat export'!AF34/100</f>
        <v>7.8049999999999994E-2</v>
      </c>
    </row>
    <row r="33" spans="1:31">
      <c r="A33" t="s">
        <v>68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>
      <c r="A34" t="s">
        <v>69</v>
      </c>
      <c r="B34" s="10"/>
      <c r="C34" s="10"/>
      <c r="D34" s="10"/>
      <c r="E34" s="10"/>
      <c r="F34" s="10"/>
      <c r="G34" s="10"/>
      <c r="H34" s="10"/>
      <c r="I34" s="10">
        <f t="shared" ref="I34:AE34" si="0">AVERAGE(I2:I33)</f>
        <v>7.3150000000000007E-2</v>
      </c>
      <c r="J34" s="10">
        <f t="shared" si="0"/>
        <v>7.0300000000000001E-2</v>
      </c>
      <c r="K34" s="10">
        <f t="shared" si="0"/>
        <v>7.0290000000000005E-2</v>
      </c>
      <c r="L34" s="10">
        <f t="shared" si="0"/>
        <v>7.0699999999999999E-2</v>
      </c>
      <c r="M34" s="10">
        <f t="shared" si="0"/>
        <v>7.2440000000000004E-2</v>
      </c>
      <c r="N34" s="10">
        <f t="shared" si="0"/>
        <v>6.1883333333333339E-2</v>
      </c>
      <c r="O34" s="10">
        <f t="shared" si="0"/>
        <v>6.1413333333333341E-2</v>
      </c>
      <c r="P34" s="10">
        <f t="shared" si="0"/>
        <v>6.2722E-2</v>
      </c>
      <c r="Q34" s="10">
        <f t="shared" si="0"/>
        <v>6.2478333333333337E-2</v>
      </c>
      <c r="R34" s="10">
        <f t="shared" si="0"/>
        <v>6.4136666666666661E-2</v>
      </c>
      <c r="S34" s="10">
        <f t="shared" si="0"/>
        <v>6.6348333333333342E-2</v>
      </c>
      <c r="T34" s="10">
        <f t="shared" si="0"/>
        <v>6.6147142857142863E-2</v>
      </c>
      <c r="U34" s="10">
        <f t="shared" si="0"/>
        <v>6.1836666666666665E-2</v>
      </c>
      <c r="V34" s="10">
        <f t="shared" si="0"/>
        <v>6.2592222222222216E-2</v>
      </c>
      <c r="W34" s="10">
        <f t="shared" si="0"/>
        <v>6.0101000000000016E-2</v>
      </c>
      <c r="X34" s="10">
        <f t="shared" si="0"/>
        <v>5.9770000000000004E-2</v>
      </c>
      <c r="Y34" s="10">
        <f t="shared" si="0"/>
        <v>6.4234444444444427E-2</v>
      </c>
      <c r="Z34" s="10">
        <f t="shared" si="0"/>
        <v>7.1206666666666668E-2</v>
      </c>
      <c r="AA34" s="10">
        <f t="shared" si="0"/>
        <v>6.9937777777777793E-2</v>
      </c>
      <c r="AB34" s="10">
        <f t="shared" si="0"/>
        <v>7.0980000000000001E-2</v>
      </c>
      <c r="AC34" s="10">
        <f t="shared" si="0"/>
        <v>7.4259999999999993E-2</v>
      </c>
      <c r="AD34" s="10">
        <f t="shared" si="0"/>
        <v>7.6947777777777768E-2</v>
      </c>
      <c r="AE34" s="10">
        <f t="shared" si="0"/>
        <v>7.7519999999999992E-2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graph</vt:lpstr>
      <vt:lpstr>no rule</vt:lpstr>
      <vt:lpstr>trend</vt:lpstr>
      <vt:lpstr>Blad13</vt:lpstr>
      <vt:lpstr>rule</vt:lpstr>
      <vt:lpstr>ER</vt:lpstr>
      <vt:lpstr>BBR_nat</vt:lpstr>
      <vt:lpstr>BBR sup</vt:lpstr>
      <vt:lpstr>BBR both</vt:lpstr>
      <vt:lpstr>OECD.Stat export</vt:lpstr>
      <vt:lpstr>OECD.Stat export (2)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Windows User</cp:lastModifiedBy>
  <dcterms:created xsi:type="dcterms:W3CDTF">2017-09-30T12:33:33Z</dcterms:created>
  <dcterms:modified xsi:type="dcterms:W3CDTF">2018-01-29T19:12:36Z</dcterms:modified>
</cp:coreProperties>
</file>