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0" windowHeight="10160" tabRatio="695" activeTab="2"/>
  </bookViews>
  <sheets>
    <sheet name="ST HC DL" sheetId="2" r:id="rId1"/>
    <sheet name="Change list" sheetId="7" r:id="rId2"/>
    <sheet name="ST Process" sheetId="3" r:id="rId3"/>
    <sheet name="ST&amp;SA HC Comparision" sheetId="6" state="hidden" r:id="rId4"/>
    <sheet name="Yield&amp;UPH Assumption" sheetId="4" r:id="rId5"/>
    <sheet name="ST  Process (2)" sheetId="10" r:id="rId6"/>
    <sheet name="Auot-Flat Analysis" sheetId="9" state="hidden" r:id="rId7"/>
  </sheets>
  <externalReferences>
    <externalReference r:id="rId8"/>
    <externalReference r:id="rId9"/>
  </externalReferences>
  <definedNames>
    <definedName name="_xlnm._FilterDatabase" localSheetId="1" hidden="1">'Change list'!$B$3:$L$262</definedName>
    <definedName name="_xlnm._FilterDatabase" localSheetId="2" hidden="1">'ST Process'!$A$1:$P$244</definedName>
    <definedName name="_xlnm._FilterDatabase" localSheetId="3" hidden="1">'ST&amp;SA HC Comparision'!$B$10:$T$37</definedName>
    <definedName name="_xlnm._FilterDatabase" localSheetId="5" hidden="1">'ST  Process (2)'!$B$6:$Z$9</definedName>
    <definedName name="_xlnm._FilterDatabase" localSheetId="6" hidden="1">'Auot-Flat Analysis'!$B$4:$AA$23</definedName>
    <definedName name="aframe" localSheetId="6">#REF!</definedName>
    <definedName name="aframe">#REF!</definedName>
    <definedName name="afrme1">#REF!</definedName>
    <definedName name="alfjewioqhgowehg" localSheetId="6">#REF!</definedName>
    <definedName name="alfjewioqhgowehg">#REF!</definedName>
    <definedName name="BOB" localSheetId="6">#REF!</definedName>
    <definedName name="BOB">#REF!</definedName>
    <definedName name="bom" localSheetId="6">OFFSET(#REF!,1,0,#REF!,1)</definedName>
    <definedName name="bom">OFFSET(#REF!,1,0,#REF!,1)</definedName>
    <definedName name="Book2">#REF!</definedName>
    <definedName name="Book21111">OFFSET(#REF!,1,0,#REF!,1)</definedName>
    <definedName name="CAD_FILE_NAME" localSheetId="6">#REF!</definedName>
    <definedName name="CAD_FILE_NAME">#REF!</definedName>
    <definedName name="dddd0003030LLFFI" localSheetId="6">OFFSET(#REF!,1,0,#REF!,1)</definedName>
    <definedName name="dddd0003030LLFFI">OFFSET(#REF!,1,0,#REF!,1)</definedName>
    <definedName name="ddddd" localSheetId="6">OFFSET(#REF!,1,0,#REF!,1)</definedName>
    <definedName name="ddddd">OFFSET(#REF!,1,0,#REF!,1)</definedName>
    <definedName name="DDDDDEEETT4" localSheetId="6">#REF!</definedName>
    <definedName name="DDDDDEEETT4">#REF!</definedName>
    <definedName name="DDDEEGHRR" localSheetId="6">OFFSET(#REF!,1,0,#REF!,1)</definedName>
    <definedName name="DDDEEGHRR">OFFSET(#REF!,1,0,#REF!,1)</definedName>
    <definedName name="DDDEWW" localSheetId="6">#REF!</definedName>
    <definedName name="DDDEWW">#REF!</definedName>
    <definedName name="dddkkcmmck99DKDK" localSheetId="6">OFFSET(#REF!,1,0,#REF!,1)</definedName>
    <definedName name="dddkkcmmck99DKDK">OFFSET(#REF!,1,0,#REF!,1)</definedName>
    <definedName name="dddkkdkikei" localSheetId="6">#REF!</definedName>
    <definedName name="dddkkdkikei">#REF!</definedName>
    <definedName name="dddwwe" localSheetId="6">#REF!</definedName>
    <definedName name="dddwwe">#REF!</definedName>
    <definedName name="ddee" localSheetId="6">OFFSET(#REF!,1,0,#REF!,1)</definedName>
    <definedName name="ddee">OFFSET(#REF!,1,0,#REF!,1)</definedName>
    <definedName name="ddOJOD0" localSheetId="6">OFFSET(#REF!,1,0,#REF!,1)</definedName>
    <definedName name="ddOJOD0">OFFSET(#REF!,1,0,#REF!,1)</definedName>
    <definedName name="DDRERR34" localSheetId="6">OFFSET(#REF!,1,0,#REF!,1)</definedName>
    <definedName name="DDRERR34">OFFSET(#REF!,1,0,#REF!,1)</definedName>
    <definedName name="DEPTH" localSheetId="6">#REF!</definedName>
    <definedName name="DEPTH">#REF!</definedName>
    <definedName name="dffere" localSheetId="6">OFFSET(#REF!,1,0,#REF!,1)</definedName>
    <definedName name="dffere">OFFSET(#REF!,1,0,#REF!,1)</definedName>
    <definedName name="DISTINTERVAL" localSheetId="6">OFFSET(#REF!,1,0,#REF!,1)</definedName>
    <definedName name="DISTINTERVAL">OFFSET(#REF!,1,0,#REF!,1)</definedName>
    <definedName name="DISTINTERVAL1" localSheetId="6">OFFSET(#REF!,1,0,#REF!,1)</definedName>
    <definedName name="DISTINTERVAL1">OFFSET(#REF!,1,0,#REF!,1)</definedName>
    <definedName name="faafdda" localSheetId="6">OFFSET(#REF!,1,0,#REF!,1)</definedName>
    <definedName name="faafdda">OFFSET(#REF!,1,0,#REF!,1)</definedName>
    <definedName name="fddee3" localSheetId="6">#REF!</definedName>
    <definedName name="fddee3">#REF!</definedName>
    <definedName name="FER4344R" localSheetId="6">OFFSET(#REF!,1,0,#REF!,1)</definedName>
    <definedName name="FER4344R">OFFSET(#REF!,1,0,#REF!,1)</definedName>
    <definedName name="ffrr454" localSheetId="6">#REF!</definedName>
    <definedName name="ffrr454">#REF!</definedName>
    <definedName name="fgfttrt" localSheetId="6">OFFSET(#REF!,1,0,#REF!,1)</definedName>
    <definedName name="fgfttrt">OFFSET(#REF!,1,0,#REF!,1)</definedName>
    <definedName name="GroupInterval" localSheetId="6">OFFSET(#REF!,1,0,#REF!,1)</definedName>
    <definedName name="GroupInterval">OFFSET(#REF!,1,0,#REF!,1)</definedName>
    <definedName name="GroupInterval1" localSheetId="6">OFFSET(#REF!,1,0,#REF!,1)</definedName>
    <definedName name="GroupInterval1">OFFSET(#REF!,1,0,#REF!,1)</definedName>
    <definedName name="Histogram" localSheetId="6">OFFSET(#REF!,1,0,#REF!,1)</definedName>
    <definedName name="Histogram">OFFSET(#REF!,1,0,#REF!,1)</definedName>
    <definedName name="Histogram1" localSheetId="6">OFFSET(#REF!,1,0,#REF!,1)</definedName>
    <definedName name="Histogram1">OFFSET(#REF!,1,0,#REF!,1)</definedName>
    <definedName name="huaweu">OFFSET(#REF!,1,0,#REF!,1)</definedName>
    <definedName name="INDEX" localSheetId="6">#REF!</definedName>
    <definedName name="INDEX">#REF!</definedName>
    <definedName name="index_to_name" localSheetId="6">#REF!</definedName>
    <definedName name="index_to_name">#REF!</definedName>
    <definedName name="jidieieiie" localSheetId="6">#REF!</definedName>
    <definedName name="jidieieiie">#REF!</definedName>
    <definedName name="jjdidiid88993kd" localSheetId="6">#REF!</definedName>
    <definedName name="jjdidiid88993kd">#REF!</definedName>
    <definedName name="JJIDIID83" localSheetId="6">#REF!</definedName>
    <definedName name="JJIDIID83">#REF!</definedName>
    <definedName name="jjkJjjjie993f" localSheetId="6">#REF!</definedName>
    <definedName name="jjkJjjjie993f">#REF!</definedName>
    <definedName name="LKFLFIO943" localSheetId="6">OFFSET(#REF!,1,0,#REF!,1)</definedName>
    <definedName name="LKFLFIO943">OFFSET(#REF!,1,0,#REF!,1)</definedName>
    <definedName name="LLDOODo990f" localSheetId="6">#REF!</definedName>
    <definedName name="LLDOODo990f">#REF!</definedName>
    <definedName name="mother" localSheetId="6">#REF!</definedName>
    <definedName name="mother">#REF!</definedName>
    <definedName name="NORMDIST" localSheetId="6">OFFSET(#REF!,1,0,#REF!,1)</definedName>
    <definedName name="NORMDIST">OFFSET(#REF!,1,0,#REF!,1)</definedName>
    <definedName name="NORMDIST1" localSheetId="6">OFFSET(#REF!,1,0,#REF!,1)</definedName>
    <definedName name="NORMDIST1">OFFSET(#REF!,1,0,#REF!,1)</definedName>
    <definedName name="parents" localSheetId="6">#REF!</definedName>
    <definedName name="parents">#REF!</definedName>
    <definedName name="vhytry5565" localSheetId="6">#REF!</definedName>
    <definedName name="vhytry5565">#REF!</definedName>
    <definedName name="weee34323" localSheetId="6">OFFSET(#REF!,1,0,#REF!,1)</definedName>
    <definedName name="weee34323">OFFSET(#REF!,1,0,#REF!,1)</definedName>
    <definedName name="www22254533" localSheetId="6">OFFSET(#REF!,1,0,#REF!,1)</definedName>
    <definedName name="www22254533">OFFSET(#REF!,1,0,#REF!,1)</definedName>
  </definedNames>
  <calcPr calcId="144525"/>
</workbook>
</file>

<file path=xl/comments1.xml><?xml version="1.0" encoding="utf-8"?>
<comments xmlns="http://schemas.openxmlformats.org/spreadsheetml/2006/main">
  <authors>
    <author>作者</author>
  </authors>
  <commentList>
    <comment ref="J21" authorId="0">
      <text>
        <r>
          <rPr>
            <b/>
            <sz val="9"/>
            <rFont val="Tahoma"/>
            <charset val="134"/>
          </rPr>
          <t>Kitting/Plan</t>
        </r>
      </text>
    </comment>
    <comment ref="F22" authorId="0">
      <text>
        <r>
          <rPr>
            <b/>
            <sz val="9"/>
            <color rgb="FF000000"/>
            <rFont val="Tahoma"/>
            <charset val="134"/>
          </rPr>
          <t>For Panel Bridge rework</t>
        </r>
      </text>
    </comment>
    <comment ref="G22" authorId="0">
      <text>
        <r>
          <rPr>
            <b/>
            <sz val="9"/>
            <color rgb="FF000000"/>
            <rFont val="Tahoma"/>
            <charset val="134"/>
          </rPr>
          <t>For Base module rework</t>
        </r>
      </text>
    </comment>
    <comment ref="H22" authorId="0">
      <text>
        <r>
          <rPr>
            <b/>
            <sz val="9"/>
            <color rgb="FF000000"/>
            <rFont val="Tahoma"/>
            <charset val="134"/>
          </rPr>
          <t>For Keycap rework</t>
        </r>
      </text>
    </comment>
    <comment ref="I22" authorId="0">
      <text>
        <r>
          <rPr>
            <b/>
            <sz val="9"/>
            <rFont val="Tahoma"/>
            <charset val="134"/>
          </rPr>
          <t>For Packing OPP film rework</t>
        </r>
      </text>
    </comment>
  </commentList>
</comments>
</file>

<file path=xl/comments2.xml><?xml version="1.0" encoding="utf-8"?>
<comments xmlns="http://schemas.openxmlformats.org/spreadsheetml/2006/main">
  <authors>
    <author>作者</author>
  </authors>
  <commentList>
    <comment ref="K28" authorId="0">
      <text>
        <r>
          <rPr>
            <b/>
            <sz val="9"/>
            <rFont val="Tahoma"/>
            <charset val="134"/>
          </rPr>
          <t>MP POR CT 11/11-F1 Aaron provide</t>
        </r>
      </text>
    </comment>
    <comment ref="J96" authorId="0">
      <text>
        <r>
          <rPr>
            <b/>
            <sz val="9"/>
            <rFont val="Tahoma"/>
            <charset val="134"/>
          </rPr>
          <t>Follow SA CT</t>
        </r>
      </text>
    </comment>
    <comment ref="K98" authorId="0">
      <text>
        <r>
          <rPr>
            <sz val="9"/>
            <rFont val="Tahoma"/>
            <charset val="134"/>
          </rPr>
          <t>New add laser line 12x at KBM laser point
The machine for ANSY+ISO+JIS</t>
        </r>
      </text>
    </comment>
    <comment ref="K113" authorId="0">
      <text>
        <r>
          <rPr>
            <b/>
            <sz val="9"/>
            <rFont val="Tahoma"/>
            <charset val="134"/>
          </rPr>
          <t>MP POR CT 11/11-F1 Aaron provide</t>
        </r>
      </text>
    </comment>
    <comment ref="J144" authorId="0">
      <text>
        <r>
          <rPr>
            <b/>
            <sz val="9"/>
            <rFont val="Tahoma"/>
            <charset val="134"/>
          </rPr>
          <t>Follow SA</t>
        </r>
      </text>
    </comment>
    <comment ref="K197" authorId="0">
      <text>
        <r>
          <rPr>
            <b/>
            <sz val="9"/>
            <rFont val="Tahoma"/>
            <charset val="134"/>
          </rPr>
          <t>MP POR CT 11/11-F1 Aaron provide</t>
        </r>
      </text>
    </comment>
    <comment ref="K198" authorId="0">
      <text>
        <r>
          <rPr>
            <b/>
            <sz val="9"/>
            <rFont val="Arial"/>
            <charset val="134"/>
          </rPr>
          <t>MP POR CT 11/11-F1 Aaron provide</t>
        </r>
      </text>
    </comment>
    <comment ref="K199" authorId="0">
      <text>
        <r>
          <rPr>
            <b/>
            <sz val="9"/>
            <rFont val="Tahoma"/>
            <charset val="134"/>
          </rPr>
          <t>MP POR CT 11/11-F1 Aaron provide</t>
        </r>
      </text>
    </comment>
    <comment ref="K200" authorId="0">
      <text>
        <r>
          <rPr>
            <b/>
            <sz val="9"/>
            <rFont val="Tahoma"/>
            <charset val="134"/>
          </rPr>
          <t>MP POR CT 11/11-F1 Aaron provide</t>
        </r>
      </text>
    </comment>
    <comment ref="K210" authorId="0">
      <text>
        <r>
          <rPr>
            <b/>
            <sz val="9"/>
            <rFont val="Arial"/>
            <charset val="134"/>
          </rPr>
          <t>MP POR CT 11/11-F1 Aaron provide</t>
        </r>
      </text>
    </comment>
  </commentList>
</comments>
</file>

<file path=xl/comments3.xml><?xml version="1.0" encoding="utf-8"?>
<comments xmlns="http://schemas.openxmlformats.org/spreadsheetml/2006/main">
  <authors>
    <author>作者</author>
  </authors>
  <commentList>
    <comment ref="D8" authorId="0">
      <text>
        <r>
          <rPr>
            <sz val="9"/>
            <rFont val="Tahoma"/>
            <charset val="134"/>
          </rPr>
          <t>Transfer to Orion-7F(&lt;24h)</t>
        </r>
      </text>
    </comment>
    <comment ref="D22" authorId="0">
      <text>
        <r>
          <rPr>
            <sz val="9"/>
            <rFont val="Tahoma"/>
            <charset val="134"/>
          </rPr>
          <t>Transfer to Deboss-MF(&lt;24h)</t>
        </r>
      </text>
    </comment>
  </commentList>
</comments>
</file>

<file path=xl/sharedStrings.xml><?xml version="1.0" encoding="utf-8"?>
<sst xmlns="http://schemas.openxmlformats.org/spreadsheetml/2006/main" count="1247">
  <si>
    <t>ST MP HC Summary (ANSI 300)</t>
  </si>
  <si>
    <t>Assumption:</t>
  </si>
  <si>
    <t>1.Base on "R1x8 EVT Process Flow 01_11"</t>
  </si>
  <si>
    <t>2.MP Projected CT estimate based on EVT Bulid data.</t>
  </si>
  <si>
    <t>3.Yield refer to "UPH Target".</t>
  </si>
  <si>
    <t>4.Test station retest rate 5%; Auto machine line down rate 5%(F1 Matthew).</t>
  </si>
  <si>
    <t>5.Repair Process pending development and verify.</t>
  </si>
  <si>
    <t>6.Pack line follow KF/KG MP process</t>
  </si>
  <si>
    <t>7.IQC and CQA follow KF/KG sampling rate.</t>
  </si>
  <si>
    <t>8.FPS project estimate based on auto mation(copy K0.5-K2)</t>
  </si>
  <si>
    <t>Line</t>
  </si>
  <si>
    <t>FPS</t>
  </si>
  <si>
    <t xml:space="preserve">Pre Sub </t>
  </si>
  <si>
    <t xml:space="preserve">Main Pre </t>
  </si>
  <si>
    <t>Panel Sub</t>
  </si>
  <si>
    <t>FATP Main</t>
  </si>
  <si>
    <t>Post FATP</t>
  </si>
  <si>
    <t>Pack out</t>
  </si>
  <si>
    <t>Salvage</t>
  </si>
  <si>
    <t>TTL</t>
  </si>
  <si>
    <t>Input UPH</t>
  </si>
  <si>
    <t>-</t>
  </si>
  <si>
    <t>Operators(DL1)</t>
  </si>
  <si>
    <t>Line leader(DL2)</t>
  </si>
  <si>
    <t>Technician(DL2)</t>
  </si>
  <si>
    <t>Logistician(DL2)</t>
  </si>
  <si>
    <t>Material(DL2)</t>
  </si>
  <si>
    <t>Check in/Out(DL2)</t>
  </si>
  <si>
    <t>Quick Repair(DL2)</t>
  </si>
  <si>
    <t>MFG TTL</t>
  </si>
  <si>
    <t>GB WH</t>
  </si>
  <si>
    <t>Planning</t>
  </si>
  <si>
    <t>Kitting</t>
  </si>
  <si>
    <t>Material WH</t>
  </si>
  <si>
    <t>FG WH</t>
  </si>
  <si>
    <t>Equipment WH</t>
  </si>
  <si>
    <t>IPQC/PQE</t>
  </si>
  <si>
    <t>CQA/OBA</t>
  </si>
  <si>
    <t>ORT</t>
  </si>
  <si>
    <t>IQC/OMM</t>
  </si>
  <si>
    <t>Total</t>
  </si>
  <si>
    <t>ST MP Process Change History</t>
  </si>
  <si>
    <t>Rev#</t>
  </si>
  <si>
    <t>Date</t>
  </si>
  <si>
    <t>Station Code</t>
  </si>
  <si>
    <t>Change Content</t>
  </si>
  <si>
    <t>HC</t>
  </si>
  <si>
    <t>Delta(HC)</t>
  </si>
  <si>
    <t>QPL</t>
  </si>
  <si>
    <t>Infor From</t>
  </si>
  <si>
    <t>Edit By</t>
  </si>
  <si>
    <t>HC(DL1)</t>
  </si>
  <si>
    <t>Remark</t>
  </si>
  <si>
    <t>V0.7</t>
  </si>
  <si>
    <t>Outer LCap-2F</t>
  </si>
  <si>
    <r>
      <rPr>
        <sz val="10"/>
        <color theme="1"/>
        <rFont val="Calibri"/>
        <charset val="134"/>
      </rPr>
      <t>Reduce CT 2s , QPL 8</t>
    </r>
    <r>
      <rPr>
        <sz val="10"/>
        <color theme="1"/>
        <rFont val="細明體"/>
        <charset val="136"/>
      </rPr>
      <t>→</t>
    </r>
    <r>
      <rPr>
        <sz val="10"/>
        <color theme="1"/>
        <rFont val="Calibri"/>
        <charset val="134"/>
      </rPr>
      <t>5, HC 8</t>
    </r>
    <r>
      <rPr>
        <sz val="10"/>
        <color theme="1"/>
        <rFont val="細明體"/>
        <charset val="136"/>
      </rPr>
      <t>→</t>
    </r>
    <r>
      <rPr>
        <sz val="10"/>
        <color theme="1"/>
        <rFont val="Calibri"/>
        <charset val="134"/>
      </rPr>
      <t>10</t>
    </r>
  </si>
  <si>
    <t>Mag-S</t>
  </si>
  <si>
    <r>
      <rPr>
        <sz val="10"/>
        <color theme="1"/>
        <rFont val="Calibri"/>
        <charset val="134"/>
      </rPr>
      <t>CT reduce 2s base on Nirmam requirement, QPL 3</t>
    </r>
    <r>
      <rPr>
        <sz val="10"/>
        <color theme="1"/>
        <rFont val="細明體"/>
        <charset val="136"/>
      </rPr>
      <t>→</t>
    </r>
    <r>
      <rPr>
        <sz val="10"/>
        <color theme="1"/>
        <rFont val="Calibri"/>
        <charset val="134"/>
      </rPr>
      <t>2,HC 3</t>
    </r>
    <r>
      <rPr>
        <sz val="10"/>
        <color theme="1"/>
        <rFont val="細明體"/>
        <charset val="136"/>
      </rPr>
      <t>→</t>
    </r>
    <r>
      <rPr>
        <sz val="10"/>
        <color theme="1"/>
        <rFont val="Calibri"/>
        <charset val="134"/>
      </rPr>
      <t>2</t>
    </r>
  </si>
  <si>
    <t>Mag-N</t>
  </si>
  <si>
    <r>
      <rPr>
        <sz val="10"/>
        <color theme="1"/>
        <rFont val="Calibri"/>
        <charset val="134"/>
      </rPr>
      <t>CT reduce 2s base on Nirmam requirement, QPL 3</t>
    </r>
    <r>
      <rPr>
        <sz val="10"/>
        <color theme="1"/>
        <rFont val="細明體"/>
        <charset val="136"/>
      </rPr>
      <t>→</t>
    </r>
    <r>
      <rPr>
        <sz val="10"/>
        <color theme="1"/>
        <rFont val="Calibri"/>
        <charset val="134"/>
      </rPr>
      <t>2,</t>
    </r>
  </si>
  <si>
    <t>Screw-UH</t>
  </si>
  <si>
    <r>
      <rPr>
        <sz val="10"/>
        <color theme="1"/>
        <rFont val="Calibri"/>
        <charset val="134"/>
      </rPr>
      <t>CT improve, HC 24</t>
    </r>
    <r>
      <rPr>
        <sz val="10"/>
        <color theme="1"/>
        <rFont val="細明體"/>
        <charset val="136"/>
      </rPr>
      <t>→</t>
    </r>
    <r>
      <rPr>
        <sz val="10"/>
        <color theme="1"/>
        <rFont val="Calibri"/>
        <charset val="134"/>
      </rPr>
      <t>21</t>
    </r>
  </si>
  <si>
    <t>L-Orion</t>
  </si>
  <si>
    <r>
      <rPr>
        <sz val="10"/>
        <color theme="1"/>
        <rFont val="Calibri"/>
        <charset val="134"/>
      </rPr>
      <t>CT improve, QPL 3</t>
    </r>
    <r>
      <rPr>
        <sz val="10"/>
        <color theme="1"/>
        <rFont val="細明體"/>
        <charset val="136"/>
      </rPr>
      <t>→</t>
    </r>
    <r>
      <rPr>
        <sz val="10"/>
        <color theme="1"/>
        <rFont val="Calibri"/>
        <charset val="134"/>
      </rPr>
      <t>2, HC 9</t>
    </r>
    <r>
      <rPr>
        <sz val="10"/>
        <color theme="1"/>
        <rFont val="細明體"/>
        <charset val="136"/>
      </rPr>
      <t>→</t>
    </r>
    <r>
      <rPr>
        <sz val="10"/>
        <color theme="1"/>
        <rFont val="Calibri"/>
        <charset val="134"/>
      </rPr>
      <t>7</t>
    </r>
  </si>
  <si>
    <t>UV-Orion</t>
  </si>
  <si>
    <r>
      <rPr>
        <sz val="10"/>
        <color theme="1"/>
        <rFont val="Calibri"/>
        <charset val="134"/>
      </rPr>
      <t>CT improve, HC 4</t>
    </r>
    <r>
      <rPr>
        <sz val="10"/>
        <color theme="1"/>
        <rFont val="細明體"/>
        <charset val="136"/>
      </rPr>
      <t>→</t>
    </r>
    <r>
      <rPr>
        <sz val="10"/>
        <color theme="1"/>
        <rFont val="Calibri"/>
        <charset val="134"/>
      </rPr>
      <t>3</t>
    </r>
  </si>
  <si>
    <t>UV-Upper Panel</t>
  </si>
  <si>
    <r>
      <rPr>
        <sz val="10"/>
        <color theme="1"/>
        <rFont val="Calibri"/>
        <charset val="134"/>
      </rPr>
      <t>CT change from 183s to 169s, HC 18</t>
    </r>
    <r>
      <rPr>
        <sz val="10"/>
        <color theme="1"/>
        <rFont val="Arial"/>
        <charset val="134"/>
      </rPr>
      <t>→</t>
    </r>
    <r>
      <rPr>
        <sz val="10"/>
        <color theme="1"/>
        <rFont val="Calibri"/>
        <charset val="134"/>
      </rPr>
      <t>16</t>
    </r>
  </si>
  <si>
    <t>Primer-OPanels</t>
  </si>
  <si>
    <r>
      <rPr>
        <sz val="10"/>
        <color theme="1"/>
        <rFont val="Calibri"/>
        <charset val="134"/>
      </rPr>
      <t>Cancel by PF 12_24, QPL 5</t>
    </r>
    <r>
      <rPr>
        <sz val="10"/>
        <color theme="1"/>
        <rFont val="細明體"/>
        <charset val="136"/>
      </rPr>
      <t>→</t>
    </r>
    <r>
      <rPr>
        <sz val="10"/>
        <color theme="1"/>
        <rFont val="Calibri"/>
        <charset val="134"/>
      </rPr>
      <t>0, HC 3</t>
    </r>
    <r>
      <rPr>
        <sz val="10"/>
        <color theme="1"/>
        <rFont val="細明體"/>
        <charset val="136"/>
      </rPr>
      <t>→</t>
    </r>
    <r>
      <rPr>
        <sz val="10"/>
        <color theme="1"/>
        <rFont val="Calibri"/>
        <charset val="134"/>
      </rPr>
      <t>0</t>
    </r>
  </si>
  <si>
    <t>Cure-Opanels</t>
  </si>
  <si>
    <r>
      <rPr>
        <sz val="10"/>
        <color theme="1"/>
        <rFont val="Calibri"/>
        <charset val="134"/>
      </rPr>
      <t>Cancel by PF 12_24, QPL 7</t>
    </r>
    <r>
      <rPr>
        <sz val="10"/>
        <color theme="1"/>
        <rFont val="細明體"/>
        <charset val="136"/>
      </rPr>
      <t>→</t>
    </r>
    <r>
      <rPr>
        <sz val="10"/>
        <color theme="1"/>
        <rFont val="Calibri"/>
        <charset val="134"/>
      </rPr>
      <t>0, HC 4</t>
    </r>
    <r>
      <rPr>
        <sz val="10"/>
        <color theme="1"/>
        <rFont val="細明體"/>
        <charset val="136"/>
      </rPr>
      <t>→</t>
    </r>
    <r>
      <rPr>
        <sz val="10"/>
        <color theme="1"/>
        <rFont val="Calibri"/>
        <charset val="134"/>
      </rPr>
      <t>0</t>
    </r>
  </si>
  <si>
    <t>FPS-1F</t>
  </si>
  <si>
    <r>
      <rPr>
        <sz val="10"/>
        <color theme="1"/>
        <rFont val="Calibri"/>
        <charset val="134"/>
      </rPr>
      <t>Confirm with PD, change Cavities from 2 to 3, QPL 2.8</t>
    </r>
    <r>
      <rPr>
        <sz val="10"/>
        <color theme="1"/>
        <rFont val="細明體"/>
        <charset val="136"/>
      </rPr>
      <t>→</t>
    </r>
    <r>
      <rPr>
        <sz val="10"/>
        <color theme="1"/>
        <rFont val="Calibri"/>
        <charset val="134"/>
      </rPr>
      <t>2.3, HC 2.8</t>
    </r>
    <r>
      <rPr>
        <sz val="10"/>
        <color theme="1"/>
        <rFont val="細明體"/>
        <charset val="136"/>
      </rPr>
      <t>→</t>
    </r>
    <r>
      <rPr>
        <sz val="10"/>
        <color theme="1"/>
        <rFont val="Calibri"/>
        <charset val="134"/>
      </rPr>
      <t>2.3</t>
    </r>
  </si>
  <si>
    <t>FPS-3F</t>
  </si>
  <si>
    <r>
      <rPr>
        <sz val="10"/>
        <color theme="1"/>
        <rFont val="Calibri"/>
        <charset val="134"/>
      </rPr>
      <t>Confirm with PD, change Cavities from 2 to 3, QPL 1.8</t>
    </r>
    <r>
      <rPr>
        <sz val="10"/>
        <color theme="1"/>
        <rFont val="細明體"/>
        <charset val="136"/>
      </rPr>
      <t>→</t>
    </r>
    <r>
      <rPr>
        <sz val="10"/>
        <color theme="1"/>
        <rFont val="Calibri"/>
        <charset val="134"/>
      </rPr>
      <t>1.4, HC 2.8</t>
    </r>
    <r>
      <rPr>
        <sz val="10"/>
        <color theme="1"/>
        <rFont val="細明體"/>
        <charset val="136"/>
      </rPr>
      <t>→</t>
    </r>
    <r>
      <rPr>
        <sz val="10"/>
        <color theme="1"/>
        <rFont val="Calibri"/>
        <charset val="134"/>
      </rPr>
      <t>2.3</t>
    </r>
  </si>
  <si>
    <t>FPS-5.5F</t>
  </si>
  <si>
    <r>
      <rPr>
        <sz val="10"/>
        <color theme="1"/>
        <rFont val="Calibri"/>
        <charset val="134"/>
      </rPr>
      <t>1. Add clean PUK and carrier action,  CT increase
2.Update based on K0.5-K2 auto machine, 1x group with 2x FPS 5.5F, 2x FPS 6F, 2x FPS 7F, HC 11</t>
    </r>
    <r>
      <rPr>
        <sz val="10"/>
        <color theme="1"/>
        <rFont val="細明體"/>
        <charset val="136"/>
      </rPr>
      <t>→</t>
    </r>
    <r>
      <rPr>
        <sz val="10"/>
        <color theme="1"/>
        <rFont val="Calibri"/>
        <charset val="134"/>
      </rPr>
      <t>12, 6x group auto cell</t>
    </r>
  </si>
  <si>
    <t>FPS-8.1F</t>
  </si>
  <si>
    <r>
      <rPr>
        <sz val="10"/>
        <color theme="1"/>
        <rFont val="Calibri"/>
        <charset val="134"/>
      </rPr>
      <t>Add back by PF 12_09, HC 0</t>
    </r>
    <r>
      <rPr>
        <sz val="10"/>
        <color theme="1"/>
        <rFont val="細明體"/>
        <charset val="136"/>
      </rPr>
      <t>→</t>
    </r>
    <r>
      <rPr>
        <sz val="10"/>
        <color theme="1"/>
        <rFont val="Calibri"/>
        <charset val="134"/>
      </rPr>
      <t>7</t>
    </r>
  </si>
  <si>
    <t>FPS-8F</t>
  </si>
  <si>
    <r>
      <rPr>
        <sz val="10"/>
        <color theme="1"/>
        <rFont val="Calibri"/>
        <charset val="134"/>
      </rPr>
      <t>Add use go no go fixture to check FPS, HC 9</t>
    </r>
    <r>
      <rPr>
        <sz val="10"/>
        <color theme="1"/>
        <rFont val="細明體"/>
        <charset val="136"/>
      </rPr>
      <t>→</t>
    </r>
    <r>
      <rPr>
        <sz val="10"/>
        <color theme="1"/>
        <rFont val="Calibri"/>
        <charset val="134"/>
      </rPr>
      <t>15</t>
    </r>
  </si>
  <si>
    <t>Bucket-4F</t>
  </si>
  <si>
    <r>
      <rPr>
        <sz val="10"/>
        <color theme="1"/>
        <rFont val="Calibri"/>
        <charset val="134"/>
      </rPr>
      <t>Add change lower tooling silicon &amp; clean bucket, QPL 7</t>
    </r>
    <r>
      <rPr>
        <sz val="10"/>
        <color theme="1"/>
        <rFont val="Arial"/>
        <charset val="134"/>
      </rPr>
      <t>→</t>
    </r>
    <r>
      <rPr>
        <sz val="10"/>
        <color theme="1"/>
        <rFont val="Calibri"/>
        <charset val="134"/>
      </rPr>
      <t>8, HC 7</t>
    </r>
    <r>
      <rPr>
        <sz val="10"/>
        <color theme="1"/>
        <rFont val="Arial"/>
        <charset val="134"/>
      </rPr>
      <t>→</t>
    </r>
    <r>
      <rPr>
        <sz val="10"/>
        <color theme="1"/>
        <rFont val="Calibri"/>
        <charset val="134"/>
      </rPr>
      <t>8</t>
    </r>
  </si>
  <si>
    <t>FPS-9.5F</t>
  </si>
  <si>
    <r>
      <rPr>
        <sz val="10"/>
        <color theme="1"/>
        <rFont val="Calibri"/>
        <charset val="134"/>
      </rPr>
      <t>New add change silicone on module, QPL 8</t>
    </r>
    <r>
      <rPr>
        <sz val="10"/>
        <color theme="1"/>
        <rFont val="細明體"/>
        <charset val="136"/>
      </rPr>
      <t>→</t>
    </r>
    <r>
      <rPr>
        <sz val="10"/>
        <color theme="1"/>
        <rFont val="Calibri"/>
        <charset val="134"/>
      </rPr>
      <t>10, HC 4</t>
    </r>
    <r>
      <rPr>
        <sz val="10"/>
        <color theme="1"/>
        <rFont val="細明體"/>
        <charset val="136"/>
      </rPr>
      <t>→</t>
    </r>
    <r>
      <rPr>
        <sz val="10"/>
        <color theme="1"/>
        <rFont val="Calibri"/>
        <charset val="134"/>
      </rPr>
      <t>5</t>
    </r>
  </si>
  <si>
    <t>FPS-10F</t>
  </si>
  <si>
    <r>
      <rPr>
        <sz val="10"/>
        <color theme="1"/>
        <rFont val="Calibri"/>
        <charset val="134"/>
      </rPr>
      <t>Machine CT increase from 79s to 86s, QPL 9</t>
    </r>
    <r>
      <rPr>
        <sz val="10"/>
        <color theme="1"/>
        <rFont val="細明體"/>
        <charset val="136"/>
      </rPr>
      <t>→</t>
    </r>
    <r>
      <rPr>
        <sz val="10"/>
        <color theme="1"/>
        <rFont val="Calibri"/>
        <charset val="134"/>
      </rPr>
      <t>10</t>
    </r>
  </si>
  <si>
    <t>LPanel UH Cap-2F</t>
  </si>
  <si>
    <r>
      <rPr>
        <sz val="10"/>
        <color theme="1"/>
        <rFont val="Calibri"/>
        <charset val="134"/>
      </rPr>
      <t>Move back parts action to  LPanel UH Cap-3F, change from Auto-flat to flat, QPL 12</t>
    </r>
    <r>
      <rPr>
        <sz val="10"/>
        <color theme="1"/>
        <rFont val="細明體"/>
        <charset val="136"/>
      </rPr>
      <t>→</t>
    </r>
    <r>
      <rPr>
        <sz val="10"/>
        <color theme="1"/>
        <rFont val="Calibri"/>
        <charset val="134"/>
      </rPr>
      <t>3, HC 12</t>
    </r>
    <r>
      <rPr>
        <sz val="10"/>
        <color theme="1"/>
        <rFont val="細明體"/>
        <charset val="136"/>
      </rPr>
      <t>→</t>
    </r>
    <r>
      <rPr>
        <sz val="10"/>
        <color theme="1"/>
        <rFont val="Calibri"/>
        <charset val="134"/>
      </rPr>
      <t>6</t>
    </r>
  </si>
  <si>
    <t>LPanel UH Cap-3F</t>
  </si>
  <si>
    <r>
      <rPr>
        <sz val="10"/>
        <color theme="1"/>
        <rFont val="Calibri"/>
        <charset val="134"/>
      </rPr>
      <t>Add back by PF 12_24 and change to Auto-flat, QPL 0</t>
    </r>
    <r>
      <rPr>
        <sz val="10"/>
        <color theme="1"/>
        <rFont val="細明體"/>
        <charset val="136"/>
      </rPr>
      <t>→</t>
    </r>
    <r>
      <rPr>
        <sz val="10"/>
        <color theme="1"/>
        <rFont val="Calibri"/>
        <charset val="134"/>
      </rPr>
      <t>6, HC 0</t>
    </r>
    <r>
      <rPr>
        <sz val="10"/>
        <color theme="1"/>
        <rFont val="細明體"/>
        <charset val="136"/>
      </rPr>
      <t>→</t>
    </r>
    <r>
      <rPr>
        <sz val="10"/>
        <color theme="1"/>
        <rFont val="Calibri"/>
        <charset val="134"/>
      </rPr>
      <t>6</t>
    </r>
  </si>
  <si>
    <t>UPanel UH Cap-2F</t>
  </si>
  <si>
    <r>
      <rPr>
        <sz val="10"/>
        <color theme="1"/>
        <rFont val="Calibri"/>
        <charset val="134"/>
      </rPr>
      <t>Move back parts action to  UPanel UH Cap-3F and change from flat to Auto-flat, QPL 4</t>
    </r>
    <r>
      <rPr>
        <sz val="10"/>
        <color theme="1"/>
        <rFont val="細明體"/>
        <charset val="136"/>
      </rPr>
      <t>→</t>
    </r>
    <r>
      <rPr>
        <sz val="10"/>
        <color theme="1"/>
        <rFont val="Calibri"/>
        <charset val="134"/>
      </rPr>
      <t>4, HC 8</t>
    </r>
    <r>
      <rPr>
        <sz val="10"/>
        <color theme="1"/>
        <rFont val="細明體"/>
        <charset val="136"/>
      </rPr>
      <t>→</t>
    </r>
    <r>
      <rPr>
        <sz val="10"/>
        <color theme="1"/>
        <rFont val="Calibri"/>
        <charset val="134"/>
      </rPr>
      <t>4</t>
    </r>
  </si>
  <si>
    <t>UPanel UH Cap-3F</t>
  </si>
  <si>
    <r>
      <rPr>
        <sz val="10"/>
        <color theme="1"/>
        <rFont val="Calibri"/>
        <charset val="134"/>
      </rPr>
      <t>Add back by PF 12_24 and change to Auto-flat, QPL 0</t>
    </r>
    <r>
      <rPr>
        <sz val="10"/>
        <color theme="1"/>
        <rFont val="細明體"/>
        <charset val="136"/>
      </rPr>
      <t>→</t>
    </r>
    <r>
      <rPr>
        <sz val="10"/>
        <color theme="1"/>
        <rFont val="Calibri"/>
        <charset val="134"/>
      </rPr>
      <t>3, HC 0</t>
    </r>
    <r>
      <rPr>
        <sz val="10"/>
        <color theme="1"/>
        <rFont val="細明體"/>
        <charset val="136"/>
      </rPr>
      <t>→</t>
    </r>
    <r>
      <rPr>
        <sz val="10"/>
        <color theme="1"/>
        <rFont val="Calibri"/>
        <charset val="134"/>
      </rPr>
      <t>6</t>
    </r>
  </si>
  <si>
    <t>PTP 2F</t>
  </si>
  <si>
    <r>
      <rPr>
        <sz val="10"/>
        <color theme="1"/>
        <rFont val="Calibri"/>
        <charset val="134"/>
      </rPr>
      <t>12/23:New add station, QPL 0</t>
    </r>
    <r>
      <rPr>
        <sz val="10"/>
        <color theme="1"/>
        <rFont val="Arial"/>
        <charset val="134"/>
      </rPr>
      <t>→</t>
    </r>
    <r>
      <rPr>
        <sz val="10"/>
        <color theme="1"/>
        <rFont val="Calibri"/>
        <charset val="134"/>
      </rPr>
      <t>2.1, HC 0</t>
    </r>
    <r>
      <rPr>
        <sz val="10"/>
        <color theme="1"/>
        <rFont val="Arial"/>
        <charset val="134"/>
      </rPr>
      <t>→</t>
    </r>
    <r>
      <rPr>
        <sz val="10"/>
        <color theme="1"/>
        <rFont val="Calibri"/>
        <charset val="134"/>
      </rPr>
      <t>2.1</t>
    </r>
  </si>
  <si>
    <t>PTP 2.5F</t>
  </si>
  <si>
    <r>
      <rPr>
        <sz val="10"/>
        <color theme="1"/>
        <rFont val="Calibri"/>
        <charset val="134"/>
      </rPr>
      <t>Piece change from 4 to 6, tooling change add get material CT, QPL 2.2</t>
    </r>
    <r>
      <rPr>
        <sz val="10"/>
        <color theme="1"/>
        <rFont val="細明體"/>
        <charset val="136"/>
      </rPr>
      <t>→</t>
    </r>
    <r>
      <rPr>
        <sz val="10"/>
        <color theme="1"/>
        <rFont val="Calibri"/>
        <charset val="134"/>
      </rPr>
      <t>1.8, HC 2.2</t>
    </r>
    <r>
      <rPr>
        <sz val="10"/>
        <color theme="1"/>
        <rFont val="細明體"/>
        <charset val="136"/>
      </rPr>
      <t>→</t>
    </r>
    <r>
      <rPr>
        <sz val="10"/>
        <color theme="1"/>
        <rFont val="Calibri"/>
        <charset val="134"/>
      </rPr>
      <t>1.8</t>
    </r>
  </si>
  <si>
    <t>PTP-3.1F</t>
  </si>
  <si>
    <r>
      <rPr>
        <sz val="10"/>
        <color theme="1"/>
        <rFont val="Calibri"/>
        <charset val="134"/>
      </rPr>
      <t>PTP-3F to separate to PTP-3F PTP 3.1F, PTP3.2F, QPL 0</t>
    </r>
    <r>
      <rPr>
        <sz val="10"/>
        <color theme="1"/>
        <rFont val="細明體"/>
        <charset val="136"/>
      </rPr>
      <t>→</t>
    </r>
    <r>
      <rPr>
        <sz val="10"/>
        <color theme="1"/>
        <rFont val="Calibri"/>
        <charset val="134"/>
      </rPr>
      <t>8, HC 0</t>
    </r>
    <r>
      <rPr>
        <sz val="10"/>
        <color theme="1"/>
        <rFont val="細明體"/>
        <charset val="136"/>
      </rPr>
      <t>→</t>
    </r>
    <r>
      <rPr>
        <sz val="10"/>
        <color theme="1"/>
        <rFont val="Calibri"/>
        <charset val="134"/>
      </rPr>
      <t>16</t>
    </r>
  </si>
  <si>
    <t>PTP-3.2F</t>
  </si>
  <si>
    <t>L-UH Stiff PET</t>
  </si>
  <si>
    <r>
      <rPr>
        <sz val="10"/>
        <color theme="1"/>
        <rFont val="Calibri"/>
        <charset val="134"/>
      </rPr>
      <t>CT improve, HC 7</t>
    </r>
    <r>
      <rPr>
        <sz val="10"/>
        <color theme="1"/>
        <rFont val="細明體"/>
        <charset val="136"/>
      </rPr>
      <t>→</t>
    </r>
    <r>
      <rPr>
        <sz val="10"/>
        <color theme="1"/>
        <rFont val="Calibri"/>
        <charset val="134"/>
      </rPr>
      <t>6</t>
    </r>
  </si>
  <si>
    <t>Base Flange ADH-1F</t>
  </si>
  <si>
    <r>
      <rPr>
        <sz val="10"/>
        <color theme="1"/>
        <rFont val="Calibri"/>
        <charset val="134"/>
      </rPr>
      <t>Canceled by PF 12_21, QPL 1.1</t>
    </r>
    <r>
      <rPr>
        <sz val="10"/>
        <color theme="1"/>
        <rFont val="Arial"/>
        <charset val="134"/>
      </rPr>
      <t>→</t>
    </r>
    <r>
      <rPr>
        <sz val="10"/>
        <color theme="1"/>
        <rFont val="Calibri"/>
        <charset val="134"/>
      </rPr>
      <t>0, HC 1.1</t>
    </r>
    <r>
      <rPr>
        <sz val="10"/>
        <color theme="1"/>
        <rFont val="Arial"/>
        <charset val="134"/>
      </rPr>
      <t>→</t>
    </r>
    <r>
      <rPr>
        <sz val="10"/>
        <color theme="1"/>
        <rFont val="Calibri"/>
        <charset val="134"/>
      </rPr>
      <t>0</t>
    </r>
  </si>
  <si>
    <t>Base Flange ADH-2F</t>
  </si>
  <si>
    <r>
      <rPr>
        <sz val="10"/>
        <color theme="1"/>
        <rFont val="Calibri"/>
        <charset val="134"/>
      </rPr>
      <t>Canceled by PF 12_21, QPL 2</t>
    </r>
    <r>
      <rPr>
        <sz val="10"/>
        <color theme="1"/>
        <rFont val="Arial"/>
        <charset val="134"/>
      </rPr>
      <t>→</t>
    </r>
    <r>
      <rPr>
        <sz val="10"/>
        <color theme="1"/>
        <rFont val="Calibri"/>
        <charset val="134"/>
      </rPr>
      <t>0, HC 2</t>
    </r>
    <r>
      <rPr>
        <sz val="10"/>
        <color theme="1"/>
        <rFont val="Arial"/>
        <charset val="134"/>
      </rPr>
      <t>→</t>
    </r>
    <r>
      <rPr>
        <sz val="10"/>
        <color theme="1"/>
        <rFont val="Calibri"/>
        <charset val="134"/>
      </rPr>
      <t>0</t>
    </r>
  </si>
  <si>
    <t>Base Flange ADH-3F</t>
  </si>
  <si>
    <r>
      <rPr>
        <sz val="10"/>
        <color theme="1"/>
        <rFont val="Calibri"/>
        <charset val="134"/>
      </rPr>
      <t xml:space="preserve">Process change (Need flat at both off-line &amp; Main line, TTL 2x), Piece/Batch change from 4 to 8 confirmed with PD.QPL 2.4 </t>
    </r>
    <r>
      <rPr>
        <sz val="10"/>
        <color theme="1"/>
        <rFont val="細明體"/>
        <charset val="136"/>
      </rPr>
      <t>→</t>
    </r>
    <r>
      <rPr>
        <sz val="10"/>
        <color theme="1"/>
        <rFont val="Calibri"/>
        <charset val="134"/>
      </rPr>
      <t>3.9, HC 2.4</t>
    </r>
    <r>
      <rPr>
        <sz val="10"/>
        <color theme="1"/>
        <rFont val="細明體"/>
        <charset val="136"/>
      </rPr>
      <t>→</t>
    </r>
    <r>
      <rPr>
        <sz val="10"/>
        <color theme="1"/>
        <rFont val="Calibri"/>
        <charset val="134"/>
      </rPr>
      <t>3.9</t>
    </r>
  </si>
  <si>
    <t>Panel Flange ADH-2F</t>
  </si>
  <si>
    <r>
      <rPr>
        <sz val="10"/>
        <color theme="1"/>
        <rFont val="Calibri"/>
        <charset val="134"/>
      </rPr>
      <t>Canceled by PF 12_21, QPL 2</t>
    </r>
    <r>
      <rPr>
        <sz val="10"/>
        <color theme="1"/>
        <rFont val="細明體"/>
        <charset val="136"/>
      </rPr>
      <t>→</t>
    </r>
    <r>
      <rPr>
        <sz val="10"/>
        <color theme="1"/>
        <rFont val="Calibri"/>
        <charset val="134"/>
      </rPr>
      <t>0, HC 4</t>
    </r>
    <r>
      <rPr>
        <sz val="10"/>
        <color theme="1"/>
        <rFont val="細明體"/>
        <charset val="136"/>
      </rPr>
      <t>→</t>
    </r>
    <r>
      <rPr>
        <sz val="10"/>
        <color theme="1"/>
        <rFont val="Calibri"/>
        <charset val="134"/>
      </rPr>
      <t>0</t>
    </r>
  </si>
  <si>
    <t>Panel Flange ADH-3F</t>
  </si>
  <si>
    <r>
      <rPr>
        <sz val="10"/>
        <color theme="1"/>
        <rFont val="Calibri"/>
        <charset val="134"/>
      </rPr>
      <t>Process change (Need flat at both off-line &amp; Main line, TTL 2x). Piece/Batch change from 4 to 12 confirmed with PD, QPL 2.7</t>
    </r>
    <r>
      <rPr>
        <sz val="10"/>
        <color theme="1"/>
        <rFont val="細明體"/>
        <charset val="136"/>
      </rPr>
      <t>→</t>
    </r>
    <r>
      <rPr>
        <sz val="10"/>
        <color theme="1"/>
        <rFont val="Calibri"/>
        <charset val="134"/>
      </rPr>
      <t>3.8, HC 2.7</t>
    </r>
    <r>
      <rPr>
        <sz val="10"/>
        <color theme="1"/>
        <rFont val="細明體"/>
        <charset val="136"/>
      </rPr>
      <t>→</t>
    </r>
    <r>
      <rPr>
        <sz val="10"/>
        <color theme="1"/>
        <rFont val="Calibri"/>
        <charset val="134"/>
      </rPr>
      <t>3.8</t>
    </r>
  </si>
  <si>
    <t>Spine ADH-3F</t>
  </si>
  <si>
    <r>
      <rPr>
        <sz val="10"/>
        <color theme="1"/>
        <rFont val="Calibri"/>
        <charset val="134"/>
      </rPr>
      <t>Process change (Need flat at both off-line &amp; Main line, TTL 2x), Piece/Batch change from 12 to 24 confirmed with FX PD, QPL 0.5</t>
    </r>
    <r>
      <rPr>
        <sz val="10"/>
        <color theme="1"/>
        <rFont val="細明體"/>
        <charset val="136"/>
      </rPr>
      <t>→</t>
    </r>
    <r>
      <rPr>
        <sz val="10"/>
        <color theme="1"/>
        <rFont val="Calibri"/>
        <charset val="134"/>
      </rPr>
      <t>0.7, HC 0.5</t>
    </r>
    <r>
      <rPr>
        <sz val="10"/>
        <color theme="1"/>
        <rFont val="細明體"/>
        <charset val="136"/>
      </rPr>
      <t>→</t>
    </r>
    <r>
      <rPr>
        <sz val="10"/>
        <color theme="1"/>
        <rFont val="Calibri"/>
        <charset val="134"/>
      </rPr>
      <t>0.7</t>
    </r>
  </si>
  <si>
    <t>BP-1F</t>
  </si>
  <si>
    <r>
      <rPr>
        <sz val="10"/>
        <color theme="1"/>
        <rFont val="Calibri"/>
        <charset val="134"/>
      </rPr>
      <t>Canceled by PF 12-21, HC 6</t>
    </r>
    <r>
      <rPr>
        <sz val="10"/>
        <color theme="1"/>
        <rFont val="Arial"/>
        <charset val="134"/>
      </rPr>
      <t>→</t>
    </r>
    <r>
      <rPr>
        <sz val="10"/>
        <color theme="1"/>
        <rFont val="Calibri"/>
        <charset val="134"/>
      </rPr>
      <t>0</t>
    </r>
  </si>
  <si>
    <t>MF-5F</t>
  </si>
  <si>
    <r>
      <rPr>
        <sz val="10"/>
        <color theme="1"/>
        <rFont val="Calibri"/>
        <charset val="134"/>
      </rPr>
      <t>Change HC/Station from 1 to 2, QPL 4</t>
    </r>
    <r>
      <rPr>
        <sz val="10"/>
        <color theme="1"/>
        <rFont val="細明體"/>
        <charset val="136"/>
      </rPr>
      <t>→</t>
    </r>
    <r>
      <rPr>
        <sz val="10"/>
        <color theme="1"/>
        <rFont val="Calibri"/>
        <charset val="134"/>
      </rPr>
      <t>2</t>
    </r>
  </si>
  <si>
    <t>Screw-MLB</t>
  </si>
  <si>
    <r>
      <rPr>
        <sz val="10"/>
        <color theme="1"/>
        <rFont val="Calibri"/>
        <charset val="134"/>
      </rPr>
      <t>CT improve, HC 8</t>
    </r>
    <r>
      <rPr>
        <sz val="10"/>
        <color theme="1"/>
        <rFont val="細明體"/>
        <charset val="136"/>
      </rPr>
      <t>→</t>
    </r>
    <r>
      <rPr>
        <sz val="10"/>
        <color theme="1"/>
        <rFont val="Calibri"/>
        <charset val="134"/>
      </rPr>
      <t>7</t>
    </r>
  </si>
  <si>
    <t>Cure-UV-Wire Combs</t>
  </si>
  <si>
    <t>Glue-BP</t>
  </si>
  <si>
    <t>For QPL 5x, F1 Jeff mail feedback ST BP glue CT is about 50( 55.8s-&gt;50.8s), pending DVT Verify. The HC/Station should be 3</t>
  </si>
  <si>
    <t>Cure-BP</t>
  </si>
  <si>
    <r>
      <rPr>
        <sz val="10"/>
        <color theme="1"/>
        <rFont val="Calibri"/>
        <charset val="134"/>
      </rPr>
      <t>12/26:Piece/Batch change from 9 to 15 confirmed with FX PD, QPL 6</t>
    </r>
    <r>
      <rPr>
        <sz val="10"/>
        <color theme="1"/>
        <rFont val="細明體"/>
        <charset val="136"/>
      </rPr>
      <t>→</t>
    </r>
    <r>
      <rPr>
        <sz val="10"/>
        <color theme="1"/>
        <rFont val="Calibri"/>
        <charset val="134"/>
      </rPr>
      <t>5, HC 6</t>
    </r>
    <r>
      <rPr>
        <sz val="10"/>
        <color theme="1"/>
        <rFont val="細明體"/>
        <charset val="136"/>
      </rPr>
      <t>→</t>
    </r>
    <r>
      <rPr>
        <sz val="10"/>
        <color theme="1"/>
        <rFont val="Calibri"/>
        <charset val="134"/>
      </rPr>
      <t>5</t>
    </r>
  </si>
  <si>
    <t>Sub-TP Click</t>
  </si>
  <si>
    <r>
      <rPr>
        <sz val="10"/>
        <color theme="1"/>
        <rFont val="Calibri"/>
        <charset val="134"/>
      </rPr>
      <t>Target QPL update to 6 by Dave,need reduce POR cycle time to 60.75s(scan PDCA and loading unit 6.75s,machine pure time 54s)-F1 Alex. HC 11</t>
    </r>
    <r>
      <rPr>
        <sz val="10"/>
        <color theme="1"/>
        <rFont val="細明體"/>
        <charset val="136"/>
      </rPr>
      <t>→</t>
    </r>
    <r>
      <rPr>
        <sz val="10"/>
        <color theme="1"/>
        <rFont val="Calibri"/>
        <charset val="134"/>
      </rPr>
      <t>8</t>
    </r>
  </si>
  <si>
    <t>Pre-L-Bucket Rim and pFPS</t>
  </si>
  <si>
    <r>
      <rPr>
        <sz val="10"/>
        <color theme="1"/>
        <rFont val="Calibri"/>
        <charset val="134"/>
      </rPr>
      <t>Machine press time chagne from 21s to 28s and Change HC/Station from 1 to 2, QPL 6</t>
    </r>
    <r>
      <rPr>
        <sz val="10"/>
        <color theme="1"/>
        <rFont val="Arial"/>
        <charset val="134"/>
      </rPr>
      <t>→</t>
    </r>
    <r>
      <rPr>
        <sz val="10"/>
        <color theme="1"/>
        <rFont val="Calibri"/>
        <charset val="134"/>
      </rPr>
      <t>4, HC 6</t>
    </r>
    <r>
      <rPr>
        <sz val="10"/>
        <color theme="1"/>
        <rFont val="Arial"/>
        <charset val="134"/>
      </rPr>
      <t>→</t>
    </r>
    <r>
      <rPr>
        <sz val="10"/>
        <color theme="1"/>
        <rFont val="Calibri"/>
        <charset val="134"/>
      </rPr>
      <t>8</t>
    </r>
  </si>
  <si>
    <t>L-FPS</t>
  </si>
  <si>
    <r>
      <rPr>
        <sz val="10"/>
        <color theme="1"/>
        <rFont val="Calibri"/>
        <charset val="134"/>
      </rPr>
      <t>Update machine CT, QPL 15</t>
    </r>
    <r>
      <rPr>
        <sz val="10"/>
        <color theme="1"/>
        <rFont val="Arial"/>
        <charset val="134"/>
      </rPr>
      <t>→</t>
    </r>
    <r>
      <rPr>
        <sz val="10"/>
        <color theme="1"/>
        <rFont val="Calibri"/>
        <charset val="134"/>
      </rPr>
      <t>6, HC 15</t>
    </r>
    <r>
      <rPr>
        <sz val="10"/>
        <color theme="1"/>
        <rFont val="Arial"/>
        <charset val="134"/>
      </rPr>
      <t>→</t>
    </r>
    <r>
      <rPr>
        <sz val="10"/>
        <color theme="1"/>
        <rFont val="Calibri"/>
        <charset val="134"/>
      </rPr>
      <t>18</t>
    </r>
  </si>
  <si>
    <t>F-FPS</t>
  </si>
  <si>
    <r>
      <rPr>
        <sz val="10"/>
        <color theme="1"/>
        <rFont val="Calibri"/>
        <charset val="134"/>
      </rPr>
      <t>Machine CT change from 46s to 80s, QPL 6</t>
    </r>
    <r>
      <rPr>
        <sz val="10"/>
        <color theme="1"/>
        <rFont val="Arial"/>
        <charset val="134"/>
      </rPr>
      <t>→</t>
    </r>
    <r>
      <rPr>
        <sz val="10"/>
        <color theme="1"/>
        <rFont val="Calibri"/>
        <charset val="134"/>
      </rPr>
      <t>9, HC 3</t>
    </r>
    <r>
      <rPr>
        <sz val="10"/>
        <color theme="1"/>
        <rFont val="Arial"/>
        <charset val="134"/>
      </rPr>
      <t>→</t>
    </r>
    <r>
      <rPr>
        <sz val="10"/>
        <color theme="1"/>
        <rFont val="Calibri"/>
        <charset val="134"/>
      </rPr>
      <t>5</t>
    </r>
  </si>
  <si>
    <t>Cold-F-FPS</t>
  </si>
  <si>
    <r>
      <rPr>
        <sz val="10"/>
        <color theme="1"/>
        <rFont val="Calibri"/>
        <charset val="134"/>
      </rPr>
      <t>HC 3</t>
    </r>
    <r>
      <rPr>
        <sz val="10"/>
        <color theme="1"/>
        <rFont val="細明體"/>
        <charset val="136"/>
      </rPr>
      <t>→</t>
    </r>
    <r>
      <rPr>
        <sz val="10"/>
        <color theme="1"/>
        <rFont val="Calibri"/>
        <charset val="134"/>
      </rPr>
      <t>5,due to Cold-F-FPS relate with F-FPS</t>
    </r>
  </si>
  <si>
    <t>Pre L-Flange ADH</t>
  </si>
  <si>
    <r>
      <rPr>
        <sz val="10"/>
        <color theme="1"/>
        <rFont val="Calibri"/>
        <charset val="134"/>
      </rPr>
      <t>Machine CT change from 45s to 65s, QPL 5</t>
    </r>
    <r>
      <rPr>
        <sz val="10"/>
        <color theme="1"/>
        <rFont val="Arial"/>
        <charset val="134"/>
      </rPr>
      <t>→</t>
    </r>
    <r>
      <rPr>
        <sz val="10"/>
        <color theme="1"/>
        <rFont val="Calibri"/>
        <charset val="134"/>
      </rPr>
      <t>7, HC 10</t>
    </r>
    <r>
      <rPr>
        <sz val="10"/>
        <color theme="1"/>
        <rFont val="Arial"/>
        <charset val="134"/>
      </rPr>
      <t>→</t>
    </r>
    <r>
      <rPr>
        <sz val="10"/>
        <color theme="1"/>
        <rFont val="Calibri"/>
        <charset val="134"/>
      </rPr>
      <t>14</t>
    </r>
  </si>
  <si>
    <t>L-UH Caps</t>
  </si>
  <si>
    <r>
      <rPr>
        <sz val="10"/>
        <color theme="1"/>
        <rFont val="Calibri"/>
        <charset val="134"/>
      </rPr>
      <t>Change HC/Station from 1 to 1.5, QPL 10</t>
    </r>
    <r>
      <rPr>
        <sz val="10"/>
        <color theme="1"/>
        <rFont val="Arial"/>
        <charset val="134"/>
      </rPr>
      <t>→</t>
    </r>
    <r>
      <rPr>
        <sz val="10"/>
        <color theme="1"/>
        <rFont val="Calibri"/>
        <charset val="134"/>
      </rPr>
      <t>7, HC 10</t>
    </r>
    <r>
      <rPr>
        <sz val="10"/>
        <color theme="1"/>
        <rFont val="Arial"/>
        <charset val="134"/>
      </rPr>
      <t>→</t>
    </r>
    <r>
      <rPr>
        <sz val="10"/>
        <color theme="1"/>
        <rFont val="Calibri"/>
        <charset val="134"/>
      </rPr>
      <t>11</t>
    </r>
  </si>
  <si>
    <t>Pre Tack PTP Panel ADH</t>
  </si>
  <si>
    <r>
      <rPr>
        <sz val="10"/>
        <color theme="1"/>
        <rFont val="Calibri"/>
        <charset val="134"/>
      </rPr>
      <t>CT improve ,HC 6</t>
    </r>
    <r>
      <rPr>
        <sz val="10"/>
        <color theme="1"/>
        <rFont val="細明體"/>
        <charset val="136"/>
      </rPr>
      <t>→</t>
    </r>
    <r>
      <rPr>
        <sz val="10"/>
        <color theme="1"/>
        <rFont val="Calibri"/>
        <charset val="134"/>
      </rPr>
      <t>5</t>
    </r>
  </si>
  <si>
    <t>Pre L-PTP Panel ADH</t>
  </si>
  <si>
    <r>
      <rPr>
        <sz val="10"/>
        <color theme="1"/>
        <rFont val="Calibri"/>
        <charset val="134"/>
      </rPr>
      <t>Machine CT change from 60s to 52s, QPL 7</t>
    </r>
    <r>
      <rPr>
        <sz val="10"/>
        <color theme="1"/>
        <rFont val="Arial"/>
        <charset val="134"/>
      </rPr>
      <t>→</t>
    </r>
    <r>
      <rPr>
        <sz val="10"/>
        <color theme="1"/>
        <rFont val="Calibri"/>
        <charset val="134"/>
      </rPr>
      <t>6, HC 4</t>
    </r>
    <r>
      <rPr>
        <sz val="10"/>
        <color theme="1"/>
        <rFont val="Arial"/>
        <charset val="134"/>
      </rPr>
      <t>→</t>
    </r>
    <r>
      <rPr>
        <sz val="10"/>
        <color theme="1"/>
        <rFont val="Calibri"/>
        <charset val="134"/>
      </rPr>
      <t>3</t>
    </r>
  </si>
  <si>
    <t>Cold Pre L-PTP Panel ADH</t>
  </si>
  <si>
    <r>
      <rPr>
        <sz val="10"/>
        <color theme="1"/>
        <rFont val="Calibri"/>
        <charset val="134"/>
      </rPr>
      <t>HC 4</t>
    </r>
    <r>
      <rPr>
        <sz val="10"/>
        <color theme="1"/>
        <rFont val="細明體"/>
        <charset val="136"/>
      </rPr>
      <t>→</t>
    </r>
    <r>
      <rPr>
        <sz val="10"/>
        <color theme="1"/>
        <rFont val="Calibri"/>
        <charset val="134"/>
      </rPr>
      <t>3,due to Cold Pre L-PTP Panel ADH relate with Pre L-PTP Panel ADH</t>
    </r>
  </si>
  <si>
    <t>Pre-L-PTP</t>
  </si>
  <si>
    <r>
      <rPr>
        <sz val="10"/>
        <color theme="1"/>
        <rFont val="Calibri"/>
        <charset val="134"/>
      </rPr>
      <t>Change from DOE to POR, QPL 0</t>
    </r>
    <r>
      <rPr>
        <sz val="10"/>
        <color theme="1"/>
        <rFont val="細明體"/>
        <charset val="136"/>
      </rPr>
      <t>→</t>
    </r>
    <r>
      <rPr>
        <sz val="10"/>
        <color theme="1"/>
        <rFont val="Calibri"/>
        <charset val="134"/>
      </rPr>
      <t>4, HC 0</t>
    </r>
    <r>
      <rPr>
        <sz val="10"/>
        <color theme="1"/>
        <rFont val="細明體"/>
        <charset val="136"/>
      </rPr>
      <t>→</t>
    </r>
    <r>
      <rPr>
        <sz val="10"/>
        <color theme="1"/>
        <rFont val="Calibri"/>
        <charset val="134"/>
      </rPr>
      <t>15</t>
    </r>
  </si>
  <si>
    <t>Cold Pre-L-PTP</t>
  </si>
  <si>
    <r>
      <rPr>
        <sz val="10"/>
        <color theme="1"/>
        <rFont val="Calibri"/>
        <charset val="134"/>
      </rPr>
      <t>Change to POR by PF 12_24, HC 0</t>
    </r>
    <r>
      <rPr>
        <sz val="10"/>
        <color theme="1"/>
        <rFont val="細明體"/>
        <charset val="136"/>
      </rPr>
      <t>→</t>
    </r>
    <r>
      <rPr>
        <sz val="10"/>
        <color theme="1"/>
        <rFont val="Calibri"/>
        <charset val="134"/>
      </rPr>
      <t>4</t>
    </r>
  </si>
  <si>
    <t>L-PTP</t>
  </si>
  <si>
    <r>
      <rPr>
        <sz val="10"/>
        <color theme="1"/>
        <rFont val="Calibri"/>
        <charset val="134"/>
      </rPr>
      <t>Move some action back to " Cold Pre-L-PTP", Change HC/Piece from 1 to 0.5, QPL 12</t>
    </r>
    <r>
      <rPr>
        <sz val="10"/>
        <color theme="1"/>
        <rFont val="細明體"/>
        <charset val="136"/>
      </rPr>
      <t>→</t>
    </r>
    <r>
      <rPr>
        <sz val="10"/>
        <color theme="1"/>
        <rFont val="Calibri"/>
        <charset val="134"/>
      </rPr>
      <t>9, HC 12</t>
    </r>
    <r>
      <rPr>
        <sz val="10"/>
        <color theme="1"/>
        <rFont val="細明體"/>
        <charset val="136"/>
      </rPr>
      <t>→</t>
    </r>
    <r>
      <rPr>
        <sz val="10"/>
        <color theme="1"/>
        <rFont val="Calibri"/>
        <charset val="134"/>
      </rPr>
      <t>5</t>
    </r>
  </si>
  <si>
    <t>Deboss-1</t>
  </si>
  <si>
    <r>
      <rPr>
        <sz val="10"/>
        <color theme="1"/>
        <rFont val="Calibri"/>
        <charset val="134"/>
      </rPr>
      <t>Machine CT change from 55s to 85s, QPL 6</t>
    </r>
    <r>
      <rPr>
        <sz val="10"/>
        <color theme="1"/>
        <rFont val="Arial"/>
        <charset val="134"/>
      </rPr>
      <t>→</t>
    </r>
    <r>
      <rPr>
        <sz val="10"/>
        <color theme="1"/>
        <rFont val="Calibri"/>
        <charset val="134"/>
      </rPr>
      <t>9, HC 3</t>
    </r>
    <r>
      <rPr>
        <sz val="10"/>
        <color theme="1"/>
        <rFont val="Arial"/>
        <charset val="134"/>
      </rPr>
      <t>→</t>
    </r>
    <r>
      <rPr>
        <sz val="10"/>
        <color theme="1"/>
        <rFont val="Calibri"/>
        <charset val="134"/>
      </rPr>
      <t>4</t>
    </r>
  </si>
  <si>
    <t>Deboss-2</t>
  </si>
  <si>
    <r>
      <rPr>
        <sz val="10"/>
        <color theme="1"/>
        <rFont val="Calibri"/>
        <charset val="134"/>
      </rPr>
      <t>Deboss-2 match with Deboss-1, QPL Change 7</t>
    </r>
    <r>
      <rPr>
        <sz val="10"/>
        <color theme="1"/>
        <rFont val="Arial"/>
        <charset val="134"/>
      </rPr>
      <t>→</t>
    </r>
    <r>
      <rPr>
        <sz val="10"/>
        <color theme="1"/>
        <rFont val="Calibri"/>
        <charset val="134"/>
      </rPr>
      <t>9, HC 4</t>
    </r>
    <r>
      <rPr>
        <sz val="10"/>
        <color theme="1"/>
        <rFont val="Arial"/>
        <charset val="134"/>
      </rPr>
      <t>→</t>
    </r>
    <r>
      <rPr>
        <sz val="10"/>
        <color theme="1"/>
        <rFont val="Calibri"/>
        <charset val="134"/>
      </rPr>
      <t>5</t>
    </r>
  </si>
  <si>
    <t>Trim-Kptp</t>
  </si>
  <si>
    <r>
      <rPr>
        <sz val="10"/>
        <color theme="1"/>
        <rFont val="Calibri"/>
        <charset val="134"/>
      </rPr>
      <t>Jeff confirm the MP QPL will be 4, so Change HC/Piece from 1 to 1.5, QPL 5</t>
    </r>
    <r>
      <rPr>
        <sz val="10"/>
        <color theme="1"/>
        <rFont val="細明體"/>
        <charset val="136"/>
      </rPr>
      <t>→</t>
    </r>
    <r>
      <rPr>
        <sz val="10"/>
        <color theme="1"/>
        <rFont val="Calibri"/>
        <charset val="134"/>
      </rPr>
      <t>4,</t>
    </r>
  </si>
  <si>
    <t>Align-MLB Bridge</t>
  </si>
  <si>
    <r>
      <rPr>
        <sz val="10"/>
        <color theme="1"/>
        <rFont val="Calibri"/>
        <charset val="134"/>
      </rPr>
      <t>CT decrease, HC 9</t>
    </r>
    <r>
      <rPr>
        <sz val="10"/>
        <color theme="1"/>
        <rFont val="Arial"/>
        <charset val="134"/>
      </rPr>
      <t>→</t>
    </r>
    <r>
      <rPr>
        <sz val="10"/>
        <color theme="1"/>
        <rFont val="Calibri"/>
        <charset val="134"/>
      </rPr>
      <t>8</t>
    </r>
  </si>
  <si>
    <t>Hotbar MLB Continuity</t>
  </si>
  <si>
    <r>
      <rPr>
        <sz val="10"/>
        <color theme="1"/>
        <rFont val="Calibri"/>
        <charset val="134"/>
      </rPr>
      <t>MP cancel base on PF-12_24, QPL 3</t>
    </r>
    <r>
      <rPr>
        <sz val="10"/>
        <color theme="1"/>
        <rFont val="細明體"/>
        <charset val="136"/>
      </rPr>
      <t>→</t>
    </r>
    <r>
      <rPr>
        <sz val="10"/>
        <color theme="1"/>
        <rFont val="Calibri"/>
        <charset val="134"/>
      </rPr>
      <t>0, HC 3</t>
    </r>
    <r>
      <rPr>
        <sz val="10"/>
        <color theme="1"/>
        <rFont val="細明體"/>
        <charset val="136"/>
      </rPr>
      <t>→</t>
    </r>
    <r>
      <rPr>
        <sz val="10"/>
        <color theme="1"/>
        <rFont val="Calibri"/>
        <charset val="134"/>
      </rPr>
      <t>0</t>
    </r>
  </si>
  <si>
    <t>Sub-Panel Direct</t>
  </si>
  <si>
    <r>
      <rPr>
        <sz val="10"/>
        <color theme="1"/>
        <rFont val="Calibri"/>
        <charset val="134"/>
      </rPr>
      <t>station CT improve, QPL 4</t>
    </r>
    <r>
      <rPr>
        <sz val="10"/>
        <color theme="1"/>
        <rFont val="Arial"/>
        <charset val="134"/>
      </rPr>
      <t>→</t>
    </r>
    <r>
      <rPr>
        <sz val="10"/>
        <color theme="1"/>
        <rFont val="Calibri"/>
        <charset val="134"/>
      </rPr>
      <t>3, HC 4</t>
    </r>
    <r>
      <rPr>
        <sz val="10"/>
        <color theme="1"/>
        <rFont val="Arial"/>
        <charset val="134"/>
      </rPr>
      <t>→</t>
    </r>
    <r>
      <rPr>
        <sz val="10"/>
        <color theme="1"/>
        <rFont val="Calibri"/>
        <charset val="134"/>
      </rPr>
      <t>3</t>
    </r>
  </si>
  <si>
    <t xml:space="preserve">UV-USBC2 </t>
  </si>
  <si>
    <t>Hotbar-USBC Continuity</t>
  </si>
  <si>
    <r>
      <rPr>
        <sz val="10"/>
        <color theme="1"/>
        <rFont val="Calibri"/>
        <charset val="134"/>
      </rPr>
      <t>MP cancel base on PF-12_24, QPL 4</t>
    </r>
    <r>
      <rPr>
        <sz val="10"/>
        <color theme="1"/>
        <rFont val="細明體"/>
        <charset val="136"/>
      </rPr>
      <t>→</t>
    </r>
    <r>
      <rPr>
        <sz val="10"/>
        <color theme="1"/>
        <rFont val="Calibri"/>
        <charset val="134"/>
      </rPr>
      <t>0, HC 4</t>
    </r>
    <r>
      <rPr>
        <sz val="10"/>
        <color theme="1"/>
        <rFont val="細明體"/>
        <charset val="136"/>
      </rPr>
      <t>→</t>
    </r>
    <r>
      <rPr>
        <sz val="10"/>
        <color theme="1"/>
        <rFont val="Calibri"/>
        <charset val="134"/>
      </rPr>
      <t>0</t>
    </r>
  </si>
  <si>
    <t>Glue-USBC</t>
  </si>
  <si>
    <r>
      <rPr>
        <sz val="10"/>
        <color theme="1"/>
        <rFont val="Calibri"/>
        <charset val="134"/>
      </rPr>
      <t>confirmed with F1 Jeff, change to 1x machine match 2x holder, QPL no change(2x), HC 10</t>
    </r>
    <r>
      <rPr>
        <sz val="10"/>
        <color theme="1"/>
        <rFont val="細明體"/>
        <charset val="136"/>
      </rPr>
      <t>→</t>
    </r>
    <r>
      <rPr>
        <sz val="10"/>
        <color theme="1"/>
        <rFont val="Calibri"/>
        <charset val="134"/>
      </rPr>
      <t>4</t>
    </r>
  </si>
  <si>
    <t>Cure-USBC</t>
  </si>
  <si>
    <r>
      <rPr>
        <sz val="10"/>
        <color theme="1"/>
        <rFont val="Calibri"/>
        <charset val="134"/>
      </rPr>
      <t>Use the new carrier (2x holder), QPL 3</t>
    </r>
    <r>
      <rPr>
        <sz val="10"/>
        <color theme="1"/>
        <rFont val="細明體"/>
        <charset val="136"/>
      </rPr>
      <t>→</t>
    </r>
    <r>
      <rPr>
        <sz val="10"/>
        <color theme="1"/>
        <rFont val="Calibri"/>
        <charset val="134"/>
      </rPr>
      <t>5</t>
    </r>
  </si>
  <si>
    <t>L-Top Cover Flat</t>
  </si>
  <si>
    <r>
      <rPr>
        <sz val="10"/>
        <color theme="1"/>
        <rFont val="Calibri"/>
        <charset val="134"/>
      </rPr>
      <t>Use the New fixture, CT decrease, HC 20</t>
    </r>
    <r>
      <rPr>
        <sz val="10"/>
        <color theme="1"/>
        <rFont val="細明體"/>
        <charset val="136"/>
      </rPr>
      <t>→</t>
    </r>
    <r>
      <rPr>
        <sz val="10"/>
        <color theme="1"/>
        <rFont val="Calibri"/>
        <charset val="134"/>
      </rPr>
      <t>15.</t>
    </r>
  </si>
  <si>
    <t>FATP-FWDL</t>
  </si>
  <si>
    <t>12/26: QPL chang from 14 to 13 base on TE F1 requirement</t>
  </si>
  <si>
    <t>FATP-QT</t>
  </si>
  <si>
    <t>12/26: QPL chang from 34 to 33 base on TE F1 requirement</t>
  </si>
  <si>
    <t>FATP-KBT</t>
  </si>
  <si>
    <r>
      <rPr>
        <sz val="10"/>
        <color theme="1"/>
        <rFont val="Calibri"/>
        <charset val="134"/>
      </rPr>
      <t>12/26: QPL chang from 9 to 8 base on TE F1 requirement, HC 5</t>
    </r>
    <r>
      <rPr>
        <sz val="10"/>
        <color theme="1"/>
        <rFont val="Arial"/>
        <charset val="134"/>
      </rPr>
      <t>→</t>
    </r>
    <r>
      <rPr>
        <sz val="10"/>
        <color theme="1"/>
        <rFont val="Calibri"/>
        <charset val="134"/>
      </rPr>
      <t>4</t>
    </r>
  </si>
  <si>
    <t>FATP-HF-Cycling</t>
  </si>
  <si>
    <r>
      <rPr>
        <sz val="10"/>
        <color theme="1"/>
        <rFont val="Calibri"/>
        <charset val="134"/>
      </rPr>
      <t>New add to sampling, QPL 0</t>
    </r>
    <r>
      <rPr>
        <sz val="10"/>
        <color theme="1"/>
        <rFont val="細明體"/>
        <charset val="136"/>
      </rPr>
      <t>→</t>
    </r>
    <r>
      <rPr>
        <sz val="10"/>
        <color theme="1"/>
        <rFont val="Calibri"/>
        <charset val="134"/>
      </rPr>
      <t>1, HC 0</t>
    </r>
    <r>
      <rPr>
        <sz val="10"/>
        <color theme="1"/>
        <rFont val="細明體"/>
        <charset val="136"/>
      </rPr>
      <t>→</t>
    </r>
    <r>
      <rPr>
        <sz val="10"/>
        <color theme="1"/>
        <rFont val="Calibri"/>
        <charset val="134"/>
      </rPr>
      <t>1</t>
    </r>
  </si>
  <si>
    <t>Post Cosmetic</t>
  </si>
  <si>
    <r>
      <rPr>
        <sz val="10"/>
        <color theme="1"/>
        <rFont val="Calibri"/>
        <charset val="134"/>
      </rPr>
      <t>Change the CT from 41.22s to 30.5s, HC 4</t>
    </r>
    <r>
      <rPr>
        <sz val="10"/>
        <color theme="1"/>
        <rFont val="Arial"/>
        <charset val="134"/>
      </rPr>
      <t>→</t>
    </r>
    <r>
      <rPr>
        <sz val="10"/>
        <color theme="1"/>
        <rFont val="Calibri"/>
        <charset val="134"/>
      </rPr>
      <t>3</t>
    </r>
  </si>
  <si>
    <t>FWDL</t>
  </si>
  <si>
    <r>
      <rPr>
        <sz val="10"/>
        <color theme="1"/>
        <rFont val="Calibri"/>
        <charset val="134"/>
      </rPr>
      <t>ST&amp;SA FWDL-FATP station in Post FATP line, pending F1 Ken confirm if add  FWDL-FATP station, Packing FWDL QPL 10</t>
    </r>
    <r>
      <rPr>
        <sz val="10"/>
        <color theme="1"/>
        <rFont val="細明體"/>
        <charset val="136"/>
      </rPr>
      <t>→</t>
    </r>
    <r>
      <rPr>
        <sz val="10"/>
        <color theme="1"/>
        <rFont val="Calibri"/>
        <charset val="134"/>
      </rPr>
      <t>0, HC 3</t>
    </r>
    <r>
      <rPr>
        <sz val="10"/>
        <color theme="1"/>
        <rFont val="細明體"/>
        <charset val="136"/>
      </rPr>
      <t>→</t>
    </r>
    <r>
      <rPr>
        <sz val="10"/>
        <color theme="1"/>
        <rFont val="Calibri"/>
        <charset val="134"/>
      </rPr>
      <t>0 temporary</t>
    </r>
  </si>
  <si>
    <t>TC10.5</t>
  </si>
  <si>
    <r>
      <rPr>
        <sz val="10"/>
        <color theme="1"/>
        <rFont val="Calibri"/>
        <charset val="134"/>
      </rPr>
      <t>Packing line need this station, HC 0</t>
    </r>
    <r>
      <rPr>
        <sz val="10"/>
        <color theme="1"/>
        <rFont val="細明體"/>
        <charset val="136"/>
      </rPr>
      <t>→</t>
    </r>
    <r>
      <rPr>
        <sz val="10"/>
        <color theme="1"/>
        <rFont val="Calibri"/>
        <charset val="134"/>
      </rPr>
      <t>6</t>
    </r>
  </si>
  <si>
    <t>C10.5</t>
  </si>
  <si>
    <r>
      <rPr>
        <sz val="10"/>
        <color theme="1"/>
        <rFont val="Calibri"/>
        <charset val="134"/>
      </rPr>
      <t>Move Laser SN to packing line, separate cosmetic action to a station, HC 6</t>
    </r>
    <r>
      <rPr>
        <sz val="10"/>
        <color theme="1"/>
        <rFont val="細明體"/>
        <charset val="136"/>
      </rPr>
      <t>→</t>
    </r>
    <r>
      <rPr>
        <sz val="10"/>
        <color theme="1"/>
        <rFont val="Calibri"/>
        <charset val="134"/>
      </rPr>
      <t>5</t>
    </r>
  </si>
  <si>
    <t>PO 2</t>
  </si>
  <si>
    <t>Paste Protective Label --Cancel base on SA&amp;ST EVT Packing Line Process Flow V1.1 20191212</t>
  </si>
  <si>
    <t>V0.8</t>
  </si>
  <si>
    <t>FPS-5F</t>
  </si>
  <si>
    <r>
      <rPr>
        <sz val="10"/>
        <color theme="1"/>
        <rFont val="Calibri"/>
        <charset val="134"/>
      </rPr>
      <t>01/08: Add back by PF 12_28, CT follow SA, QPL 0</t>
    </r>
    <r>
      <rPr>
        <sz val="10"/>
        <color theme="1"/>
        <rFont val="細明體"/>
        <charset val="136"/>
      </rPr>
      <t>→</t>
    </r>
    <r>
      <rPr>
        <sz val="10"/>
        <color theme="1"/>
        <rFont val="Calibri"/>
        <charset val="134"/>
      </rPr>
      <t>7, HC 0</t>
    </r>
    <r>
      <rPr>
        <sz val="10"/>
        <color theme="1"/>
        <rFont val="細明體"/>
        <charset val="136"/>
      </rPr>
      <t>→</t>
    </r>
    <r>
      <rPr>
        <sz val="10"/>
        <color theme="1"/>
        <rFont val="Calibri"/>
        <charset val="134"/>
      </rPr>
      <t>14</t>
    </r>
  </si>
  <si>
    <r>
      <rPr>
        <sz val="10"/>
        <color theme="1"/>
        <rFont val="Calibri"/>
        <charset val="134"/>
      </rPr>
      <t>01/08:New add FPS-5F, Manual CT decrease, HC 12</t>
    </r>
    <r>
      <rPr>
        <sz val="10"/>
        <color theme="1"/>
        <rFont val="細明體"/>
        <charset val="136"/>
      </rPr>
      <t>→</t>
    </r>
    <r>
      <rPr>
        <sz val="10"/>
        <color theme="1"/>
        <rFont val="Calibri"/>
        <charset val="134"/>
      </rPr>
      <t>6</t>
    </r>
  </si>
  <si>
    <t>FPS-7.5F</t>
  </si>
  <si>
    <r>
      <rPr>
        <sz val="10"/>
        <color theme="1"/>
        <rFont val="Calibri"/>
        <charset val="134"/>
      </rPr>
      <t>01/08: New Add by PF 12_28, QPL 0</t>
    </r>
    <r>
      <rPr>
        <sz val="10"/>
        <color theme="1"/>
        <rFont val="細明體"/>
        <charset val="136"/>
      </rPr>
      <t>→</t>
    </r>
    <r>
      <rPr>
        <sz val="10"/>
        <color theme="1"/>
        <rFont val="Calibri"/>
        <charset val="134"/>
      </rPr>
      <t>4, HC 0</t>
    </r>
    <r>
      <rPr>
        <sz val="10"/>
        <color theme="1"/>
        <rFont val="細明體"/>
        <charset val="136"/>
      </rPr>
      <t>→</t>
    </r>
    <r>
      <rPr>
        <sz val="10"/>
        <color theme="1"/>
        <rFont val="Calibri"/>
        <charset val="134"/>
      </rPr>
      <t>8</t>
    </r>
  </si>
  <si>
    <t>PTP-2.2F</t>
  </si>
  <si>
    <r>
      <rPr>
        <sz val="10"/>
        <color theme="1"/>
        <rFont val="Calibri"/>
        <charset val="134"/>
      </rPr>
      <t>01/08:New add station base on PD information, QPL 0</t>
    </r>
    <r>
      <rPr>
        <sz val="10"/>
        <color theme="1"/>
        <rFont val="Arial"/>
        <charset val="134"/>
      </rPr>
      <t>→</t>
    </r>
    <r>
      <rPr>
        <sz val="10"/>
        <color theme="1"/>
        <rFont val="Calibri"/>
        <charset val="134"/>
      </rPr>
      <t>0.5, HC 0</t>
    </r>
    <r>
      <rPr>
        <sz val="10"/>
        <color theme="1"/>
        <rFont val="Arial"/>
        <charset val="134"/>
      </rPr>
      <t>→</t>
    </r>
    <r>
      <rPr>
        <sz val="10"/>
        <color theme="1"/>
        <rFont val="Calibri"/>
        <charset val="134"/>
      </rPr>
      <t>0.5</t>
    </r>
  </si>
  <si>
    <t>PTP-4F</t>
  </si>
  <si>
    <t>01/08: Change station name "L-UH Stiff PTP" to "PTP-4F"</t>
  </si>
  <si>
    <t>UH Stiff-1F</t>
  </si>
  <si>
    <r>
      <rPr>
        <sz val="10"/>
        <color theme="1"/>
        <rFont val="Calibri"/>
        <charset val="134"/>
      </rPr>
      <t>01/08:Laser Machine change to Die Cut, QPL 2</t>
    </r>
    <r>
      <rPr>
        <sz val="10"/>
        <color theme="1"/>
        <rFont val="細明體"/>
        <charset val="136"/>
      </rPr>
      <t>→</t>
    </r>
    <r>
      <rPr>
        <sz val="10"/>
        <color theme="1"/>
        <rFont val="Calibri"/>
        <charset val="134"/>
      </rPr>
      <t>0.8, HC 1</t>
    </r>
    <r>
      <rPr>
        <sz val="10"/>
        <color theme="1"/>
        <rFont val="細明體"/>
        <charset val="136"/>
      </rPr>
      <t>→</t>
    </r>
    <r>
      <rPr>
        <sz val="10"/>
        <color theme="1"/>
        <rFont val="Calibri"/>
        <charset val="134"/>
      </rPr>
      <t>0.8</t>
    </r>
  </si>
  <si>
    <t>Flex-KBM</t>
  </si>
  <si>
    <r>
      <rPr>
        <sz val="10"/>
        <color theme="1"/>
        <rFont val="Calibri"/>
        <charset val="134"/>
      </rPr>
      <t>01/08:Universal carrier change to POR, CT increase, HC 8</t>
    </r>
    <r>
      <rPr>
        <sz val="10"/>
        <color theme="1"/>
        <rFont val="細明體"/>
        <charset val="136"/>
      </rPr>
      <t>→</t>
    </r>
    <r>
      <rPr>
        <sz val="10"/>
        <color theme="1"/>
        <rFont val="Calibri"/>
        <charset val="134"/>
      </rPr>
      <t>9</t>
    </r>
  </si>
  <si>
    <t xml:space="preserve">UV-Wire Combs </t>
  </si>
  <si>
    <r>
      <rPr>
        <sz val="10"/>
        <color theme="1"/>
        <rFont val="Calibri"/>
        <charset val="134"/>
      </rPr>
      <t>01/08:Universal carrier change to POR, CT increase, HC 7</t>
    </r>
    <r>
      <rPr>
        <sz val="10"/>
        <color theme="1"/>
        <rFont val="細明體"/>
        <charset val="136"/>
      </rPr>
      <t>→</t>
    </r>
    <r>
      <rPr>
        <sz val="10"/>
        <color theme="1"/>
        <rFont val="Calibri"/>
        <charset val="134"/>
      </rPr>
      <t>11</t>
    </r>
  </si>
  <si>
    <t>Sub-QT</t>
  </si>
  <si>
    <r>
      <rPr>
        <sz val="10"/>
        <color theme="1"/>
        <rFont val="Calibri"/>
        <charset val="134"/>
      </rPr>
      <t>01/08: Universal carrier Change to POR, manual CT decrease, HC/Machine change from 0.5 to 0.3, HC 21</t>
    </r>
    <r>
      <rPr>
        <sz val="10"/>
        <color theme="1"/>
        <rFont val="細明體"/>
        <charset val="136"/>
      </rPr>
      <t>→</t>
    </r>
    <r>
      <rPr>
        <sz val="10"/>
        <color theme="1"/>
        <rFont val="Calibri"/>
        <charset val="134"/>
      </rPr>
      <t>13</t>
    </r>
  </si>
  <si>
    <r>
      <rPr>
        <sz val="10"/>
        <color theme="1"/>
        <rFont val="Calibri"/>
        <charset val="134"/>
      </rPr>
      <t>1/8:"Flagpole DOE" change to POR, machine press time increase from 29s to 39s, HC/Machine change from 2 to 1, QPL 4</t>
    </r>
    <r>
      <rPr>
        <sz val="10"/>
        <color theme="1"/>
        <rFont val="細明體"/>
        <charset val="136"/>
      </rPr>
      <t>→</t>
    </r>
    <r>
      <rPr>
        <sz val="10"/>
        <color theme="1"/>
        <rFont val="Calibri"/>
        <charset val="134"/>
      </rPr>
      <t>7, HC 8</t>
    </r>
    <r>
      <rPr>
        <sz val="10"/>
        <color theme="1"/>
        <rFont val="細明體"/>
        <charset val="136"/>
      </rPr>
      <t>→</t>
    </r>
    <r>
      <rPr>
        <sz val="10"/>
        <color theme="1"/>
        <rFont val="Calibri"/>
        <charset val="134"/>
      </rPr>
      <t>7</t>
    </r>
  </si>
  <si>
    <r>
      <rPr>
        <sz val="10"/>
        <color theme="1"/>
        <rFont val="Calibri"/>
        <charset val="134"/>
      </rPr>
      <t>01/08:Follow SA, Change HC/Machine from 3 to 2, QPL 6</t>
    </r>
    <r>
      <rPr>
        <sz val="10"/>
        <color theme="1"/>
        <rFont val="細明體"/>
        <charset val="136"/>
      </rPr>
      <t>→</t>
    </r>
    <r>
      <rPr>
        <sz val="10"/>
        <color theme="1"/>
        <rFont val="Calibri"/>
        <charset val="134"/>
      </rPr>
      <t>8, HC 18</t>
    </r>
    <r>
      <rPr>
        <sz val="10"/>
        <color theme="1"/>
        <rFont val="細明體"/>
        <charset val="136"/>
      </rPr>
      <t>→</t>
    </r>
    <r>
      <rPr>
        <sz val="10"/>
        <color theme="1"/>
        <rFont val="Calibri"/>
        <charset val="134"/>
      </rPr>
      <t>16</t>
    </r>
  </si>
  <si>
    <r>
      <rPr>
        <sz val="10"/>
        <color theme="1"/>
        <rFont val="Calibri"/>
        <charset val="134"/>
      </rPr>
      <t>1/8: Change from manual to fixturem QPL 0</t>
    </r>
    <r>
      <rPr>
        <sz val="10"/>
        <color theme="1"/>
        <rFont val="細明體"/>
        <charset val="136"/>
      </rPr>
      <t>→</t>
    </r>
    <r>
      <rPr>
        <sz val="10"/>
        <color theme="1"/>
        <rFont val="Calibri"/>
        <charset val="134"/>
      </rPr>
      <t>5, HC 5</t>
    </r>
    <r>
      <rPr>
        <sz val="10"/>
        <color theme="1"/>
        <rFont val="細明體"/>
        <charset val="136"/>
      </rPr>
      <t>→</t>
    </r>
    <r>
      <rPr>
        <sz val="10"/>
        <color theme="1"/>
        <rFont val="Calibri"/>
        <charset val="134"/>
      </rPr>
      <t>5</t>
    </r>
  </si>
  <si>
    <t>Pre-L-UH Caps</t>
  </si>
  <si>
    <r>
      <rPr>
        <sz val="10"/>
        <color theme="1"/>
        <rFont val="Calibri"/>
        <charset val="134"/>
      </rPr>
      <t>01/08: New Add by PF 12_28, HC 0</t>
    </r>
    <r>
      <rPr>
        <sz val="10"/>
        <color theme="1"/>
        <rFont val="細明體"/>
        <charset val="136"/>
      </rPr>
      <t>→</t>
    </r>
    <r>
      <rPr>
        <sz val="10"/>
        <color theme="1"/>
        <rFont val="Calibri"/>
        <charset val="134"/>
      </rPr>
      <t>8</t>
    </r>
  </si>
  <si>
    <r>
      <rPr>
        <sz val="10"/>
        <color theme="1"/>
        <rFont val="Calibri"/>
        <charset val="134"/>
      </rPr>
      <t>01/08: New add "Pre-L-UH Caps" station, CT decrease. HC 11</t>
    </r>
    <r>
      <rPr>
        <sz val="10"/>
        <color theme="1"/>
        <rFont val="細明體"/>
        <charset val="136"/>
      </rPr>
      <t>→</t>
    </r>
    <r>
      <rPr>
        <sz val="10"/>
        <color theme="1"/>
        <rFont val="Calibri"/>
        <charset val="134"/>
      </rPr>
      <t>4</t>
    </r>
  </si>
  <si>
    <t>Pre L-PTP (Hot)</t>
  </si>
  <si>
    <t>01/08:Change station name "Pre-L-PTP" to "Pre L-PTP (Hot)"</t>
  </si>
  <si>
    <t>Pre-L-PTP (Cold)</t>
  </si>
  <si>
    <t>01/08:Change station name "Cold Pre-L-PTP" to "Pre-L-PTP (Cold)"</t>
  </si>
  <si>
    <r>
      <rPr>
        <sz val="10"/>
        <color theme="1"/>
        <rFont val="Calibri"/>
        <charset val="134"/>
      </rPr>
      <t>01/15: MF-5F update to auto machine, HC 4</t>
    </r>
    <r>
      <rPr>
        <sz val="10"/>
        <color theme="1"/>
        <rFont val="細明體"/>
        <charset val="136"/>
      </rPr>
      <t>→</t>
    </r>
    <r>
      <rPr>
        <sz val="10"/>
        <color theme="1"/>
        <rFont val="Calibri"/>
        <charset val="134"/>
      </rPr>
      <t>0
01/10:Manual CT decrease 4s temporary, pending DVT confirm, HC 5</t>
    </r>
    <r>
      <rPr>
        <sz val="10"/>
        <color theme="1"/>
        <rFont val="細明體"/>
        <charset val="136"/>
      </rPr>
      <t>→</t>
    </r>
    <r>
      <rPr>
        <sz val="10"/>
        <color theme="1"/>
        <rFont val="Calibri"/>
        <charset val="134"/>
      </rPr>
      <t>4
Add locate PVC to Carrier</t>
    </r>
  </si>
  <si>
    <t>Press-USBC</t>
  </si>
  <si>
    <r>
      <rPr>
        <sz val="10"/>
        <color theme="1"/>
        <rFont val="Calibri"/>
        <charset val="134"/>
      </rPr>
      <t>01/08: Change from DOE to POR, QPL 0</t>
    </r>
    <r>
      <rPr>
        <sz val="10"/>
        <color theme="1"/>
        <rFont val="Arial"/>
        <charset val="134"/>
      </rPr>
      <t>→</t>
    </r>
    <r>
      <rPr>
        <sz val="10"/>
        <color theme="1"/>
        <rFont val="Calibri"/>
        <charset val="134"/>
      </rPr>
      <t>2, HC0</t>
    </r>
    <r>
      <rPr>
        <sz val="10"/>
        <color theme="1"/>
        <rFont val="Arial"/>
        <charset val="134"/>
      </rPr>
      <t>→</t>
    </r>
    <r>
      <rPr>
        <sz val="10"/>
        <color theme="1"/>
        <rFont val="Calibri"/>
        <charset val="134"/>
      </rPr>
      <t>2</t>
    </r>
  </si>
  <si>
    <r>
      <rPr>
        <sz val="10"/>
        <color theme="1"/>
        <rFont val="Calibri"/>
        <charset val="134"/>
      </rPr>
      <t>01/15: MF-5F update to auto machine, QPL 2</t>
    </r>
    <r>
      <rPr>
        <sz val="10"/>
        <color theme="1"/>
        <rFont val="細明體"/>
        <charset val="136"/>
      </rPr>
      <t>→</t>
    </r>
    <r>
      <rPr>
        <sz val="10"/>
        <color theme="1"/>
        <rFont val="Calibri"/>
        <charset val="134"/>
      </rPr>
      <t>3, HC 4</t>
    </r>
    <r>
      <rPr>
        <sz val="10"/>
        <color theme="1"/>
        <rFont val="細明體"/>
        <charset val="136"/>
      </rPr>
      <t>→</t>
    </r>
    <r>
      <rPr>
        <sz val="10"/>
        <color theme="1"/>
        <rFont val="Calibri"/>
        <charset val="134"/>
      </rPr>
      <t>6
Change HC/Station from 1 to 2, QPL 4</t>
    </r>
    <r>
      <rPr>
        <sz val="10"/>
        <color theme="1"/>
        <rFont val="細明體"/>
        <charset val="136"/>
      </rPr>
      <t>→</t>
    </r>
    <r>
      <rPr>
        <sz val="10"/>
        <color theme="1"/>
        <rFont val="Calibri"/>
        <charset val="134"/>
      </rPr>
      <t>2</t>
    </r>
  </si>
  <si>
    <t>Press-End Cap</t>
  </si>
  <si>
    <t>01/08:Confirmed with F1 Irzal,TDL Numbers 13 QPL, 4 HC</t>
  </si>
  <si>
    <r>
      <rPr>
        <sz val="10"/>
        <color theme="1"/>
        <rFont val="Calibri"/>
        <charset val="134"/>
      </rPr>
      <t>01/08: Follow Sub QT, HC/Machine change from 0.25 to 0.3, HC 9</t>
    </r>
    <r>
      <rPr>
        <sz val="10"/>
        <color theme="1"/>
        <rFont val="細明體"/>
        <charset val="136"/>
      </rPr>
      <t>→</t>
    </r>
    <r>
      <rPr>
        <sz val="10"/>
        <color theme="1"/>
        <rFont val="Calibri"/>
        <charset val="134"/>
      </rPr>
      <t>11</t>
    </r>
  </si>
  <si>
    <t>MMI</t>
  </si>
  <si>
    <t>Confirmed with F1 Irzal,TDL Numbers 22 QPL,7 HC</t>
  </si>
  <si>
    <r>
      <rPr>
        <sz val="10"/>
        <color theme="1"/>
        <rFont val="Calibri"/>
        <charset val="134"/>
      </rPr>
      <t>1/8:Update station QPL by F1 Ken, QPL 6</t>
    </r>
    <r>
      <rPr>
        <sz val="10"/>
        <color theme="1"/>
        <rFont val="細明體"/>
        <charset val="136"/>
      </rPr>
      <t>→</t>
    </r>
    <r>
      <rPr>
        <sz val="10"/>
        <color theme="1"/>
        <rFont val="Calibri"/>
        <charset val="134"/>
      </rPr>
      <t>4, HC 6</t>
    </r>
    <r>
      <rPr>
        <sz val="10"/>
        <color theme="1"/>
        <rFont val="細明體"/>
        <charset val="136"/>
      </rPr>
      <t>→</t>
    </r>
    <r>
      <rPr>
        <sz val="10"/>
        <color theme="1"/>
        <rFont val="Calibri"/>
        <charset val="134"/>
      </rPr>
      <t>4</t>
    </r>
  </si>
  <si>
    <t>V0.9</t>
  </si>
  <si>
    <r>
      <rPr>
        <sz val="10"/>
        <color theme="1"/>
        <rFont val="Calibri"/>
        <charset val="134"/>
      </rPr>
      <t>01/10:Manual CT decrease 4s temporary, pending DVT confirm, QPL 5</t>
    </r>
    <r>
      <rPr>
        <sz val="10"/>
        <color theme="1"/>
        <rFont val="細明體"/>
        <charset val="136"/>
      </rPr>
      <t>→</t>
    </r>
    <r>
      <rPr>
        <sz val="10"/>
        <color theme="1"/>
        <rFont val="Calibri"/>
        <charset val="134"/>
      </rPr>
      <t>4, HC 10</t>
    </r>
    <r>
      <rPr>
        <sz val="10"/>
        <color theme="1"/>
        <rFont val="細明體"/>
        <charset val="136"/>
      </rPr>
      <t>→</t>
    </r>
    <r>
      <rPr>
        <sz val="10"/>
        <color theme="1"/>
        <rFont val="Calibri"/>
        <charset val="134"/>
      </rPr>
      <t>8.</t>
    </r>
  </si>
  <si>
    <r>
      <rPr>
        <sz val="10"/>
        <color theme="1"/>
        <rFont val="Calibri"/>
        <charset val="134"/>
      </rPr>
      <t>01/10: Change HC/Machine from 3.5n to 3 base on Chase feedback, HC 7</t>
    </r>
    <r>
      <rPr>
        <sz val="10"/>
        <color theme="1"/>
        <rFont val="細明體"/>
        <charset val="136"/>
      </rPr>
      <t>→</t>
    </r>
    <r>
      <rPr>
        <sz val="10"/>
        <color theme="1"/>
        <rFont val="Calibri"/>
        <charset val="134"/>
      </rPr>
      <t>6</t>
    </r>
  </si>
  <si>
    <r>
      <rPr>
        <sz val="10"/>
        <color theme="1"/>
        <rFont val="Calibri"/>
        <charset val="134"/>
      </rPr>
      <t>01/10:Manual CT decrease 9s temporary, pending DVT confirm, HC 16</t>
    </r>
    <r>
      <rPr>
        <sz val="10"/>
        <color theme="1"/>
        <rFont val="細明體"/>
        <charset val="136"/>
      </rPr>
      <t>→</t>
    </r>
    <r>
      <rPr>
        <sz val="10"/>
        <color theme="1"/>
        <rFont val="Calibri"/>
        <charset val="134"/>
      </rPr>
      <t>15.</t>
    </r>
  </si>
  <si>
    <t>L-OCaps-1</t>
  </si>
  <si>
    <r>
      <rPr>
        <sz val="10"/>
        <color theme="1"/>
        <rFont val="Calibri"/>
        <charset val="134"/>
      </rPr>
      <t>01/10:Manual CT decrease 10s temporary, pending DVT confirm, QPL 6</t>
    </r>
    <r>
      <rPr>
        <sz val="10"/>
        <color theme="1"/>
        <rFont val="細明體"/>
        <charset val="136"/>
      </rPr>
      <t>→</t>
    </r>
    <r>
      <rPr>
        <sz val="10"/>
        <color theme="1"/>
        <rFont val="Calibri"/>
        <charset val="134"/>
      </rPr>
      <t>5</t>
    </r>
    <r>
      <rPr>
        <sz val="10"/>
        <color theme="1"/>
        <rFont val="細明體"/>
        <charset val="136"/>
      </rPr>
      <t>，</t>
    </r>
    <r>
      <rPr>
        <sz val="10"/>
        <color theme="1"/>
        <rFont val="Calibri"/>
        <charset val="134"/>
      </rPr>
      <t xml:space="preserve"> HC 12</t>
    </r>
    <r>
      <rPr>
        <sz val="10"/>
        <color theme="1"/>
        <rFont val="細明體"/>
        <charset val="136"/>
      </rPr>
      <t>→</t>
    </r>
    <r>
      <rPr>
        <sz val="10"/>
        <color theme="1"/>
        <rFont val="Calibri"/>
        <charset val="134"/>
      </rPr>
      <t>10.</t>
    </r>
  </si>
  <si>
    <t>FPS-9F</t>
  </si>
  <si>
    <r>
      <rPr>
        <sz val="10"/>
        <color theme="1"/>
        <rFont val="Calibri"/>
        <charset val="134"/>
      </rPr>
      <t>01/10:Manual CT decrease 7s temporary, pending DVT confirm, HC 10</t>
    </r>
    <r>
      <rPr>
        <sz val="10"/>
        <color theme="1"/>
        <rFont val="細明體"/>
        <charset val="136"/>
      </rPr>
      <t>→</t>
    </r>
    <r>
      <rPr>
        <sz val="10"/>
        <color theme="1"/>
        <rFont val="Calibri"/>
        <charset val="134"/>
      </rPr>
      <t>9.</t>
    </r>
  </si>
  <si>
    <r>
      <rPr>
        <sz val="10"/>
        <color theme="1"/>
        <rFont val="Calibri"/>
        <charset val="134"/>
      </rPr>
      <t>01/10:Manual CT decrease 2s temporary, pending DVT confirm, QPL 4</t>
    </r>
    <r>
      <rPr>
        <sz val="10"/>
        <color theme="1"/>
        <rFont val="細明體"/>
        <charset val="136"/>
      </rPr>
      <t>→</t>
    </r>
    <r>
      <rPr>
        <sz val="10"/>
        <color theme="1"/>
        <rFont val="Calibri"/>
        <charset val="134"/>
      </rPr>
      <t>3</t>
    </r>
    <r>
      <rPr>
        <sz val="10"/>
        <color theme="1"/>
        <rFont val="細明體"/>
        <charset val="136"/>
      </rPr>
      <t>，</t>
    </r>
    <r>
      <rPr>
        <sz val="10"/>
        <color theme="1"/>
        <rFont val="Calibri"/>
        <charset val="134"/>
      </rPr>
      <t>HC 4</t>
    </r>
    <r>
      <rPr>
        <sz val="10"/>
        <color theme="1"/>
        <rFont val="細明體"/>
        <charset val="136"/>
      </rPr>
      <t>→</t>
    </r>
    <r>
      <rPr>
        <sz val="10"/>
        <color theme="1"/>
        <rFont val="Calibri"/>
        <charset val="134"/>
      </rPr>
      <t>3.</t>
    </r>
  </si>
  <si>
    <r>
      <rPr>
        <sz val="10"/>
        <color theme="1"/>
        <rFont val="Calibri"/>
        <charset val="134"/>
      </rPr>
      <t>01/10: Piece/Batch change from 4 to6, QPL 2.1</t>
    </r>
    <r>
      <rPr>
        <sz val="10"/>
        <color theme="1"/>
        <rFont val="細明體"/>
        <charset val="136"/>
      </rPr>
      <t>→</t>
    </r>
    <r>
      <rPr>
        <sz val="10"/>
        <color theme="1"/>
        <rFont val="Calibri"/>
        <charset val="134"/>
      </rPr>
      <t>1.8, HC2.1</t>
    </r>
    <r>
      <rPr>
        <sz val="10"/>
        <color theme="1"/>
        <rFont val="細明體"/>
        <charset val="136"/>
      </rPr>
      <t>→</t>
    </r>
    <r>
      <rPr>
        <sz val="10"/>
        <color theme="1"/>
        <rFont val="Calibri"/>
        <charset val="134"/>
      </rPr>
      <t>1.8</t>
    </r>
  </si>
  <si>
    <t>MUT PSA-1F</t>
  </si>
  <si>
    <r>
      <rPr>
        <sz val="10"/>
        <color theme="1"/>
        <rFont val="Calibri"/>
        <charset val="134"/>
      </rPr>
      <t>01/10:Manual CT decrease 10s temporary, pending DVT confirm, HC 7</t>
    </r>
    <r>
      <rPr>
        <sz val="10"/>
        <color theme="1"/>
        <rFont val="細明體"/>
        <charset val="136"/>
      </rPr>
      <t>→</t>
    </r>
    <r>
      <rPr>
        <sz val="10"/>
        <color theme="1"/>
        <rFont val="Calibri"/>
        <charset val="134"/>
      </rPr>
      <t>6.</t>
    </r>
  </si>
  <si>
    <t>MF-4F</t>
  </si>
  <si>
    <r>
      <rPr>
        <sz val="10"/>
        <color theme="1"/>
        <rFont val="Calibri"/>
        <charset val="134"/>
      </rPr>
      <t>01/10:Manual CT decrease 4s temporary, pending DVT confirm, HC 5</t>
    </r>
    <r>
      <rPr>
        <sz val="10"/>
        <color theme="1"/>
        <rFont val="細明體"/>
        <charset val="136"/>
      </rPr>
      <t>→</t>
    </r>
    <r>
      <rPr>
        <sz val="10"/>
        <color theme="1"/>
        <rFont val="Calibri"/>
        <charset val="134"/>
      </rPr>
      <t>4</t>
    </r>
  </si>
  <si>
    <t>Weld-KBM</t>
  </si>
  <si>
    <r>
      <rPr>
        <sz val="10"/>
        <color theme="1"/>
        <rFont val="Calibri"/>
        <charset val="134"/>
      </rPr>
      <t>01/10:Base on Chase feedback New DFM has carrier return, HC/Machine change from 2 to1, HC 18</t>
    </r>
    <r>
      <rPr>
        <sz val="10"/>
        <color theme="1"/>
        <rFont val="細明體"/>
        <charset val="136"/>
      </rPr>
      <t>→</t>
    </r>
    <r>
      <rPr>
        <sz val="10"/>
        <color theme="1"/>
        <rFont val="Calibri"/>
        <charset val="134"/>
      </rPr>
      <t>9.</t>
    </r>
  </si>
  <si>
    <t>Flex-TP</t>
  </si>
  <si>
    <r>
      <rPr>
        <sz val="10"/>
        <color theme="1"/>
        <rFont val="Calibri"/>
        <charset val="134"/>
      </rPr>
      <t>01/10:Manual CT decrease 8s temporary, pending DVT confirm, HC 10</t>
    </r>
    <r>
      <rPr>
        <sz val="10"/>
        <color theme="1"/>
        <rFont val="細明體"/>
        <charset val="136"/>
      </rPr>
      <t>→</t>
    </r>
    <r>
      <rPr>
        <sz val="10"/>
        <color theme="1"/>
        <rFont val="Calibri"/>
        <charset val="134"/>
      </rPr>
      <t>9</t>
    </r>
  </si>
  <si>
    <t>1/15:L-BLM arm fixture change from DOE to POR,QPL and HC no change
Add remove BLM liner &amp; Top case hot type,machine press time add 7s.</t>
  </si>
  <si>
    <r>
      <rPr>
        <sz val="10"/>
        <color theme="1"/>
        <rFont val="Calibri"/>
        <charset val="134"/>
      </rPr>
      <t>01/10:Base on Chase feedback, QPL 41</t>
    </r>
    <r>
      <rPr>
        <sz val="10"/>
        <color theme="1"/>
        <rFont val="細明體"/>
        <charset val="136"/>
      </rPr>
      <t>→</t>
    </r>
    <r>
      <rPr>
        <sz val="10"/>
        <color theme="1"/>
        <rFont val="Calibri"/>
        <charset val="134"/>
      </rPr>
      <t>6, HC 13</t>
    </r>
    <r>
      <rPr>
        <sz val="10"/>
        <color theme="1"/>
        <rFont val="細明體"/>
        <charset val="136"/>
      </rPr>
      <t>→</t>
    </r>
    <r>
      <rPr>
        <sz val="10"/>
        <color theme="1"/>
        <rFont val="Calibri"/>
        <charset val="134"/>
      </rPr>
      <t>3</t>
    </r>
  </si>
  <si>
    <r>
      <rPr>
        <sz val="10"/>
        <color theme="1"/>
        <rFont val="Calibri"/>
        <charset val="134"/>
      </rPr>
      <t>01/10: Base on Chase feedback, HC 8</t>
    </r>
    <r>
      <rPr>
        <sz val="10"/>
        <color theme="1"/>
        <rFont val="細明體"/>
        <charset val="136"/>
      </rPr>
      <t>→</t>
    </r>
    <r>
      <rPr>
        <sz val="10"/>
        <color theme="1"/>
        <rFont val="Calibri"/>
        <charset val="134"/>
      </rPr>
      <t>9</t>
    </r>
  </si>
  <si>
    <t>Route-LHK</t>
  </si>
  <si>
    <r>
      <rPr>
        <sz val="10"/>
        <color theme="1"/>
        <rFont val="Calibri"/>
        <charset val="134"/>
      </rPr>
      <t>01/10:Manual CT decrease 10s temporary, pending DVT confirm, HC 8</t>
    </r>
    <r>
      <rPr>
        <sz val="10"/>
        <color theme="1"/>
        <rFont val="細明體"/>
        <charset val="136"/>
      </rPr>
      <t>→</t>
    </r>
    <r>
      <rPr>
        <sz val="10"/>
        <color theme="1"/>
        <rFont val="Calibri"/>
        <charset val="134"/>
      </rPr>
      <t>7</t>
    </r>
  </si>
  <si>
    <t>Route-LHP</t>
  </si>
  <si>
    <r>
      <rPr>
        <sz val="10"/>
        <color theme="1"/>
        <rFont val="Calibri"/>
        <charset val="134"/>
      </rPr>
      <t>01/10: Reduce 1s CT, HC 5</t>
    </r>
    <r>
      <rPr>
        <sz val="10"/>
        <color theme="1"/>
        <rFont val="細明體"/>
        <charset val="136"/>
      </rPr>
      <t>→</t>
    </r>
    <r>
      <rPr>
        <sz val="10"/>
        <color theme="1"/>
        <rFont val="Calibri"/>
        <charset val="134"/>
      </rPr>
      <t>4</t>
    </r>
  </si>
  <si>
    <t>Screw-LHP</t>
  </si>
  <si>
    <r>
      <rPr>
        <sz val="10"/>
        <color theme="1"/>
        <rFont val="Calibri"/>
        <charset val="134"/>
      </rPr>
      <t>01/10: Base on Chase feedback remove shim check, HC 15</t>
    </r>
    <r>
      <rPr>
        <sz val="10"/>
        <color theme="1"/>
        <rFont val="細明體"/>
        <charset val="136"/>
      </rPr>
      <t>→</t>
    </r>
    <r>
      <rPr>
        <sz val="10"/>
        <color theme="1"/>
        <rFont val="Calibri"/>
        <charset val="134"/>
      </rPr>
      <t>13</t>
    </r>
  </si>
  <si>
    <t>L-USBC Shim</t>
  </si>
  <si>
    <r>
      <rPr>
        <sz val="10"/>
        <color theme="1"/>
        <rFont val="Calibri"/>
        <charset val="134"/>
      </rPr>
      <t>01/10:Manual CT decrease 8s temporary, pending DVT confirm, HC 5</t>
    </r>
    <r>
      <rPr>
        <sz val="10"/>
        <color theme="1"/>
        <rFont val="細明體"/>
        <charset val="136"/>
      </rPr>
      <t>→</t>
    </r>
    <r>
      <rPr>
        <sz val="10"/>
        <color theme="1"/>
        <rFont val="Calibri"/>
        <charset val="134"/>
      </rPr>
      <t>4</t>
    </r>
  </si>
  <si>
    <t>Align-USBC1</t>
  </si>
  <si>
    <r>
      <rPr>
        <sz val="10"/>
        <color theme="1"/>
        <rFont val="Calibri"/>
        <charset val="134"/>
      </rPr>
      <t>01/10:Manual CT decrease 6s temporary, pending DVT confirm, HC 10</t>
    </r>
    <r>
      <rPr>
        <sz val="10"/>
        <color theme="1"/>
        <rFont val="細明體"/>
        <charset val="136"/>
      </rPr>
      <t>→</t>
    </r>
    <r>
      <rPr>
        <sz val="10"/>
        <color theme="1"/>
        <rFont val="Calibri"/>
        <charset val="134"/>
      </rPr>
      <t>9</t>
    </r>
  </si>
  <si>
    <r>
      <rPr>
        <sz val="10"/>
        <color theme="1"/>
        <rFont val="Calibri"/>
        <charset val="134"/>
      </rPr>
      <t>01/10:Base on Chase feedback, QPL 13</t>
    </r>
    <r>
      <rPr>
        <sz val="10"/>
        <color theme="1"/>
        <rFont val="細明體"/>
        <charset val="136"/>
      </rPr>
      <t>→</t>
    </r>
    <r>
      <rPr>
        <sz val="10"/>
        <color theme="1"/>
        <rFont val="Calibri"/>
        <charset val="134"/>
      </rPr>
      <t>4, HC 4</t>
    </r>
    <r>
      <rPr>
        <sz val="10"/>
        <color theme="1"/>
        <rFont val="細明體"/>
        <charset val="136"/>
      </rPr>
      <t>→</t>
    </r>
    <r>
      <rPr>
        <sz val="10"/>
        <color theme="1"/>
        <rFont val="Calibri"/>
        <charset val="134"/>
      </rPr>
      <t>2</t>
    </r>
  </si>
  <si>
    <r>
      <rPr>
        <sz val="10"/>
        <color theme="1"/>
        <rFont val="Calibri"/>
        <charset val="134"/>
      </rPr>
      <t>01/10:Base on Chase feedback, QPL 33</t>
    </r>
    <r>
      <rPr>
        <sz val="10"/>
        <color theme="1"/>
        <rFont val="細明體"/>
        <charset val="136"/>
      </rPr>
      <t>→</t>
    </r>
    <r>
      <rPr>
        <sz val="10"/>
        <color theme="1"/>
        <rFont val="Calibri"/>
        <charset val="134"/>
      </rPr>
      <t>30, HC 11</t>
    </r>
    <r>
      <rPr>
        <sz val="10"/>
        <color theme="1"/>
        <rFont val="細明體"/>
        <charset val="136"/>
      </rPr>
      <t>→</t>
    </r>
    <r>
      <rPr>
        <sz val="10"/>
        <color theme="1"/>
        <rFont val="Calibri"/>
        <charset val="134"/>
      </rPr>
      <t>10</t>
    </r>
  </si>
  <si>
    <r>
      <rPr>
        <sz val="10"/>
        <color theme="1"/>
        <rFont val="Calibri"/>
        <charset val="134"/>
      </rPr>
      <t>01/10:Base on Chase feedback, QPL 22</t>
    </r>
    <r>
      <rPr>
        <sz val="10"/>
        <color theme="1"/>
        <rFont val="細明體"/>
        <charset val="136"/>
      </rPr>
      <t>→</t>
    </r>
    <r>
      <rPr>
        <sz val="10"/>
        <color theme="1"/>
        <rFont val="Calibri"/>
        <charset val="134"/>
      </rPr>
      <t>7, HC 7</t>
    </r>
    <r>
      <rPr>
        <sz val="10"/>
        <color theme="1"/>
        <rFont val="細明體"/>
        <charset val="136"/>
      </rPr>
      <t>→</t>
    </r>
    <r>
      <rPr>
        <sz val="10"/>
        <color theme="1"/>
        <rFont val="Calibri"/>
        <charset val="134"/>
      </rPr>
      <t>2</t>
    </r>
  </si>
  <si>
    <t>Gatekeeper</t>
  </si>
  <si>
    <r>
      <rPr>
        <sz val="10"/>
        <color theme="1"/>
        <rFont val="Calibri"/>
        <charset val="134"/>
      </rPr>
      <t>01/10:Base on Chase feedback, QPL 8</t>
    </r>
    <r>
      <rPr>
        <sz val="10"/>
        <color theme="1"/>
        <rFont val="Arial"/>
        <charset val="134"/>
      </rPr>
      <t>→</t>
    </r>
    <r>
      <rPr>
        <sz val="10"/>
        <color theme="1"/>
        <rFont val="Calibri"/>
        <charset val="134"/>
      </rPr>
      <t>5, HC 3</t>
    </r>
    <r>
      <rPr>
        <sz val="10"/>
        <color theme="1"/>
        <rFont val="Arial"/>
        <charset val="134"/>
      </rPr>
      <t>→</t>
    </r>
    <r>
      <rPr>
        <sz val="10"/>
        <color theme="1"/>
        <rFont val="Calibri"/>
        <charset val="134"/>
      </rPr>
      <t>2</t>
    </r>
  </si>
  <si>
    <t>FATP-TP-Gap &amp; Offset</t>
  </si>
  <si>
    <r>
      <rPr>
        <sz val="10"/>
        <color theme="1"/>
        <rFont val="Calibri"/>
        <charset val="134"/>
      </rPr>
      <t>01/10:Base on Chase feedback, QPL 6</t>
    </r>
    <r>
      <rPr>
        <sz val="10"/>
        <color theme="1"/>
        <rFont val="Arial"/>
        <charset val="134"/>
      </rPr>
      <t>→</t>
    </r>
    <r>
      <rPr>
        <sz val="10"/>
        <color theme="1"/>
        <rFont val="Calibri"/>
        <charset val="134"/>
      </rPr>
      <t>3, HC 3</t>
    </r>
    <r>
      <rPr>
        <sz val="10"/>
        <color theme="1"/>
        <rFont val="Arial"/>
        <charset val="134"/>
      </rPr>
      <t>→</t>
    </r>
    <r>
      <rPr>
        <sz val="10"/>
        <color theme="1"/>
        <rFont val="Calibri"/>
        <charset val="134"/>
      </rPr>
      <t>3</t>
    </r>
  </si>
  <si>
    <t>V1.0</t>
  </si>
  <si>
    <r>
      <rPr>
        <sz val="10"/>
        <color theme="1"/>
        <rFont val="Calibri"/>
        <charset val="134"/>
      </rPr>
      <t>01/11:Optimized CT from"213.73s"to"185s", QPL 21</t>
    </r>
    <r>
      <rPr>
        <sz val="10"/>
        <color theme="1"/>
        <rFont val="細明體"/>
        <charset val="136"/>
      </rPr>
      <t>→</t>
    </r>
    <r>
      <rPr>
        <sz val="10"/>
        <color theme="1"/>
        <rFont val="Calibri"/>
        <charset val="134"/>
      </rPr>
      <t>18</t>
    </r>
  </si>
  <si>
    <t>Screw-WPass</t>
  </si>
  <si>
    <r>
      <rPr>
        <sz val="10"/>
        <color theme="1"/>
        <rFont val="Calibri"/>
        <charset val="134"/>
      </rPr>
      <t>1/11:Optimized CT to 150s by improve fixture, HC 19</t>
    </r>
    <r>
      <rPr>
        <sz val="10"/>
        <color theme="1"/>
        <rFont val="細明體"/>
        <charset val="136"/>
      </rPr>
      <t>→</t>
    </r>
    <r>
      <rPr>
        <sz val="10"/>
        <color theme="1"/>
        <rFont val="Calibri"/>
        <charset val="134"/>
      </rPr>
      <t>15</t>
    </r>
  </si>
  <si>
    <r>
      <rPr>
        <sz val="10"/>
        <color theme="1"/>
        <rFont val="Calibri"/>
        <charset val="134"/>
      </rPr>
      <t>01/11:Divide to two station by PF_0111, HC 15</t>
    </r>
    <r>
      <rPr>
        <sz val="10"/>
        <color theme="1"/>
        <rFont val="細明體"/>
        <charset val="136"/>
      </rPr>
      <t>→</t>
    </r>
    <r>
      <rPr>
        <sz val="10"/>
        <color theme="1"/>
        <rFont val="Calibri"/>
        <charset val="134"/>
      </rPr>
      <t>9</t>
    </r>
  </si>
  <si>
    <t>FPS Inspection</t>
  </si>
  <si>
    <r>
      <rPr>
        <sz val="10"/>
        <color theme="1"/>
        <rFont val="Calibri"/>
        <charset val="134"/>
      </rPr>
      <t>01/11:Divide to two station by PF_0111, HC 0</t>
    </r>
    <r>
      <rPr>
        <sz val="10"/>
        <color theme="1"/>
        <rFont val="細明體"/>
        <charset val="136"/>
      </rPr>
      <t>→</t>
    </r>
    <r>
      <rPr>
        <sz val="10"/>
        <color theme="1"/>
        <rFont val="Calibri"/>
        <charset val="134"/>
      </rPr>
      <t>6</t>
    </r>
  </si>
  <si>
    <t>Cumulus-Shim</t>
  </si>
  <si>
    <r>
      <rPr>
        <sz val="10"/>
        <color theme="1"/>
        <rFont val="Calibri"/>
        <charset val="134"/>
      </rPr>
      <t>01/11:Divide to two station by PF_0111, HC 0</t>
    </r>
    <r>
      <rPr>
        <sz val="10"/>
        <color theme="1"/>
        <rFont val="細明體"/>
        <charset val="136"/>
      </rPr>
      <t>→</t>
    </r>
    <r>
      <rPr>
        <sz val="10"/>
        <color theme="1"/>
        <rFont val="Calibri"/>
        <charset val="134"/>
      </rPr>
      <t>3</t>
    </r>
  </si>
  <si>
    <r>
      <rPr>
        <sz val="10"/>
        <color theme="1"/>
        <rFont val="Calibri"/>
        <charset val="134"/>
      </rPr>
      <t>01/11:Divide to two station by PF_0111, HC 6</t>
    </r>
    <r>
      <rPr>
        <sz val="10"/>
        <color theme="1"/>
        <rFont val="細明體"/>
        <charset val="136"/>
      </rPr>
      <t>→</t>
    </r>
    <r>
      <rPr>
        <sz val="10"/>
        <color theme="1"/>
        <rFont val="Calibri"/>
        <charset val="134"/>
      </rPr>
      <t>4</t>
    </r>
  </si>
  <si>
    <t>Inner LCap-1F</t>
  </si>
  <si>
    <r>
      <rPr>
        <sz val="10"/>
        <color theme="1"/>
        <rFont val="Calibri"/>
        <charset val="134"/>
      </rPr>
      <t>1/11: Cancel by PF_0111, QPL 1.3</t>
    </r>
    <r>
      <rPr>
        <sz val="10"/>
        <color theme="1"/>
        <rFont val="細明體"/>
        <charset val="136"/>
      </rPr>
      <t>→</t>
    </r>
    <r>
      <rPr>
        <sz val="10"/>
        <color theme="1"/>
        <rFont val="Calibri"/>
        <charset val="134"/>
      </rPr>
      <t>0, HC 1.3</t>
    </r>
    <r>
      <rPr>
        <sz val="10"/>
        <color theme="1"/>
        <rFont val="細明體"/>
        <charset val="136"/>
      </rPr>
      <t>→</t>
    </r>
    <r>
      <rPr>
        <sz val="10"/>
        <color theme="1"/>
        <rFont val="Calibri"/>
        <charset val="134"/>
      </rPr>
      <t>0</t>
    </r>
  </si>
  <si>
    <t>Press-MUT</t>
  </si>
  <si>
    <r>
      <rPr>
        <sz val="10"/>
        <color theme="1"/>
        <rFont val="Calibri"/>
        <charset val="134"/>
      </rPr>
      <t>1/11:Update CT to 30s based on new fixture, HC 6</t>
    </r>
    <r>
      <rPr>
        <sz val="10"/>
        <color theme="1"/>
        <rFont val="細明體"/>
        <charset val="136"/>
      </rPr>
      <t>→</t>
    </r>
    <r>
      <rPr>
        <sz val="10"/>
        <color theme="1"/>
        <rFont val="Calibri"/>
        <charset val="134"/>
      </rPr>
      <t>4</t>
    </r>
  </si>
  <si>
    <t>Clean-PTP</t>
  </si>
  <si>
    <r>
      <rPr>
        <sz val="10"/>
        <color theme="1"/>
        <rFont val="Calibri"/>
        <charset val="134"/>
      </rPr>
      <t>1/11:Optimized CT to 85.68s by improve fixture, HC10</t>
    </r>
    <r>
      <rPr>
        <sz val="10"/>
        <color theme="1"/>
        <rFont val="細明體"/>
        <charset val="136"/>
      </rPr>
      <t>→</t>
    </r>
    <r>
      <rPr>
        <sz val="10"/>
        <color theme="1"/>
        <rFont val="Calibri"/>
        <charset val="134"/>
      </rPr>
      <t>8</t>
    </r>
  </si>
  <si>
    <t>Clean-Inner Cap</t>
  </si>
  <si>
    <r>
      <rPr>
        <sz val="10"/>
        <color theme="1"/>
        <rFont val="Calibri"/>
        <charset val="134"/>
      </rPr>
      <t>1/11:Optimized CT to 44s, HC 5</t>
    </r>
    <r>
      <rPr>
        <sz val="10"/>
        <color theme="1"/>
        <rFont val="Arial"/>
        <charset val="134"/>
      </rPr>
      <t>→</t>
    </r>
    <r>
      <rPr>
        <sz val="10"/>
        <color theme="1"/>
        <rFont val="Calibri"/>
        <charset val="134"/>
      </rPr>
      <t>4</t>
    </r>
  </si>
  <si>
    <t>L-Inner Cap</t>
  </si>
  <si>
    <r>
      <rPr>
        <sz val="10"/>
        <color theme="1"/>
        <rFont val="Calibri"/>
        <charset val="134"/>
      </rPr>
      <t>1/11:Confirm cancel MF shim, optimized manual CT to 45s, HC 8</t>
    </r>
    <r>
      <rPr>
        <sz val="10"/>
        <color theme="1"/>
        <rFont val="細明體"/>
        <charset val="136"/>
      </rPr>
      <t>→</t>
    </r>
    <r>
      <rPr>
        <sz val="10"/>
        <color theme="1"/>
        <rFont val="Calibri"/>
        <charset val="134"/>
      </rPr>
      <t>4</t>
    </r>
  </si>
  <si>
    <t>Flux-USBC1</t>
  </si>
  <si>
    <r>
      <rPr>
        <sz val="10"/>
        <color theme="1"/>
        <rFont val="Calibri"/>
        <charset val="134"/>
      </rPr>
      <t>1/11:Update station HC by separate Flux and Route wires
Move align USBC flex and remove fishing type action to Flux, HC 9</t>
    </r>
    <r>
      <rPr>
        <sz val="10"/>
        <color theme="1"/>
        <rFont val="細明體"/>
        <charset val="136"/>
      </rPr>
      <t>→</t>
    </r>
    <r>
      <rPr>
        <sz val="10"/>
        <color theme="1"/>
        <rFont val="Calibri"/>
        <charset val="134"/>
      </rPr>
      <t>7</t>
    </r>
  </si>
  <si>
    <t>V1.1</t>
  </si>
  <si>
    <r>
      <rPr>
        <sz val="10"/>
        <color theme="1"/>
        <rFont val="Calibri"/>
        <charset val="134"/>
      </rPr>
      <t>01/13: FPS Yield change from 99% to 90%, QPL 2.3</t>
    </r>
    <r>
      <rPr>
        <sz val="10"/>
        <color theme="1"/>
        <rFont val="細明體"/>
        <charset val="136"/>
      </rPr>
      <t>→</t>
    </r>
    <r>
      <rPr>
        <sz val="10"/>
        <color theme="1"/>
        <rFont val="Calibri"/>
        <charset val="134"/>
      </rPr>
      <t>2.5, HC 2.3</t>
    </r>
    <r>
      <rPr>
        <sz val="10"/>
        <color theme="1"/>
        <rFont val="細明體"/>
        <charset val="136"/>
      </rPr>
      <t>→</t>
    </r>
    <r>
      <rPr>
        <sz val="10"/>
        <color theme="1"/>
        <rFont val="Calibri"/>
        <charset val="134"/>
      </rPr>
      <t>2.5</t>
    </r>
  </si>
  <si>
    <t>FPS-2F</t>
  </si>
  <si>
    <r>
      <rPr>
        <sz val="10"/>
        <color theme="1"/>
        <rFont val="Calibri"/>
        <charset val="134"/>
      </rPr>
      <t>01/13: FPS Yield change from 99% to 90%, QPL 1.4</t>
    </r>
    <r>
      <rPr>
        <sz val="10"/>
        <color theme="1"/>
        <rFont val="細明體"/>
        <charset val="136"/>
      </rPr>
      <t>→</t>
    </r>
    <r>
      <rPr>
        <sz val="10"/>
        <color theme="1"/>
        <rFont val="Calibri"/>
        <charset val="134"/>
      </rPr>
      <t>1.5, HC 1.4</t>
    </r>
    <r>
      <rPr>
        <sz val="10"/>
        <color theme="1"/>
        <rFont val="細明體"/>
        <charset val="136"/>
      </rPr>
      <t>→</t>
    </r>
    <r>
      <rPr>
        <sz val="10"/>
        <color theme="1"/>
        <rFont val="Calibri"/>
        <charset val="134"/>
      </rPr>
      <t>1.5</t>
    </r>
  </si>
  <si>
    <t>FPS-4F</t>
  </si>
  <si>
    <r>
      <rPr>
        <sz val="10"/>
        <color theme="1"/>
        <rFont val="Calibri"/>
        <charset val="134"/>
      </rPr>
      <t>01/13: FPS Yield change from 99% to 90%, QPL 4</t>
    </r>
    <r>
      <rPr>
        <sz val="10"/>
        <color theme="1"/>
        <rFont val="細明體"/>
        <charset val="136"/>
      </rPr>
      <t>→</t>
    </r>
    <r>
      <rPr>
        <sz val="10"/>
        <color theme="1"/>
        <rFont val="Calibri"/>
        <charset val="134"/>
      </rPr>
      <t>5, HC 8</t>
    </r>
    <r>
      <rPr>
        <sz val="10"/>
        <color theme="1"/>
        <rFont val="細明體"/>
        <charset val="136"/>
      </rPr>
      <t>→</t>
    </r>
    <r>
      <rPr>
        <sz val="10"/>
        <color theme="1"/>
        <rFont val="Calibri"/>
        <charset val="134"/>
      </rPr>
      <t>9</t>
    </r>
  </si>
  <si>
    <r>
      <rPr>
        <sz val="10"/>
        <color theme="1"/>
        <rFont val="Calibri"/>
        <charset val="134"/>
      </rPr>
      <t>01/13: FPS Yield change from 99% to 90%, QPL 7</t>
    </r>
    <r>
      <rPr>
        <sz val="10"/>
        <color theme="1"/>
        <rFont val="細明體"/>
        <charset val="136"/>
      </rPr>
      <t>→</t>
    </r>
    <r>
      <rPr>
        <sz val="10"/>
        <color theme="1"/>
        <rFont val="Calibri"/>
        <charset val="134"/>
      </rPr>
      <t>8, HC 14</t>
    </r>
    <r>
      <rPr>
        <sz val="10"/>
        <color theme="1"/>
        <rFont val="細明體"/>
        <charset val="136"/>
      </rPr>
      <t>→</t>
    </r>
    <r>
      <rPr>
        <sz val="10"/>
        <color theme="1"/>
        <rFont val="Calibri"/>
        <charset val="134"/>
      </rPr>
      <t>15</t>
    </r>
  </si>
  <si>
    <r>
      <rPr>
        <sz val="10"/>
        <color theme="1"/>
        <rFont val="Calibri"/>
        <charset val="134"/>
      </rPr>
      <t>01/13: FPS Yield change from 99% to 90%, QPL 6</t>
    </r>
    <r>
      <rPr>
        <sz val="10"/>
        <color theme="1"/>
        <rFont val="細明體"/>
        <charset val="136"/>
      </rPr>
      <t>→</t>
    </r>
    <r>
      <rPr>
        <sz val="10"/>
        <color theme="1"/>
        <rFont val="Calibri"/>
        <charset val="134"/>
      </rPr>
      <t>7, HC 6</t>
    </r>
    <r>
      <rPr>
        <sz val="10"/>
        <color theme="1"/>
        <rFont val="細明體"/>
        <charset val="136"/>
      </rPr>
      <t>→</t>
    </r>
    <r>
      <rPr>
        <sz val="10"/>
        <color theme="1"/>
        <rFont val="Calibri"/>
        <charset val="134"/>
      </rPr>
      <t>7</t>
    </r>
  </si>
  <si>
    <r>
      <rPr>
        <sz val="10"/>
        <color theme="1"/>
        <rFont val="Calibri"/>
        <charset val="134"/>
      </rPr>
      <t>01/13: FPS Yield change from 99% to 90%, HC 8</t>
    </r>
    <r>
      <rPr>
        <sz val="10"/>
        <color theme="1"/>
        <rFont val="細明體"/>
        <charset val="136"/>
      </rPr>
      <t>→</t>
    </r>
    <r>
      <rPr>
        <sz val="10"/>
        <color theme="1"/>
        <rFont val="Calibri"/>
        <charset val="134"/>
      </rPr>
      <t>9</t>
    </r>
  </si>
  <si>
    <r>
      <rPr>
        <sz val="10"/>
        <color theme="1"/>
        <rFont val="Calibri"/>
        <charset val="134"/>
      </rPr>
      <t>01/13: FPS Yield change from 99% to 90%, HC 7</t>
    </r>
    <r>
      <rPr>
        <sz val="10"/>
        <color theme="1"/>
        <rFont val="細明體"/>
        <charset val="136"/>
      </rPr>
      <t>→</t>
    </r>
    <r>
      <rPr>
        <sz val="10"/>
        <color theme="1"/>
        <rFont val="Calibri"/>
        <charset val="134"/>
      </rPr>
      <t>8</t>
    </r>
  </si>
  <si>
    <r>
      <rPr>
        <sz val="10"/>
        <color theme="1"/>
        <rFont val="Calibri"/>
        <charset val="134"/>
      </rPr>
      <t>01/13: FPS Yield change from 99% to 90%, QPL 3</t>
    </r>
    <r>
      <rPr>
        <sz val="10"/>
        <color theme="1"/>
        <rFont val="細明體"/>
        <charset val="136"/>
      </rPr>
      <t>→</t>
    </r>
    <r>
      <rPr>
        <sz val="10"/>
        <color theme="1"/>
        <rFont val="Calibri"/>
        <charset val="134"/>
      </rPr>
      <t>4, HC 9</t>
    </r>
    <r>
      <rPr>
        <sz val="10"/>
        <color theme="1"/>
        <rFont val="細明體"/>
        <charset val="136"/>
      </rPr>
      <t>→</t>
    </r>
    <r>
      <rPr>
        <sz val="10"/>
        <color theme="1"/>
        <rFont val="Calibri"/>
        <charset val="134"/>
      </rPr>
      <t>10</t>
    </r>
  </si>
  <si>
    <r>
      <rPr>
        <sz val="10"/>
        <color theme="1"/>
        <rFont val="Calibri"/>
        <charset val="134"/>
      </rPr>
      <t>01/13: FPS Yield change from 99% to 90%, HC 6</t>
    </r>
    <r>
      <rPr>
        <sz val="10"/>
        <color theme="1"/>
        <rFont val="細明體"/>
        <charset val="136"/>
      </rPr>
      <t>→</t>
    </r>
    <r>
      <rPr>
        <sz val="10"/>
        <color theme="1"/>
        <rFont val="Calibri"/>
        <charset val="134"/>
      </rPr>
      <t>7</t>
    </r>
  </si>
  <si>
    <t>V1.2</t>
  </si>
  <si>
    <t>01/15: MF-5F update to auto machine</t>
  </si>
  <si>
    <r>
      <rPr>
        <sz val="10"/>
        <rFont val="Calibri"/>
        <charset val="134"/>
      </rPr>
      <t>HC 4</t>
    </r>
    <r>
      <rPr>
        <sz val="10"/>
        <rFont val="細明體"/>
        <charset val="136"/>
      </rPr>
      <t>→</t>
    </r>
    <r>
      <rPr>
        <sz val="10"/>
        <rFont val="Calibri"/>
        <charset val="134"/>
      </rPr>
      <t>0</t>
    </r>
  </si>
  <si>
    <t>Nirmam&amp;Fred</t>
  </si>
  <si>
    <t>Ramon</t>
  </si>
  <si>
    <r>
      <rPr>
        <sz val="10"/>
        <rFont val="Calibri"/>
        <charset val="134"/>
      </rPr>
      <t>HC 4</t>
    </r>
    <r>
      <rPr>
        <sz val="10"/>
        <rFont val="細明體"/>
        <charset val="136"/>
      </rPr>
      <t>→</t>
    </r>
    <r>
      <rPr>
        <sz val="10"/>
        <rFont val="Calibri"/>
        <charset val="134"/>
      </rPr>
      <t>6</t>
    </r>
  </si>
  <si>
    <r>
      <rPr>
        <sz val="10"/>
        <rFont val="Calibri"/>
        <charset val="134"/>
      </rPr>
      <t xml:space="preserve"> 2</t>
    </r>
    <r>
      <rPr>
        <sz val="10"/>
        <rFont val="細明體"/>
        <charset val="136"/>
      </rPr>
      <t>→</t>
    </r>
    <r>
      <rPr>
        <sz val="10"/>
        <rFont val="Calibri"/>
        <charset val="134"/>
      </rPr>
      <t>3</t>
    </r>
  </si>
  <si>
    <t>L-BLM</t>
  </si>
  <si>
    <t>1/15:L-BLM arm fixture change from DOE to POR,QPL and HC no change</t>
  </si>
  <si>
    <r>
      <rPr>
        <sz val="10"/>
        <rFont val="Calibri"/>
        <charset val="134"/>
      </rPr>
      <t>HC 8</t>
    </r>
    <r>
      <rPr>
        <sz val="10"/>
        <rFont val="細明體"/>
        <charset val="136"/>
      </rPr>
      <t>→</t>
    </r>
    <r>
      <rPr>
        <sz val="10"/>
        <rFont val="Calibri"/>
        <charset val="134"/>
      </rPr>
      <t>8</t>
    </r>
  </si>
  <si>
    <t>Jun</t>
  </si>
  <si>
    <t>1/14:F1 HWTE update QPL to 31</t>
  </si>
  <si>
    <r>
      <rPr>
        <sz val="10"/>
        <rFont val="Calibri"/>
        <charset val="134"/>
      </rPr>
      <t>HC 10</t>
    </r>
    <r>
      <rPr>
        <sz val="10"/>
        <rFont val="細明體"/>
        <charset val="136"/>
      </rPr>
      <t>→</t>
    </r>
    <r>
      <rPr>
        <sz val="10"/>
        <rFont val="Calibri"/>
        <charset val="134"/>
      </rPr>
      <t>11</t>
    </r>
  </si>
  <si>
    <r>
      <rPr>
        <sz val="10"/>
        <rFont val="Calibri"/>
        <charset val="134"/>
      </rPr>
      <t>QPL 30</t>
    </r>
    <r>
      <rPr>
        <sz val="10"/>
        <rFont val="細明體"/>
        <charset val="136"/>
      </rPr>
      <t>→</t>
    </r>
    <r>
      <rPr>
        <sz val="10"/>
        <rFont val="Calibri"/>
        <charset val="134"/>
      </rPr>
      <t>31</t>
    </r>
  </si>
  <si>
    <t>Irzne</t>
  </si>
  <si>
    <t>V1.2-1</t>
  </si>
  <si>
    <t>1/21:PTP flange ADH change from 1 piece to 3 pieces</t>
  </si>
  <si>
    <r>
      <rPr>
        <sz val="10"/>
        <rFont val="Calibri"/>
        <charset val="134"/>
      </rPr>
      <t>HC 16</t>
    </r>
    <r>
      <rPr>
        <sz val="10"/>
        <rFont val="細明體"/>
        <charset val="136"/>
      </rPr>
      <t>→</t>
    </r>
    <r>
      <rPr>
        <sz val="10"/>
        <rFont val="Calibri"/>
        <charset val="134"/>
      </rPr>
      <t>17</t>
    </r>
  </si>
  <si>
    <r>
      <rPr>
        <sz val="10"/>
        <rFont val="Calibri"/>
        <charset val="134"/>
      </rPr>
      <t>QPL 8</t>
    </r>
    <r>
      <rPr>
        <sz val="10"/>
        <rFont val="細明體"/>
        <charset val="136"/>
      </rPr>
      <t>→</t>
    </r>
    <r>
      <rPr>
        <sz val="10"/>
        <rFont val="Calibri"/>
        <charset val="134"/>
      </rPr>
      <t>9</t>
    </r>
  </si>
  <si>
    <t>Nimo</t>
  </si>
  <si>
    <t>Heat Shrink-1F</t>
  </si>
  <si>
    <t>1/21:Oven backing time change to 360s(Estimate curing time is 120s),QPL and HC no change</t>
  </si>
  <si>
    <r>
      <rPr>
        <sz val="10"/>
        <rFont val="Calibri"/>
        <charset val="134"/>
      </rPr>
      <t>HC 4</t>
    </r>
    <r>
      <rPr>
        <sz val="10"/>
        <rFont val="細明體"/>
        <charset val="136"/>
      </rPr>
      <t>→</t>
    </r>
    <r>
      <rPr>
        <sz val="10"/>
        <rFont val="Calibri"/>
        <charset val="134"/>
      </rPr>
      <t>4</t>
    </r>
  </si>
  <si>
    <t>1/21:Test time increase, QPL update to 10 by Irzne</t>
  </si>
  <si>
    <r>
      <rPr>
        <sz val="10"/>
        <rFont val="Calibri"/>
        <charset val="134"/>
      </rPr>
      <t>HC 3</t>
    </r>
    <r>
      <rPr>
        <sz val="10"/>
        <rFont val="細明體"/>
        <charset val="136"/>
      </rPr>
      <t>→</t>
    </r>
    <r>
      <rPr>
        <sz val="10"/>
        <rFont val="Calibri"/>
        <charset val="134"/>
      </rPr>
      <t>4</t>
    </r>
  </si>
  <si>
    <r>
      <rPr>
        <sz val="10"/>
        <rFont val="Calibri"/>
        <charset val="134"/>
      </rPr>
      <t>QPL 6</t>
    </r>
    <r>
      <rPr>
        <sz val="10"/>
        <rFont val="細明體"/>
        <charset val="136"/>
      </rPr>
      <t>→</t>
    </r>
    <r>
      <rPr>
        <sz val="10"/>
        <rFont val="Calibri"/>
        <charset val="134"/>
      </rPr>
      <t>10</t>
    </r>
  </si>
  <si>
    <t>1/21:New add locate bucket rim&amp;apple logo, CT increase from"67.33s"to"106.80s",Update HC/station from"1"to"2"</t>
  </si>
  <si>
    <r>
      <rPr>
        <sz val="10"/>
        <rFont val="Calibri"/>
        <charset val="134"/>
      </rPr>
      <t>HC 7</t>
    </r>
    <r>
      <rPr>
        <sz val="10"/>
        <rFont val="細明體"/>
        <charset val="136"/>
      </rPr>
      <t>→</t>
    </r>
    <r>
      <rPr>
        <sz val="10"/>
        <rFont val="Calibri"/>
        <charset val="134"/>
      </rPr>
      <t>11</t>
    </r>
  </si>
  <si>
    <r>
      <rPr>
        <sz val="10"/>
        <rFont val="Calibri"/>
        <charset val="134"/>
      </rPr>
      <t>QPL 7</t>
    </r>
    <r>
      <rPr>
        <sz val="10"/>
        <rFont val="細明體"/>
        <charset val="136"/>
      </rPr>
      <t>→</t>
    </r>
    <r>
      <rPr>
        <sz val="10"/>
        <rFont val="Calibri"/>
        <charset val="134"/>
      </rPr>
      <t>6</t>
    </r>
  </si>
  <si>
    <t>L-Bucket Rim &amp; Bonus</t>
  </si>
  <si>
    <t>1/21:Cancel locate bucket rim, CT decrease from"68.38s"to"37.29s", Update HC/station from"1"to"0.5",</t>
  </si>
  <si>
    <r>
      <rPr>
        <sz val="10"/>
        <rFont val="Calibri"/>
        <charset val="134"/>
      </rPr>
      <t>HC 8</t>
    </r>
    <r>
      <rPr>
        <sz val="10"/>
        <rFont val="細明體"/>
        <charset val="136"/>
      </rPr>
      <t>→</t>
    </r>
    <r>
      <rPr>
        <sz val="10"/>
        <rFont val="Calibri"/>
        <charset val="134"/>
      </rPr>
      <t>4</t>
    </r>
  </si>
  <si>
    <t>1/21:CT increased based on add tear off apple logo ADH and use tweezer press apple logo and add liner</t>
  </si>
  <si>
    <r>
      <rPr>
        <sz val="10"/>
        <rFont val="Calibri"/>
        <charset val="134"/>
      </rPr>
      <t>HC 16</t>
    </r>
    <r>
      <rPr>
        <sz val="10"/>
        <rFont val="細明體"/>
        <charset val="136"/>
      </rPr>
      <t>→</t>
    </r>
    <r>
      <rPr>
        <sz val="10"/>
        <rFont val="Calibri"/>
        <charset val="134"/>
      </rPr>
      <t>22</t>
    </r>
  </si>
  <si>
    <r>
      <rPr>
        <sz val="10"/>
        <rFont val="Calibri"/>
        <charset val="134"/>
      </rPr>
      <t>QPL 8</t>
    </r>
    <r>
      <rPr>
        <sz val="10"/>
        <rFont val="細明體"/>
        <charset val="136"/>
      </rPr>
      <t>→</t>
    </r>
    <r>
      <rPr>
        <sz val="10"/>
        <rFont val="Calibri"/>
        <charset val="134"/>
      </rPr>
      <t>7</t>
    </r>
  </si>
  <si>
    <t>1/21:Machine CT increased from"94.13s"to"132.71"</t>
  </si>
  <si>
    <r>
      <rPr>
        <sz val="10"/>
        <rFont val="Calibri"/>
        <charset val="134"/>
      </rPr>
      <t>HC 5</t>
    </r>
    <r>
      <rPr>
        <sz val="10"/>
        <rFont val="細明體"/>
        <charset val="136"/>
      </rPr>
      <t>→</t>
    </r>
    <r>
      <rPr>
        <sz val="10"/>
        <rFont val="Calibri"/>
        <charset val="134"/>
      </rPr>
      <t>6</t>
    </r>
  </si>
  <si>
    <r>
      <rPr>
        <sz val="10"/>
        <rFont val="Calibri"/>
        <charset val="134"/>
      </rPr>
      <t>QPL 9</t>
    </r>
    <r>
      <rPr>
        <sz val="10"/>
        <rFont val="細明體"/>
        <charset val="136"/>
      </rPr>
      <t>→</t>
    </r>
    <r>
      <rPr>
        <sz val="10"/>
        <rFont val="Calibri"/>
        <charset val="134"/>
      </rPr>
      <t>12</t>
    </r>
  </si>
  <si>
    <t>1/21:Machine CT change to 81.31s,</t>
  </si>
  <si>
    <r>
      <rPr>
        <sz val="10"/>
        <rFont val="Calibri"/>
        <charset val="134"/>
      </rPr>
      <t>QPL 5</t>
    </r>
    <r>
      <rPr>
        <sz val="10"/>
        <rFont val="細明體"/>
        <charset val="136"/>
      </rPr>
      <t>→</t>
    </r>
    <r>
      <rPr>
        <sz val="10"/>
        <rFont val="Calibri"/>
        <charset val="134"/>
      </rPr>
      <t>12</t>
    </r>
  </si>
  <si>
    <t>Cold-L-PTP</t>
  </si>
  <si>
    <t>1/21:New add cooling station by PD</t>
  </si>
  <si>
    <r>
      <rPr>
        <sz val="10"/>
        <rFont val="Calibri"/>
        <charset val="134"/>
      </rPr>
      <t>HC 0</t>
    </r>
    <r>
      <rPr>
        <sz val="10"/>
        <rFont val="細明體"/>
        <charset val="136"/>
      </rPr>
      <t>→</t>
    </r>
    <r>
      <rPr>
        <sz val="10"/>
        <rFont val="Calibri"/>
        <charset val="134"/>
      </rPr>
      <t>4</t>
    </r>
  </si>
  <si>
    <r>
      <rPr>
        <sz val="10"/>
        <rFont val="Calibri"/>
        <charset val="134"/>
      </rPr>
      <t>QPL 0</t>
    </r>
    <r>
      <rPr>
        <sz val="10"/>
        <rFont val="細明體"/>
        <charset val="136"/>
      </rPr>
      <t>→</t>
    </r>
    <r>
      <rPr>
        <sz val="10"/>
        <rFont val="Calibri"/>
        <charset val="134"/>
      </rPr>
      <t>9</t>
    </r>
  </si>
  <si>
    <r>
      <rPr>
        <sz val="10"/>
        <color theme="1"/>
        <rFont val="Calibri"/>
        <charset val="134"/>
      </rPr>
      <t>12/24:CT improve ,HC 6</t>
    </r>
    <r>
      <rPr>
        <sz val="10"/>
        <color theme="1"/>
        <rFont val="細明體"/>
        <charset val="136"/>
      </rPr>
      <t>→</t>
    </r>
    <r>
      <rPr>
        <sz val="10"/>
        <color theme="1"/>
        <rFont val="Calibri"/>
        <charset val="134"/>
      </rPr>
      <t>4
12/12: New add station by PF 12_09</t>
    </r>
  </si>
  <si>
    <t>1/23:New add take off unit from carrier after pressed.HC&amp;QPL no update</t>
  </si>
  <si>
    <t>Ken</t>
  </si>
  <si>
    <t>Final Cut</t>
  </si>
  <si>
    <t>New add locate unit on carrier</t>
  </si>
  <si>
    <r>
      <rPr>
        <sz val="10"/>
        <rFont val="Calibri"/>
        <charset val="134"/>
      </rPr>
      <t>QPL 5</t>
    </r>
    <r>
      <rPr>
        <sz val="10"/>
        <rFont val="細明體"/>
        <charset val="136"/>
      </rPr>
      <t>→</t>
    </r>
    <r>
      <rPr>
        <sz val="10"/>
        <rFont val="Calibri"/>
        <charset val="134"/>
      </rPr>
      <t>6</t>
    </r>
  </si>
  <si>
    <t>Cold Block-MF</t>
  </si>
  <si>
    <t>1/23:Machine change from block to fixture</t>
  </si>
  <si>
    <r>
      <rPr>
        <sz val="10"/>
        <rFont val="Calibri"/>
        <charset val="134"/>
      </rPr>
      <t>QPL 4</t>
    </r>
    <r>
      <rPr>
        <sz val="10"/>
        <rFont val="細明體"/>
        <charset val="136"/>
      </rPr>
      <t>→</t>
    </r>
    <r>
      <rPr>
        <sz val="10"/>
        <rFont val="Calibri"/>
        <charset val="134"/>
      </rPr>
      <t>8</t>
    </r>
  </si>
  <si>
    <t>1/23:Separate install Top Cover and press station.(Change locate unit from once to twice),</t>
  </si>
  <si>
    <r>
      <rPr>
        <sz val="10"/>
        <rFont val="Calibri"/>
        <charset val="134"/>
      </rPr>
      <t>HC 15</t>
    </r>
    <r>
      <rPr>
        <sz val="10"/>
        <rFont val="細明體"/>
        <charset val="136"/>
      </rPr>
      <t>→</t>
    </r>
    <r>
      <rPr>
        <sz val="10"/>
        <rFont val="Calibri"/>
        <charset val="134"/>
      </rPr>
      <t>16</t>
    </r>
  </si>
  <si>
    <t>1/23:Update station to sampling</t>
  </si>
  <si>
    <r>
      <rPr>
        <sz val="10"/>
        <rFont val="Calibri"/>
        <charset val="134"/>
      </rPr>
      <t>HC 3</t>
    </r>
    <r>
      <rPr>
        <sz val="10"/>
        <rFont val="細明體"/>
        <charset val="136"/>
      </rPr>
      <t>→</t>
    </r>
    <r>
      <rPr>
        <sz val="10"/>
        <rFont val="Calibri"/>
        <charset val="134"/>
      </rPr>
      <t>1</t>
    </r>
  </si>
  <si>
    <r>
      <rPr>
        <sz val="10"/>
        <rFont val="Calibri"/>
        <charset val="134"/>
      </rPr>
      <t>QPL 3</t>
    </r>
    <r>
      <rPr>
        <sz val="10"/>
        <rFont val="細明體"/>
        <charset val="136"/>
      </rPr>
      <t>→</t>
    </r>
    <r>
      <rPr>
        <sz val="10"/>
        <rFont val="Calibri"/>
        <charset val="134"/>
      </rPr>
      <t>1</t>
    </r>
  </si>
  <si>
    <t>V1.3</t>
  </si>
  <si>
    <t>MF-1F</t>
  </si>
  <si>
    <t>MF material push to upstream at MP</t>
  </si>
  <si>
    <r>
      <rPr>
        <sz val="10"/>
        <rFont val="Calibri"/>
        <charset val="134"/>
      </rPr>
      <t>HC 1.4</t>
    </r>
    <r>
      <rPr>
        <sz val="10"/>
        <rFont val="細明體"/>
        <charset val="136"/>
      </rPr>
      <t>→</t>
    </r>
    <r>
      <rPr>
        <sz val="10"/>
        <rFont val="Calibri"/>
        <charset val="134"/>
      </rPr>
      <t>0</t>
    </r>
  </si>
  <si>
    <r>
      <rPr>
        <sz val="10"/>
        <rFont val="Calibri"/>
        <charset val="134"/>
      </rPr>
      <t>QPL 1.4</t>
    </r>
    <r>
      <rPr>
        <sz val="10"/>
        <rFont val="細明體"/>
        <charset val="136"/>
      </rPr>
      <t>→</t>
    </r>
    <r>
      <rPr>
        <sz val="10"/>
        <rFont val="Calibri"/>
        <charset val="134"/>
      </rPr>
      <t>0</t>
    </r>
  </si>
  <si>
    <t>Chase</t>
  </si>
  <si>
    <t>MF-2F</t>
  </si>
  <si>
    <r>
      <rPr>
        <sz val="10"/>
        <rFont val="Calibri"/>
        <charset val="134"/>
      </rPr>
      <t>HC 1.2</t>
    </r>
    <r>
      <rPr>
        <sz val="10"/>
        <rFont val="細明體"/>
        <charset val="136"/>
      </rPr>
      <t>→</t>
    </r>
    <r>
      <rPr>
        <sz val="10"/>
        <rFont val="Calibri"/>
        <charset val="134"/>
      </rPr>
      <t>0</t>
    </r>
  </si>
  <si>
    <r>
      <rPr>
        <sz val="10"/>
        <rFont val="Calibri"/>
        <charset val="134"/>
      </rPr>
      <t>QPL 1.2</t>
    </r>
    <r>
      <rPr>
        <sz val="10"/>
        <rFont val="細明體"/>
        <charset val="136"/>
      </rPr>
      <t>→</t>
    </r>
    <r>
      <rPr>
        <sz val="10"/>
        <rFont val="Calibri"/>
        <charset val="134"/>
      </rPr>
      <t>0</t>
    </r>
  </si>
  <si>
    <t>MF-3F</t>
  </si>
  <si>
    <r>
      <rPr>
        <sz val="10"/>
        <rFont val="Calibri"/>
        <charset val="134"/>
      </rPr>
      <t>HC 6</t>
    </r>
    <r>
      <rPr>
        <sz val="10"/>
        <rFont val="細明體"/>
        <charset val="136"/>
      </rPr>
      <t>→</t>
    </r>
    <r>
      <rPr>
        <sz val="10"/>
        <rFont val="Calibri"/>
        <charset val="134"/>
      </rPr>
      <t>0</t>
    </r>
  </si>
  <si>
    <r>
      <rPr>
        <sz val="10"/>
        <rFont val="Calibri"/>
        <charset val="134"/>
      </rPr>
      <t>QPL 3</t>
    </r>
    <r>
      <rPr>
        <sz val="10"/>
        <rFont val="細明體"/>
        <charset val="136"/>
      </rPr>
      <t>→</t>
    </r>
    <r>
      <rPr>
        <sz val="10"/>
        <rFont val="Calibri"/>
        <charset val="134"/>
      </rPr>
      <t>0</t>
    </r>
  </si>
  <si>
    <r>
      <rPr>
        <sz val="10"/>
        <rFont val="Calibri"/>
        <charset val="134"/>
      </rPr>
      <t>HC 0</t>
    </r>
    <r>
      <rPr>
        <sz val="10"/>
        <rFont val="細明體"/>
        <charset val="136"/>
      </rPr>
      <t>→</t>
    </r>
    <r>
      <rPr>
        <sz val="10"/>
        <rFont val="Calibri"/>
        <charset val="134"/>
      </rPr>
      <t>0</t>
    </r>
  </si>
  <si>
    <r>
      <rPr>
        <sz val="10"/>
        <rFont val="Calibri"/>
        <charset val="134"/>
      </rPr>
      <t>QPL 0</t>
    </r>
    <r>
      <rPr>
        <sz val="10"/>
        <rFont val="細明體"/>
        <charset val="136"/>
      </rPr>
      <t>→</t>
    </r>
    <r>
      <rPr>
        <sz val="10"/>
        <rFont val="Calibri"/>
        <charset val="134"/>
      </rPr>
      <t>0</t>
    </r>
  </si>
  <si>
    <t>Stiffener End A - 1F</t>
  </si>
  <si>
    <t>New add station by process flow</t>
  </si>
  <si>
    <r>
      <rPr>
        <sz val="10"/>
        <rFont val="Calibri"/>
        <charset val="134"/>
      </rPr>
      <t>HC 0</t>
    </r>
    <r>
      <rPr>
        <sz val="10"/>
        <rFont val="細明體"/>
        <charset val="136"/>
      </rPr>
      <t>→</t>
    </r>
    <r>
      <rPr>
        <sz val="10"/>
        <rFont val="Calibri"/>
        <charset val="134"/>
      </rPr>
      <t>1.9</t>
    </r>
  </si>
  <si>
    <r>
      <rPr>
        <sz val="10"/>
        <rFont val="Calibri"/>
        <charset val="134"/>
      </rPr>
      <t>QPL 0</t>
    </r>
    <r>
      <rPr>
        <sz val="10"/>
        <rFont val="細明體"/>
        <charset val="136"/>
      </rPr>
      <t>→</t>
    </r>
    <r>
      <rPr>
        <sz val="10"/>
        <rFont val="Calibri"/>
        <charset val="134"/>
      </rPr>
      <t>1.9</t>
    </r>
  </si>
  <si>
    <t>Stiffener End B - 1F</t>
  </si>
  <si>
    <t>PTP-3.3F</t>
  </si>
  <si>
    <r>
      <rPr>
        <sz val="10"/>
        <rFont val="Calibri"/>
        <charset val="134"/>
      </rPr>
      <t>HC 0</t>
    </r>
    <r>
      <rPr>
        <sz val="10"/>
        <rFont val="細明體"/>
        <charset val="136"/>
      </rPr>
      <t>→</t>
    </r>
    <r>
      <rPr>
        <sz val="10"/>
        <rFont val="Calibri"/>
        <charset val="134"/>
      </rPr>
      <t>12</t>
    </r>
  </si>
  <si>
    <r>
      <rPr>
        <sz val="10"/>
        <rFont val="Calibri"/>
        <charset val="134"/>
      </rPr>
      <t>QPL 0</t>
    </r>
    <r>
      <rPr>
        <sz val="10"/>
        <rFont val="細明體"/>
        <charset val="136"/>
      </rPr>
      <t>→</t>
    </r>
    <r>
      <rPr>
        <sz val="10"/>
        <rFont val="Calibri"/>
        <charset val="134"/>
      </rPr>
      <t>6</t>
    </r>
  </si>
  <si>
    <t>PTP-3.4F</t>
  </si>
  <si>
    <t>Update piece from"3"to"2" by new DFM</t>
  </si>
  <si>
    <r>
      <rPr>
        <sz val="10"/>
        <rFont val="Calibri"/>
        <charset val="134"/>
      </rPr>
      <t>HC 2.5</t>
    </r>
    <r>
      <rPr>
        <sz val="10"/>
        <rFont val="細明體"/>
        <charset val="136"/>
      </rPr>
      <t>→</t>
    </r>
    <r>
      <rPr>
        <sz val="10"/>
        <rFont val="Calibri"/>
        <charset val="134"/>
      </rPr>
      <t>3.1</t>
    </r>
  </si>
  <si>
    <r>
      <rPr>
        <sz val="10"/>
        <rFont val="Calibri"/>
        <charset val="134"/>
      </rPr>
      <t>QPL 2.5</t>
    </r>
    <r>
      <rPr>
        <sz val="10"/>
        <rFont val="細明體"/>
        <charset val="136"/>
      </rPr>
      <t>→</t>
    </r>
    <r>
      <rPr>
        <sz val="10"/>
        <rFont val="Calibri"/>
        <charset val="134"/>
      </rPr>
      <t>3.1</t>
    </r>
  </si>
  <si>
    <r>
      <rPr>
        <sz val="10"/>
        <rFont val="Calibri"/>
        <charset val="134"/>
      </rPr>
      <t>HC 1.5</t>
    </r>
    <r>
      <rPr>
        <sz val="10"/>
        <rFont val="細明體"/>
        <charset val="136"/>
      </rPr>
      <t>→</t>
    </r>
    <r>
      <rPr>
        <sz val="10"/>
        <rFont val="Calibri"/>
        <charset val="134"/>
      </rPr>
      <t>2</t>
    </r>
  </si>
  <si>
    <r>
      <rPr>
        <sz val="10"/>
        <rFont val="Calibri"/>
        <charset val="134"/>
      </rPr>
      <t>QPL 1.5</t>
    </r>
    <r>
      <rPr>
        <sz val="10"/>
        <rFont val="細明體"/>
        <charset val="136"/>
      </rPr>
      <t>→</t>
    </r>
    <r>
      <rPr>
        <sz val="10"/>
        <rFont val="Calibri"/>
        <charset val="134"/>
      </rPr>
      <t>2</t>
    </r>
  </si>
  <si>
    <t>Update piece from"12"to"6" by new DFM</t>
  </si>
  <si>
    <r>
      <rPr>
        <sz val="10"/>
        <rFont val="Calibri"/>
        <charset val="134"/>
      </rPr>
      <t>HC 3.7</t>
    </r>
    <r>
      <rPr>
        <sz val="10"/>
        <rFont val="細明體"/>
        <charset val="136"/>
      </rPr>
      <t>→</t>
    </r>
    <r>
      <rPr>
        <sz val="10"/>
        <rFont val="Calibri"/>
        <charset val="134"/>
      </rPr>
      <t>4.1</t>
    </r>
  </si>
  <si>
    <r>
      <rPr>
        <sz val="10"/>
        <rFont val="Calibri"/>
        <charset val="134"/>
      </rPr>
      <t>QPL 3.7</t>
    </r>
    <r>
      <rPr>
        <sz val="10"/>
        <rFont val="細明體"/>
        <charset val="136"/>
      </rPr>
      <t>→</t>
    </r>
    <r>
      <rPr>
        <sz val="10"/>
        <rFont val="Calibri"/>
        <charset val="134"/>
      </rPr>
      <t>4.1</t>
    </r>
  </si>
  <si>
    <t xml:space="preserve">Cancel station </t>
  </si>
  <si>
    <r>
      <rPr>
        <sz val="10"/>
        <rFont val="Calibri"/>
        <charset val="134"/>
      </rPr>
      <t>HC 9</t>
    </r>
    <r>
      <rPr>
        <sz val="10"/>
        <rFont val="細明體"/>
        <charset val="136"/>
      </rPr>
      <t>→</t>
    </r>
    <r>
      <rPr>
        <sz val="10"/>
        <rFont val="Calibri"/>
        <charset val="134"/>
      </rPr>
      <t>0</t>
    </r>
  </si>
  <si>
    <r>
      <rPr>
        <sz val="10"/>
        <rFont val="Calibri"/>
        <charset val="134"/>
      </rPr>
      <t>QPL 4</t>
    </r>
    <r>
      <rPr>
        <sz val="10"/>
        <rFont val="細明體"/>
        <charset val="136"/>
      </rPr>
      <t>→</t>
    </r>
    <r>
      <rPr>
        <sz val="10"/>
        <rFont val="Calibri"/>
        <charset val="134"/>
      </rPr>
      <t>0</t>
    </r>
  </si>
  <si>
    <t>FPS-8.2F</t>
  </si>
  <si>
    <r>
      <rPr>
        <sz val="10"/>
        <rFont val="Calibri"/>
        <charset val="134"/>
      </rPr>
      <t>HC 0</t>
    </r>
    <r>
      <rPr>
        <sz val="10"/>
        <rFont val="細明體"/>
        <charset val="136"/>
      </rPr>
      <t>→</t>
    </r>
    <r>
      <rPr>
        <sz val="10"/>
        <rFont val="Calibri"/>
        <charset val="134"/>
      </rPr>
      <t>6</t>
    </r>
  </si>
  <si>
    <t>Move statio from Post FATP line to main line</t>
  </si>
  <si>
    <r>
      <rPr>
        <sz val="10"/>
        <rFont val="Calibri"/>
        <charset val="134"/>
      </rPr>
      <t>HC 1</t>
    </r>
    <r>
      <rPr>
        <sz val="10"/>
        <rFont val="細明體"/>
        <charset val="136"/>
      </rPr>
      <t>→</t>
    </r>
    <r>
      <rPr>
        <sz val="10"/>
        <rFont val="Calibri"/>
        <charset val="134"/>
      </rPr>
      <t>1</t>
    </r>
  </si>
  <si>
    <r>
      <rPr>
        <sz val="10"/>
        <rFont val="Calibri"/>
        <charset val="134"/>
      </rPr>
      <t>QPL 1</t>
    </r>
    <r>
      <rPr>
        <sz val="10"/>
        <rFont val="細明體"/>
        <charset val="136"/>
      </rPr>
      <t>→</t>
    </r>
    <r>
      <rPr>
        <sz val="10"/>
        <rFont val="Calibri"/>
        <charset val="134"/>
      </rPr>
      <t>1</t>
    </r>
  </si>
  <si>
    <t>FATP-HF-Upper</t>
  </si>
  <si>
    <t>FATP-HF-Lower(manual)</t>
  </si>
  <si>
    <t>New add sampling test station</t>
  </si>
  <si>
    <r>
      <rPr>
        <sz val="10"/>
        <rFont val="Calibri"/>
        <charset val="134"/>
      </rPr>
      <t>HC 0</t>
    </r>
    <r>
      <rPr>
        <sz val="10"/>
        <rFont val="細明體"/>
        <charset val="136"/>
      </rPr>
      <t>→</t>
    </r>
    <r>
      <rPr>
        <sz val="10"/>
        <rFont val="Calibri"/>
        <charset val="134"/>
      </rPr>
      <t>1</t>
    </r>
  </si>
  <si>
    <t xml:space="preserve">Noise Inspection </t>
  </si>
  <si>
    <t>New add station for noise inspection</t>
  </si>
  <si>
    <t>FATP-TP-Click</t>
  </si>
  <si>
    <t>Cancel station</t>
  </si>
  <si>
    <r>
      <rPr>
        <sz val="10"/>
        <rFont val="Calibri"/>
        <charset val="134"/>
      </rPr>
      <t>HC 1</t>
    </r>
    <r>
      <rPr>
        <sz val="10"/>
        <rFont val="細明體"/>
        <charset val="136"/>
      </rPr>
      <t>→</t>
    </r>
    <r>
      <rPr>
        <sz val="10"/>
        <rFont val="Calibri"/>
        <charset val="134"/>
      </rPr>
      <t>0</t>
    </r>
  </si>
  <si>
    <r>
      <rPr>
        <sz val="10"/>
        <rFont val="Calibri"/>
        <charset val="134"/>
      </rPr>
      <t>QPL 1</t>
    </r>
    <r>
      <rPr>
        <sz val="10"/>
        <rFont val="細明體"/>
        <charset val="136"/>
      </rPr>
      <t>→</t>
    </r>
    <r>
      <rPr>
        <sz val="10"/>
        <rFont val="Calibri"/>
        <charset val="134"/>
      </rPr>
      <t>0</t>
    </r>
  </si>
  <si>
    <t>Move Gatekeeper before Post Cosmetic</t>
  </si>
  <si>
    <r>
      <rPr>
        <sz val="10"/>
        <rFont val="Calibri"/>
        <charset val="134"/>
      </rPr>
      <t>HC 2</t>
    </r>
    <r>
      <rPr>
        <sz val="10"/>
        <rFont val="細明體"/>
        <charset val="136"/>
      </rPr>
      <t>→</t>
    </r>
    <r>
      <rPr>
        <sz val="10"/>
        <rFont val="Calibri"/>
        <charset val="134"/>
      </rPr>
      <t>2</t>
    </r>
  </si>
  <si>
    <r>
      <rPr>
        <sz val="10"/>
        <rFont val="Calibri"/>
        <charset val="134"/>
      </rPr>
      <t>QPL 5</t>
    </r>
    <r>
      <rPr>
        <sz val="10"/>
        <rFont val="細明體"/>
        <charset val="136"/>
      </rPr>
      <t>→</t>
    </r>
    <r>
      <rPr>
        <sz val="10"/>
        <rFont val="Calibri"/>
        <charset val="134"/>
      </rPr>
      <t>5</t>
    </r>
  </si>
  <si>
    <t>AOI</t>
  </si>
  <si>
    <t>New add station at Packing line</t>
  </si>
  <si>
    <r>
      <rPr>
        <sz val="10"/>
        <rFont val="Calibri"/>
        <charset val="134"/>
      </rPr>
      <t>QPL 0</t>
    </r>
    <r>
      <rPr>
        <sz val="10"/>
        <rFont val="細明體"/>
        <charset val="136"/>
      </rPr>
      <t>→</t>
    </r>
    <r>
      <rPr>
        <sz val="10"/>
        <rFont val="Calibri"/>
        <charset val="134"/>
      </rPr>
      <t>4</t>
    </r>
  </si>
  <si>
    <t>Shipping Settings</t>
  </si>
  <si>
    <r>
      <rPr>
        <sz val="10"/>
        <rFont val="Calibri"/>
        <charset val="134"/>
      </rPr>
      <t>HC 0</t>
    </r>
    <r>
      <rPr>
        <sz val="10"/>
        <rFont val="細明體"/>
        <charset val="136"/>
      </rPr>
      <t>→</t>
    </r>
    <r>
      <rPr>
        <sz val="10"/>
        <rFont val="Calibri"/>
        <charset val="134"/>
      </rPr>
      <t>2</t>
    </r>
  </si>
  <si>
    <t>Paul</t>
  </si>
  <si>
    <t>TC10.4</t>
  </si>
  <si>
    <t>V1.4</t>
  </si>
  <si>
    <t>Update piece/batch based on PD</t>
  </si>
  <si>
    <r>
      <rPr>
        <sz val="10"/>
        <rFont val="Calibri"/>
        <charset val="134"/>
      </rPr>
      <t>HC 1.9</t>
    </r>
    <r>
      <rPr>
        <sz val="10"/>
        <rFont val="細明體"/>
        <charset val="136"/>
      </rPr>
      <t>→</t>
    </r>
    <r>
      <rPr>
        <sz val="10"/>
        <rFont val="Calibri"/>
        <charset val="134"/>
      </rPr>
      <t>1.4</t>
    </r>
  </si>
  <si>
    <r>
      <rPr>
        <sz val="10"/>
        <rFont val="Calibri"/>
        <charset val="134"/>
      </rPr>
      <t>QPL 1.9</t>
    </r>
    <r>
      <rPr>
        <sz val="10"/>
        <rFont val="細明體"/>
        <charset val="136"/>
      </rPr>
      <t>→</t>
    </r>
    <r>
      <rPr>
        <sz val="10"/>
        <rFont val="Calibri"/>
        <charset val="134"/>
      </rPr>
      <t>1.4</t>
    </r>
  </si>
  <si>
    <t>Material die cut with Stiffener End A on one tooling, cancel station</t>
  </si>
  <si>
    <r>
      <rPr>
        <sz val="10"/>
        <rFont val="Calibri"/>
        <charset val="134"/>
      </rPr>
      <t>HC 1.9</t>
    </r>
    <r>
      <rPr>
        <sz val="10"/>
        <rFont val="細明體"/>
        <charset val="136"/>
      </rPr>
      <t>→</t>
    </r>
    <r>
      <rPr>
        <sz val="10"/>
        <rFont val="Calibri"/>
        <charset val="134"/>
      </rPr>
      <t>0</t>
    </r>
  </si>
  <si>
    <r>
      <rPr>
        <sz val="10"/>
        <rFont val="Calibri"/>
        <charset val="134"/>
      </rPr>
      <t>QPL 1.9</t>
    </r>
    <r>
      <rPr>
        <sz val="10"/>
        <rFont val="細明體"/>
        <charset val="136"/>
      </rPr>
      <t>→</t>
    </r>
    <r>
      <rPr>
        <sz val="10"/>
        <rFont val="Calibri"/>
        <charset val="134"/>
      </rPr>
      <t>0</t>
    </r>
  </si>
  <si>
    <t>Update station CT by DVT data</t>
  </si>
  <si>
    <r>
      <rPr>
        <sz val="10"/>
        <rFont val="Calibri"/>
        <charset val="134"/>
      </rPr>
      <t>HC 12</t>
    </r>
    <r>
      <rPr>
        <sz val="10"/>
        <rFont val="細明體"/>
        <charset val="136"/>
      </rPr>
      <t>→</t>
    </r>
    <r>
      <rPr>
        <sz val="10"/>
        <rFont val="Calibri"/>
        <charset val="134"/>
      </rPr>
      <t>12</t>
    </r>
  </si>
  <si>
    <r>
      <rPr>
        <sz val="10"/>
        <rFont val="Calibri"/>
        <charset val="134"/>
      </rPr>
      <t>QPL 6</t>
    </r>
    <r>
      <rPr>
        <sz val="10"/>
        <rFont val="細明體"/>
        <charset val="136"/>
      </rPr>
      <t>→</t>
    </r>
    <r>
      <rPr>
        <sz val="10"/>
        <rFont val="Calibri"/>
        <charset val="134"/>
      </rPr>
      <t>6</t>
    </r>
  </si>
  <si>
    <t>Update piece from"2"to"4" by new DFM</t>
  </si>
  <si>
    <r>
      <rPr>
        <sz val="9"/>
        <color theme="1"/>
        <rFont val="Arial"/>
        <charset val="134"/>
      </rPr>
      <t>HC 2</t>
    </r>
    <r>
      <rPr>
        <sz val="9"/>
        <color theme="1"/>
        <rFont val="細明體"/>
        <charset val="136"/>
      </rPr>
      <t>→</t>
    </r>
    <r>
      <rPr>
        <sz val="9"/>
        <color theme="1"/>
        <rFont val="Arial"/>
        <charset val="134"/>
      </rPr>
      <t>1.3</t>
    </r>
  </si>
  <si>
    <r>
      <rPr>
        <sz val="9"/>
        <color theme="1"/>
        <rFont val="Arial"/>
        <charset val="134"/>
      </rPr>
      <t>QPL 2</t>
    </r>
    <r>
      <rPr>
        <sz val="9"/>
        <color theme="1"/>
        <rFont val="細明體"/>
        <charset val="136"/>
      </rPr>
      <t>→</t>
    </r>
    <r>
      <rPr>
        <sz val="9"/>
        <color theme="1"/>
        <rFont val="Arial"/>
        <charset val="134"/>
      </rPr>
      <t>1.3</t>
    </r>
  </si>
  <si>
    <t>Lucky</t>
  </si>
  <si>
    <r>
      <rPr>
        <sz val="10"/>
        <rFont val="Calibri"/>
        <charset val="134"/>
      </rPr>
      <t>HC 7</t>
    </r>
    <r>
      <rPr>
        <sz val="10"/>
        <rFont val="細明體"/>
        <charset val="136"/>
      </rPr>
      <t>→</t>
    </r>
    <r>
      <rPr>
        <sz val="10"/>
        <rFont val="Calibri"/>
        <charset val="134"/>
      </rPr>
      <t>5</t>
    </r>
  </si>
  <si>
    <r>
      <rPr>
        <sz val="10"/>
        <rFont val="Calibri"/>
        <charset val="134"/>
      </rPr>
      <t>QPL 7</t>
    </r>
    <r>
      <rPr>
        <sz val="10"/>
        <rFont val="細明體"/>
        <charset val="136"/>
      </rPr>
      <t>→</t>
    </r>
    <r>
      <rPr>
        <sz val="10"/>
        <rFont val="Calibri"/>
        <charset val="134"/>
      </rPr>
      <t>5</t>
    </r>
  </si>
  <si>
    <t>Update piece from"2"to"3" by new DFM</t>
  </si>
  <si>
    <r>
      <rPr>
        <sz val="10"/>
        <rFont val="Calibri"/>
        <charset val="134"/>
      </rPr>
      <t>HC 3.1</t>
    </r>
    <r>
      <rPr>
        <sz val="10"/>
        <rFont val="細明體"/>
        <charset val="136"/>
      </rPr>
      <t>→</t>
    </r>
    <r>
      <rPr>
        <sz val="10"/>
        <rFont val="Calibri"/>
        <charset val="134"/>
      </rPr>
      <t>2.5</t>
    </r>
  </si>
  <si>
    <t>Add station back to MP</t>
  </si>
  <si>
    <r>
      <rPr>
        <sz val="10"/>
        <rFont val="Calibri"/>
        <charset val="134"/>
      </rPr>
      <t>HC 0</t>
    </r>
    <r>
      <rPr>
        <sz val="10"/>
        <rFont val="細明體"/>
        <charset val="136"/>
      </rPr>
      <t>→</t>
    </r>
    <r>
      <rPr>
        <sz val="10"/>
        <rFont val="Calibri"/>
        <charset val="134"/>
      </rPr>
      <t>1.4</t>
    </r>
  </si>
  <si>
    <r>
      <rPr>
        <sz val="10"/>
        <rFont val="Calibri"/>
        <charset val="134"/>
      </rPr>
      <t>QPL 0</t>
    </r>
    <r>
      <rPr>
        <sz val="10"/>
        <rFont val="細明體"/>
        <charset val="136"/>
      </rPr>
      <t>→</t>
    </r>
    <r>
      <rPr>
        <sz val="10"/>
        <rFont val="Calibri"/>
        <charset val="134"/>
      </rPr>
      <t>1.4</t>
    </r>
  </si>
  <si>
    <t>Nirmam</t>
  </si>
  <si>
    <r>
      <rPr>
        <sz val="10"/>
        <rFont val="Calibri"/>
        <charset val="134"/>
      </rPr>
      <t>HC 0</t>
    </r>
    <r>
      <rPr>
        <sz val="10"/>
        <rFont val="細明體"/>
        <charset val="136"/>
      </rPr>
      <t>→</t>
    </r>
    <r>
      <rPr>
        <sz val="10"/>
        <rFont val="Calibri"/>
        <charset val="134"/>
      </rPr>
      <t>1.2</t>
    </r>
  </si>
  <si>
    <r>
      <rPr>
        <sz val="10"/>
        <rFont val="Calibri"/>
        <charset val="134"/>
      </rPr>
      <t>QPL 0</t>
    </r>
    <r>
      <rPr>
        <sz val="10"/>
        <rFont val="細明體"/>
        <charset val="136"/>
      </rPr>
      <t>→</t>
    </r>
    <r>
      <rPr>
        <sz val="10"/>
        <rFont val="Calibri"/>
        <charset val="134"/>
      </rPr>
      <t>1.2</t>
    </r>
  </si>
  <si>
    <r>
      <rPr>
        <sz val="10"/>
        <rFont val="Calibri"/>
        <charset val="134"/>
      </rPr>
      <t>QPL 0</t>
    </r>
    <r>
      <rPr>
        <sz val="10"/>
        <rFont val="細明體"/>
        <charset val="136"/>
      </rPr>
      <t>→</t>
    </r>
    <r>
      <rPr>
        <sz val="10"/>
        <rFont val="Calibri"/>
        <charset val="134"/>
      </rPr>
      <t>3</t>
    </r>
  </si>
  <si>
    <t>MF-6F</t>
  </si>
  <si>
    <t>New add station for laminate MF shim</t>
  </si>
  <si>
    <t>New add paste tape on elephant</t>
  </si>
  <si>
    <r>
      <rPr>
        <sz val="10"/>
        <rFont val="Calibri"/>
        <charset val="134"/>
      </rPr>
      <t>HC 4</t>
    </r>
    <r>
      <rPr>
        <sz val="10"/>
        <rFont val="細明體"/>
        <charset val="136"/>
      </rPr>
      <t>→</t>
    </r>
    <r>
      <rPr>
        <sz val="10"/>
        <rFont val="Calibri"/>
        <charset val="134"/>
      </rPr>
      <t>5</t>
    </r>
  </si>
  <si>
    <r>
      <rPr>
        <sz val="10"/>
        <rFont val="Calibri"/>
        <charset val="134"/>
      </rPr>
      <t>QPL 4</t>
    </r>
    <r>
      <rPr>
        <sz val="10"/>
        <rFont val="細明體"/>
        <charset val="136"/>
      </rPr>
      <t>→</t>
    </r>
    <r>
      <rPr>
        <sz val="10"/>
        <rFont val="Calibri"/>
        <charset val="134"/>
      </rPr>
      <t>5</t>
    </r>
  </si>
  <si>
    <t>Nalin</t>
  </si>
  <si>
    <t>Move paste apple logo PET at prep line</t>
  </si>
  <si>
    <r>
      <rPr>
        <sz val="10"/>
        <rFont val="Calibri"/>
        <charset val="134"/>
      </rPr>
      <t>HC 22</t>
    </r>
    <r>
      <rPr>
        <sz val="10"/>
        <rFont val="細明體"/>
        <charset val="136"/>
      </rPr>
      <t>→</t>
    </r>
    <r>
      <rPr>
        <sz val="10"/>
        <rFont val="Calibri"/>
        <charset val="134"/>
      </rPr>
      <t>18</t>
    </r>
  </si>
  <si>
    <t>Update manual CT based on DVT</t>
  </si>
  <si>
    <r>
      <rPr>
        <sz val="10"/>
        <rFont val="Calibri"/>
        <charset val="134"/>
      </rPr>
      <t>HC 6</t>
    </r>
    <r>
      <rPr>
        <sz val="10"/>
        <rFont val="細明體"/>
        <charset val="136"/>
      </rPr>
      <t>→</t>
    </r>
    <r>
      <rPr>
        <sz val="10"/>
        <rFont val="Calibri"/>
        <charset val="134"/>
      </rPr>
      <t>5</t>
    </r>
  </si>
  <si>
    <r>
      <rPr>
        <sz val="10"/>
        <rFont val="Calibri"/>
        <charset val="134"/>
      </rPr>
      <t>QPL 6</t>
    </r>
    <r>
      <rPr>
        <sz val="10"/>
        <rFont val="細明體"/>
        <charset val="136"/>
      </rPr>
      <t>→</t>
    </r>
    <r>
      <rPr>
        <sz val="10"/>
        <rFont val="Calibri"/>
        <charset val="134"/>
      </rPr>
      <t>5</t>
    </r>
  </si>
  <si>
    <t>Update manual CT based on DVT data</t>
  </si>
  <si>
    <t>Abhinav</t>
  </si>
  <si>
    <t>Press-Hinge 1</t>
  </si>
  <si>
    <t>Update manual CT from “104.82s“to"129.95s" based on new fixture</t>
  </si>
  <si>
    <r>
      <rPr>
        <sz val="10"/>
        <rFont val="Calibri"/>
        <charset val="134"/>
      </rPr>
      <t>HC 14</t>
    </r>
    <r>
      <rPr>
        <sz val="10"/>
        <rFont val="細明體"/>
        <charset val="136"/>
      </rPr>
      <t>→</t>
    </r>
    <r>
      <rPr>
        <sz val="10"/>
        <rFont val="Calibri"/>
        <charset val="134"/>
      </rPr>
      <t>14</t>
    </r>
  </si>
  <si>
    <r>
      <rPr>
        <sz val="10"/>
        <rFont val="Calibri"/>
        <charset val="134"/>
      </rPr>
      <t>QPL 7</t>
    </r>
    <r>
      <rPr>
        <sz val="10"/>
        <rFont val="細明體"/>
        <charset val="136"/>
      </rPr>
      <t>→</t>
    </r>
    <r>
      <rPr>
        <sz val="10"/>
        <rFont val="Calibri"/>
        <charset val="134"/>
      </rPr>
      <t>7</t>
    </r>
  </si>
  <si>
    <t>DFX</t>
  </si>
  <si>
    <t>Press-Hinge 2</t>
  </si>
  <si>
    <t>Update manual CT from “87.58s“to"112.71s" based on new fixture</t>
  </si>
  <si>
    <r>
      <rPr>
        <sz val="10"/>
        <rFont val="Calibri"/>
        <charset val="134"/>
      </rPr>
      <t>HC 11</t>
    </r>
    <r>
      <rPr>
        <sz val="10"/>
        <rFont val="細明體"/>
        <charset val="136"/>
      </rPr>
      <t>→</t>
    </r>
    <r>
      <rPr>
        <sz val="10"/>
        <rFont val="Calibri"/>
        <charset val="134"/>
      </rPr>
      <t>13</t>
    </r>
  </si>
  <si>
    <r>
      <rPr>
        <sz val="10"/>
        <rFont val="Calibri"/>
        <charset val="134"/>
      </rPr>
      <t>QPL 6</t>
    </r>
    <r>
      <rPr>
        <sz val="10"/>
        <rFont val="細明體"/>
        <charset val="136"/>
      </rPr>
      <t>→</t>
    </r>
    <r>
      <rPr>
        <sz val="10"/>
        <rFont val="Calibri"/>
        <charset val="134"/>
      </rPr>
      <t>7</t>
    </r>
  </si>
  <si>
    <t>Combine Gatekeeper with MMI station</t>
  </si>
  <si>
    <r>
      <rPr>
        <sz val="10"/>
        <rFont val="Calibri"/>
        <charset val="134"/>
      </rPr>
      <t>HC 2</t>
    </r>
    <r>
      <rPr>
        <sz val="10"/>
        <rFont val="細明體"/>
        <charset val="136"/>
      </rPr>
      <t>→</t>
    </r>
    <r>
      <rPr>
        <sz val="10"/>
        <rFont val="Calibri"/>
        <charset val="134"/>
      </rPr>
      <t>0</t>
    </r>
  </si>
  <si>
    <r>
      <rPr>
        <sz val="10"/>
        <rFont val="Calibri"/>
        <charset val="134"/>
      </rPr>
      <t>QPL 5</t>
    </r>
    <r>
      <rPr>
        <sz val="10"/>
        <rFont val="細明體"/>
        <charset val="136"/>
      </rPr>
      <t>→</t>
    </r>
    <r>
      <rPr>
        <sz val="10"/>
        <rFont val="Calibri"/>
        <charset val="134"/>
      </rPr>
      <t>0</t>
    </r>
  </si>
  <si>
    <t>V1.5</t>
  </si>
  <si>
    <t>Update station CT to 30s by Ken</t>
  </si>
  <si>
    <r>
      <rPr>
        <sz val="10"/>
        <rFont val="Calibri"/>
        <charset val="134"/>
      </rPr>
      <t>HC 5</t>
    </r>
    <r>
      <rPr>
        <sz val="10"/>
        <rFont val="細明體"/>
        <charset val="136"/>
      </rPr>
      <t>→</t>
    </r>
    <r>
      <rPr>
        <sz val="10"/>
        <rFont val="Calibri"/>
        <charset val="134"/>
      </rPr>
      <t>4</t>
    </r>
  </si>
  <si>
    <r>
      <rPr>
        <sz val="10"/>
        <rFont val="Calibri"/>
        <charset val="134"/>
      </rPr>
      <t>QPL 5</t>
    </r>
    <r>
      <rPr>
        <sz val="10"/>
        <rFont val="細明體"/>
        <charset val="136"/>
      </rPr>
      <t>→</t>
    </r>
    <r>
      <rPr>
        <sz val="10"/>
        <rFont val="Calibri"/>
        <charset val="134"/>
      </rPr>
      <t>4</t>
    </r>
  </si>
  <si>
    <t>YaNan</t>
  </si>
  <si>
    <t>Update cavities from "2" to "4"</t>
  </si>
  <si>
    <t>Jacson</t>
  </si>
  <si>
    <t>Update cavities from "4" to "8"</t>
  </si>
  <si>
    <r>
      <rPr>
        <sz val="10"/>
        <rFont val="Calibri"/>
        <charset val="134"/>
      </rPr>
      <t>HC 8</t>
    </r>
    <r>
      <rPr>
        <sz val="10"/>
        <rFont val="細明體"/>
        <charset val="136"/>
      </rPr>
      <t>→</t>
    </r>
    <r>
      <rPr>
        <sz val="10"/>
        <rFont val="Calibri"/>
        <charset val="134"/>
      </rPr>
      <t>6</t>
    </r>
  </si>
  <si>
    <r>
      <rPr>
        <sz val="10"/>
        <rFont val="Calibri"/>
        <charset val="134"/>
      </rPr>
      <t>QPL 4</t>
    </r>
    <r>
      <rPr>
        <sz val="10"/>
        <rFont val="細明體"/>
        <charset val="136"/>
      </rPr>
      <t>→</t>
    </r>
    <r>
      <rPr>
        <sz val="10"/>
        <rFont val="Calibri"/>
        <charset val="134"/>
      </rPr>
      <t>3</t>
    </r>
  </si>
  <si>
    <t>Update cavities from "8" to "20"</t>
  </si>
  <si>
    <r>
      <rPr>
        <sz val="10"/>
        <rFont val="Calibri"/>
        <charset val="134"/>
      </rPr>
      <t>HC 6</t>
    </r>
    <r>
      <rPr>
        <sz val="10"/>
        <rFont val="細明體"/>
        <charset val="136"/>
      </rPr>
      <t>→</t>
    </r>
    <r>
      <rPr>
        <sz val="10"/>
        <rFont val="Calibri"/>
        <charset val="134"/>
      </rPr>
      <t>4</t>
    </r>
  </si>
  <si>
    <r>
      <rPr>
        <sz val="10"/>
        <rFont val="Calibri"/>
        <charset val="134"/>
      </rPr>
      <t>QPL 3</t>
    </r>
    <r>
      <rPr>
        <sz val="10"/>
        <rFont val="細明體"/>
        <charset val="136"/>
      </rPr>
      <t>→</t>
    </r>
    <r>
      <rPr>
        <sz val="10"/>
        <rFont val="Calibri"/>
        <charset val="134"/>
      </rPr>
      <t>2</t>
    </r>
  </si>
  <si>
    <t>Inner LCap-2F</t>
  </si>
  <si>
    <r>
      <rPr>
        <sz val="10"/>
        <rFont val="Calibri"/>
        <charset val="134"/>
      </rPr>
      <t>HC 8</t>
    </r>
    <r>
      <rPr>
        <sz val="10"/>
        <rFont val="細明體"/>
        <charset val="136"/>
      </rPr>
      <t>→</t>
    </r>
    <r>
      <rPr>
        <sz val="10"/>
        <rFont val="Calibri"/>
        <charset val="134"/>
      </rPr>
      <t>7</t>
    </r>
  </si>
  <si>
    <t>Base Flatness</t>
  </si>
  <si>
    <t>New add station, estimate by Rx8a TC20 station</t>
  </si>
  <si>
    <t>Update QPL from 4 to 6</t>
  </si>
  <si>
    <r>
      <rPr>
        <sz val="10"/>
        <rFont val="Calibri"/>
        <charset val="134"/>
      </rPr>
      <t>HC 3</t>
    </r>
    <r>
      <rPr>
        <sz val="10"/>
        <rFont val="細明體"/>
        <charset val="136"/>
      </rPr>
      <t>→</t>
    </r>
    <r>
      <rPr>
        <sz val="10"/>
        <rFont val="Calibri"/>
        <charset val="134"/>
      </rPr>
      <t>2</t>
    </r>
  </si>
  <si>
    <r>
      <rPr>
        <sz val="10"/>
        <rFont val="Calibri"/>
        <charset val="134"/>
      </rPr>
      <t>QPL 4</t>
    </r>
    <r>
      <rPr>
        <sz val="10"/>
        <rFont val="細明體"/>
        <charset val="136"/>
      </rPr>
      <t>→</t>
    </r>
    <r>
      <rPr>
        <sz val="10"/>
        <rFont val="Calibri"/>
        <charset val="134"/>
      </rPr>
      <t>6</t>
    </r>
  </si>
  <si>
    <t>PO15</t>
  </si>
  <si>
    <t>Update QPL from 2 to 1</t>
  </si>
  <si>
    <r>
      <rPr>
        <sz val="10"/>
        <rFont val="Calibri"/>
        <charset val="134"/>
      </rPr>
      <t>HC 2</t>
    </r>
    <r>
      <rPr>
        <sz val="10"/>
        <rFont val="細明體"/>
        <charset val="136"/>
      </rPr>
      <t>→</t>
    </r>
    <r>
      <rPr>
        <sz val="10"/>
        <rFont val="Calibri"/>
        <charset val="134"/>
      </rPr>
      <t>1</t>
    </r>
  </si>
  <si>
    <r>
      <rPr>
        <sz val="10"/>
        <rFont val="Calibri"/>
        <charset val="134"/>
      </rPr>
      <t>QPL 2</t>
    </r>
    <r>
      <rPr>
        <sz val="10"/>
        <rFont val="細明體"/>
        <charset val="136"/>
      </rPr>
      <t>→</t>
    </r>
    <r>
      <rPr>
        <sz val="10"/>
        <rFont val="Calibri"/>
        <charset val="134"/>
      </rPr>
      <t>1</t>
    </r>
  </si>
  <si>
    <t>Bright</t>
  </si>
  <si>
    <t>V1.6-1</t>
  </si>
  <si>
    <t>FPS 8.2F</t>
  </si>
  <si>
    <t>UH Stiff-2F</t>
  </si>
  <si>
    <t>Manual CT change from"73.08s"to"85.08s" by add iron pre-locate ADH on stiffner</t>
  </si>
  <si>
    <r>
      <rPr>
        <sz val="10"/>
        <rFont val="Calibri"/>
        <charset val="134"/>
      </rPr>
      <t>HC 7</t>
    </r>
    <r>
      <rPr>
        <sz val="10"/>
        <rFont val="細明體"/>
        <charset val="136"/>
      </rPr>
      <t>→</t>
    </r>
    <r>
      <rPr>
        <sz val="10"/>
        <rFont val="Calibri"/>
        <charset val="134"/>
      </rPr>
      <t>8</t>
    </r>
  </si>
  <si>
    <r>
      <rPr>
        <sz val="10"/>
        <rFont val="Calibri"/>
        <charset val="134"/>
      </rPr>
      <t>QPL 7</t>
    </r>
    <r>
      <rPr>
        <sz val="10"/>
        <rFont val="細明體"/>
        <charset val="136"/>
      </rPr>
      <t>→</t>
    </r>
    <r>
      <rPr>
        <sz val="10"/>
        <rFont val="Calibri"/>
        <charset val="134"/>
      </rPr>
      <t>8</t>
    </r>
  </si>
  <si>
    <t>Machine without carrier return, need add HC at back side of machine to take unit out</t>
  </si>
  <si>
    <r>
      <rPr>
        <sz val="10"/>
        <rFont val="Calibri"/>
        <charset val="134"/>
      </rPr>
      <t>HC 9</t>
    </r>
    <r>
      <rPr>
        <sz val="10"/>
        <rFont val="細明體"/>
        <charset val="136"/>
      </rPr>
      <t>→</t>
    </r>
    <r>
      <rPr>
        <sz val="10"/>
        <rFont val="Calibri"/>
        <charset val="134"/>
      </rPr>
      <t>11</t>
    </r>
  </si>
  <si>
    <r>
      <rPr>
        <sz val="10"/>
        <rFont val="Calibri"/>
        <charset val="134"/>
      </rPr>
      <t>QPL 9</t>
    </r>
    <r>
      <rPr>
        <sz val="10"/>
        <rFont val="細明體"/>
        <charset val="136"/>
      </rPr>
      <t>→</t>
    </r>
    <r>
      <rPr>
        <sz val="10"/>
        <rFont val="Calibri"/>
        <charset val="134"/>
      </rPr>
      <t>9</t>
    </r>
  </si>
  <si>
    <t>Cold-Bucket Rim</t>
  </si>
  <si>
    <t>Update cooling fixture to cylinder, machine CT is 82.45s</t>
  </si>
  <si>
    <t>V1.7</t>
  </si>
  <si>
    <t>L-Bridge</t>
  </si>
  <si>
    <t>Move station from prep line to Panel line</t>
  </si>
  <si>
    <r>
      <rPr>
        <sz val="10"/>
        <rFont val="Calibri"/>
        <charset val="134"/>
      </rPr>
      <t>QPL 2</t>
    </r>
    <r>
      <rPr>
        <sz val="10"/>
        <rFont val="細明體"/>
        <charset val="136"/>
      </rPr>
      <t>→</t>
    </r>
    <r>
      <rPr>
        <sz val="10"/>
        <rFont val="Calibri"/>
        <charset val="134"/>
      </rPr>
      <t>2</t>
    </r>
  </si>
  <si>
    <t>Ken&amp;Nirmam</t>
  </si>
  <si>
    <t>FPS 1F</t>
  </si>
  <si>
    <t>Change piece from"2"to"3"</t>
  </si>
  <si>
    <r>
      <rPr>
        <sz val="10"/>
        <rFont val="Calibri"/>
        <charset val="134"/>
      </rPr>
      <t>QPL 3.1</t>
    </r>
    <r>
      <rPr>
        <sz val="10"/>
        <rFont val="細明體"/>
        <charset val="136"/>
      </rPr>
      <t>→</t>
    </r>
    <r>
      <rPr>
        <sz val="10"/>
        <rFont val="Calibri"/>
        <charset val="134"/>
      </rPr>
      <t>2.5</t>
    </r>
  </si>
  <si>
    <r>
      <rPr>
        <sz val="10"/>
        <rFont val="Calibri"/>
        <charset val="134"/>
      </rPr>
      <t>QPL 3</t>
    </r>
    <r>
      <rPr>
        <sz val="10"/>
        <rFont val="細明體"/>
        <charset val="136"/>
      </rPr>
      <t>→</t>
    </r>
    <r>
      <rPr>
        <sz val="10"/>
        <rFont val="Calibri"/>
        <charset val="134"/>
      </rPr>
      <t>4</t>
    </r>
  </si>
  <si>
    <t>Match Deboss-2 QPL because of station control time</t>
  </si>
  <si>
    <r>
      <rPr>
        <sz val="10"/>
        <rFont val="Calibri"/>
        <charset val="134"/>
      </rPr>
      <t>HC 5</t>
    </r>
    <r>
      <rPr>
        <sz val="10"/>
        <rFont val="細明體"/>
        <charset val="136"/>
      </rPr>
      <t>→</t>
    </r>
    <r>
      <rPr>
        <sz val="10"/>
        <rFont val="Calibri"/>
        <charset val="134"/>
      </rPr>
      <t>5</t>
    </r>
  </si>
  <si>
    <t>Only for ST</t>
  </si>
  <si>
    <t>Machine CT change from"71.24s"to109.13s" based on MIP change from“15s”to“60s”</t>
  </si>
  <si>
    <t>Change station sampling to 100% test, QPL based on F1 feedback</t>
  </si>
  <si>
    <r>
      <rPr>
        <sz val="10"/>
        <rFont val="Calibri"/>
        <charset val="134"/>
      </rPr>
      <t>HC 1</t>
    </r>
    <r>
      <rPr>
        <sz val="10"/>
        <rFont val="細明體"/>
        <charset val="136"/>
      </rPr>
      <t>→</t>
    </r>
    <r>
      <rPr>
        <sz val="10"/>
        <rFont val="Calibri"/>
        <charset val="134"/>
      </rPr>
      <t>5</t>
    </r>
  </si>
  <si>
    <r>
      <rPr>
        <sz val="10"/>
        <rFont val="Calibri"/>
        <charset val="134"/>
      </rPr>
      <t>QPL 1</t>
    </r>
    <r>
      <rPr>
        <sz val="10"/>
        <rFont val="細明體"/>
        <charset val="136"/>
      </rPr>
      <t>→</t>
    </r>
    <r>
      <rPr>
        <sz val="10"/>
        <rFont val="Calibri"/>
        <charset val="134"/>
      </rPr>
      <t>5</t>
    </r>
  </si>
  <si>
    <t>Stella</t>
  </si>
  <si>
    <t>Hotbar-USBC Connectivity</t>
  </si>
  <si>
    <t>New add station for test after Hot-bar</t>
  </si>
  <si>
    <r>
      <rPr>
        <sz val="10"/>
        <rFont val="Calibri"/>
        <charset val="134"/>
      </rPr>
      <t>HC 0</t>
    </r>
    <r>
      <rPr>
        <sz val="10"/>
        <rFont val="細明體"/>
        <charset val="136"/>
      </rPr>
      <t>→</t>
    </r>
    <r>
      <rPr>
        <sz val="10"/>
        <rFont val="Calibri"/>
        <charset val="134"/>
      </rPr>
      <t>3</t>
    </r>
  </si>
  <si>
    <t>MIL</t>
  </si>
  <si>
    <t>CT change from"36s"to"48s" based on MIP change from"20+-2"to"25+-2"</t>
  </si>
  <si>
    <r>
      <rPr>
        <sz val="10"/>
        <rFont val="Calibri"/>
        <charset val="134"/>
      </rPr>
      <t>HC 2</t>
    </r>
    <r>
      <rPr>
        <sz val="10"/>
        <rFont val="細明體"/>
        <charset val="136"/>
      </rPr>
      <t>→</t>
    </r>
    <r>
      <rPr>
        <sz val="10"/>
        <rFont val="Calibri"/>
        <charset val="134"/>
      </rPr>
      <t>3</t>
    </r>
  </si>
  <si>
    <r>
      <rPr>
        <sz val="10"/>
        <rFont val="Calibri"/>
        <charset val="134"/>
      </rPr>
      <t>QPL 2</t>
    </r>
    <r>
      <rPr>
        <sz val="10"/>
        <rFont val="細明體"/>
        <charset val="136"/>
      </rPr>
      <t>→</t>
    </r>
    <r>
      <rPr>
        <sz val="10"/>
        <rFont val="Calibri"/>
        <charset val="134"/>
      </rPr>
      <t>3</t>
    </r>
  </si>
  <si>
    <t>Sky</t>
  </si>
  <si>
    <t>Optimized machine CT from"37s"to"25s"</t>
  </si>
  <si>
    <r>
      <rPr>
        <sz val="10"/>
        <rFont val="Calibri"/>
        <charset val="134"/>
      </rPr>
      <t>HC 4</t>
    </r>
    <r>
      <rPr>
        <sz val="10"/>
        <rFont val="細明體"/>
        <charset val="136"/>
      </rPr>
      <t>→</t>
    </r>
    <r>
      <rPr>
        <sz val="10"/>
        <rFont val="Calibri"/>
        <charset val="134"/>
      </rPr>
      <t>3</t>
    </r>
  </si>
  <si>
    <t>V1.8</t>
  </si>
  <si>
    <r>
      <rPr>
        <sz val="10"/>
        <rFont val="Calibri"/>
        <charset val="134"/>
      </rPr>
      <t>QPL 9</t>
    </r>
    <r>
      <rPr>
        <sz val="10"/>
        <rFont val="細明體"/>
        <charset val="136"/>
      </rPr>
      <t>→</t>
    </r>
    <r>
      <rPr>
        <sz val="10"/>
        <rFont val="Calibri"/>
        <charset val="134"/>
      </rPr>
      <t>10</t>
    </r>
  </si>
  <si>
    <t>Fred</t>
  </si>
  <si>
    <t>Machine POR test time change from"85s"to"101s", retest rate change from 3% to 3.5%</t>
  </si>
  <si>
    <r>
      <rPr>
        <sz val="10"/>
        <rFont val="Calibri"/>
        <charset val="134"/>
      </rPr>
      <t>QPL 8</t>
    </r>
    <r>
      <rPr>
        <sz val="10"/>
        <rFont val="細明體"/>
        <charset val="136"/>
      </rPr>
      <t>→</t>
    </r>
    <r>
      <rPr>
        <sz val="10"/>
        <rFont val="Calibri"/>
        <charset val="134"/>
      </rPr>
      <t>10</t>
    </r>
  </si>
  <si>
    <t>Paul&amp;Irzal</t>
  </si>
  <si>
    <t>Lower panel break</t>
  </si>
  <si>
    <t>New add station by F1 Nalin</t>
  </si>
  <si>
    <t>V1.9</t>
  </si>
  <si>
    <t>Update manual CT from"39s"to"70.1s" based on new SOP and need locate apple logo slowly</t>
  </si>
  <si>
    <r>
      <rPr>
        <sz val="10"/>
        <rFont val="Calibri"/>
        <charset val="134"/>
      </rPr>
      <t>HC 4</t>
    </r>
    <r>
      <rPr>
        <sz val="10"/>
        <rFont val="細明體"/>
        <charset val="136"/>
      </rPr>
      <t>→</t>
    </r>
    <r>
      <rPr>
        <sz val="10"/>
        <rFont val="Calibri"/>
        <charset val="134"/>
      </rPr>
      <t>8</t>
    </r>
  </si>
  <si>
    <r>
      <rPr>
        <sz val="10"/>
        <rFont val="Calibri"/>
        <charset val="134"/>
      </rPr>
      <t>QPL 4</t>
    </r>
    <r>
      <rPr>
        <sz val="10"/>
        <rFont val="細明體"/>
        <charset val="136"/>
      </rPr>
      <t>→</t>
    </r>
    <r>
      <rPr>
        <sz val="10"/>
        <rFont val="Calibri"/>
        <charset val="134"/>
      </rPr>
      <t>4</t>
    </r>
  </si>
  <si>
    <t>FPS Spine ADH-1F</t>
  </si>
  <si>
    <t xml:space="preserve">Separate Spine ADH-3F to Spine ADH-3F &amp;FPS Spine ADH-1F </t>
  </si>
  <si>
    <r>
      <rPr>
        <sz val="10"/>
        <rFont val="Calibri"/>
        <charset val="134"/>
      </rPr>
      <t>HC 0</t>
    </r>
    <r>
      <rPr>
        <sz val="10"/>
        <rFont val="細明體"/>
        <charset val="136"/>
      </rPr>
      <t>→</t>
    </r>
    <r>
      <rPr>
        <sz val="10"/>
        <rFont val="Calibri"/>
        <charset val="134"/>
      </rPr>
      <t>0.4</t>
    </r>
  </si>
  <si>
    <r>
      <rPr>
        <sz val="10"/>
        <rFont val="Calibri"/>
        <charset val="134"/>
      </rPr>
      <t>QPL 0</t>
    </r>
    <r>
      <rPr>
        <sz val="10"/>
        <rFont val="細明體"/>
        <charset val="136"/>
      </rPr>
      <t>→</t>
    </r>
    <r>
      <rPr>
        <sz val="10"/>
        <rFont val="Calibri"/>
        <charset val="134"/>
      </rPr>
      <t>0.4</t>
    </r>
  </si>
  <si>
    <t>YuHong</t>
  </si>
  <si>
    <r>
      <rPr>
        <sz val="10"/>
        <rFont val="Calibri"/>
        <charset val="134"/>
      </rPr>
      <t>HC 0.7</t>
    </r>
    <r>
      <rPr>
        <sz val="10"/>
        <rFont val="細明體"/>
        <charset val="136"/>
      </rPr>
      <t>→</t>
    </r>
    <r>
      <rPr>
        <sz val="10"/>
        <rFont val="Calibri"/>
        <charset val="134"/>
      </rPr>
      <t>0.4</t>
    </r>
  </si>
  <si>
    <r>
      <rPr>
        <sz val="10"/>
        <rFont val="Calibri"/>
        <charset val="134"/>
      </rPr>
      <t>QPL 0.8</t>
    </r>
    <r>
      <rPr>
        <sz val="10"/>
        <rFont val="細明體"/>
        <charset val="136"/>
      </rPr>
      <t>→</t>
    </r>
    <r>
      <rPr>
        <sz val="10"/>
        <rFont val="Calibri"/>
        <charset val="134"/>
      </rPr>
      <t>0.3</t>
    </r>
  </si>
  <si>
    <t>Machine CT change from "82.45s"to"37.45s" based on machine keep pressure time change from "61s" to "15s"</t>
  </si>
  <si>
    <r>
      <rPr>
        <sz val="10"/>
        <rFont val="Calibri"/>
        <charset val="134"/>
      </rPr>
      <t>QPL 8</t>
    </r>
    <r>
      <rPr>
        <sz val="10"/>
        <rFont val="細明體"/>
        <charset val="136"/>
      </rPr>
      <t>→</t>
    </r>
    <r>
      <rPr>
        <sz val="10"/>
        <rFont val="Calibri"/>
        <charset val="134"/>
      </rPr>
      <t>4</t>
    </r>
  </si>
  <si>
    <t>Paul&amp;Nalin</t>
  </si>
  <si>
    <t>Manual CT change from"170.24s"to"201.75s" by add install FPS panel side by yellow release paper separately, and new add use roller roll the FPS panel area after pressed.</t>
  </si>
  <si>
    <r>
      <rPr>
        <sz val="10"/>
        <rFont val="Calibri"/>
        <charset val="134"/>
      </rPr>
      <t>HC 18</t>
    </r>
    <r>
      <rPr>
        <sz val="10"/>
        <rFont val="細明體"/>
        <charset val="136"/>
      </rPr>
      <t>→</t>
    </r>
    <r>
      <rPr>
        <sz val="10"/>
        <rFont val="Calibri"/>
        <charset val="134"/>
      </rPr>
      <t>20</t>
    </r>
  </si>
  <si>
    <t>V2.0</t>
  </si>
  <si>
    <t>Measure UH Gap</t>
  </si>
  <si>
    <t>New add station for measure upper hinge gap</t>
  </si>
  <si>
    <t>Lubricant application</t>
  </si>
  <si>
    <t>New add station for lubricant tube and spine</t>
  </si>
  <si>
    <t>Jerry</t>
  </si>
  <si>
    <t>Approved by Jerry at 3/30</t>
  </si>
  <si>
    <t>PO2</t>
  </si>
  <si>
    <t>New add clean the residue of KD-IS,CT change from 18.25s to 32.45s</t>
  </si>
  <si>
    <r>
      <rPr>
        <sz val="10"/>
        <rFont val="Calibri"/>
        <charset val="134"/>
      </rPr>
      <t>HC 2</t>
    </r>
    <r>
      <rPr>
        <sz val="10"/>
        <rFont val="細明體"/>
        <charset val="136"/>
      </rPr>
      <t>→</t>
    </r>
    <r>
      <rPr>
        <sz val="10"/>
        <rFont val="Calibri"/>
        <charset val="134"/>
      </rPr>
      <t>4</t>
    </r>
  </si>
  <si>
    <t>Approved by Jerry at 3/24</t>
  </si>
  <si>
    <t>V2.0-1</t>
  </si>
  <si>
    <t>Update manual CT from"70.01s"to"39s" based on vendor improve the material location</t>
  </si>
  <si>
    <t>V2.1</t>
  </si>
  <si>
    <t>Punch Bucket ADH Hole</t>
  </si>
  <si>
    <t>Add 2xHC for punch the bucket ADH hole and clean ADH</t>
  </si>
  <si>
    <r>
      <rPr>
        <sz val="10"/>
        <rFont val="Calibri"/>
        <charset val="134"/>
      </rPr>
      <t>QPL 0</t>
    </r>
    <r>
      <rPr>
        <sz val="10"/>
        <rFont val="細明體"/>
        <charset val="136"/>
      </rPr>
      <t>→2</t>
    </r>
  </si>
  <si>
    <t>Jie</t>
  </si>
  <si>
    <t>FPS Packing</t>
  </si>
  <si>
    <t>FPS need scan SFC and packint to main line</t>
  </si>
  <si>
    <r>
      <rPr>
        <sz val="10"/>
        <rFont val="Calibri"/>
        <charset val="134"/>
      </rPr>
      <t>HC 0</t>
    </r>
    <r>
      <rPr>
        <sz val="10"/>
        <rFont val="細明體"/>
        <charset val="136"/>
      </rPr>
      <t>→1</t>
    </r>
  </si>
  <si>
    <t>FA</t>
  </si>
  <si>
    <t xml:space="preserve">Stiffness go no go check </t>
  </si>
  <si>
    <t>Check the stiffness shift or not before input at main line</t>
  </si>
  <si>
    <r>
      <rPr>
        <sz val="10"/>
        <rFont val="Calibri"/>
        <charset val="134"/>
      </rPr>
      <t>HC 0</t>
    </r>
    <r>
      <rPr>
        <sz val="10"/>
        <rFont val="細明體"/>
        <charset val="136"/>
      </rPr>
      <t>→2</t>
    </r>
  </si>
  <si>
    <t>Manual install Apple logo shim on unit instead of liner</t>
  </si>
  <si>
    <r>
      <rPr>
        <sz val="10"/>
        <rFont val="Calibri"/>
        <charset val="134"/>
      </rPr>
      <t>HC 4</t>
    </r>
    <r>
      <rPr>
        <sz val="10"/>
        <rFont val="細明體"/>
        <charset val="136"/>
      </rPr>
      <t>→8</t>
    </r>
  </si>
  <si>
    <t>Sub TP Offset</t>
  </si>
  <si>
    <t>Add 2x HC for paste mylar on trackpad</t>
  </si>
  <si>
    <r>
      <rPr>
        <sz val="10"/>
        <rFont val="Calibri"/>
        <charset val="134"/>
      </rPr>
      <t>HC 2</t>
    </r>
    <r>
      <rPr>
        <sz val="10"/>
        <rFont val="宋体"/>
        <charset val="134"/>
      </rPr>
      <t>→4</t>
    </r>
  </si>
  <si>
    <t>Sub TP Click</t>
  </si>
  <si>
    <t>Add wx HC for tear off mylar and paste on it after test</t>
  </si>
  <si>
    <r>
      <rPr>
        <sz val="10"/>
        <rFont val="Calibri"/>
        <charset val="134"/>
      </rPr>
      <t>HC 9</t>
    </r>
    <r>
      <rPr>
        <sz val="10"/>
        <rFont val="宋体"/>
        <charset val="134"/>
      </rPr>
      <t>→11</t>
    </r>
  </si>
  <si>
    <t>Pre L-Bucket Rim</t>
  </si>
  <si>
    <t xml:space="preserve">Add 1x HC for input panel and BP </t>
  </si>
  <si>
    <r>
      <rPr>
        <sz val="10"/>
        <rFont val="Calibri"/>
        <charset val="134"/>
      </rPr>
      <t>HC 11</t>
    </r>
    <r>
      <rPr>
        <sz val="10"/>
        <rFont val="宋体"/>
        <charset val="134"/>
      </rPr>
      <t>→12</t>
    </r>
  </si>
  <si>
    <t>Creek</t>
  </si>
  <si>
    <t>1x machine use 1x carrier, manual CT increased</t>
  </si>
  <si>
    <r>
      <rPr>
        <sz val="10"/>
        <rFont val="Calibri"/>
        <charset val="134"/>
      </rPr>
      <t>HC 5</t>
    </r>
    <r>
      <rPr>
        <sz val="10"/>
        <rFont val="宋体"/>
        <charset val="134"/>
      </rPr>
      <t>→9</t>
    </r>
  </si>
  <si>
    <t>Bonkey</t>
  </si>
  <si>
    <t>Screw LHP</t>
  </si>
  <si>
    <t>Add 2x HC for transfer unit to screws</t>
  </si>
  <si>
    <r>
      <rPr>
        <sz val="10"/>
        <rFont val="Calibri"/>
        <charset val="134"/>
      </rPr>
      <t>HC 13</t>
    </r>
    <r>
      <rPr>
        <sz val="10"/>
        <rFont val="宋体"/>
        <charset val="134"/>
      </rPr>
      <t>→15</t>
    </r>
  </si>
  <si>
    <t>Sub-Mag Gauss</t>
  </si>
  <si>
    <t>Add 1x HC for SFC sampling station choose unit</t>
  </si>
  <si>
    <r>
      <rPr>
        <sz val="10"/>
        <rFont val="Calibri"/>
        <charset val="134"/>
      </rPr>
      <t>HC 1</t>
    </r>
    <r>
      <rPr>
        <sz val="10"/>
        <rFont val="宋体"/>
        <charset val="134"/>
      </rPr>
      <t>→2</t>
    </r>
  </si>
  <si>
    <t>Vic</t>
  </si>
  <si>
    <t>Need quick repair Top cover air bubble issue</t>
  </si>
  <si>
    <r>
      <rPr>
        <sz val="10"/>
        <rFont val="Calibri"/>
        <charset val="134"/>
      </rPr>
      <t>HC 16</t>
    </r>
    <r>
      <rPr>
        <sz val="10"/>
        <rFont val="宋体"/>
        <charset val="134"/>
      </rPr>
      <t>→18</t>
    </r>
  </si>
  <si>
    <t>USBC Connector check</t>
  </si>
  <si>
    <t>Check USBC dispense glue or not before final cosmetic</t>
  </si>
  <si>
    <r>
      <rPr>
        <sz val="10"/>
        <rFont val="Calibri"/>
        <charset val="134"/>
      </rPr>
      <t>HC 0</t>
    </r>
    <r>
      <rPr>
        <sz val="10"/>
        <rFont val="宋体"/>
        <charset val="134"/>
      </rPr>
      <t>→2</t>
    </r>
  </si>
  <si>
    <t>Add 2x HC for check unit dispense glue or not</t>
  </si>
  <si>
    <r>
      <rPr>
        <sz val="10"/>
        <rFont val="Calibri"/>
        <charset val="134"/>
      </rPr>
      <t>HC 4</t>
    </r>
    <r>
      <rPr>
        <sz val="10"/>
        <rFont val="宋体"/>
        <charset val="134"/>
      </rPr>
      <t>→6</t>
    </r>
  </si>
  <si>
    <t>Glue-EndCap</t>
  </si>
  <si>
    <t>Add 1x HC for check unit dispense glue or not</t>
  </si>
  <si>
    <r>
      <rPr>
        <sz val="10"/>
        <rFont val="Calibri"/>
        <charset val="134"/>
      </rPr>
      <t>HC 3</t>
    </r>
    <r>
      <rPr>
        <sz val="10"/>
        <rFont val="宋体"/>
        <charset val="134"/>
      </rPr>
      <t>→4</t>
    </r>
  </si>
  <si>
    <t>Pre L-PTP</t>
  </si>
  <si>
    <t>Add 1x HC for check Caps have TSA or not</t>
  </si>
  <si>
    <r>
      <rPr>
        <sz val="10"/>
        <rFont val="Calibri"/>
        <charset val="134"/>
      </rPr>
      <t>HC 0</t>
    </r>
    <r>
      <rPr>
        <sz val="10"/>
        <rFont val="宋体"/>
        <charset val="134"/>
      </rPr>
      <t>→1</t>
    </r>
  </si>
  <si>
    <t>Cold F-FPS</t>
  </si>
  <si>
    <t>Inspection FPS have FM or not after Pressed</t>
  </si>
  <si>
    <t>PO3</t>
  </si>
  <si>
    <t>Add inspection unit before packing</t>
  </si>
  <si>
    <r>
      <rPr>
        <sz val="10"/>
        <rFont val="Calibri"/>
        <charset val="134"/>
      </rPr>
      <t>HC 2</t>
    </r>
    <r>
      <rPr>
        <sz val="10"/>
        <rFont val="細明體"/>
        <charset val="136"/>
      </rPr>
      <t>→4</t>
    </r>
  </si>
  <si>
    <t>Add 1x KBT for machine CT is change from "101s"to"110s"</t>
  </si>
  <si>
    <r>
      <rPr>
        <sz val="10"/>
        <rFont val="Calibri"/>
        <charset val="134"/>
      </rPr>
      <t>QPL 10</t>
    </r>
    <r>
      <rPr>
        <sz val="10"/>
        <rFont val="細明體"/>
        <charset val="136"/>
      </rPr>
      <t>→</t>
    </r>
    <r>
      <rPr>
        <sz val="10"/>
        <rFont val="Calibri"/>
        <charset val="134"/>
      </rPr>
      <t>11</t>
    </r>
  </si>
  <si>
    <t>Change station to sampling test</t>
  </si>
  <si>
    <r>
      <rPr>
        <sz val="10"/>
        <rFont val="Calibri"/>
        <charset val="134"/>
      </rPr>
      <t>HC 4</t>
    </r>
    <r>
      <rPr>
        <sz val="10"/>
        <rFont val="細明體"/>
        <charset val="136"/>
      </rPr>
      <t>→</t>
    </r>
    <r>
      <rPr>
        <sz val="10"/>
        <rFont val="Calibri"/>
        <charset val="134"/>
      </rPr>
      <t>1</t>
    </r>
  </si>
  <si>
    <r>
      <rPr>
        <sz val="10"/>
        <rFont val="Calibri"/>
        <charset val="134"/>
      </rPr>
      <t>QPL 0</t>
    </r>
    <r>
      <rPr>
        <sz val="10"/>
        <rFont val="Calibri"/>
        <charset val="134"/>
      </rPr>
      <t>→</t>
    </r>
    <r>
      <rPr>
        <sz val="10"/>
        <rFont val="Calibri"/>
        <charset val="134"/>
      </rPr>
      <t>1</t>
    </r>
  </si>
  <si>
    <t>Jeff</t>
  </si>
  <si>
    <t>V2.2</t>
  </si>
  <si>
    <t>Cancel check USBC connector based on add proof on Glue machine</t>
  </si>
  <si>
    <r>
      <rPr>
        <sz val="10"/>
        <rFont val="Calibri"/>
        <charset val="134"/>
      </rPr>
      <t>HC 2</t>
    </r>
    <r>
      <rPr>
        <sz val="10"/>
        <rFont val="細明體"/>
        <charset val="136"/>
      </rPr>
      <t>→0</t>
    </r>
  </si>
  <si>
    <t xml:space="preserve">Cancel check USBC dispense glue HC </t>
  </si>
  <si>
    <r>
      <rPr>
        <sz val="10"/>
        <rFont val="Calibri"/>
        <charset val="134"/>
      </rPr>
      <t>HC 6</t>
    </r>
    <r>
      <rPr>
        <sz val="10"/>
        <rFont val="細明體"/>
        <charset val="136"/>
      </rPr>
      <t>→4</t>
    </r>
  </si>
  <si>
    <t xml:space="preserve">Cancel check Endcap dispense glue HC </t>
  </si>
  <si>
    <r>
      <rPr>
        <sz val="10"/>
        <rFont val="Calibri"/>
        <charset val="134"/>
      </rPr>
      <t>HC 4</t>
    </r>
    <r>
      <rPr>
        <sz val="10"/>
        <rFont val="Calibri"/>
        <charset val="134"/>
      </rPr>
      <t>→3</t>
    </r>
  </si>
  <si>
    <t>Press-Elephant</t>
  </si>
  <si>
    <t xml:space="preserve">Cancel scan virtual barcode </t>
  </si>
  <si>
    <t>lubricant application</t>
  </si>
  <si>
    <t>Move  lubricant application to Glue-InnerCap station</t>
  </si>
  <si>
    <r>
      <rPr>
        <sz val="10"/>
        <rFont val="Calibri"/>
        <charset val="134"/>
      </rPr>
      <t>HC 3</t>
    </r>
    <r>
      <rPr>
        <sz val="10"/>
        <rFont val="細明體"/>
        <charset val="136"/>
      </rPr>
      <t>→0</t>
    </r>
  </si>
  <si>
    <t>Leo</t>
  </si>
  <si>
    <t>Use Samping station HC choose the unit</t>
  </si>
  <si>
    <r>
      <rPr>
        <sz val="10"/>
        <rFont val="Calibri"/>
        <charset val="134"/>
      </rPr>
      <t>HC 2</t>
    </r>
    <r>
      <rPr>
        <sz val="10"/>
        <rFont val="Calibri"/>
        <charset val="134"/>
      </rPr>
      <t>→1</t>
    </r>
  </si>
  <si>
    <t>Item</t>
  </si>
  <si>
    <t>region</t>
  </si>
  <si>
    <t>Group</t>
  </si>
  <si>
    <t>Station Name</t>
  </si>
  <si>
    <t>Retest Rate</t>
  </si>
  <si>
    <t>Line Down Rate</t>
  </si>
  <si>
    <t>Efficiency</t>
  </si>
  <si>
    <t>Manual CT</t>
  </si>
  <si>
    <t>Machine
CT</t>
  </si>
  <si>
    <t>Station CT</t>
  </si>
  <si>
    <t>Piece/Batch</t>
  </si>
  <si>
    <t>Target UPH</t>
  </si>
  <si>
    <t>Machine category</t>
  </si>
  <si>
    <t>G5</t>
  </si>
  <si>
    <t>Sub Pre</t>
  </si>
  <si>
    <t>Offline-Panel</t>
  </si>
  <si>
    <t>Outer UCap-1F</t>
  </si>
  <si>
    <t>Die Cut Upper GF Cap ADH - Outside</t>
  </si>
  <si>
    <t>Die-Cut</t>
  </si>
  <si>
    <t>Outer UCap-2F</t>
  </si>
  <si>
    <t>Laminate ADH to Upper GF Cap - Outside</t>
  </si>
  <si>
    <t>Flat</t>
  </si>
  <si>
    <t>Outer LCap-1F</t>
  </si>
  <si>
    <t>Die Cut Lower Panel GF Cap ADH - PUK Side</t>
  </si>
  <si>
    <t>Laminate ADH to Lower GF Cap - Outside</t>
  </si>
  <si>
    <t>01/10:Manual CT decrease 4s temporary, pending DVT confirm, QPL 5→4, HC 10→8.
12/25: Change from Auto-flat to flat, QPL 8→5, HC 8→10</t>
  </si>
  <si>
    <t>Orion-1F</t>
  </si>
  <si>
    <t>Die Cut Orion TSA Swatch (4mil &amp; 4mil)</t>
  </si>
  <si>
    <t>PP board size change bigger, get/put PP board CT increase</t>
  </si>
  <si>
    <t>Orion-2F</t>
  </si>
  <si>
    <t>Die Cut Orion TSA Swatch (1mil)</t>
  </si>
  <si>
    <t>Orion-3F</t>
  </si>
  <si>
    <t>Pre-Lam Orion TSA Swatch (4+4+1)</t>
  </si>
  <si>
    <t>01/10: Base on Chase feedback, HC 0→1</t>
  </si>
  <si>
    <t>Orion-4F</t>
  </si>
  <si>
    <t>Die Cut Orion TSA Assembly</t>
  </si>
  <si>
    <t>Orion TSA shape change, harder to get</t>
  </si>
  <si>
    <t>Orion-5F</t>
  </si>
  <si>
    <t>Pre-Lam TSA to Orion</t>
  </si>
  <si>
    <t>Orion-6F</t>
  </si>
  <si>
    <t>Pre-Lam PSA to Orion</t>
  </si>
  <si>
    <t>Fixture</t>
  </si>
  <si>
    <t>01/08: Piece/Batch change from 4 to 8, HC &amp; QPL no change</t>
  </si>
  <si>
    <t>Pre Sub Cosmetic</t>
  </si>
  <si>
    <t>Cosmetic</t>
  </si>
  <si>
    <t>Panel line</t>
  </si>
  <si>
    <t>Panel input</t>
  </si>
  <si>
    <t>Panel line input</t>
  </si>
  <si>
    <t>Manual</t>
  </si>
  <si>
    <t>Update base on EVT actual data</t>
  </si>
  <si>
    <t>Magnetize Upper Panel S</t>
  </si>
  <si>
    <t>Magnet-DFX</t>
  </si>
  <si>
    <t>12/25:CT reduce 2s base on Nirmam requirement, QPL 3→2,HC 3→2</t>
  </si>
  <si>
    <t>Magnetize Upper Panel N</t>
  </si>
  <si>
    <t>12/25:CT reduce 2s base on Nirmam requirement, QPL 3→2,
Skill improve</t>
  </si>
  <si>
    <t>Laminate Bridge PCB</t>
  </si>
  <si>
    <t>3/17:Move station to Panel line
Piece change from 1 to 3</t>
  </si>
  <si>
    <t>Glue-UH</t>
  </si>
  <si>
    <t xml:space="preserve">Glue Upper Hinge - Friction to Lower Panel </t>
  </si>
  <si>
    <t>Glue</t>
  </si>
  <si>
    <t>12/12: Combined glue uh and screw uh by PF12_05</t>
  </si>
  <si>
    <t xml:space="preserve">Screw Install Upper Hinge to Lower Panel </t>
  </si>
  <si>
    <t>Screws-DFX</t>
  </si>
  <si>
    <t>01/11:Optimized CT from"213.73s"to"185s", QPL 21→18
12/20:CT improve, HC 24→21
12:12: Combined glue uh and screw uh by PF12_05</t>
  </si>
  <si>
    <t>Laminate Orion to Upper Panel PSA</t>
  </si>
  <si>
    <t>Auto</t>
  </si>
  <si>
    <t>01/10: Change HC/Machine from 3.5n to 3 base on Chase feedback, HC 7→6
12/24:CT improve, QPL 3→2, HC 9→7
12/12: 
1)New add Bend orion wire action
2)New add remove Panel concave area PSA liner, CT change</t>
  </si>
  <si>
    <t>UV Glue</t>
  </si>
  <si>
    <t>12/24:CT improve, HC 4→3
12/12: New add station by PF12_05</t>
  </si>
  <si>
    <t>Cure-UV-Orion</t>
  </si>
  <si>
    <t>UV Curing</t>
  </si>
  <si>
    <t>12/12: New add station by PF12_05</t>
  </si>
  <si>
    <t xml:space="preserve">Dispense UV Glue Orion Wires to Upper Panel </t>
  </si>
  <si>
    <t>01/10:Manual CT decrease 9s temporary, pending DVT confirm, HC 16→15.
CT change from 183s to 169s, HC 18→16</t>
  </si>
  <si>
    <t>Cure UV-Upanel</t>
  </si>
  <si>
    <t xml:space="preserve">Cure UV Glue Orion Wires to Upper Panel </t>
  </si>
  <si>
    <t>Add check glue path after curing</t>
  </si>
  <si>
    <t>Install Wire Pass through &amp; Route Wire</t>
  </si>
  <si>
    <t>Screws</t>
  </si>
  <si>
    <t>1/11:Optimized CT to 150s by improve fixture, HC 18→15
12/12: Add action, put the fixture on the Wire pass to location, then screw, CT change.</t>
  </si>
  <si>
    <t>Flux-Orion</t>
  </si>
  <si>
    <t>Flux Bridge PCB for Orion Wires</t>
  </si>
  <si>
    <t>Flux</t>
  </si>
  <si>
    <t>Align-Orion Bridge</t>
  </si>
  <si>
    <t xml:space="preserve">Route Orion Wires to Bridge PCB with Dynascope </t>
  </si>
  <si>
    <t>Dynascope</t>
  </si>
  <si>
    <t>Aling 3x Wires to Bridge PCB area, CT increase</t>
  </si>
  <si>
    <t>Hotbar-Orion</t>
  </si>
  <si>
    <t>Hotbar Orion Wires(2x)</t>
  </si>
  <si>
    <t>Hotbar&amp;Dynascope</t>
  </si>
  <si>
    <t>Hot-bar machine CT change from 26.29 to 35.28</t>
  </si>
  <si>
    <t>Panel Continuity-2</t>
  </si>
  <si>
    <t>Panel Continuity</t>
  </si>
  <si>
    <t>Test-TDL</t>
  </si>
  <si>
    <t>UV-Orion Bridge</t>
  </si>
  <si>
    <t>Dispense UV Glue Orion Wire Hotbar</t>
  </si>
  <si>
    <t>12/11: 
1)Use vacuum to location Panels on Carrier
2) Glue area from 3 change to 5
3)Add paste Mylar and type at  Bridge PCB area to locate Wire</t>
  </si>
  <si>
    <t>Cure-UV Orion Bridge</t>
  </si>
  <si>
    <t>Cure UV Glue Orion Wire Hotbar</t>
  </si>
  <si>
    <t>Add remove mylar and type action</t>
  </si>
  <si>
    <t>Clean-OPanels</t>
  </si>
  <si>
    <t>Clean outer Panels before Primer</t>
  </si>
  <si>
    <t xml:space="preserve">Pre heat Outer GF Caps to Panel </t>
  </si>
  <si>
    <t>01/10:Manual CT decrease 10s temporary, pending DVT confirm, QPL 6→5， HC 12→10.
Use fixture to Pre-location CAP, instead of iron, CT decrease</t>
  </si>
  <si>
    <t>L-OCaps-2</t>
  </si>
  <si>
    <t xml:space="preserve">Laminate Outer GF Caps to Panel </t>
  </si>
  <si>
    <t>Tooling(SF2000)</t>
  </si>
  <si>
    <t>Use SF-2000 hot press CAP, CT increase</t>
  </si>
  <si>
    <t>Maunal</t>
  </si>
  <si>
    <t>4/28:Station change to sampling test
1.HC change from"4"to"1",reduce 3x.
3/29:Add station for measure Upper hinge gap,
1.HC change from"0"to"4",add 4x.</t>
  </si>
  <si>
    <t>Panel Cosmetic</t>
  </si>
  <si>
    <t>P-Packing</t>
  </si>
  <si>
    <t>Panel packing</t>
  </si>
  <si>
    <t>Packing</t>
  </si>
  <si>
    <t>Main Pre</t>
  </si>
  <si>
    <t>Offline-Main</t>
  </si>
  <si>
    <t>pFPS-1F</t>
  </si>
  <si>
    <t>Die Cut Panels side FPS TSA</t>
  </si>
  <si>
    <t>Die Cut PC Swatch</t>
  </si>
  <si>
    <t>2/17:Confirm with DFM, change Cavities from 2 to 3, QPL 2.5→3.1, HC 2.5→3.1
01/13: FPS Yield change from 99% to 90%, QPL 2.3→2.5, HC2.3→2.5
12/25:Confirm with PD, change Cavities from 2 to 3, QPL 2.8→2.3, HC 2.8→2.3
12/16:Cavities change from 4 to 2</t>
  </si>
  <si>
    <t>Die Cut PUK Swatch</t>
  </si>
  <si>
    <t>01/13: FPS Yield change from 99% to 90%, QPL 2.3→2.5, HC2.3→2.5
Cavities change from 4 to 2</t>
  </si>
  <si>
    <t>Die Cut PUK adh</t>
  </si>
  <si>
    <t>3/4:Confirm with new DFM, change cavities from 2 to 4,QPL 2→1.3, HC 2→1.3
2/17:Confirm with DFM, change Cavities from 2 to 3, QPL 1.5→2, HC 1.5→2
01/13: FPS Yield change from 99% to 90%, QPL 1.4→1.5, HC 1.4→1.5
12/25:Confirm with PD, change Cavities from 2 to 3, QPL 1.8→1.4, HC 1.8→1.4
12/16:Cavities change from 4 to 2</t>
  </si>
  <si>
    <t>Pre-lam PUK adh to PUK</t>
  </si>
  <si>
    <t>01/13: FPS Yield change from 99% to 90%, QPL 4→5, HC 8→9</t>
  </si>
  <si>
    <t>Pre-lam PC to PUK</t>
  </si>
  <si>
    <t>SF2000</t>
  </si>
  <si>
    <t>01/13: FPS Yield change from 99% to 90%, QPL 7→8, HC 14→15
01/08: Add back by PF 12_28, CT follow SA, QPL 0→7, HC 0→14
12/12: Cancel by PF 12_09</t>
  </si>
  <si>
    <t>Pre Heat FPS - Auto Cell</t>
  </si>
  <si>
    <t>SF2000(Auto-Cell)</t>
  </si>
  <si>
    <t>01/13: FPS Yield change from 99% to 90%, QPL 6→7, HC 6→7
01/08:New add FPS-5F, Manual CT decrease, HC 12→6
12/25:
1. Add clean PUK and carrier action,  CT increase
2.Update based on K0.5-K2 auto machine, 1x group with 2x FPS 5.5F, 2x FPS 6F, 2x FPS 7F, HC 11→12, 6x group auto cell</t>
  </si>
  <si>
    <t>FPS-6F</t>
  </si>
  <si>
    <t>Hot Deboss FPS - Auto Cell</t>
  </si>
  <si>
    <t>FPS-7F</t>
  </si>
  <si>
    <t>Cold Deboss FPS - Auto Cell</t>
  </si>
  <si>
    <t>SF2000&amp;Chiller(Auto-Cell)</t>
  </si>
  <si>
    <t>Laminate PET Stiffener to Reg Holes</t>
  </si>
  <si>
    <t>01/13: FPS Yield change from 99% to 90%, HC 7→8
12/25: Add back by PF 12_09, HC 0→7
12/12: Cancel by PF 12_09</t>
  </si>
  <si>
    <t>4/28:Update manual CT to 69.70s based on new SOP, add clean FPS area and need locate apple logo slowly in case of shift.
1.HC change from"4"to"8",add 4x.
3/31:Change manual CT change from"70s"to"39s"by push vendor improve apple logo
1.HC change from"8"to"4",reduce 4x.
2.QPL change from "4"to"4"
3/25:Update manual CT to 77.10s based on new SOP
1.HC change from"4"to"8",add 4x.
3/16:Update station CT to 39s based on FRB SOP
3/10:Update station CT by DVT data
1.HC change from"4"to"6", add 2x.
2.QPL change from"4"to"3",reduce 1x.
3/3:Update station CT from"60s"to"42.15s",HC HC  7→5,QPL7→5.
2/18:New add station by process flow, HC  0→7.
01/13: FPS Yield change from 99% to 90%, HC 8→9
01/08: New Add by PF 12_28, QPL 0→4, HC 0→8</t>
  </si>
  <si>
    <t>Die Cut Reg Holes</t>
  </si>
  <si>
    <t>Y10T(Die-Cut)</t>
  </si>
  <si>
    <t>01/13: FPS Yield change from 99% to 90%, QPL 3→4, HC 9→10
01/11:Divide to two station by PF_0111, HC 15→9
Add use go no go fixture to check FPS, HC 9→15</t>
  </si>
  <si>
    <t>01/13: FPS Yield change from 99% to 90%, HC 6→7
01/11:Divide to two station by PF_0111, HC 0→6</t>
  </si>
  <si>
    <t>Bucket-3F</t>
  </si>
  <si>
    <t>Die cut Bucket TSA</t>
  </si>
  <si>
    <t>Piece change from 7 to 5</t>
  </si>
  <si>
    <t>Punch Bucket Hole</t>
  </si>
  <si>
    <t>4/28:New add station for punch the bucket Adh Hole
1.HC change from"0"to"2",add 2x.</t>
  </si>
  <si>
    <t>Pre lam TSA to Bucket</t>
  </si>
  <si>
    <t>Auto-Flat</t>
  </si>
  <si>
    <t>Add change lower tooling silicon &amp; clean bucket, CT increase from 70.4s1 to 84.43s, QPL 7→8, HC 7→8</t>
  </si>
  <si>
    <t>Pre lam Bucket to FPS</t>
  </si>
  <si>
    <t>01/10:Manual CT decrease 7s temporary, pending DVT confirm, HC 10→9.
Add install and remove FPS on carrier, CT increase</t>
  </si>
  <si>
    <t>Pre Bond Bucket to FPS</t>
  </si>
  <si>
    <t>12/20:New add change silicone on module, QPL 8→10, HC 4→5
12/12: New add station by PF 12_09</t>
  </si>
  <si>
    <t>Laminate Bucket to FPS</t>
  </si>
  <si>
    <t>12/24: Machine CT increase from 79s to 86s, QPL 9→10</t>
  </si>
  <si>
    <t>FPS-11F</t>
  </si>
  <si>
    <t>Cold Press Bucket to FPS</t>
  </si>
  <si>
    <t>4/28:FPS SFC need packing after scan material
1.HC change from"0"to"1",add 1x.</t>
  </si>
  <si>
    <t>LPanel UH Cap-1F</t>
  </si>
  <si>
    <t>Die Cut Upper Hinge Cap for Lower Panel</t>
  </si>
  <si>
    <t>Pre laminate upper panel UH caps-1 to cap</t>
  </si>
  <si>
    <t>3/5:Update cavities from"2"to"4"
1.HC change from"6"to"5",reduce 2x.
2.QPL change from"6"to"5",reduce 2x.
12/25: Move back parts action to  LPanel UH Cap-3F, change from Auto-flat to flat, QPL 12→3, HC 12→6
12/16:Change from flat to Auto-flat</t>
  </si>
  <si>
    <t>Pre laminate upper panel UH caps-2 to cap</t>
  </si>
  <si>
    <t>3/5:Update cavities from"4"to"8"
1.HC change from"8"to"6",reduce 2x.
2.QPL change from"4"to"3",reduce 1x.
12/25: Add back by PF 12_24 and change to Auto-flat, QPL 0→6, HC 0→6
12/12: Cancel by PF 12_09</t>
  </si>
  <si>
    <t>UPanel UH Cap-1F</t>
  </si>
  <si>
    <t>Die Cut Upper Hinge Cap for Upper Panel</t>
  </si>
  <si>
    <t>Piece change from 31 to 60</t>
  </si>
  <si>
    <t>Pre laminate upper panel LH caps-1 to cap</t>
  </si>
  <si>
    <t>01/10:Manual CT decrease 2s temporary, pending DVT confirm, QPL 4→3，HC 4→3.
12/25: Move back parts action to  UPanel UH Cap-3F and change from flat to Auto-flat, QPL 4→4, HC 8→4</t>
  </si>
  <si>
    <t>Pre laminate upper panel LH caps-2 to cap</t>
  </si>
  <si>
    <t>3/5:Update cavities from"8"to"20"
1.HC change from"6"to"4",reduce 2x.
2.QPL change from"3"to"2",reduce 1x.
12/25: Add back by PF 12_24 and change to Auto-flat, QPL 0→4, HC 0→4
12/12: Cancel by PF 12_09</t>
  </si>
  <si>
    <t>PTP-1F</t>
  </si>
  <si>
    <t xml:space="preserve">Die Cut PTP Swatch </t>
  </si>
  <si>
    <t>Die Cut Panel PTP Flange ADH</t>
  </si>
  <si>
    <t>01/10: Piece/Batch change from 4 to6, QPL 2.1→1.8, HC2.1→1.8
12/23:New add station, QPL 0→2.1, HC 0→2.1</t>
  </si>
  <si>
    <t>01/08:New add station base on PD information, QPL 0→0.5, HC 0→0.5</t>
  </si>
  <si>
    <t>Die Cut PTP to Top Case ADH (1005 2 mil)</t>
  </si>
  <si>
    <t>12/25:Piece change from 4 to 6, tooling change add get material CT, QPL 2.2→1.8, HC 2.2→1.8</t>
  </si>
  <si>
    <t>PTP Spine ADH-1F</t>
  </si>
  <si>
    <t>Rough Die Cut PTP Spine ADH (1005 2 mil)</t>
  </si>
  <si>
    <t>Piece change from 8 to 26</t>
  </si>
  <si>
    <t>PTP-3F</t>
  </si>
  <si>
    <t>Pre-Lam PTP Base and Spine ADH to PTP</t>
  </si>
  <si>
    <t>Pre Lam PTP Panel Flange ADH</t>
  </si>
  <si>
    <t>1/21:PTP Flange ADH change from 1 big piece to 3 pieces.
1.HC change from"16"to"17",add 1x.
2.QPL change from"8"to"9",add 1x.
12/23:PTP-3F to separate to PTP-3F PTP 3.1F, PTP3.2F, QPL 0→14, HC 0→14</t>
  </si>
  <si>
    <t>Pre Lam Panel &amp; Camera Flange ADH</t>
  </si>
  <si>
    <t>12/23:PTP-3F to separate to PTP-3F PTP 3.1F, PTP3.2F, QPL 0→14, HC 0→14</t>
  </si>
  <si>
    <t>2/18:New add station by process flow, QPL 0→1.9, HC 0→1.9.</t>
  </si>
  <si>
    <t>2/18:New add station by process flow, QPL 0→6, HC 0→12.</t>
  </si>
  <si>
    <t>Laminate PET liners to PTP Swatch</t>
  </si>
  <si>
    <t>01/08: Change station name "L-UH Stiff PET" to "PTP-4F"
12/24: CT improve, HC 7→6
V0.5 CT are assumption, updata base on EVT data</t>
  </si>
  <si>
    <t>PTP-5F</t>
  </si>
  <si>
    <t>Die Cut “U” Holes an d Locating features from PTP</t>
  </si>
  <si>
    <t>New add Clean Tooling 6.6s</t>
  </si>
  <si>
    <t>Die Cut PTP UH Stiffener ADH (EM9002)</t>
  </si>
  <si>
    <t>01/08:Laser Machine change to Die Cut, QPL 2→0.8, HC 1→0.8
Die cut machine change to laser, piece change from 6 to 22</t>
  </si>
  <si>
    <t>Pre Lam PTP UH Stiffener ADH to Stiffener</t>
  </si>
  <si>
    <t>3/10:Manual CT change from"73.08s"to"85.08s" by add iron pre-locate ADH on stiffner
1.HC change from"7"to“8”,add 1x.
2.QPL change from"7"to"8",add 1x.
Change from flat to Auto-flat</t>
  </si>
  <si>
    <t>L-UH Stiff PTP</t>
  </si>
  <si>
    <t>Pre-lam Upper hinge stiffener to PTP</t>
  </si>
  <si>
    <t>Press time change from 20s to 60s</t>
  </si>
  <si>
    <t>4/28:New add station inspection PTP stiffness shift or not
1.HC change from"0"to"2",add 2x.,</t>
  </si>
  <si>
    <t>Die Cut Base Flange ADH (Bemis 4 mil)</t>
  </si>
  <si>
    <t>12/24:Process change (Need flat at both off-line &amp; Main line, TTL 2x), Piece/Batch change from 4 to 8 confirmed with PD.QPL 2.4 →3.9, HC 2.4→3.9</t>
  </si>
  <si>
    <t>Die Cut Panel Flange ADH (Bemis 6 mil)</t>
  </si>
  <si>
    <t>2/17:Process change (Need flat at both off-line &amp; Main line, TTL 2x). Piece/Batch change from 12 to 6 confirmed with PD, QPL 3.8→4.1, HC 3.8→4.1
12/24:Process change (Need flat at both off-line &amp; Main line, TTL 2x). Piece/Batch change from 4 to 12 confirmed with PD, QPL 2.7→3.8, HC 2.7→3.8
12/16:Piece change from 3 to 4</t>
  </si>
  <si>
    <t>4/28:Cancel station by ME list
1.HC change from"0.4"to"0",reduce 0.4x.
2.QPL change from"0.4"to"0",reduce 0.4x.
3/25:Separate Spine ADH-3F&amp;FPS Spine ADH-1F 
1.HC change from"0"to"0.4",add 0.4x.
2.QPL change from"0"to"0.4",add 0.4x.</t>
  </si>
  <si>
    <t>Die Cut Spine ADH (Bemis 2mil)</t>
  </si>
  <si>
    <t>4/28:cancel FPS Spine ADH station,change target UOH from 303 to 606
1.HC change from"o.4"to"0.8",add 0.4x.
2.QPL change from"0.4"to"0.8",add 0.4x.
3/25:Separate Spine ADH-3F&amp;FPS Spine ADH-1F 
1.HC change from"0.8"to"0.4",reduce 0.4x.
2.QPL change from"0.8"to"0.4",reduce 0.4x.
12/25:Update piece to 36 by DFM,target UPH to 606.
1.HC change from"0.7"to"0.8",add 0.1x
2.QPL change from"0.7"to"0.8",add 0.1x</t>
  </si>
  <si>
    <t>01/11:Divide to two station by PF_0111, HC 0→3</t>
  </si>
  <si>
    <t>01/11:Divide to two station by PF_0111, HC 6→4
01/10:Manual CT decrease 10s temporary, pending DVT confirm, HC 7→6.
The V0.5 CT are assumption base on SA PP2, update base on ST EVT data.</t>
  </si>
  <si>
    <t>Laminate TSA to Lower Cap - Inside</t>
  </si>
  <si>
    <t>3/5:Update machine cavities from"1"to"4"
1.HC change from"8"to"7",reduce 1x.
2.QPL change from"8"to"7",reduce 1x.
Change from flat to Auto-flat</t>
  </si>
  <si>
    <t>Die Cut MF</t>
  </si>
  <si>
    <t xml:space="preserve">Die-cut MF ADH </t>
  </si>
  <si>
    <t xml:space="preserve">Pre-Lam ADH to MF </t>
  </si>
  <si>
    <t>Paste MF on Liner</t>
  </si>
  <si>
    <t>01/15: MF-5F update to auto machine, HC 4→0
01/10:Manual CT decrease 4s temporary, pending DVT confirm, HC 5→4
Add locate PVC to Carrier</t>
  </si>
  <si>
    <t>Laser Cut MF</t>
  </si>
  <si>
    <t>01/15: MF-5F update to auto machine, QPL 2→3, HC 4→6
Change HC/Station from 1 to 2, QPL 4→2</t>
  </si>
  <si>
    <t>Heat Shrink-Elephant Spring</t>
  </si>
  <si>
    <t>Oven</t>
  </si>
  <si>
    <t>3/3:New add paste tape on elephant, CT change from"401.69s"to"621.69s"
1.HC change from"4"to"5”,add 1x.
1/21:Oven baking time change from 150s to 360s
HC&amp;QPL have no change
The V0.5 CT are assumption base on SA PP2, update base on ST EVT data.</t>
  </si>
  <si>
    <t>Screw-USBC</t>
  </si>
  <si>
    <t>Screw USBC</t>
  </si>
  <si>
    <t>Screw</t>
  </si>
  <si>
    <t>Piece change from 1 to 5</t>
  </si>
  <si>
    <t>Prep Main Cosmetic</t>
  </si>
  <si>
    <t>Main Base</t>
  </si>
  <si>
    <t>FATP-Input</t>
  </si>
  <si>
    <t>Input</t>
  </si>
  <si>
    <t>Laser Weld KBM</t>
  </si>
  <si>
    <t>Laser welding</t>
  </si>
  <si>
    <t>01/10:Base on Chase feedback New DFM has carrier return, HC/Machine change from 2 to1, HC 18→9.
The machine for ANSI+ISO+JIS is POR</t>
  </si>
  <si>
    <t>Measure-TP</t>
  </si>
  <si>
    <t>Measure-Track Pad Offset</t>
  </si>
  <si>
    <t>Auto-machine</t>
  </si>
  <si>
    <t>Need study separate scan SN out of machine cycle time-F1 Alex</t>
  </si>
  <si>
    <t>Shim-TP</t>
  </si>
  <si>
    <t>Shim Track Pad</t>
  </si>
  <si>
    <t>Install-TP</t>
  </si>
  <si>
    <t>Manually Install TP</t>
  </si>
  <si>
    <t>12/12:Update machine QPL based on TP DFM V7.5-F1 Dave Approved
1.HC change from"4"to"2",reduce 2x.</t>
  </si>
  <si>
    <t>Screw-TP</t>
  </si>
  <si>
    <t>Screw Install track Pad</t>
  </si>
  <si>
    <t>Press MUT after TP installed</t>
  </si>
  <si>
    <t>1/11:Update CT to 30s based on new fixture, HC 6→4</t>
  </si>
  <si>
    <t>Sub-TP Offset</t>
  </si>
  <si>
    <t>Sub Assembly TP Flatness and Offset</t>
  </si>
  <si>
    <t>4/28:Add 2x HC paste mylar on tackpad
1.HC change from"2"to"4",add 2x.</t>
  </si>
  <si>
    <t xml:space="preserve">Insert KBM Flex to MLB and Paste Tape </t>
  </si>
  <si>
    <t>01/08:Universal carrier change to POR, CT increase, HC 8→9
SA design different, need align USBC Flex</t>
  </si>
  <si>
    <t xml:space="preserve">Screw Install MLB to Top Case </t>
  </si>
  <si>
    <t>12/24:CT improve, HC 8→7</t>
  </si>
  <si>
    <t xml:space="preserve">UV Glue MLB Wire Combs to Top Case </t>
  </si>
  <si>
    <t>01/08:Universal carrier change to POR, CT increase, HC 7→11
SA design different, need add glue 6x</t>
  </si>
  <si>
    <t>Cure wire comb glue</t>
  </si>
  <si>
    <t>12/24:CT improve, HC 4→3</t>
  </si>
  <si>
    <t>Laminate BLM to Top Case - PSA</t>
  </si>
  <si>
    <t>Flex-BLM</t>
  </si>
  <si>
    <t>Install BLM Flex and Paste Tape</t>
  </si>
  <si>
    <t>TP-Flex Bend</t>
  </si>
  <si>
    <t>PreBend TP Flex</t>
  </si>
  <si>
    <t xml:space="preserve">Insert TP Flex and Paste Tape </t>
  </si>
  <si>
    <t>01/10:Manual CT decrease 8s temporary, pending DVT confirm, HC 10→9</t>
  </si>
  <si>
    <t>Sub Assembly-QT Test</t>
  </si>
  <si>
    <t>1/21:Update QPL to 10 by HWTE Irzne
1.HC change from"3"to"4",add 1x.
2.QPL change from"6"to"10",add 4x.
01/10:Base on Chase feedback, QPL 41→6, HC 13→3
01/08: Universal carrier Change to POR, manual CT decrease, HC/Machine change from 0.5 to 0.3, HC 21→13</t>
  </si>
  <si>
    <t>L-Conductive Foam</t>
  </si>
  <si>
    <t>Manually install conductive foam to Top Case</t>
  </si>
  <si>
    <t>Add 4x location fixture to paste foam</t>
  </si>
  <si>
    <t>Tape-USBC</t>
  </si>
  <si>
    <t>Tape USBC Wires</t>
  </si>
  <si>
    <t>Glue- Back Plate</t>
  </si>
  <si>
    <t>Auto Glue machine</t>
  </si>
  <si>
    <t>12/17:
For QPL 5x, F1 Jeff mail feedback ST BP glue CT is about 50( 55.8s-&gt;50.8s), pending DVT Verify</t>
  </si>
  <si>
    <t>Cure-Back Plate</t>
  </si>
  <si>
    <t>Curing</t>
  </si>
  <si>
    <t>12/26:Piece/Batch change from 9 to 15 confirmed with FX PD, QPL 6→5, HC 6→5</t>
  </si>
  <si>
    <t xml:space="preserve">Sub Assembly Track Pad Click &amp; Calibrate </t>
  </si>
  <si>
    <t>4/28:New add 2x HC for tear off mylar and paste on track pad again
1.HC change from"9"to"11",add 2x.
01/10: Base on Chase feedback, HC 8→9
Target QPL update to 6 by Dave,need reduce POR cycle time to 60.75s(scan PDCA and loading unit 6.75s,machine pure time 54s)-F1 Alex.</t>
  </si>
  <si>
    <t>Main Fabric</t>
  </si>
  <si>
    <t>Pre Laminate pFPS ADH to Panel</t>
  </si>
  <si>
    <t>4/28:New add 1x HC for input panel and Back Plate
1.HC change from"11"to"12",add 1x.
1/21:New add locate bucket rim&amp;apple logo, CT increase from"67.33s"to"106.80s",Update HC/station from"1"to"2"
1.HC change from"7"to"11",add 4x.
2.QPL change from"7"to"6",reduce 1x.
1/8: Base on "Flagpole DOE", Machine press time increase from 29s to 39s, HC/Machine change from 2 to 1, QPL 4→7, HC 8→7
Machine press time chagne from 21s to 28s and Change HC/Station from 1 to 2, QPL 6→4, HC 6→8</t>
  </si>
  <si>
    <t>Pre lam bucket rim TSA to Top case and ADH to Panels for FPS</t>
  </si>
  <si>
    <t>1/21:Cancel locate bucket rim, CT decrease from"68.38s"to"37.29s", Update HC/station from"1"to"0.5"
1.HC change from"8"to"4",reduce 4x.
The V0.5 CT are assumption base on SA PP2, update base on ST EVT data.</t>
  </si>
  <si>
    <t>Cold pFPS &amp; Bonus &amp; Bucket Rim</t>
  </si>
  <si>
    <t>3/25:Cold bucket rim machine keep pressure time change from 60s to 15s,Machine CT change from"82.45"to"37.45s"
1.QPL change from "8" to "4", reduce 4x
3/9:Change station from cooling bock to curing fixture,update machine CT to 82.45s.
12/12: New add station by PF 12_09</t>
  </si>
  <si>
    <t xml:space="preserve">Laminate FPS to Panel </t>
  </si>
  <si>
    <t>3/27:New add install FPS panel side by yellow release paper separately, and new add use roller roll the FPS panel area after pressed, CT change from"170.24s"to"201.75s"
1.HC change from"18"to"20",add 2x.
2.QPL have no change.
3/3:Move install Apple logo shim at prep line,manual CT change from"207.71s"to"170.24s"
1.HC change from"22"to"18",reduce 4x.
2.QPL change from"7"to"6",reduce 1x.
1/21:CT increased based on add tear off apple logo ADH and use tweezer press apple logo and add liner
1.HC change from"16"to"22",add 8x.
2.QPL change from"8"to"7",reduce 1x.
01/08:Follow SA, Change HC/Machine from 3 to 2, QPL 6→8, HC 18→16
Update machine CT, QPL 15→6, HC 15→18</t>
  </si>
  <si>
    <t>1/21:Machine CT increased from"94.13s"to"132.71".
1.HC change from"5"to"6",add 1x.
2.QPL change from"9"to"12",add 3x.
Machine CT change from 46s to 80s, QPL 6→9, HC 3→5</t>
  </si>
  <si>
    <t>Cold Press FPS for Bubbles</t>
  </si>
  <si>
    <t>4/28:Add 2x HC for Inspection FPS have FM or not after Pressed
1.HC change from“6”to"8",add 2x.
1/21:Machine CT change to 81.31s
1.HC change from"5"to"6",add 1x.
2.QPL change from"5"to"12",add 7x.
1/8: Change from manual to fixturem QPL 0→5, HC 5→5
12/23:HC 3→5,due to Cold-F-FPS relate with F-FPS
12/12: New add station by PF 12_09</t>
  </si>
  <si>
    <t>Pre Lam Flange &amp; Spine ADH to FPS</t>
  </si>
  <si>
    <t>Machine CT change from 45s to 65s, QPL 5→7, HC 10→14</t>
  </si>
  <si>
    <t>Clean Lower Panel and Base area</t>
  </si>
  <si>
    <t>1/11:Optimized CT to 85.68s by improve fixture, HC10→8</t>
  </si>
  <si>
    <t>Pre Tack UH Caps to Panel</t>
  </si>
  <si>
    <t>01/08: New Add by PF 12_28, HC 0→7</t>
  </si>
  <si>
    <t>Laminate Upper Hinge Caps to Inner Panel</t>
  </si>
  <si>
    <t>01/08: New add "Pre-L-UH Caps", CT decrease. HC 11→4
Change HC/Station from 1 to 1.5, QPL 10→7, HC 10→11</t>
  </si>
  <si>
    <t>12/24:CT improve ,HC 6→5
12/12: New add station by PF 12_09</t>
  </si>
  <si>
    <t>Pre Lam Panel PTP ADH to Panel</t>
  </si>
  <si>
    <t>Machine CT change from 60s to 52s, QPL 7→6, HC 4→3</t>
  </si>
  <si>
    <t>Cold Press Panel PTP ADH</t>
  </si>
  <si>
    <t>12/12: New add station by PF 12_09</t>
  </si>
  <si>
    <t>Pre Lam PTP to Panel</t>
  </si>
  <si>
    <t>4/28:Add 1x HC for inspection the unit have PTP Panel ADH or not
1.HC change from"15"to"16",add 1x.
01/08:Change station name "Pre-L-PTP" to "Pre L-PTP (Hot)"
12/25: Change from DOE to POR by PF 12_24, QPL 0→4, HC 0→15
Change to POR by PF 12_24</t>
  </si>
  <si>
    <t>Cold Pre Lam PTP to Panel</t>
  </si>
  <si>
    <t>01/08:Change station name "Cold Pre-L-PTP" to "Pre-L-PTP (Cold)"
12/25:Change to POR by PF 12_24, HC 0→4</t>
  </si>
  <si>
    <t xml:space="preserve">Laminate PTP to Top Case - Flat </t>
  </si>
  <si>
    <t>Tooling(SF2000)&amp;Chiller</t>
  </si>
  <si>
    <t>3/20:Match Deboss-2 QPL,Update QPL from "9" to "10"
Change HC/Piece from 1 to 1.5, QPL 12→10, HC 12→14</t>
  </si>
  <si>
    <t>3/20:Match Deboss-2 QPL,Update QPL from "9" to "10"
1.HC change from"4"to"5",add 1x.
2.QPL change from"9"to"10”,add 1x.
1/21:New add cooling station by PD
1.New add HC 4x.
2.New add QPL 9x.</t>
  </si>
  <si>
    <t xml:space="preserve">Deboss PUK to PTP Hot </t>
  </si>
  <si>
    <t>3/17:Match Deboss-2 CT,Update QPL from "9" to "10"
Machine CT change from 55s to 85s, QPL 6→9, HC 3→4</t>
  </si>
  <si>
    <t xml:space="preserve">Deboss PUK to PTP Cold </t>
  </si>
  <si>
    <t>3/17:Machine CT change from"71.24s"to109.13s" based on MIP change from“15s”to“60s”
1.HC change from"4"to"5",add 1x.
2.QPL change from"9"to“10”,add 1x.
1/23:New add take off unit from carrier after pressed.
1.HC&amp;QPL no update
Deboss-2 match with Deboss-1, QPL Change 7→9, HC 4→5</t>
  </si>
  <si>
    <t>Die Cut Product Flange</t>
  </si>
  <si>
    <t>4/28:1x machine use 1x Carrier,manual CT change 55s to 75.90s
1.HC change from"5"to"9",add 4x.
3/3:Update manual CT to 55s
1.HC change from"6"to"5",reduce 1x.
2.QPL change from"6"to"5",reduce 1x.
1/23:New add locate unit on carrier
1.HC change from"5"to"6",add 1x.
2.QPL change from"5"to"6",add 1x.</t>
  </si>
  <si>
    <t>Trim-pPTP</t>
  </si>
  <si>
    <t>Laser Cut PTP from Upper Panel</t>
  </si>
  <si>
    <t>Laser</t>
  </si>
  <si>
    <t>12/20：Dave feedback kick off QPL to 5</t>
  </si>
  <si>
    <t>Laser Cut PTP from Top Case</t>
  </si>
  <si>
    <t>Jeff confirm the MP QPL will be 4, so Change HC/Piece from 1 to 1.5, QPL 5→4, HC 5→5</t>
  </si>
  <si>
    <t xml:space="preserve">Final Cut Inspection </t>
  </si>
  <si>
    <t>Final Cut Inspection</t>
  </si>
  <si>
    <t>Main Tubes</t>
  </si>
  <si>
    <t xml:space="preserve">Route wires through lower hinge base side </t>
  </si>
  <si>
    <t>01/10:Manual CT decrease 10s temporary, pending DVT confirm, HC 8→7</t>
  </si>
  <si>
    <t>Screw-LHK</t>
  </si>
  <si>
    <t xml:space="preserve">Install Lower Hinge to Top Case </t>
  </si>
  <si>
    <t>New add machine instead of fixture, add open machine action.</t>
  </si>
  <si>
    <t xml:space="preserve">Route wires through lower hinge panel side </t>
  </si>
  <si>
    <t>01/10: Reduce 1s CT, HC 5→4
Skill improve</t>
  </si>
  <si>
    <t>Glue-LHP</t>
  </si>
  <si>
    <t>12/18:
For QPL 2x, F1 Jeff mail feedback: LHP is about 20~21s( 22.1-&gt;20.5s), pending DVT verify</t>
  </si>
  <si>
    <t xml:space="preserve">4/28:Add 2x HC for tansfer unit to screw fo glue open time
1.HC change from "11"to"13",add 2x.
01/10: Base on Chase feedback remove shim check, HC 15→13
Target QPL update to 6 by Dave,need reduce POR </t>
  </si>
  <si>
    <t>Flux-MLB</t>
  </si>
  <si>
    <t>Flux MLB wires to Bridge PCB</t>
  </si>
  <si>
    <t>12/23: CT decrease, HC 9→8</t>
  </si>
  <si>
    <t>Hotbar-MLB</t>
  </si>
  <si>
    <t xml:space="preserve">Solder MLB Wires to Bridge PCB </t>
  </si>
  <si>
    <t>adjust unit time improve</t>
  </si>
  <si>
    <t>UV-MLB Bridge</t>
  </si>
  <si>
    <t xml:space="preserve">UV Glue Bridger Hotbar and MLB Wires </t>
  </si>
  <si>
    <t>UV glue</t>
  </si>
  <si>
    <t>Need install Outline carrier</t>
  </si>
  <si>
    <t>Cure-UV MLB Bridge</t>
  </si>
  <si>
    <t>Cure UV Glue Bridger Hotbar</t>
  </si>
  <si>
    <t>Curing CT change from 10s(when study UV auto) to 25s</t>
  </si>
  <si>
    <t>Clean Inner Cap area of Lower Panel</t>
  </si>
  <si>
    <t>1/11:Optimized CT to 44s, HC 5→4</t>
  </si>
  <si>
    <t>Glue-Inner Cap</t>
  </si>
  <si>
    <t>Glue-InnerCap</t>
  </si>
  <si>
    <t>12/16：
For QPL 3x, F1 Jeff mail feedback: can be ruduce to 29s(35.2 to 29s), pending DVT verify
12/12: EVT change to Auto Glue machine</t>
  </si>
  <si>
    <t xml:space="preserve">Laminate Lower Panel GF Cap – PTP Side </t>
  </si>
  <si>
    <t>1/11:Confirm cancel MF shim, optimized manual CT to 45s, HC 8→4
Machine press time change from 64s to 70s</t>
  </si>
  <si>
    <t>L-MF</t>
  </si>
  <si>
    <t xml:space="preserve">Flat Bond MF </t>
  </si>
  <si>
    <t>The fixture need improve, hard to location MF</t>
  </si>
  <si>
    <t>Trim-Orion1</t>
  </si>
  <si>
    <t xml:space="preserve">Pre-laser Orion Pin </t>
  </si>
  <si>
    <t>HC/Machine change from 1 to 2, reduce 1x machine</t>
  </si>
  <si>
    <t>Trim-Orion2</t>
  </si>
  <si>
    <t xml:space="preserve">Final-Laser Orion Pin </t>
  </si>
  <si>
    <t>Deboss-MF1</t>
  </si>
  <si>
    <t>De-boss MF Hot</t>
  </si>
  <si>
    <t>Improve skill and machine CT decrease</t>
  </si>
  <si>
    <t>De-boss MF Cold</t>
  </si>
  <si>
    <t>1/23:Machine change from block to fixture
1.QPL change from"4"to"8",add 4x.
The V0.5 CT are assumption base on SA PP2, update base on ST EVT data.</t>
  </si>
  <si>
    <t>Panel Direct Pull</t>
  </si>
  <si>
    <t>Test-DFX</t>
  </si>
  <si>
    <t>Station CT improve, QPL 4→3, HC 4→3</t>
  </si>
  <si>
    <t>Magnet Gauss Testing</t>
  </si>
  <si>
    <t>Sampling</t>
  </si>
  <si>
    <t>4/28:Add 1x HC for SFC sampling station choose unit
1.HC change from"1"to"2",add 1x.</t>
  </si>
  <si>
    <t>Sub-Mag GNG</t>
  </si>
  <si>
    <t>Magnet Gauss (T-Con and C3)</t>
  </si>
  <si>
    <t>MF Inspection</t>
  </si>
  <si>
    <t>Main USBC</t>
  </si>
  <si>
    <t>Press left clutch</t>
  </si>
  <si>
    <t>3/3:Update manual CT from “104.82s“to"129.95s" based on new fixture
1.HC and QPL have no update
Machine CT change, the speed is slower than PP2</t>
  </si>
  <si>
    <t>Press right clutch</t>
  </si>
  <si>
    <t>3/3:Update manual CT from “87.58s“to"112.71s" based on new fixture
1.HC change from"11"to"13",add 2x.
Machine CT change, the speed is slower than PP2</t>
  </si>
  <si>
    <t>3/16:Change station from sampling to 100% test,based on F1 feedback add HC&amp;QPL as below
1.HC change from"1"to"5",add 4x.
2.QPL change from"1"to"5",add 4x.
2/17:New add station for sampling
1.HC change from"0"to"1",add 1x.</t>
  </si>
  <si>
    <t>Bonding shim into Base Tube with PSA</t>
  </si>
  <si>
    <t>01/10:Manual CT decrease 8s temporary, pending DVT confirm, HC 5→4
Need install USBC Shim in the fixture, add load/unload CT</t>
  </si>
  <si>
    <t>Flux Dispense USBC Wires</t>
  </si>
  <si>
    <t>1/11:Update station HC by separate Flux and Route wires
Move align USBC flex and remove fishing type action to Flux, HC 9→7</t>
  </si>
  <si>
    <t>Align USBC Wires</t>
  </si>
  <si>
    <t>01/10:Manual CT decrease 6s temporary, pending DVT confirm, HC 10→9
Move align USBC flex and remove fishing type action to Flux</t>
  </si>
  <si>
    <t>HotBar-USBC1</t>
  </si>
  <si>
    <t>Hotbar USBC Wires</t>
  </si>
  <si>
    <t>adjust carrier and align flex time increase</t>
  </si>
  <si>
    <t>UV-USBC 1</t>
  </si>
  <si>
    <t>UV dispense USBC1 Hotbar</t>
  </si>
  <si>
    <t>Cure-UV-USBC1</t>
  </si>
  <si>
    <t>Cure USBC1 Hotbar UV</t>
  </si>
  <si>
    <t>Flux-USBC2</t>
  </si>
  <si>
    <t>Align-USBC2</t>
  </si>
  <si>
    <t>HotBar-USBC2</t>
  </si>
  <si>
    <t xml:space="preserve">Add press pen to check Hot-bar </t>
  </si>
  <si>
    <t>UV dispense USBC2 Hotbar</t>
  </si>
  <si>
    <t>12/24: CT improve, HC 4→3
skill improve</t>
  </si>
  <si>
    <t>Cure-UV-USBC2</t>
  </si>
  <si>
    <t>Cure USBC2 Hotbar UV</t>
  </si>
  <si>
    <t>3/16:New add station for test
1.HC change from"0"to"3",add 3x.
2.QPL change from"0"to"3",add 3x.</t>
  </si>
  <si>
    <t>Glue Dispense for USBC Module</t>
  </si>
  <si>
    <t>4/28:Add 2x HC for check machine dispense glue or not
1.HC change from "4" to "6",add 2x.
12/23:confirmed with F1 Jeff, change to 1x machine match 2x holder, QPL no change(2x), HC 10→4</t>
  </si>
  <si>
    <t>3/16:Update station CT from"36.19"to"48.02" based on machine MIP change from"20+-2"to"25+-2"
1.HC change from"2"to"3",add 1x.
2.QPL change from"2"to"3",add 1x.
01/08: Change from DOE to POR, QPL 0→2, HC0→2</t>
  </si>
  <si>
    <t>Cure USBC Module to Hinge</t>
  </si>
  <si>
    <t>12/23:Use the new carrier (2x holder),Piece/Batch change from 24 to 12 base on PD DFM,QPL 3→5</t>
  </si>
  <si>
    <t>Install Elephant Spring -R for USBC Config</t>
  </si>
  <si>
    <t>Glue-End Cap</t>
  </si>
  <si>
    <t>Glue Dispense and Install End Cap-R for USBC Config</t>
  </si>
  <si>
    <t>4/28:Add 1x HC for check machine dispense glue or not
1.HC change from "3"to"4",add 1x.</t>
  </si>
  <si>
    <t>01/08: Change from DOE to POR, QPL 0→2, HC0→2</t>
  </si>
  <si>
    <t>Cure-End Cap</t>
  </si>
  <si>
    <t>Cure End Cap-R for USBC config</t>
  </si>
  <si>
    <t>4/28:New add station for clean the residue of glue
1.HC change from 0 to 2,add 2x.</t>
  </si>
  <si>
    <t>2/17:New add station
1.HC change from"0"to"6",add 6x.</t>
  </si>
  <si>
    <t>2/17:Move station at main line
1.HC and QPL have no change.
12/25:New add station based on R1x8 PF 12_24
1.HC add 1x.</t>
  </si>
  <si>
    <t>2/17:Move station at main line
1.HC and QPL have no change.</t>
  </si>
  <si>
    <t>FATP-HF-Lower</t>
  </si>
  <si>
    <t>2/17:Change station to sampling by R1x8 process flow 0213
1.HC change from"13"to"1",reduce 12x.
2.QPL change from"25"to"1",reduce 24x.
1/28:Move station from Post FATP line to main line after press-hinge by Chase, pending station POR CT.
1.HC change from"1"to"13", add 12x.
2.QPL change from"1"to"25",add 24x.</t>
  </si>
  <si>
    <t>L-Hall Cap</t>
  </si>
  <si>
    <t>Laminate Hall Magnet Cover to Top Case</t>
  </si>
  <si>
    <t>Press magnet time increase</t>
  </si>
  <si>
    <t>L-Top Cover Rim</t>
  </si>
  <si>
    <t xml:space="preserve">Pre-Lam Top Cover Rim TSA to PTP </t>
  </si>
  <si>
    <t>Tooling(SF-2000)&amp;Chiller</t>
  </si>
  <si>
    <t>Deboss-Top Cover Rim</t>
  </si>
  <si>
    <t>Deboss Top Cover Rim</t>
  </si>
  <si>
    <t>Tooling(SF-2000)</t>
  </si>
  <si>
    <t>The V0.5 CT are assumption, update CT base on EVT</t>
  </si>
  <si>
    <t>Laminate Top Cover PSA</t>
  </si>
  <si>
    <t>4/28:Need quick repair Top Cover air bubble issue
1.HC change from"16"to"18",add 2x.
1/23:Separate install Top Cover and press station.(Change locate unit from once to twice)
1.HC change from"15"to"16",add 1x.
2.QPL no change.
12:23:Use the New fixture, CT decrease, HC 20→15.
12/16:Process change, add 9x location lump and 1x silicon</t>
  </si>
  <si>
    <t xml:space="preserve">L-Top Cover Final </t>
  </si>
  <si>
    <t>Laminate Top Cover TSA</t>
  </si>
  <si>
    <t>Machine CT increase (Pure machine CT 81s)</t>
  </si>
  <si>
    <t>4/28:New add station for check USBC dispense glue or not
1.HC change from"0"to"2",add 2x.</t>
  </si>
  <si>
    <t>Final Assembly Inspection</t>
  </si>
  <si>
    <t>Final Assembly Cosmetic</t>
  </si>
  <si>
    <t>Test line</t>
  </si>
  <si>
    <t>3/25:Cancel station by F1 Paul&amp;Nalin
1.HC change from"2"to"0",reduce 2x.
2.QPL change from"4"to"0",reduce 4x.
01/10:Base on Chase feedback, QPL 13→4, HC 4→2
01/08:Confirmed with F1 Irzal,TDL Numbers 13 QPL, 4 HC
12/26: QPL chang from 14 to 13 base on TE F1 requirement</t>
  </si>
  <si>
    <t>1/14:F1 HWTE update QPL to 31, QPL 30→31, HC 10→11
01/10:Base on Chase feedback, QPL 33→30, HC 11→10
01/08: Follow Sub QT, HC/Machine change from 0.25 to 0.3, HC 9→11
12/26: QPL chang from 34 to 33 base on TE F1 requirement</t>
  </si>
  <si>
    <t>KB-Backlight</t>
  </si>
  <si>
    <t xml:space="preserve">FATP - Back Light </t>
  </si>
  <si>
    <t>4/28:Update machine QPL to 11
1.HC change from 5 to 6,add 1x.
2.QPL change from 10 to 11,add 1x
3/21:Machine POR CT change from"85s"to"102s"
1.HC change from"4"to"5",add 1x.
2.QPL change from"8"to"10",add 2x.
12/26: QPL chang from 9 to 8 base on TE F1 requirement, HC 5→4</t>
  </si>
  <si>
    <t>FATP-hAngle</t>
  </si>
  <si>
    <t>Hinge Lockout Angle</t>
  </si>
  <si>
    <t>TrackPad Gap</t>
  </si>
  <si>
    <t>1/23:Update station to sampling
1.HC change from"3"to"1",reduce 2x.
2.QPL change from"3"to“1”,reduce 2x.
01/10:Base on Chase feedback, QPL 6→3, HC 3→3</t>
  </si>
  <si>
    <t>FATP-SYS Flatness</t>
  </si>
  <si>
    <t>System Flatness</t>
  </si>
  <si>
    <t>FATP-Key Gap</t>
  </si>
  <si>
    <t xml:space="preserve">Key Cap Gap Measurement </t>
  </si>
  <si>
    <t>FATP-Lpanel Break</t>
  </si>
  <si>
    <t>Lower Panel break force</t>
  </si>
  <si>
    <t>FATP-Mag Align</t>
  </si>
  <si>
    <t>Micro Alignment</t>
  </si>
  <si>
    <t>Test</t>
  </si>
  <si>
    <t>3/20:New add station by F1 Nalin
1.HC change from“0”to“3“,add 3x.
2.QPL change from"0"to"3",add 3x.</t>
  </si>
  <si>
    <t>3/30:New add station for lubricant at tube and  spine, HC change from"0"to"3",add 3x.approval by F1 Jerry.</t>
  </si>
  <si>
    <t>01/10:Base on Chase feedback, QPL 22→7, HC 7→3
12/26:Confirmed with F1 Irzal,TDL Numbers 22 QPL,7 HC</t>
  </si>
  <si>
    <t>Post Test Cosmetic</t>
  </si>
  <si>
    <t>Change the CT from 41.22s to 30.5s, HC 4→3</t>
  </si>
  <si>
    <t>FATP-PK</t>
  </si>
  <si>
    <t>packing</t>
  </si>
  <si>
    <t>Pack Line</t>
  </si>
  <si>
    <t>PO1</t>
  </si>
  <si>
    <t>Link FG sn to WO</t>
  </si>
  <si>
    <t>AOI Test</t>
  </si>
  <si>
    <t>3/17:Update station CT from 37s to 25s based on machine CT optimized to 25s.
1.HC change from"4"to"3",reduce 1x.
2.QPL change from"4"to"3“,reduce 1x.
2/13:New add station (100% test)
Assumption machine CT same as Rx8 TK12, pending POR CT
1.HC change from"0"to"4",add 4x.
2.QPL change from"0"to"4",add 4x.</t>
  </si>
  <si>
    <t>3/5:Update shipping setting QPL to 6
2/13:New add station by test flow v0.4
1.HC change from"0"to"2",add 2x.
2.QPL change from"0"to"4",add 4x.</t>
  </si>
  <si>
    <t>Ipad Connection</t>
  </si>
  <si>
    <t>1/8:Update station QPL by F1 Ken, QPL 6→4, HC 6→4
12/24: Base FX TE feedback, need 6x QPL, QPL 5→6, HC 5→6</t>
  </si>
  <si>
    <t xml:space="preserve">Laser SN on MF </t>
  </si>
  <si>
    <t>Move Laser SN to packing line, separate cosmetic action to a station, HC 6→5</t>
  </si>
  <si>
    <t>PC1</t>
  </si>
  <si>
    <t>COO Laser Mark Inspection</t>
  </si>
  <si>
    <t>12/24:Laser SN move to packing line, need check Laser Mark, HC 0→2</t>
  </si>
  <si>
    <t>Product cleaning</t>
  </si>
  <si>
    <t>3/29:Add clean ,manual CT change from"18.25s"to"35.25s"
1.HC change from"2"to"4",add 2x.approval by F1 Jerry</t>
  </si>
  <si>
    <t>FG inspection</t>
  </si>
  <si>
    <t>PO4</t>
  </si>
  <si>
    <t>Scan print bundle barcode</t>
  </si>
  <si>
    <t>PO5</t>
  </si>
  <si>
    <t>Peel off barcode from print bundle</t>
  </si>
  <si>
    <t>PO6</t>
  </si>
  <si>
    <t>Put print on product, place and close unit</t>
  </si>
  <si>
    <t>PO7</t>
  </si>
  <si>
    <t>Wrap product by using fixture</t>
  </si>
  <si>
    <t>PO8</t>
  </si>
  <si>
    <t>Paste OPP Label (only for KH)</t>
  </si>
  <si>
    <t>PC2</t>
  </si>
  <si>
    <t>MOPP Inspection</t>
  </si>
  <si>
    <t>PO9</t>
  </si>
  <si>
    <t>Peel off protective film</t>
  </si>
  <si>
    <t>PO10</t>
  </si>
  <si>
    <t>Place product in box</t>
  </si>
  <si>
    <t>PO11</t>
  </si>
  <si>
    <t>Scan FG and print FG Label</t>
  </si>
  <si>
    <t>PO12</t>
  </si>
  <si>
    <t>Paste FG Label on box</t>
  </si>
  <si>
    <t>PO13</t>
  </si>
  <si>
    <t>Scan and paste compatibility/ importer label</t>
  </si>
  <si>
    <t>4/28:Add check unit before pack by OPP,CT change from"15.24"to"35.24" 
1.HC change from"2"to"4",add 2x.</t>
  </si>
  <si>
    <t>PO14</t>
  </si>
  <si>
    <t>Shrink Wrap</t>
  </si>
  <si>
    <t>Oven Baking</t>
  </si>
  <si>
    <t>PO16</t>
  </si>
  <si>
    <t>Hot Knife cut slot</t>
  </si>
  <si>
    <t>PC3</t>
  </si>
  <si>
    <t>FG box and shrink-wrap inspection</t>
  </si>
  <si>
    <t>PO17</t>
  </si>
  <si>
    <t>Paste Label</t>
  </si>
  <si>
    <t>PO18</t>
  </si>
  <si>
    <t>Scan 10 units and assemble with inserts</t>
  </si>
  <si>
    <t>POF2</t>
  </si>
  <si>
    <t>Insert Assembly (offline)</t>
  </si>
  <si>
    <t>POF3</t>
  </si>
  <si>
    <t>Multipack Bottom Assembly (offline)</t>
  </si>
  <si>
    <t>PO19</t>
  </si>
  <si>
    <t>Put 10 units in multipack - paste GS1 label</t>
  </si>
  <si>
    <t>PO20</t>
  </si>
  <si>
    <t>Place multipack on taping machine &amp; seal</t>
  </si>
  <si>
    <t>PO21</t>
  </si>
  <si>
    <t>Weigh Multipack</t>
  </si>
  <si>
    <t>PO22</t>
  </si>
  <si>
    <t>Palletize</t>
  </si>
  <si>
    <t>PO23</t>
  </si>
  <si>
    <t>Transfer to Warehouse</t>
  </si>
  <si>
    <t>ST SA HC &amp; QPL Comparision</t>
  </si>
  <si>
    <t>1.Base on "SA MP Process V2.3 20200110(EVT)-F-300(Flag pole)"</t>
  </si>
  <si>
    <t>2.The remarked yellow mean the difference.</t>
  </si>
  <si>
    <t>Gap</t>
  </si>
  <si>
    <t>ST</t>
  </si>
  <si>
    <t>SA</t>
  </si>
  <si>
    <t>ST MP Projected CT</t>
  </si>
  <si>
    <t>SA MP Projected CT</t>
  </si>
  <si>
    <t>Cavities</t>
  </si>
  <si>
    <t>ST ANSI HC</t>
  </si>
  <si>
    <t>SA ANSI HC</t>
  </si>
  <si>
    <t>ST QPL</t>
  </si>
  <si>
    <t>SA QPL</t>
  </si>
  <si>
    <t>Cavities different</t>
  </si>
  <si>
    <t>Machine CT defferent, SA Machine CT had improve, ST pending</t>
  </si>
  <si>
    <t>Machine CT defferent</t>
  </si>
  <si>
    <t>Machine CT different, ST press time 87s, SA 80s</t>
  </si>
  <si>
    <t>ST can auto-flat, SA manual</t>
  </si>
  <si>
    <t>Machine CT different</t>
  </si>
  <si>
    <t>Design different, SA need add glue 6x</t>
  </si>
  <si>
    <t>ST 4x conductive foam, SA 2x conductive foam</t>
  </si>
  <si>
    <t>The Cure BP machine better to match with Glue-BP machine</t>
  </si>
  <si>
    <t>Machine CT different, ST press time 65s, SA press time 43s</t>
  </si>
  <si>
    <t>Machine CT different, ST press time 52s, SA 42s</t>
  </si>
  <si>
    <t>ST: Screws 18x, SA: Screws 16x</t>
  </si>
  <si>
    <t>ST: Screws 15x,SA: Screws 11x</t>
  </si>
  <si>
    <t>ST Press time is longer than SA(ST 53s, SA 45s)</t>
  </si>
  <si>
    <t>SA Press time is longer than SA base on Flagpole process(ST 62s, SA 70s)</t>
  </si>
  <si>
    <t>R118 ANSI MP UPH Plan</t>
  </si>
  <si>
    <t>R118 ISO MP UPH Plan</t>
  </si>
  <si>
    <t>R118 JIS MP UPH Plan</t>
  </si>
  <si>
    <t>Yield</t>
  </si>
  <si>
    <t>Output</t>
  </si>
  <si>
    <t>FATP Main+Post FATP
(97.5% * 97.5%)</t>
  </si>
  <si>
    <t>Capacity</t>
  </si>
  <si>
    <t>ST 1x line ANSI 300 UPH MP Process</t>
  </si>
  <si>
    <t>TTL HC</t>
  </si>
  <si>
    <t>1.Base on "R1x8 EVT Process Flow 0111"</t>
  </si>
  <si>
    <t>2.Base on EVT bulid data &amp; Post EVT build data.</t>
  </si>
  <si>
    <t>MP Projected CT</t>
  </si>
  <si>
    <t>Machine QPL</t>
  </si>
  <si>
    <t>Machine CT</t>
  </si>
  <si>
    <t>HC/Machine</t>
  </si>
  <si>
    <t>ANSI HC</t>
  </si>
  <si>
    <t>ISO HC</t>
  </si>
  <si>
    <t>ANSI Machine QPL W/ Roundup</t>
  </si>
  <si>
    <t>ISO  Machine QPL</t>
  </si>
  <si>
    <t>JIS  Machine QPL</t>
  </si>
  <si>
    <t xml:space="preserve">UPH/Machine </t>
  </si>
  <si>
    <t>ISO Target UPH</t>
  </si>
  <si>
    <t>JIS Target UPH</t>
  </si>
  <si>
    <t>ST lamination Manual vs Automation HC &amp; QPL Summary</t>
  </si>
  <si>
    <t>Automation</t>
  </si>
  <si>
    <t>Station
 Code</t>
  </si>
  <si>
    <t>Equipment CT</t>
  </si>
  <si>
    <t>STN CT/s</t>
  </si>
  <si>
    <t>Layout/Macine(m²)</t>
  </si>
  <si>
    <t>Pieces</t>
  </si>
  <si>
    <t>HC/Station</t>
  </si>
  <si>
    <t>1x Machine/UPH</t>
  </si>
  <si>
    <t>Delta HC
(Auto-Manual)</t>
  </si>
  <si>
    <t>Delta QPL
(Auto-Manual)</t>
  </si>
  <si>
    <t>Layout(m²)
(Auto-Manual)</t>
  </si>
  <si>
    <t>Upanel UH Cap-2F</t>
  </si>
  <si>
    <t>Upanel UH Cap-3F</t>
  </si>
  <si>
    <t>UH stiff-2F</t>
  </si>
  <si>
    <t>InnerLCap-2F</t>
  </si>
</sst>
</file>

<file path=xl/styles.xml><?xml version="1.0" encoding="utf-8"?>
<styleSheet xmlns="http://schemas.openxmlformats.org/spreadsheetml/2006/main">
  <numFmts count="15">
    <numFmt numFmtId="176" formatCode="0.0"/>
    <numFmt numFmtId="177" formatCode="0_);[Red]\(0\)"/>
    <numFmt numFmtId="178" formatCode="0.0_);[Red]\(0.0\)"/>
    <numFmt numFmtId="179" formatCode="0.0_ "/>
    <numFmt numFmtId="44" formatCode="_ &quot;￥&quot;* #,##0.00_ ;_ &quot;￥&quot;* \-#,##0.00_ ;_ &quot;￥&quot;* &quot;-&quot;??_ ;_ @_ "/>
    <numFmt numFmtId="180" formatCode="0.00_ "/>
    <numFmt numFmtId="181" formatCode="0.00_);[Red]\(0.00\)"/>
    <numFmt numFmtId="182" formatCode="_-* #,##0.00_-;\-* #,##0.00_-;_-* &quot;-&quot;??_-;_-@_-"/>
    <numFmt numFmtId="183" formatCode="_ [$￥-804]* #,##0.00000_ ;_ [$￥-804]* \-#,##0.00000_ ;_ [$￥-804]* &quot;-&quot;??_ ;_ @_ "/>
    <numFmt numFmtId="184" formatCode="0.000"/>
    <numFmt numFmtId="185" formatCode="0.0%"/>
    <numFmt numFmtId="41" formatCode="_ * #,##0_ ;_ * \-#,##0_ ;_ * &quot;-&quot;_ ;_ @_ "/>
    <numFmt numFmtId="186" formatCode="0.000000%"/>
    <numFmt numFmtId="187" formatCode="0_ "/>
    <numFmt numFmtId="42" formatCode="_ &quot;￥&quot;* #,##0_ ;_ &quot;￥&quot;* \-#,##0_ ;_ &quot;￥&quot;* &quot;-&quot;_ ;_ @_ "/>
  </numFmts>
  <fonts count="63">
    <font>
      <sz val="12"/>
      <color theme="1"/>
      <name val="宋体"/>
      <charset val="136"/>
      <scheme val="minor"/>
    </font>
    <font>
      <sz val="12"/>
      <color theme="1"/>
      <name val="Arial"/>
      <charset val="134"/>
    </font>
    <font>
      <b/>
      <sz val="12"/>
      <color theme="1"/>
      <name val="Arial"/>
      <charset val="134"/>
    </font>
    <font>
      <b/>
      <sz val="12"/>
      <color indexed="8"/>
      <name val="Arial"/>
      <charset val="134"/>
    </font>
    <font>
      <b/>
      <sz val="12"/>
      <name val="Arial"/>
      <charset val="134"/>
    </font>
    <font>
      <sz val="12"/>
      <name val="Arial"/>
      <charset val="134"/>
    </font>
    <font>
      <sz val="12"/>
      <color rgb="FFFF0000"/>
      <name val="Arial"/>
      <charset val="134"/>
    </font>
    <font>
      <sz val="12"/>
      <name val="宋体"/>
      <charset val="136"/>
      <scheme val="minor"/>
    </font>
    <font>
      <sz val="9"/>
      <color theme="1"/>
      <name val="Arial"/>
      <charset val="134"/>
    </font>
    <font>
      <sz val="10"/>
      <color theme="1"/>
      <name val="Arial"/>
      <charset val="134"/>
    </font>
    <font>
      <b/>
      <sz val="9"/>
      <name val="Arial"/>
      <charset val="134"/>
    </font>
    <font>
      <sz val="9"/>
      <name val="Arial"/>
      <charset val="134"/>
    </font>
    <font>
      <sz val="10"/>
      <name val="Arial"/>
      <charset val="134"/>
    </font>
    <font>
      <strike/>
      <sz val="9"/>
      <color theme="1"/>
      <name val="Arial"/>
      <charset val="134"/>
    </font>
    <font>
      <sz val="9"/>
      <color theme="1"/>
      <name val="宋体"/>
      <charset val="136"/>
      <scheme val="minor"/>
    </font>
    <font>
      <sz val="9"/>
      <color theme="0"/>
      <name val="Arial"/>
      <charset val="134"/>
    </font>
    <font>
      <sz val="11"/>
      <color theme="1"/>
      <name val="Arial"/>
      <charset val="134"/>
    </font>
    <font>
      <b/>
      <i/>
      <sz val="12"/>
      <color indexed="8"/>
      <name val="Arial"/>
      <charset val="134"/>
    </font>
    <font>
      <b/>
      <i/>
      <sz val="10"/>
      <color indexed="8"/>
      <name val="Arial"/>
      <charset val="134"/>
    </font>
    <font>
      <sz val="10"/>
      <name val="Calibri"/>
      <charset val="134"/>
    </font>
    <font>
      <sz val="10"/>
      <color indexed="8"/>
      <name val="Arial"/>
      <charset val="134"/>
    </font>
    <font>
      <strike/>
      <sz val="12"/>
      <color theme="1"/>
      <name val="宋体"/>
      <charset val="136"/>
      <scheme val="minor"/>
    </font>
    <font>
      <strike/>
      <sz val="9"/>
      <name val="Arial"/>
      <charset val="134"/>
    </font>
    <font>
      <sz val="9"/>
      <color rgb="FFFF0000"/>
      <name val="Arial"/>
      <charset val="134"/>
    </font>
    <font>
      <sz val="8"/>
      <name val="Arial"/>
      <charset val="134"/>
    </font>
    <font>
      <sz val="9"/>
      <name val="Arial"/>
      <charset val="136"/>
    </font>
    <font>
      <sz val="8"/>
      <color theme="1"/>
      <name val="Arial"/>
      <charset val="134"/>
    </font>
    <font>
      <sz val="9"/>
      <color indexed="8"/>
      <name val="Arial"/>
      <charset val="134"/>
    </font>
    <font>
      <strike/>
      <sz val="10"/>
      <color theme="1"/>
      <name val="Calibri"/>
      <charset val="134"/>
    </font>
    <font>
      <sz val="10"/>
      <color theme="1"/>
      <name val="Calibri"/>
      <charset val="134"/>
    </font>
    <font>
      <b/>
      <sz val="10"/>
      <color theme="1"/>
      <name val="Calibri"/>
      <charset val="134"/>
    </font>
    <font>
      <b/>
      <sz val="10"/>
      <name val="Calibri"/>
      <charset val="134"/>
    </font>
    <font>
      <b/>
      <sz val="14"/>
      <color theme="1"/>
      <name val="Arial"/>
      <charset val="134"/>
    </font>
    <font>
      <b/>
      <sz val="10"/>
      <color indexed="8"/>
      <name val="Arial"/>
      <charset val="134"/>
    </font>
    <font>
      <b/>
      <sz val="10"/>
      <color theme="1"/>
      <name val="Arial"/>
      <charset val="134"/>
    </font>
    <font>
      <b/>
      <sz val="11"/>
      <color theme="1"/>
      <name val="Arial"/>
      <charset val="134"/>
    </font>
    <font>
      <sz val="11"/>
      <color rgb="FFFA7D00"/>
      <name val="宋体"/>
      <charset val="0"/>
      <scheme val="minor"/>
    </font>
    <font>
      <sz val="11"/>
      <color indexed="8"/>
      <name val="Calibri"/>
      <charset val="134"/>
    </font>
    <font>
      <sz val="10"/>
      <color indexed="8"/>
      <name val="Helvetica Neue"/>
      <charset val="136"/>
    </font>
    <font>
      <b/>
      <sz val="11"/>
      <color theme="3"/>
      <name val="宋体"/>
      <charset val="134"/>
      <scheme val="minor"/>
    </font>
    <font>
      <sz val="11"/>
      <color theme="1"/>
      <name val="宋体"/>
      <charset val="0"/>
      <scheme val="minor"/>
    </font>
    <font>
      <sz val="12"/>
      <color theme="1"/>
      <name val="宋体"/>
      <charset val="134"/>
      <scheme val="minor"/>
    </font>
    <font>
      <sz val="11"/>
      <color theme="0"/>
      <name val="宋体"/>
      <charset val="0"/>
      <scheme val="minor"/>
    </font>
    <font>
      <b/>
      <sz val="13"/>
      <color theme="3"/>
      <name val="宋体"/>
      <charset val="134"/>
      <scheme val="minor"/>
    </font>
    <font>
      <b/>
      <sz val="18"/>
      <color theme="3"/>
      <name val="宋体"/>
      <charset val="134"/>
      <scheme val="minor"/>
    </font>
    <font>
      <u/>
      <sz val="11"/>
      <color rgb="FF800080"/>
      <name val="宋体"/>
      <charset val="0"/>
      <scheme val="minor"/>
    </font>
    <font>
      <b/>
      <sz val="11"/>
      <color theme="1"/>
      <name val="宋体"/>
      <charset val="0"/>
      <scheme val="minor"/>
    </font>
    <font>
      <i/>
      <sz val="11"/>
      <color rgb="FF7F7F7F"/>
      <name val="宋体"/>
      <charset val="0"/>
      <scheme val="minor"/>
    </font>
    <font>
      <b/>
      <sz val="11"/>
      <color rgb="FF3F3F3F"/>
      <name val="宋体"/>
      <charset val="0"/>
      <scheme val="minor"/>
    </font>
    <font>
      <b/>
      <sz val="11"/>
      <color rgb="FFFFFFFF"/>
      <name val="宋体"/>
      <charset val="0"/>
      <scheme val="minor"/>
    </font>
    <font>
      <sz val="11"/>
      <color rgb="FF006100"/>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sz val="11"/>
      <color rgb="FF9C0006"/>
      <name val="宋体"/>
      <charset val="0"/>
      <scheme val="minor"/>
    </font>
    <font>
      <b/>
      <sz val="11"/>
      <color rgb="FFFA7D00"/>
      <name val="宋体"/>
      <charset val="0"/>
      <scheme val="minor"/>
    </font>
    <font>
      <u/>
      <sz val="11"/>
      <color rgb="FF0000FF"/>
      <name val="宋体"/>
      <charset val="0"/>
      <scheme val="minor"/>
    </font>
    <font>
      <sz val="12"/>
      <color indexed="8"/>
      <name val="新細明體"/>
      <charset val="134"/>
    </font>
    <font>
      <sz val="11"/>
      <color rgb="FFFF0000"/>
      <name val="宋体"/>
      <charset val="0"/>
      <scheme val="minor"/>
    </font>
    <font>
      <sz val="10"/>
      <color theme="1"/>
      <name val="細明體"/>
      <charset val="136"/>
    </font>
    <font>
      <sz val="10"/>
      <name val="細明體"/>
      <charset val="136"/>
    </font>
    <font>
      <sz val="9"/>
      <color theme="1"/>
      <name val="細明體"/>
      <charset val="136"/>
    </font>
    <font>
      <sz val="10"/>
      <name val="宋体"/>
      <charset val="134"/>
    </font>
  </fonts>
  <fills count="41">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FC000"/>
        <bgColor indexed="64"/>
      </patternFill>
    </fill>
    <fill>
      <patternFill patternType="solid">
        <fgColor rgb="FF00B0F0"/>
        <bgColor indexed="64"/>
      </patternFill>
    </fill>
    <fill>
      <patternFill patternType="solid">
        <fgColor theme="4" tint="0.599993896298105"/>
        <bgColor indexed="64"/>
      </patternFill>
    </fill>
    <fill>
      <patternFill patternType="solid">
        <fgColor rgb="FFFFFF00"/>
        <bgColor indexed="64"/>
      </patternFill>
    </fill>
    <fill>
      <patternFill patternType="solid">
        <fgColor theme="9" tint="0.599993896298105"/>
        <bgColor indexed="64"/>
      </patternFill>
    </fill>
    <fill>
      <patternFill patternType="solid">
        <fgColor rgb="FF92D050"/>
        <bgColor indexed="64"/>
      </patternFill>
    </fill>
    <fill>
      <patternFill patternType="solid">
        <fgColor theme="6" tint="0.599993896298105"/>
        <bgColor indexed="64"/>
      </patternFill>
    </fill>
    <fill>
      <patternFill patternType="solid">
        <fgColor indexed="42"/>
        <bgColor indexed="64"/>
      </patternFill>
    </fill>
    <fill>
      <patternFill patternType="solid">
        <fgColor rgb="FF66FFFF"/>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7"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rgb="FFFFCC99"/>
        <bgColor indexed="64"/>
      </patternFill>
    </fill>
    <fill>
      <patternFill patternType="solid">
        <fgColor theme="7"/>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599993896298105"/>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71">
    <xf numFmtId="0" fontId="0" fillId="0" borderId="0">
      <alignment vertical="center"/>
    </xf>
    <xf numFmtId="0" fontId="37" fillId="0" borderId="0">
      <alignment vertical="center"/>
    </xf>
    <xf numFmtId="9" fontId="37" fillId="0" borderId="0" applyFont="0" applyFill="0" applyBorder="0" applyAlignment="0" applyProtection="0">
      <alignment vertical="center"/>
    </xf>
    <xf numFmtId="0" fontId="0" fillId="0" borderId="0">
      <alignment vertical="center"/>
    </xf>
    <xf numFmtId="0" fontId="0" fillId="0" borderId="0">
      <alignment vertical="center"/>
    </xf>
    <xf numFmtId="183" fontId="0" fillId="0" borderId="0">
      <alignment vertical="center"/>
    </xf>
    <xf numFmtId="0" fontId="57" fillId="0" borderId="0">
      <alignment vertical="center"/>
    </xf>
    <xf numFmtId="0" fontId="0" fillId="0" borderId="0">
      <alignment vertical="center"/>
    </xf>
    <xf numFmtId="0" fontId="0" fillId="0" borderId="0">
      <alignment vertical="center"/>
    </xf>
    <xf numFmtId="0" fontId="37" fillId="0" borderId="0">
      <alignment vertical="center"/>
    </xf>
    <xf numFmtId="0" fontId="42" fillId="15" borderId="0" applyNumberFormat="0" applyBorder="0" applyAlignment="0" applyProtection="0">
      <alignment vertical="center"/>
    </xf>
    <xf numFmtId="0" fontId="0" fillId="0" borderId="0">
      <alignment vertical="center"/>
    </xf>
    <xf numFmtId="0" fontId="40" fillId="31" borderId="0" applyNumberFormat="0" applyBorder="0" applyAlignment="0" applyProtection="0">
      <alignment vertical="center"/>
    </xf>
    <xf numFmtId="0" fontId="42" fillId="30" borderId="0" applyNumberFormat="0" applyBorder="0" applyAlignment="0" applyProtection="0">
      <alignment vertical="center"/>
    </xf>
    <xf numFmtId="0" fontId="41" fillId="0" borderId="0">
      <alignment vertical="center"/>
    </xf>
    <xf numFmtId="0" fontId="53" fillId="29" borderId="35" applyNumberFormat="0" applyAlignment="0" applyProtection="0">
      <alignment vertical="center"/>
    </xf>
    <xf numFmtId="0" fontId="40" fillId="12" borderId="0" applyNumberFormat="0" applyBorder="0" applyAlignment="0" applyProtection="0">
      <alignment vertical="center"/>
    </xf>
    <xf numFmtId="0" fontId="0" fillId="0" borderId="0">
      <alignment vertical="center"/>
    </xf>
    <xf numFmtId="0" fontId="40" fillId="35" borderId="0" applyNumberFormat="0" applyBorder="0" applyAlignment="0" applyProtection="0">
      <alignment vertical="center"/>
    </xf>
    <xf numFmtId="44" fontId="41" fillId="0" borderId="0" applyFont="0" applyFill="0" applyBorder="0" applyAlignment="0" applyProtection="0">
      <alignment vertical="center"/>
    </xf>
    <xf numFmtId="0" fontId="42" fillId="36" borderId="0" applyNumberFormat="0" applyBorder="0" applyAlignment="0" applyProtection="0">
      <alignment vertical="center"/>
    </xf>
    <xf numFmtId="9" fontId="41" fillId="0" borderId="0" applyFont="0" applyFill="0" applyBorder="0" applyAlignment="0" applyProtection="0">
      <alignment vertical="center"/>
    </xf>
    <xf numFmtId="0" fontId="42" fillId="37" borderId="0" applyNumberFormat="0" applyBorder="0" applyAlignment="0" applyProtection="0">
      <alignment vertical="center"/>
    </xf>
    <xf numFmtId="0" fontId="42" fillId="39" borderId="0" applyNumberFormat="0" applyBorder="0" applyAlignment="0" applyProtection="0">
      <alignment vertical="center"/>
    </xf>
    <xf numFmtId="0" fontId="42" fillId="27" borderId="0" applyNumberFormat="0" applyBorder="0" applyAlignment="0" applyProtection="0">
      <alignment vertical="center"/>
    </xf>
    <xf numFmtId="0" fontId="42" fillId="5" borderId="0" applyNumberFormat="0" applyBorder="0" applyAlignment="0" applyProtection="0">
      <alignment vertical="center"/>
    </xf>
    <xf numFmtId="0" fontId="42" fillId="26" borderId="0" applyNumberFormat="0" applyBorder="0" applyAlignment="0" applyProtection="0">
      <alignment vertical="center"/>
    </xf>
    <xf numFmtId="0" fontId="37" fillId="0" borderId="0">
      <alignment vertical="center"/>
    </xf>
    <xf numFmtId="0" fontId="55" fillId="21" borderId="35" applyNumberFormat="0" applyAlignment="0" applyProtection="0">
      <alignment vertical="center"/>
    </xf>
    <xf numFmtId="0" fontId="42" fillId="25" borderId="0" applyNumberFormat="0" applyBorder="0" applyAlignment="0" applyProtection="0">
      <alignment vertical="center"/>
    </xf>
    <xf numFmtId="0" fontId="51" fillId="24" borderId="0" applyNumberFormat="0" applyBorder="0" applyAlignment="0" applyProtection="0">
      <alignment vertical="center"/>
    </xf>
    <xf numFmtId="0" fontId="0" fillId="0" borderId="0">
      <alignment vertical="center"/>
    </xf>
    <xf numFmtId="0" fontId="40" fillId="16" borderId="0" applyNumberFormat="0" applyBorder="0" applyAlignment="0" applyProtection="0">
      <alignment vertical="center"/>
    </xf>
    <xf numFmtId="0" fontId="50" fillId="23" borderId="0" applyNumberFormat="0" applyBorder="0" applyAlignment="0" applyProtection="0">
      <alignment vertical="center"/>
    </xf>
    <xf numFmtId="0" fontId="38" fillId="0" borderId="0" applyNumberFormat="0" applyFill="0" applyBorder="0" applyProtection="0">
      <alignment vertical="top" wrapText="1"/>
    </xf>
    <xf numFmtId="0" fontId="0" fillId="0" borderId="0">
      <alignment vertical="center"/>
    </xf>
    <xf numFmtId="0" fontId="40" fillId="33" borderId="0" applyNumberFormat="0" applyBorder="0" applyAlignment="0" applyProtection="0">
      <alignment vertical="center"/>
    </xf>
    <xf numFmtId="0" fontId="46" fillId="0" borderId="32" applyNumberFormat="0" applyFill="0" applyAlignment="0" applyProtection="0">
      <alignment vertical="center"/>
    </xf>
    <xf numFmtId="0" fontId="54" fillId="32" borderId="0" applyNumberFormat="0" applyBorder="0" applyAlignment="0" applyProtection="0">
      <alignment vertical="center"/>
    </xf>
    <xf numFmtId="0" fontId="49" fillId="22" borderId="34" applyNumberFormat="0" applyAlignment="0" applyProtection="0">
      <alignment vertical="center"/>
    </xf>
    <xf numFmtId="0" fontId="37" fillId="0" borderId="0">
      <alignment vertical="center"/>
    </xf>
    <xf numFmtId="0" fontId="48" fillId="21" borderId="33" applyNumberFormat="0" applyAlignment="0" applyProtection="0">
      <alignment vertical="center"/>
    </xf>
    <xf numFmtId="0" fontId="52" fillId="0" borderId="31" applyNumberFormat="0" applyFill="0" applyAlignment="0" applyProtection="0">
      <alignment vertical="center"/>
    </xf>
    <xf numFmtId="0" fontId="47" fillId="0" borderId="0" applyNumberFormat="0" applyFill="0" applyBorder="0" applyAlignment="0" applyProtection="0">
      <alignment vertical="center"/>
    </xf>
    <xf numFmtId="0" fontId="0" fillId="0" borderId="0">
      <alignment vertical="center"/>
    </xf>
    <xf numFmtId="0" fontId="40" fillId="34" borderId="0" applyNumberFormat="0" applyBorder="0" applyAlignment="0" applyProtection="0">
      <alignment vertical="center"/>
    </xf>
    <xf numFmtId="0" fontId="39" fillId="0" borderId="0" applyNumberFormat="0" applyFill="0" applyBorder="0" applyAlignment="0" applyProtection="0">
      <alignment vertical="center"/>
    </xf>
    <xf numFmtId="42" fontId="41" fillId="0" borderId="0" applyFont="0" applyFill="0" applyBorder="0" applyAlignment="0" applyProtection="0">
      <alignment vertical="center"/>
    </xf>
    <xf numFmtId="0" fontId="40" fillId="40" borderId="0" applyNumberFormat="0" applyBorder="0" applyAlignment="0" applyProtection="0">
      <alignment vertical="center"/>
    </xf>
    <xf numFmtId="182" fontId="0" fillId="0" borderId="0" applyFont="0" applyFill="0" applyBorder="0" applyAlignment="0" applyProtection="0">
      <alignment vertical="center"/>
    </xf>
    <xf numFmtId="0" fontId="45"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0" fillId="4" borderId="0" applyNumberFormat="0" applyBorder="0" applyAlignment="0" applyProtection="0">
      <alignment vertical="center"/>
    </xf>
    <xf numFmtId="0" fontId="0" fillId="0" borderId="0">
      <alignment vertical="center"/>
    </xf>
    <xf numFmtId="0" fontId="58" fillId="0" borderId="0" applyNumberFormat="0" applyFill="0" applyBorder="0" applyAlignment="0" applyProtection="0">
      <alignment vertical="center"/>
    </xf>
    <xf numFmtId="0" fontId="42" fillId="17" borderId="0" applyNumberFormat="0" applyBorder="0" applyAlignment="0" applyProtection="0">
      <alignment vertical="center"/>
    </xf>
    <xf numFmtId="0" fontId="41" fillId="38" borderId="36" applyNumberFormat="0" applyFont="0" applyAlignment="0" applyProtection="0">
      <alignment vertical="center"/>
    </xf>
    <xf numFmtId="0" fontId="40" fillId="28" borderId="0" applyNumberFormat="0" applyBorder="0" applyAlignment="0" applyProtection="0">
      <alignment vertical="center"/>
    </xf>
    <xf numFmtId="0" fontId="42" fillId="19" borderId="0" applyNumberFormat="0" applyBorder="0" applyAlignment="0" applyProtection="0">
      <alignment vertical="center"/>
    </xf>
    <xf numFmtId="0" fontId="40" fillId="10" borderId="0" applyNumberFormat="0" applyBorder="0" applyAlignment="0" applyProtection="0">
      <alignment vertical="center"/>
    </xf>
    <xf numFmtId="0" fontId="56" fillId="0" borderId="0" applyNumberFormat="0" applyFill="0" applyBorder="0" applyAlignment="0" applyProtection="0">
      <alignment vertical="center"/>
    </xf>
    <xf numFmtId="41" fontId="41" fillId="0" borderId="0" applyFont="0" applyFill="0" applyBorder="0" applyAlignment="0" applyProtection="0">
      <alignment vertical="center"/>
    </xf>
    <xf numFmtId="0" fontId="43" fillId="0" borderId="31" applyNumberFormat="0" applyFill="0" applyAlignment="0" applyProtection="0">
      <alignment vertical="center"/>
    </xf>
    <xf numFmtId="0" fontId="0" fillId="0" borderId="0">
      <alignment vertical="center"/>
    </xf>
    <xf numFmtId="0" fontId="40" fillId="18" borderId="0" applyNumberFormat="0" applyBorder="0" applyAlignment="0" applyProtection="0">
      <alignment vertical="center"/>
    </xf>
    <xf numFmtId="0" fontId="39" fillId="0" borderId="30" applyNumberFormat="0" applyFill="0" applyAlignment="0" applyProtection="0">
      <alignment vertical="center"/>
    </xf>
    <xf numFmtId="0" fontId="38" fillId="0" borderId="0" applyNumberFormat="0" applyFill="0" applyBorder="0" applyProtection="0">
      <alignment vertical="top" wrapText="1"/>
    </xf>
    <xf numFmtId="0" fontId="42" fillId="20" borderId="0" applyNumberFormat="0" applyBorder="0" applyAlignment="0" applyProtection="0">
      <alignment vertical="center"/>
    </xf>
    <xf numFmtId="0" fontId="40" fillId="8" borderId="0" applyNumberFormat="0" applyBorder="0" applyAlignment="0" applyProtection="0">
      <alignment vertical="center"/>
    </xf>
    <xf numFmtId="0" fontId="37" fillId="0" borderId="0">
      <alignment vertical="center"/>
    </xf>
    <xf numFmtId="0" fontId="36" fillId="0" borderId="29" applyNumberFormat="0" applyFill="0" applyAlignment="0" applyProtection="0">
      <alignment vertical="center"/>
    </xf>
  </cellStyleXfs>
  <cellXfs count="328">
    <xf numFmtId="0" fontId="0" fillId="0" borderId="0" xfId="0">
      <alignment vertical="center"/>
    </xf>
    <xf numFmtId="0" fontId="1" fillId="2" borderId="0" xfId="0" applyFont="1" applyFill="1">
      <alignment vertical="center"/>
    </xf>
    <xf numFmtId="0" fontId="1" fillId="0" borderId="0" xfId="0" applyFont="1">
      <alignment vertical="center"/>
    </xf>
    <xf numFmtId="0" fontId="1" fillId="0" borderId="0" xfId="8" applyFont="1">
      <alignment vertical="center"/>
    </xf>
    <xf numFmtId="0" fontId="1" fillId="2" borderId="0" xfId="8" applyFont="1" applyFill="1">
      <alignment vertical="center"/>
    </xf>
    <xf numFmtId="0" fontId="2" fillId="2" borderId="0" xfId="0" applyFont="1" applyFill="1">
      <alignment vertical="center"/>
    </xf>
    <xf numFmtId="0" fontId="3" fillId="2" borderId="0" xfId="6" applyFont="1" applyFill="1" applyAlignment="1">
      <alignment horizontal="left" vertical="top"/>
    </xf>
    <xf numFmtId="0" fontId="4" fillId="3" borderId="1" xfId="34" applyFont="1" applyFill="1" applyBorder="1" applyAlignment="1">
      <alignment horizontal="center" vertical="center" wrapText="1"/>
    </xf>
    <xf numFmtId="0" fontId="4" fillId="3" borderId="1" xfId="69" applyFont="1" applyFill="1" applyBorder="1" applyAlignment="1">
      <alignment horizontal="center" vertical="center" wrapText="1"/>
    </xf>
    <xf numFmtId="0" fontId="5" fillId="2" borderId="1" xfId="34" applyFont="1" applyFill="1" applyBorder="1" applyAlignment="1">
      <alignment horizontal="center" vertical="center" wrapText="1"/>
    </xf>
    <xf numFmtId="0" fontId="1" fillId="0" borderId="1" xfId="14" applyFont="1" applyBorder="1" applyAlignment="1">
      <alignment horizontal="left" vertical="center" wrapText="1"/>
    </xf>
    <xf numFmtId="0" fontId="1" fillId="0" borderId="1" xfId="8" applyFont="1" applyBorder="1" applyAlignment="1">
      <alignment horizontal="center" vertical="center"/>
    </xf>
    <xf numFmtId="0" fontId="1" fillId="0" borderId="1" xfId="0" applyFont="1" applyBorder="1" applyAlignment="1">
      <alignment horizontal="left" vertical="center"/>
    </xf>
    <xf numFmtId="0" fontId="5" fillId="0" borderId="1" xfId="34" applyFont="1" applyBorder="1" applyAlignment="1">
      <alignment horizontal="left" vertical="center" wrapText="1"/>
    </xf>
    <xf numFmtId="0" fontId="1" fillId="2" borderId="0" xfId="8" applyFont="1" applyFill="1" applyAlignment="1">
      <alignment horizontal="center" vertical="center"/>
    </xf>
    <xf numFmtId="0" fontId="1" fillId="0" borderId="0" xfId="8" applyFont="1" applyAlignment="1">
      <alignment horizontal="center" vertical="center"/>
    </xf>
    <xf numFmtId="0" fontId="1" fillId="4" borderId="2" xfId="8" applyFont="1" applyFill="1" applyBorder="1" applyAlignment="1">
      <alignment horizontal="center" vertical="center"/>
    </xf>
    <xf numFmtId="0" fontId="1" fillId="4" borderId="3" xfId="8" applyFont="1" applyFill="1" applyBorder="1" applyAlignment="1">
      <alignment horizontal="center" vertical="center"/>
    </xf>
    <xf numFmtId="0" fontId="2" fillId="4" borderId="1" xfId="49" applyNumberFormat="1" applyFont="1" applyFill="1" applyBorder="1" applyAlignment="1">
      <alignment horizontal="center" vertical="center" wrapText="1"/>
    </xf>
    <xf numFmtId="0" fontId="4" fillId="4" borderId="1" xfId="49" applyNumberFormat="1" applyFont="1" applyFill="1" applyBorder="1" applyAlignment="1">
      <alignment horizontal="center" vertical="center" wrapText="1"/>
    </xf>
    <xf numFmtId="0" fontId="1" fillId="0" borderId="1" xfId="14" applyFont="1" applyBorder="1" applyAlignment="1">
      <alignment horizontal="center" vertical="center" wrapText="1"/>
    </xf>
    <xf numFmtId="180" fontId="1" fillId="0" borderId="1" xfId="8" applyNumberFormat="1" applyFont="1" applyBorder="1" applyAlignment="1">
      <alignment horizontal="center" vertical="center"/>
    </xf>
    <xf numFmtId="187" fontId="1" fillId="0" borderId="1" xfId="8" applyNumberFormat="1" applyFont="1" applyBorder="1" applyAlignment="1">
      <alignment horizontal="center" vertical="center"/>
    </xf>
    <xf numFmtId="187" fontId="1" fillId="0" borderId="0" xfId="8" applyNumberFormat="1" applyFont="1" applyAlignment="1">
      <alignment horizontal="center" vertical="center"/>
    </xf>
    <xf numFmtId="179" fontId="1" fillId="0" borderId="1" xfId="8" applyNumberFormat="1" applyFont="1" applyBorder="1" applyAlignment="1">
      <alignment horizontal="center" vertical="center"/>
    </xf>
    <xf numFmtId="179" fontId="1" fillId="0" borderId="0" xfId="8" applyNumberFormat="1" applyFont="1" applyAlignment="1">
      <alignment horizontal="center" vertical="center"/>
    </xf>
    <xf numFmtId="187" fontId="1" fillId="0" borderId="0" xfId="8" applyNumberFormat="1" applyFont="1">
      <alignment vertical="center"/>
    </xf>
    <xf numFmtId="0" fontId="1" fillId="4" borderId="4" xfId="8" applyFont="1" applyFill="1" applyBorder="1" applyAlignment="1">
      <alignment horizontal="center" vertical="center"/>
    </xf>
    <xf numFmtId="0" fontId="1" fillId="5" borderId="2" xfId="8" applyFont="1" applyFill="1" applyBorder="1" applyAlignment="1">
      <alignment horizontal="center" vertical="center"/>
    </xf>
    <xf numFmtId="0" fontId="1" fillId="5" borderId="3" xfId="8" applyFont="1" applyFill="1" applyBorder="1" applyAlignment="1">
      <alignment horizontal="center" vertical="center"/>
    </xf>
    <xf numFmtId="0" fontId="2" fillId="5" borderId="1" xfId="49" applyNumberFormat="1" applyFont="1" applyFill="1" applyBorder="1" applyAlignment="1">
      <alignment horizontal="center" vertical="center" wrapText="1"/>
    </xf>
    <xf numFmtId="0" fontId="4" fillId="5" borderId="1" xfId="49" applyNumberFormat="1" applyFont="1" applyFill="1" applyBorder="1" applyAlignment="1">
      <alignment horizontal="center" vertical="center" wrapText="1"/>
    </xf>
    <xf numFmtId="0" fontId="1" fillId="2" borderId="1" xfId="8" applyFont="1" applyFill="1" applyBorder="1" applyAlignment="1">
      <alignment horizontal="center" vertical="center"/>
    </xf>
    <xf numFmtId="187" fontId="1" fillId="2" borderId="1" xfId="8" applyNumberFormat="1" applyFont="1" applyFill="1" applyBorder="1" applyAlignment="1">
      <alignment horizontal="center" vertical="center"/>
    </xf>
    <xf numFmtId="0" fontId="1" fillId="5" borderId="4" xfId="8" applyFont="1" applyFill="1" applyBorder="1" applyAlignment="1">
      <alignment horizontal="center" vertical="center"/>
    </xf>
    <xf numFmtId="0" fontId="4" fillId="3" borderId="1" xfId="49" applyNumberFormat="1" applyFont="1" applyFill="1" applyBorder="1" applyAlignment="1">
      <alignment horizontal="center" vertical="center" wrapText="1"/>
    </xf>
    <xf numFmtId="0" fontId="1" fillId="0" borderId="1" xfId="0" applyFont="1" applyBorder="1" applyAlignment="1">
      <alignment horizontal="center" vertical="center"/>
    </xf>
    <xf numFmtId="187" fontId="1" fillId="0" borderId="1" xfId="0" applyNumberFormat="1" applyFont="1" applyBorder="1" applyAlignment="1">
      <alignment horizontal="center" vertical="center"/>
    </xf>
    <xf numFmtId="0" fontId="1" fillId="0" borderId="0" xfId="0" applyFont="1" applyAlignment="1">
      <alignment horizontal="center" vertical="center"/>
    </xf>
    <xf numFmtId="179" fontId="6" fillId="0" borderId="0" xfId="0" applyNumberFormat="1" applyFont="1" applyAlignment="1">
      <alignment horizontal="center" vertical="center"/>
    </xf>
    <xf numFmtId="180" fontId="1" fillId="0" borderId="1" xfId="0" applyNumberFormat="1" applyFont="1" applyBorder="1" applyAlignment="1">
      <alignment horizontal="center" vertical="center"/>
    </xf>
    <xf numFmtId="0" fontId="1" fillId="0" borderId="1" xfId="0" applyFont="1" applyBorder="1">
      <alignment vertical="center"/>
    </xf>
    <xf numFmtId="0" fontId="1" fillId="2" borderId="1" xfId="0" applyFont="1" applyFill="1" applyBorder="1">
      <alignment vertical="center"/>
    </xf>
    <xf numFmtId="179" fontId="1" fillId="0" borderId="0" xfId="0" applyNumberFormat="1" applyFont="1" applyAlignment="1">
      <alignment horizontal="center" vertical="center"/>
    </xf>
    <xf numFmtId="187" fontId="1" fillId="0" borderId="0" xfId="0" applyNumberFormat="1" applyFont="1" applyAlignment="1">
      <alignment horizontal="center" vertical="center"/>
    </xf>
    <xf numFmtId="0" fontId="0" fillId="0" borderId="0" xfId="0" applyAlignment="1">
      <alignment horizontal="center" vertical="center"/>
    </xf>
    <xf numFmtId="0" fontId="7" fillId="0" borderId="0" xfId="0" applyFont="1" applyAlignment="1">
      <alignment vertical="center" wrapText="1"/>
    </xf>
    <xf numFmtId="0" fontId="8" fillId="2" borderId="0" xfId="0" applyFont="1" applyFill="1">
      <alignment vertical="center"/>
    </xf>
    <xf numFmtId="0" fontId="2" fillId="0" borderId="0" xfId="0" applyFont="1" applyFill="1">
      <alignment vertical="center"/>
    </xf>
    <xf numFmtId="0" fontId="9" fillId="2" borderId="0" xfId="0" applyFont="1" applyFill="1">
      <alignment vertical="center"/>
    </xf>
    <xf numFmtId="0" fontId="9" fillId="0" borderId="0" xfId="0" applyFont="1" applyFill="1">
      <alignment vertical="center"/>
    </xf>
    <xf numFmtId="0" fontId="8" fillId="0" borderId="0" xfId="0" applyFont="1" applyFill="1">
      <alignment vertical="center"/>
    </xf>
    <xf numFmtId="181" fontId="10" fillId="3" borderId="1" xfId="34" applyNumberFormat="1" applyFont="1" applyFill="1" applyBorder="1" applyAlignment="1">
      <alignment horizontal="center" vertical="center" wrapText="1"/>
    </xf>
    <xf numFmtId="0" fontId="11" fillId="2" borderId="1" xfId="34" applyFont="1" applyFill="1" applyBorder="1" applyAlignment="1">
      <alignment horizontal="center" vertical="center" wrapText="1"/>
    </xf>
    <xf numFmtId="0" fontId="8" fillId="0" borderId="0" xfId="0" applyFont="1">
      <alignment vertical="center"/>
    </xf>
    <xf numFmtId="0" fontId="11" fillId="0" borderId="1" xfId="34" applyFont="1" applyFill="1" applyBorder="1" applyAlignment="1">
      <alignment horizontal="center" vertical="center"/>
    </xf>
    <xf numFmtId="0" fontId="10" fillId="3" borderId="1" xfId="34" applyFont="1" applyFill="1" applyBorder="1" applyAlignment="1">
      <alignment horizontal="center" vertical="center" wrapText="1"/>
    </xf>
    <xf numFmtId="0" fontId="11" fillId="0" borderId="1" xfId="34" applyFont="1" applyFill="1" applyBorder="1" applyAlignment="1">
      <alignment horizontal="center" vertical="center" wrapText="1"/>
    </xf>
    <xf numFmtId="0" fontId="11" fillId="0" borderId="1" xfId="34" applyFont="1" applyFill="1" applyBorder="1" applyAlignment="1">
      <alignment horizontal="left" vertical="center"/>
    </xf>
    <xf numFmtId="0" fontId="11" fillId="2" borderId="1" xfId="34" applyFont="1" applyFill="1" applyBorder="1" applyAlignment="1">
      <alignment horizontal="left" vertical="center"/>
    </xf>
    <xf numFmtId="0" fontId="11" fillId="2" borderId="1" xfId="34" applyFont="1" applyFill="1" applyBorder="1" applyAlignment="1">
      <alignment horizontal="center" vertical="center"/>
    </xf>
    <xf numFmtId="0" fontId="8" fillId="0" borderId="1" xfId="34" applyFont="1" applyFill="1" applyBorder="1" applyAlignment="1">
      <alignment horizontal="left" vertical="center"/>
    </xf>
    <xf numFmtId="0" fontId="8" fillId="0" borderId="1" xfId="34" applyFont="1" applyBorder="1" applyAlignment="1">
      <alignment horizontal="left" vertical="center"/>
    </xf>
    <xf numFmtId="0" fontId="11" fillId="0" borderId="1" xfId="34" applyFont="1" applyBorder="1" applyAlignment="1">
      <alignment horizontal="center" vertical="center"/>
    </xf>
    <xf numFmtId="181" fontId="8" fillId="0" borderId="0" xfId="0" applyNumberFormat="1" applyFont="1" applyFill="1">
      <alignment vertical="center"/>
    </xf>
    <xf numFmtId="181" fontId="8" fillId="2" borderId="1" xfId="0" applyNumberFormat="1" applyFont="1" applyFill="1" applyBorder="1" applyAlignment="1">
      <alignment horizontal="center" vertical="center"/>
    </xf>
    <xf numFmtId="181" fontId="11" fillId="0" borderId="1" xfId="34" applyNumberFormat="1" applyFont="1" applyFill="1" applyBorder="1" applyAlignment="1">
      <alignment horizontal="center" vertical="center" wrapText="1"/>
    </xf>
    <xf numFmtId="181" fontId="8" fillId="2" borderId="0" xfId="0" applyNumberFormat="1" applyFont="1" applyFill="1">
      <alignment vertical="center"/>
    </xf>
    <xf numFmtId="178" fontId="8" fillId="0" borderId="0" xfId="0" applyNumberFormat="1" applyFont="1" applyFill="1">
      <alignment vertical="center"/>
    </xf>
    <xf numFmtId="0" fontId="9" fillId="0" borderId="0" xfId="0" applyFont="1" applyFill="1" applyAlignment="1">
      <alignment vertical="center"/>
    </xf>
    <xf numFmtId="178" fontId="8" fillId="6" borderId="0" xfId="0" applyNumberFormat="1" applyFont="1" applyFill="1">
      <alignment vertical="center"/>
    </xf>
    <xf numFmtId="0" fontId="12" fillId="0" borderId="0" xfId="0" applyFont="1" applyFill="1">
      <alignment vertical="center"/>
    </xf>
    <xf numFmtId="0" fontId="11" fillId="0" borderId="0" xfId="0" applyFont="1" applyFill="1">
      <alignment vertical="center"/>
    </xf>
    <xf numFmtId="181" fontId="8" fillId="2" borderId="0" xfId="0" applyNumberFormat="1" applyFont="1" applyFill="1" applyAlignment="1">
      <alignment horizontal="center" vertical="center"/>
    </xf>
    <xf numFmtId="178" fontId="10" fillId="3" borderId="1" xfId="34" applyNumberFormat="1" applyFont="1" applyFill="1" applyBorder="1" applyAlignment="1">
      <alignment horizontal="center" vertical="center" wrapText="1"/>
    </xf>
    <xf numFmtId="187" fontId="11" fillId="0" borderId="1" xfId="34" applyNumberFormat="1" applyFont="1" applyFill="1" applyBorder="1" applyAlignment="1">
      <alignment horizontal="center" vertical="center" wrapText="1"/>
    </xf>
    <xf numFmtId="178" fontId="11" fillId="0" borderId="1" xfId="34" applyNumberFormat="1" applyFont="1" applyFill="1" applyBorder="1" applyAlignment="1">
      <alignment horizontal="center" vertical="center" wrapText="1"/>
    </xf>
    <xf numFmtId="187" fontId="11" fillId="2" borderId="1" xfId="34" applyNumberFormat="1" applyFont="1" applyFill="1" applyBorder="1" applyAlignment="1">
      <alignment horizontal="center" vertical="center" wrapText="1"/>
    </xf>
    <xf numFmtId="178" fontId="11" fillId="2" borderId="1" xfId="34" applyNumberFormat="1" applyFont="1" applyFill="1" applyBorder="1" applyAlignment="1">
      <alignment horizontal="center" vertical="center" wrapText="1"/>
    </xf>
    <xf numFmtId="178" fontId="8" fillId="2" borderId="0" xfId="0" applyNumberFormat="1" applyFont="1" applyFill="1">
      <alignment vertical="center"/>
    </xf>
    <xf numFmtId="178" fontId="8" fillId="2" borderId="2" xfId="0" applyNumberFormat="1" applyFont="1" applyFill="1" applyBorder="1" applyAlignment="1">
      <alignment horizontal="center" vertical="center"/>
    </xf>
    <xf numFmtId="178" fontId="8" fillId="2" borderId="4" xfId="0" applyNumberFormat="1" applyFont="1" applyFill="1" applyBorder="1" applyAlignment="1">
      <alignment horizontal="center" vertical="center"/>
    </xf>
    <xf numFmtId="178" fontId="8" fillId="2" borderId="3" xfId="0" applyNumberFormat="1" applyFont="1" applyFill="1" applyBorder="1" applyAlignment="1">
      <alignment horizontal="center" vertical="center"/>
    </xf>
    <xf numFmtId="0" fontId="11" fillId="0" borderId="1" xfId="34" applyNumberFormat="1" applyFont="1" applyFill="1" applyBorder="1" applyAlignment="1">
      <alignment horizontal="center" vertical="center" wrapText="1"/>
    </xf>
    <xf numFmtId="0" fontId="11" fillId="2" borderId="1" xfId="34" applyNumberFormat="1" applyFont="1" applyFill="1" applyBorder="1" applyAlignment="1">
      <alignment horizontal="center" vertical="center" wrapText="1"/>
    </xf>
    <xf numFmtId="0" fontId="13" fillId="0" borderId="0" xfId="34" applyFont="1" applyFill="1" applyBorder="1" applyAlignment="1">
      <alignment horizontal="left" vertical="center"/>
    </xf>
    <xf numFmtId="0" fontId="14" fillId="0" borderId="0" xfId="0" applyFont="1">
      <alignment vertical="center"/>
    </xf>
    <xf numFmtId="187" fontId="10" fillId="3" borderId="1" xfId="34" applyNumberFormat="1" applyFont="1" applyFill="1" applyBorder="1" applyAlignment="1">
      <alignment horizontal="center" vertical="center" wrapText="1"/>
    </xf>
    <xf numFmtId="1" fontId="11" fillId="2" borderId="1" xfId="34" applyNumberFormat="1" applyFont="1" applyFill="1" applyBorder="1" applyAlignment="1">
      <alignment horizontal="center" vertical="center" wrapText="1"/>
    </xf>
    <xf numFmtId="0" fontId="11" fillId="0" borderId="0" xfId="0" applyFont="1" applyFill="1" applyAlignment="1">
      <alignment horizontal="center" vertical="center"/>
    </xf>
    <xf numFmtId="0" fontId="11" fillId="2" borderId="0" xfId="0" applyFont="1" applyFill="1" applyAlignment="1">
      <alignment horizontal="left" vertical="center" wrapText="1"/>
    </xf>
    <xf numFmtId="0" fontId="15" fillId="0" borderId="0" xfId="0" applyFont="1" applyFill="1">
      <alignment vertical="center"/>
    </xf>
    <xf numFmtId="0" fontId="11" fillId="0" borderId="1" xfId="34" applyFont="1" applyFill="1" applyBorder="1" applyAlignment="1">
      <alignment horizontal="left" vertical="center" wrapText="1"/>
    </xf>
    <xf numFmtId="181" fontId="8" fillId="0" borderId="1" xfId="0" applyNumberFormat="1" applyFont="1" applyBorder="1" applyAlignment="1">
      <alignment horizontal="center" vertical="center"/>
    </xf>
    <xf numFmtId="181" fontId="11" fillId="0" borderId="1" xfId="0" applyNumberFormat="1" applyFont="1" applyFill="1" applyBorder="1" applyAlignment="1">
      <alignment horizontal="center" vertical="center"/>
    </xf>
    <xf numFmtId="0" fontId="16" fillId="0" borderId="0" xfId="0" applyFont="1">
      <alignment vertical="center"/>
    </xf>
    <xf numFmtId="0" fontId="17" fillId="7" borderId="5" xfId="27" applyFont="1" applyFill="1" applyBorder="1" applyAlignment="1">
      <alignment vertical="center"/>
    </xf>
    <xf numFmtId="0" fontId="18" fillId="7" borderId="6" xfId="27" applyFont="1" applyFill="1" applyBorder="1" applyAlignment="1">
      <alignment vertical="center"/>
    </xf>
    <xf numFmtId="0" fontId="12" fillId="0" borderId="7" xfId="27" applyFont="1" applyBorder="1" applyAlignment="1">
      <alignment horizontal="left" vertical="center"/>
    </xf>
    <xf numFmtId="0" fontId="9" fillId="0" borderId="1" xfId="27" applyFont="1" applyBorder="1" applyAlignment="1">
      <alignment horizontal="center" vertical="center"/>
    </xf>
    <xf numFmtId="0" fontId="12" fillId="0" borderId="1" xfId="27" applyFont="1" applyBorder="1" applyAlignment="1">
      <alignment horizontal="center" vertical="center" wrapText="1"/>
    </xf>
    <xf numFmtId="185" fontId="19" fillId="0" borderId="1" xfId="2" applyNumberFormat="1" applyFont="1" applyBorder="1" applyAlignment="1">
      <alignment horizontal="center" vertical="center"/>
    </xf>
    <xf numFmtId="1" fontId="20" fillId="0" borderId="1" xfId="27" applyNumberFormat="1" applyFont="1" applyBorder="1" applyAlignment="1">
      <alignment horizontal="center" vertical="center"/>
    </xf>
    <xf numFmtId="0" fontId="9" fillId="0" borderId="7" xfId="34" applyFont="1" applyBorder="1" applyAlignment="1">
      <alignment horizontal="left" vertical="center" wrapText="1"/>
    </xf>
    <xf numFmtId="0" fontId="9" fillId="0" borderId="7" xfId="34" applyFont="1" applyBorder="1" applyAlignment="1">
      <alignment horizontal="left" vertical="center"/>
    </xf>
    <xf numFmtId="185" fontId="19" fillId="0" borderId="8" xfId="2" applyNumberFormat="1" applyFont="1" applyBorder="1" applyAlignment="1">
      <alignment horizontal="center" vertical="center"/>
    </xf>
    <xf numFmtId="1" fontId="20" fillId="0" borderId="8" xfId="27" applyNumberFormat="1" applyFont="1" applyBorder="1" applyAlignment="1">
      <alignment horizontal="center" vertical="center"/>
    </xf>
    <xf numFmtId="0" fontId="20" fillId="0" borderId="7" xfId="27" applyFont="1" applyBorder="1" applyAlignment="1">
      <alignment horizontal="left" vertical="center"/>
    </xf>
    <xf numFmtId="0" fontId="9" fillId="0" borderId="9" xfId="27" applyFont="1" applyBorder="1" applyAlignment="1">
      <alignment horizontal="center" vertical="center"/>
    </xf>
    <xf numFmtId="0" fontId="9" fillId="0" borderId="10" xfId="27" applyFont="1" applyBorder="1" applyAlignment="1">
      <alignment horizontal="center" vertical="center"/>
    </xf>
    <xf numFmtId="186" fontId="16" fillId="0" borderId="0" xfId="0" applyNumberFormat="1" applyFont="1">
      <alignment vertical="center"/>
    </xf>
    <xf numFmtId="0" fontId="18" fillId="7" borderId="11" xfId="27" applyFont="1" applyFill="1" applyBorder="1" applyAlignment="1">
      <alignment vertical="center"/>
    </xf>
    <xf numFmtId="0" fontId="12" fillId="0" borderId="12" xfId="27" applyFont="1" applyFill="1" applyBorder="1" applyAlignment="1">
      <alignment horizontal="center" vertical="center" wrapText="1"/>
    </xf>
    <xf numFmtId="1" fontId="20" fillId="0" borderId="12" xfId="27" applyNumberFormat="1" applyFont="1" applyFill="1" applyBorder="1" applyAlignment="1">
      <alignment horizontal="center" vertical="center"/>
    </xf>
    <xf numFmtId="1" fontId="20" fillId="0" borderId="13" xfId="27" applyNumberFormat="1" applyFont="1" applyFill="1" applyBorder="1" applyAlignment="1">
      <alignment horizontal="center" vertical="center"/>
    </xf>
    <xf numFmtId="1" fontId="12" fillId="0" borderId="14" xfId="27" applyNumberFormat="1" applyFont="1" applyFill="1" applyBorder="1" applyAlignment="1">
      <alignment horizontal="center" vertical="center"/>
    </xf>
    <xf numFmtId="0" fontId="0" fillId="0" borderId="0" xfId="0" applyFill="1">
      <alignment vertical="center"/>
    </xf>
    <xf numFmtId="0" fontId="0" fillId="0" borderId="0" xfId="0" applyAlignment="1">
      <alignment vertical="center" wrapText="1"/>
    </xf>
    <xf numFmtId="0" fontId="8" fillId="0" borderId="8"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4"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34" applyFont="1" applyFill="1" applyBorder="1" applyAlignment="1">
      <alignment horizontal="center" vertical="center"/>
    </xf>
    <xf numFmtId="0" fontId="8" fillId="2" borderId="8" xfId="0" applyFont="1" applyFill="1" applyBorder="1" applyAlignment="1">
      <alignment horizontal="center" vertical="center"/>
    </xf>
    <xf numFmtId="0" fontId="8" fillId="2" borderId="15" xfId="0" applyFont="1" applyFill="1" applyBorder="1" applyAlignment="1">
      <alignment horizontal="center" vertical="center"/>
    </xf>
    <xf numFmtId="181" fontId="8" fillId="2" borderId="2" xfId="0" applyNumberFormat="1" applyFont="1" applyFill="1" applyBorder="1" applyAlignment="1">
      <alignment horizontal="center" vertical="center"/>
    </xf>
    <xf numFmtId="181" fontId="8" fillId="2" borderId="3" xfId="0" applyNumberFormat="1" applyFont="1" applyFill="1" applyBorder="1" applyAlignment="1">
      <alignment horizontal="center" vertical="center"/>
    </xf>
    <xf numFmtId="181" fontId="8" fillId="2" borderId="4" xfId="0" applyNumberFormat="1" applyFont="1" applyFill="1" applyBorder="1" applyAlignment="1">
      <alignment horizontal="center" vertical="center"/>
    </xf>
    <xf numFmtId="0" fontId="10" fillId="8" borderId="1" xfId="34" applyFont="1" applyFill="1" applyBorder="1" applyAlignment="1">
      <alignment horizontal="center" vertical="center" wrapText="1"/>
    </xf>
    <xf numFmtId="181" fontId="10" fillId="8" borderId="1" xfId="34" applyNumberFormat="1" applyFont="1" applyFill="1" applyBorder="1" applyAlignment="1">
      <alignment horizontal="center" vertical="center" wrapText="1"/>
    </xf>
    <xf numFmtId="1" fontId="8" fillId="0" borderId="1" xfId="0" applyNumberFormat="1" applyFont="1" applyFill="1" applyBorder="1" applyAlignment="1">
      <alignment horizontal="left" vertical="center"/>
    </xf>
    <xf numFmtId="181" fontId="11" fillId="9" borderId="1" xfId="34" applyNumberFormat="1" applyFont="1" applyFill="1" applyBorder="1" applyAlignment="1">
      <alignment horizontal="center" vertical="center" wrapText="1"/>
    </xf>
    <xf numFmtId="0" fontId="8" fillId="0" borderId="1" xfId="34" applyFont="1" applyFill="1" applyBorder="1" applyAlignment="1">
      <alignment horizontal="left" vertical="center" wrapText="1"/>
    </xf>
    <xf numFmtId="181" fontId="10" fillId="10" borderId="1" xfId="34" applyNumberFormat="1" applyFont="1" applyFill="1" applyBorder="1" applyAlignment="1">
      <alignment horizontal="center" vertical="center" wrapText="1"/>
    </xf>
    <xf numFmtId="187" fontId="11" fillId="9" borderId="1" xfId="34" applyNumberFormat="1" applyFont="1" applyFill="1" applyBorder="1" applyAlignment="1">
      <alignment horizontal="center" vertical="center" wrapText="1"/>
    </xf>
    <xf numFmtId="0" fontId="9" fillId="0" borderId="0" xfId="0" applyFont="1" applyFill="1" applyAlignment="1">
      <alignment horizontal="left" vertical="center"/>
    </xf>
    <xf numFmtId="178" fontId="8" fillId="2" borderId="1" xfId="0" applyNumberFormat="1" applyFont="1" applyFill="1" applyBorder="1" applyAlignment="1">
      <alignment horizontal="center" vertical="center"/>
    </xf>
    <xf numFmtId="177" fontId="11" fillId="9" borderId="1" xfId="34" applyNumberFormat="1" applyFont="1" applyFill="1" applyBorder="1" applyAlignment="1">
      <alignment horizontal="center" vertical="center" wrapText="1"/>
    </xf>
    <xf numFmtId="177" fontId="11" fillId="0" borderId="1" xfId="34" applyNumberFormat="1" applyFont="1" applyFill="1" applyBorder="1" applyAlignment="1">
      <alignment horizontal="center" vertical="center" wrapText="1"/>
    </xf>
    <xf numFmtId="0" fontId="8" fillId="2" borderId="0" xfId="0" applyFont="1" applyFill="1" applyAlignment="1">
      <alignment horizontal="left" vertical="center" wrapText="1"/>
    </xf>
    <xf numFmtId="0" fontId="8" fillId="0" borderId="1" xfId="0" applyFont="1" applyFill="1" applyBorder="1" applyAlignment="1">
      <alignment horizontal="left" vertical="center" wrapText="1"/>
    </xf>
    <xf numFmtId="0" fontId="0" fillId="0" borderId="0" xfId="0" applyFont="1">
      <alignment vertical="center"/>
    </xf>
    <xf numFmtId="0" fontId="21" fillId="0" borderId="0" xfId="0" applyFont="1">
      <alignment vertical="center"/>
    </xf>
    <xf numFmtId="181" fontId="10" fillId="11" borderId="1" xfId="34" applyNumberFormat="1" applyFont="1" applyFill="1" applyBorder="1" applyAlignment="1">
      <alignment horizontal="center" vertical="center" wrapText="1"/>
    </xf>
    <xf numFmtId="0" fontId="8" fillId="2" borderId="1" xfId="34" applyFont="1" applyFill="1" applyBorder="1" applyAlignment="1">
      <alignment horizontal="center" vertical="center"/>
    </xf>
    <xf numFmtId="0" fontId="8" fillId="2" borderId="1" xfId="34" applyFont="1" applyFill="1" applyBorder="1" applyAlignment="1">
      <alignment horizontal="center" vertical="center" wrapText="1"/>
    </xf>
    <xf numFmtId="0" fontId="8" fillId="0" borderId="1" xfId="34" applyFont="1" applyFill="1" applyBorder="1" applyAlignment="1">
      <alignment horizontal="center" vertical="center" wrapText="1"/>
    </xf>
    <xf numFmtId="0" fontId="10" fillId="11" borderId="1" xfId="34" applyFont="1" applyFill="1" applyBorder="1" applyAlignment="1">
      <alignment horizontal="center" vertical="center" wrapText="1"/>
    </xf>
    <xf numFmtId="0" fontId="8" fillId="2" borderId="1" xfId="34" applyFont="1" applyFill="1" applyBorder="1" applyAlignment="1">
      <alignment horizontal="left" vertical="center"/>
    </xf>
    <xf numFmtId="0" fontId="8" fillId="9" borderId="1" xfId="34" applyFont="1" applyFill="1" applyBorder="1" applyAlignment="1">
      <alignment horizontal="left" vertical="center"/>
    </xf>
    <xf numFmtId="0" fontId="11" fillId="9" borderId="1" xfId="34" applyFont="1" applyFill="1" applyBorder="1" applyAlignment="1">
      <alignment horizontal="center" vertical="center"/>
    </xf>
    <xf numFmtId="9" fontId="11" fillId="2" borderId="1" xfId="34" applyNumberFormat="1" applyFont="1" applyFill="1" applyBorder="1" applyAlignment="1">
      <alignment horizontal="center" vertical="center"/>
    </xf>
    <xf numFmtId="0" fontId="8" fillId="0" borderId="15" xfId="34" applyFont="1" applyFill="1" applyBorder="1" applyAlignment="1">
      <alignment horizontal="left" vertical="center"/>
    </xf>
    <xf numFmtId="0" fontId="11" fillId="0" borderId="1" xfId="34" applyNumberFormat="1" applyFont="1" applyFill="1" applyBorder="1" applyAlignment="1">
      <alignment horizontal="left" vertical="center"/>
    </xf>
    <xf numFmtId="0" fontId="22" fillId="0" borderId="1" xfId="34" applyFont="1" applyFill="1" applyBorder="1" applyAlignment="1">
      <alignment horizontal="center" vertical="center"/>
    </xf>
    <xf numFmtId="0" fontId="23" fillId="0" borderId="1" xfId="34" applyFont="1" applyFill="1" applyBorder="1" applyAlignment="1">
      <alignment horizontal="left" vertical="center"/>
    </xf>
    <xf numFmtId="187" fontId="10" fillId="9" borderId="1" xfId="34" applyNumberFormat="1" applyFont="1" applyFill="1" applyBorder="1" applyAlignment="1">
      <alignment horizontal="center" vertical="center" wrapText="1"/>
    </xf>
    <xf numFmtId="0" fontId="11" fillId="0" borderId="1" xfId="0" applyFont="1" applyFill="1" applyBorder="1" applyAlignment="1">
      <alignment horizontal="left" vertical="center" wrapText="1"/>
    </xf>
    <xf numFmtId="0" fontId="11" fillId="0" borderId="1" xfId="0" applyFont="1" applyFill="1" applyBorder="1" applyAlignment="1">
      <alignment horizontal="left" vertical="center"/>
    </xf>
    <xf numFmtId="187" fontId="11" fillId="0" borderId="1" xfId="34" applyNumberFormat="1" applyFont="1" applyFill="1" applyBorder="1" applyAlignment="1">
      <alignment horizontal="left" vertical="center" wrapText="1"/>
    </xf>
    <xf numFmtId="177" fontId="11" fillId="0" borderId="2" xfId="0" applyNumberFormat="1" applyFont="1" applyFill="1" applyBorder="1" applyAlignment="1">
      <alignment horizontal="center" vertical="center"/>
    </xf>
    <xf numFmtId="0" fontId="24" fillId="0" borderId="1" xfId="34" applyFont="1" applyFill="1" applyBorder="1" applyAlignment="1">
      <alignment horizontal="center" vertical="center"/>
    </xf>
    <xf numFmtId="187" fontId="11" fillId="0" borderId="2" xfId="34" applyNumberFormat="1" applyFont="1" applyFill="1" applyBorder="1" applyAlignment="1">
      <alignment horizontal="center" vertical="center" wrapText="1"/>
    </xf>
    <xf numFmtId="0" fontId="25" fillId="0" borderId="1" xfId="0" applyFont="1" applyFill="1" applyBorder="1" applyAlignment="1">
      <alignment horizontal="left" vertical="center" wrapText="1"/>
    </xf>
    <xf numFmtId="187" fontId="25" fillId="0" borderId="16" xfId="34" applyNumberFormat="1" applyFont="1" applyFill="1" applyBorder="1" applyAlignment="1">
      <alignment horizontal="center" vertical="center" wrapText="1"/>
    </xf>
    <xf numFmtId="0" fontId="11" fillId="4" borderId="1" xfId="34" applyFont="1" applyFill="1" applyBorder="1" applyAlignment="1">
      <alignment horizontal="left" vertical="center"/>
    </xf>
    <xf numFmtId="0" fontId="8" fillId="0" borderId="8" xfId="34" applyFont="1" applyFill="1" applyBorder="1" applyAlignment="1">
      <alignment horizontal="left" vertical="center"/>
    </xf>
    <xf numFmtId="0" fontId="8" fillId="4" borderId="1" xfId="34" applyFont="1" applyFill="1" applyBorder="1" applyAlignment="1">
      <alignment horizontal="left" vertical="center"/>
    </xf>
    <xf numFmtId="0" fontId="11" fillId="4" borderId="1" xfId="34" applyFont="1" applyFill="1" applyBorder="1" applyAlignment="1">
      <alignment horizontal="center" vertical="center"/>
    </xf>
    <xf numFmtId="0" fontId="13" fillId="0" borderId="1" xfId="34" applyFont="1" applyFill="1" applyBorder="1" applyAlignment="1">
      <alignment horizontal="left" vertical="center" wrapText="1"/>
    </xf>
    <xf numFmtId="0" fontId="23" fillId="0" borderId="1" xfId="34" applyFont="1" applyFill="1" applyBorder="1" applyAlignment="1">
      <alignment horizontal="left" vertical="center" wrapText="1"/>
    </xf>
    <xf numFmtId="0" fontId="0" fillId="0" borderId="1" xfId="0" applyFont="1" applyBorder="1">
      <alignment vertical="center"/>
    </xf>
    <xf numFmtId="0" fontId="11" fillId="0" borderId="8" xfId="34" applyFont="1" applyFill="1" applyBorder="1" applyAlignment="1">
      <alignment horizontal="left" vertical="center" wrapText="1"/>
    </xf>
    <xf numFmtId="9" fontId="11" fillId="0" borderId="1" xfId="34" applyNumberFormat="1" applyFont="1" applyFill="1" applyBorder="1" applyAlignment="1">
      <alignment horizontal="center" vertical="center"/>
    </xf>
    <xf numFmtId="0" fontId="26" fillId="0" borderId="1" xfId="34" applyFont="1" applyFill="1" applyBorder="1" applyAlignment="1">
      <alignment horizontal="left" vertical="center"/>
    </xf>
    <xf numFmtId="0" fontId="24" fillId="0" borderId="1" xfId="34" applyFont="1" applyFill="1" applyBorder="1" applyAlignment="1">
      <alignment horizontal="left" vertical="center"/>
    </xf>
    <xf numFmtId="9" fontId="11" fillId="0" borderId="1" xfId="34" applyNumberFormat="1" applyFont="1" applyBorder="1" applyAlignment="1">
      <alignment horizontal="center" vertical="center"/>
    </xf>
    <xf numFmtId="0" fontId="27" fillId="0" borderId="1" xfId="34" applyFont="1" applyFill="1" applyBorder="1" applyAlignment="1">
      <alignment vertical="center" wrapText="1"/>
    </xf>
    <xf numFmtId="180" fontId="8" fillId="0" borderId="1" xfId="63" applyNumberFormat="1" applyFont="1" applyFill="1" applyBorder="1" applyAlignment="1">
      <alignment horizontal="center" vertical="center"/>
    </xf>
    <xf numFmtId="181" fontId="8" fillId="0" borderId="1" xfId="63" applyNumberFormat="1" applyFont="1" applyFill="1" applyBorder="1" applyAlignment="1">
      <alignment horizontal="center" vertical="center"/>
    </xf>
    <xf numFmtId="181" fontId="11" fillId="0" borderId="1" xfId="34" applyNumberFormat="1" applyFont="1" applyBorder="1" applyAlignment="1">
      <alignment horizontal="center" vertical="center" wrapText="1"/>
    </xf>
    <xf numFmtId="0" fontId="8" fillId="0" borderId="1" xfId="0" applyFont="1" applyBorder="1" applyAlignment="1">
      <alignment horizontal="left" vertical="center" wrapText="1"/>
    </xf>
    <xf numFmtId="0" fontId="8" fillId="0" borderId="1" xfId="34" applyFont="1" applyBorder="1" applyAlignment="1">
      <alignment horizontal="left" vertical="center" wrapText="1"/>
    </xf>
    <xf numFmtId="187" fontId="8" fillId="0" borderId="1" xfId="34" applyNumberFormat="1" applyFont="1" applyFill="1" applyBorder="1" applyAlignment="1">
      <alignment horizontal="center" vertical="center" wrapText="1"/>
    </xf>
    <xf numFmtId="0" fontId="22" fillId="0" borderId="1" xfId="0" applyFont="1" applyFill="1" applyBorder="1" applyAlignment="1">
      <alignment horizontal="left" vertical="center" wrapText="1"/>
    </xf>
    <xf numFmtId="58" fontId="11" fillId="0" borderId="1" xfId="0" applyNumberFormat="1" applyFont="1" applyFill="1" applyBorder="1" applyAlignment="1">
      <alignment horizontal="left" vertical="center" wrapText="1"/>
    </xf>
    <xf numFmtId="0" fontId="11" fillId="0" borderId="1" xfId="34" applyFont="1" applyBorder="1" applyAlignment="1">
      <alignment horizontal="left" vertical="center"/>
    </xf>
    <xf numFmtId="0" fontId="11" fillId="6" borderId="1" xfId="34" applyFont="1" applyFill="1" applyBorder="1" applyAlignment="1">
      <alignment horizontal="left" vertical="center"/>
    </xf>
    <xf numFmtId="0" fontId="11" fillId="6" borderId="1" xfId="34" applyFont="1" applyFill="1" applyBorder="1" applyAlignment="1">
      <alignment horizontal="center" vertical="center"/>
    </xf>
    <xf numFmtId="0" fontId="11" fillId="0" borderId="8" xfId="34" applyFont="1" applyFill="1" applyBorder="1" applyAlignment="1">
      <alignment horizontal="left" vertical="center"/>
    </xf>
    <xf numFmtId="0" fontId="11" fillId="0" borderId="1" xfId="34" applyFont="1" applyBorder="1" applyAlignment="1">
      <alignment vertical="center" wrapText="1"/>
    </xf>
    <xf numFmtId="0" fontId="11" fillId="0" borderId="1" xfId="34" applyFont="1" applyFill="1" applyBorder="1" applyAlignment="1">
      <alignment vertical="center" wrapText="1"/>
    </xf>
    <xf numFmtId="0" fontId="8" fillId="0" borderId="1" xfId="0" applyFont="1" applyFill="1" applyBorder="1" applyAlignment="1">
      <alignment horizontal="left" vertical="center"/>
    </xf>
    <xf numFmtId="0" fontId="22" fillId="2" borderId="1" xfId="34" applyFont="1" applyFill="1" applyBorder="1" applyAlignment="1">
      <alignment horizontal="center" vertical="center"/>
    </xf>
    <xf numFmtId="9" fontId="11" fillId="6" borderId="1" xfId="34" applyNumberFormat="1" applyFont="1" applyFill="1" applyBorder="1" applyAlignment="1">
      <alignment horizontal="center" vertical="center"/>
    </xf>
    <xf numFmtId="0" fontId="11" fillId="12" borderId="1" xfId="34" applyFont="1" applyFill="1" applyBorder="1" applyAlignment="1">
      <alignment horizontal="left" vertical="center"/>
    </xf>
    <xf numFmtId="0" fontId="8" fillId="12" borderId="1" xfId="34" applyFont="1" applyFill="1" applyBorder="1" applyAlignment="1">
      <alignment horizontal="left" vertical="center"/>
    </xf>
    <xf numFmtId="0" fontId="11" fillId="0" borderId="1" xfId="0" applyFont="1" applyFill="1" applyBorder="1" applyAlignment="1">
      <alignment horizontal="center" vertical="center" wrapText="1"/>
    </xf>
    <xf numFmtId="0" fontId="11" fillId="0" borderId="1" xfId="66" applyFont="1" applyFill="1" applyBorder="1" applyAlignment="1">
      <alignment horizontal="center" vertical="center"/>
    </xf>
    <xf numFmtId="0" fontId="11" fillId="0" borderId="1" xfId="11" applyFont="1" applyFill="1" applyBorder="1" applyAlignment="1">
      <alignment horizontal="left" vertical="center" wrapText="1"/>
    </xf>
    <xf numFmtId="0" fontId="22" fillId="2" borderId="1" xfId="34" applyFont="1" applyFill="1" applyBorder="1" applyAlignment="1">
      <alignment horizontal="center" vertical="center" wrapText="1"/>
    </xf>
    <xf numFmtId="0" fontId="28" fillId="12" borderId="1" xfId="34" applyFont="1" applyFill="1" applyBorder="1" applyAlignment="1">
      <alignment horizontal="left" vertical="center" wrapText="1"/>
    </xf>
    <xf numFmtId="0" fontId="13" fillId="0" borderId="1" xfId="34" applyFont="1" applyFill="1" applyBorder="1" applyAlignment="1">
      <alignment horizontal="left" vertical="center"/>
    </xf>
    <xf numFmtId="185" fontId="11" fillId="0" borderId="1" xfId="34" applyNumberFormat="1" applyFont="1" applyFill="1" applyBorder="1" applyAlignment="1">
      <alignment horizontal="center" vertical="center"/>
    </xf>
    <xf numFmtId="0" fontId="8" fillId="0" borderId="8" xfId="0" applyFont="1" applyFill="1" applyBorder="1" applyAlignment="1">
      <alignment horizontal="left" vertical="center"/>
    </xf>
    <xf numFmtId="9" fontId="22" fillId="0" borderId="1" xfId="34" applyNumberFormat="1" applyFont="1" applyBorder="1" applyAlignment="1">
      <alignment horizontal="center" vertical="center"/>
    </xf>
    <xf numFmtId="9" fontId="22" fillId="0" borderId="1" xfId="34" applyNumberFormat="1" applyFont="1" applyFill="1" applyBorder="1" applyAlignment="1">
      <alignment horizontal="center" vertical="center"/>
    </xf>
    <xf numFmtId="1" fontId="11" fillId="0" borderId="1" xfId="0" applyNumberFormat="1" applyFont="1" applyFill="1" applyBorder="1" applyAlignment="1">
      <alignment horizontal="left" vertical="center"/>
    </xf>
    <xf numFmtId="0" fontId="22" fillId="12" borderId="1" xfId="34" applyFont="1" applyFill="1" applyBorder="1" applyAlignment="1">
      <alignment horizontal="left" vertical="center"/>
    </xf>
    <xf numFmtId="1" fontId="22" fillId="0" borderId="1" xfId="0" applyNumberFormat="1" applyFont="1" applyFill="1" applyBorder="1" applyAlignment="1">
      <alignment horizontal="left" vertical="center"/>
    </xf>
    <xf numFmtId="0" fontId="8" fillId="0" borderId="1" xfId="66" applyFont="1" applyFill="1" applyBorder="1" applyAlignment="1">
      <alignment horizontal="left" vertical="center"/>
    </xf>
    <xf numFmtId="0" fontId="8" fillId="6" borderId="1" xfId="66" applyFont="1" applyFill="1" applyBorder="1" applyAlignment="1">
      <alignment horizontal="left" vertical="center"/>
    </xf>
    <xf numFmtId="0" fontId="11" fillId="6" borderId="1" xfId="66" applyFont="1" applyFill="1" applyBorder="1" applyAlignment="1">
      <alignment horizontal="center" vertical="center"/>
    </xf>
    <xf numFmtId="181" fontId="22" fillId="0" borderId="1" xfId="34" applyNumberFormat="1" applyFont="1" applyFill="1" applyBorder="1" applyAlignment="1">
      <alignment horizontal="center" vertical="center" wrapText="1"/>
    </xf>
    <xf numFmtId="181" fontId="11" fillId="0" borderId="1" xfId="66" applyNumberFormat="1" applyFont="1" applyFill="1" applyBorder="1" applyAlignment="1">
      <alignment horizontal="center" vertical="center" wrapText="1"/>
    </xf>
    <xf numFmtId="0" fontId="8" fillId="0" borderId="1" xfId="11" applyFont="1" applyFill="1" applyBorder="1" applyAlignment="1">
      <alignment horizontal="left" vertical="top" wrapText="1"/>
    </xf>
    <xf numFmtId="187" fontId="22" fillId="0" borderId="1" xfId="34" applyNumberFormat="1" applyFont="1" applyFill="1" applyBorder="1" applyAlignment="1">
      <alignment horizontal="center" vertical="center" wrapText="1"/>
    </xf>
    <xf numFmtId="0" fontId="13" fillId="0" borderId="1" xfId="0" applyFont="1" applyFill="1" applyBorder="1" applyAlignment="1">
      <alignment horizontal="left" vertical="center" wrapText="1"/>
    </xf>
    <xf numFmtId="0" fontId="11" fillId="0" borderId="1" xfId="0" applyFont="1" applyFill="1" applyBorder="1" applyAlignment="1">
      <alignment horizontal="center" vertical="center"/>
    </xf>
    <xf numFmtId="0" fontId="8" fillId="0" borderId="1" xfId="0" applyFont="1" applyFill="1" applyBorder="1" applyAlignment="1">
      <alignment horizontal="left" vertical="top" wrapText="1"/>
    </xf>
    <xf numFmtId="0" fontId="22" fillId="0" borderId="1" xfId="0" applyFont="1" applyFill="1" applyBorder="1" applyAlignment="1">
      <alignment horizontal="center" vertical="center" wrapText="1"/>
    </xf>
    <xf numFmtId="1" fontId="11" fillId="0" borderId="1" xfId="34" applyNumberFormat="1" applyFont="1" applyFill="1" applyBorder="1" applyAlignment="1">
      <alignment horizontal="center" vertical="center" wrapText="1"/>
    </xf>
    <xf numFmtId="181" fontId="8" fillId="0" borderId="1" xfId="0" applyNumberFormat="1" applyFont="1" applyFill="1" applyBorder="1" applyAlignment="1">
      <alignment horizontal="center" vertical="center"/>
    </xf>
    <xf numFmtId="181" fontId="11" fillId="0" borderId="1" xfId="0" applyNumberFormat="1" applyFont="1" applyFill="1" applyBorder="1" applyAlignment="1">
      <alignment horizontal="left" vertical="center" wrapText="1"/>
    </xf>
    <xf numFmtId="184" fontId="11" fillId="0" borderId="1" xfId="0" applyNumberFormat="1" applyFont="1" applyFill="1" applyBorder="1" applyAlignment="1">
      <alignment horizontal="center" vertical="center" wrapText="1"/>
    </xf>
    <xf numFmtId="181" fontId="11" fillId="0" borderId="1" xfId="0" applyNumberFormat="1" applyFont="1" applyFill="1" applyBorder="1" applyAlignment="1">
      <alignment horizontal="left" vertical="center"/>
    </xf>
    <xf numFmtId="187" fontId="11" fillId="0" borderId="1" xfId="34" applyNumberFormat="1" applyFont="1" applyBorder="1" applyAlignment="1">
      <alignment horizontal="center" vertical="center" wrapText="1"/>
    </xf>
    <xf numFmtId="181" fontId="8" fillId="0" borderId="1" xfId="0" applyNumberFormat="1" applyFont="1" applyFill="1" applyBorder="1" applyAlignment="1">
      <alignment horizontal="left" vertical="center" wrapText="1"/>
    </xf>
    <xf numFmtId="0" fontId="29" fillId="0" borderId="0" xfId="0" applyFont="1">
      <alignment vertical="center"/>
    </xf>
    <xf numFmtId="0" fontId="29" fillId="0" borderId="0" xfId="0" applyFont="1" applyAlignment="1">
      <alignment vertical="top" wrapText="1"/>
    </xf>
    <xf numFmtId="0" fontId="29" fillId="0" borderId="0" xfId="0" applyFont="1" applyAlignment="1">
      <alignment horizontal="left" vertical="center"/>
    </xf>
    <xf numFmtId="0" fontId="29" fillId="0" borderId="0" xfId="0" applyFont="1" applyAlignment="1">
      <alignment horizontal="center" vertical="center"/>
    </xf>
    <xf numFmtId="0" fontId="30" fillId="0" borderId="0" xfId="0" applyFont="1">
      <alignment vertical="center"/>
    </xf>
    <xf numFmtId="0" fontId="31" fillId="13" borderId="1" xfId="53" applyFont="1" applyFill="1" applyBorder="1" applyAlignment="1">
      <alignment horizontal="center" vertical="center"/>
    </xf>
    <xf numFmtId="0" fontId="29" fillId="0" borderId="8" xfId="0" applyFont="1" applyBorder="1" applyAlignment="1">
      <alignment horizontal="center" vertical="center"/>
    </xf>
    <xf numFmtId="14" fontId="29" fillId="0" borderId="8" xfId="0" applyNumberFormat="1" applyFont="1" applyBorder="1" applyAlignment="1">
      <alignment horizontal="center" vertical="center"/>
    </xf>
    <xf numFmtId="14" fontId="29" fillId="0" borderId="1" xfId="0" applyNumberFormat="1" applyFont="1" applyBorder="1" applyAlignment="1">
      <alignment horizontal="left" vertical="center"/>
    </xf>
    <xf numFmtId="0" fontId="29" fillId="0" borderId="17" xfId="0" applyFont="1" applyBorder="1" applyAlignment="1">
      <alignment horizontal="center" vertical="center"/>
    </xf>
    <xf numFmtId="14" fontId="29" fillId="0" borderId="17" xfId="0" applyNumberFormat="1" applyFont="1" applyBorder="1" applyAlignment="1">
      <alignment horizontal="center" vertical="center"/>
    </xf>
    <xf numFmtId="0" fontId="29" fillId="0" borderId="1" xfId="0" applyFont="1" applyBorder="1" applyAlignment="1">
      <alignment horizontal="left" vertical="top" wrapText="1"/>
    </xf>
    <xf numFmtId="0" fontId="19" fillId="0" borderId="1" xfId="0" applyFont="1" applyBorder="1" applyAlignment="1">
      <alignment horizontal="left" vertical="center" wrapText="1"/>
    </xf>
    <xf numFmtId="0" fontId="19" fillId="0" borderId="1" xfId="0" applyFont="1" applyBorder="1" applyAlignment="1">
      <alignment horizontal="center" vertical="center" wrapText="1"/>
    </xf>
    <xf numFmtId="0" fontId="19" fillId="0" borderId="8" xfId="0" applyFont="1" applyBorder="1" applyAlignment="1">
      <alignment horizontal="left" vertical="center" wrapText="1"/>
    </xf>
    <xf numFmtId="0" fontId="19" fillId="0" borderId="17" xfId="0" applyFont="1" applyBorder="1" applyAlignment="1">
      <alignment horizontal="left" vertical="center" wrapText="1"/>
    </xf>
    <xf numFmtId="0" fontId="29" fillId="0" borderId="1" xfId="0" applyFont="1" applyBorder="1" applyAlignment="1">
      <alignment horizontal="center" vertical="center"/>
    </xf>
    <xf numFmtId="0" fontId="29" fillId="0" borderId="1" xfId="0" applyFont="1" applyBorder="1">
      <alignment vertical="center"/>
    </xf>
    <xf numFmtId="0" fontId="29" fillId="0" borderId="15" xfId="0" applyFont="1" applyBorder="1" applyAlignment="1">
      <alignment horizontal="center" vertical="center"/>
    </xf>
    <xf numFmtId="14" fontId="29" fillId="0" borderId="15" xfId="0" applyNumberFormat="1" applyFont="1" applyBorder="1" applyAlignment="1">
      <alignment horizontal="center" vertical="center"/>
    </xf>
    <xf numFmtId="14" fontId="29" fillId="0" borderId="1" xfId="0" applyNumberFormat="1" applyFont="1" applyFill="1" applyBorder="1" applyAlignment="1">
      <alignment horizontal="left" vertical="center"/>
    </xf>
    <xf numFmtId="14" fontId="29" fillId="0" borderId="1" xfId="0" applyNumberFormat="1" applyFont="1" applyBorder="1" applyAlignment="1">
      <alignment horizontal="center" vertical="center"/>
    </xf>
    <xf numFmtId="0" fontId="19" fillId="0" borderId="15" xfId="0" applyFont="1" applyBorder="1" applyAlignment="1">
      <alignment horizontal="left" vertical="center" wrapText="1"/>
    </xf>
    <xf numFmtId="0" fontId="19" fillId="0" borderId="1" xfId="0" applyFont="1" applyBorder="1" applyAlignment="1">
      <alignment horizontal="left" vertical="center"/>
    </xf>
    <xf numFmtId="0" fontId="29" fillId="0" borderId="0" xfId="0" applyFont="1" applyAlignment="1">
      <alignment vertical="center" wrapText="1"/>
    </xf>
    <xf numFmtId="0" fontId="19" fillId="0" borderId="1" xfId="34" applyFont="1" applyFill="1" applyBorder="1" applyAlignment="1">
      <alignment horizontal="left" vertical="center"/>
    </xf>
    <xf numFmtId="0" fontId="19" fillId="0" borderId="1" xfId="34" applyFont="1" applyBorder="1" applyAlignment="1">
      <alignment horizontal="left" vertical="center"/>
    </xf>
    <xf numFmtId="0" fontId="29" fillId="0" borderId="1" xfId="0" applyFont="1" applyFill="1" applyBorder="1">
      <alignment vertical="center"/>
    </xf>
    <xf numFmtId="0" fontId="29" fillId="0" borderId="1" xfId="34" applyFont="1" applyFill="1" applyBorder="1" applyAlignment="1">
      <alignment horizontal="left" vertical="center"/>
    </xf>
    <xf numFmtId="0" fontId="8" fillId="0" borderId="1" xfId="0" applyFont="1" applyFill="1" applyBorder="1">
      <alignment vertical="center"/>
    </xf>
    <xf numFmtId="0" fontId="29" fillId="0" borderId="1" xfId="0" applyFont="1" applyFill="1" applyBorder="1" applyAlignment="1">
      <alignment horizontal="left" vertical="center"/>
    </xf>
    <xf numFmtId="0" fontId="29" fillId="0" borderId="1" xfId="0" applyFont="1" applyBorder="1" applyAlignment="1">
      <alignment horizontal="left" vertical="center"/>
    </xf>
    <xf numFmtId="0" fontId="29" fillId="0" borderId="1" xfId="66" applyFont="1" applyBorder="1" applyAlignment="1">
      <alignment horizontal="left" vertical="center"/>
    </xf>
    <xf numFmtId="0" fontId="29" fillId="0" borderId="1" xfId="34" applyFont="1" applyBorder="1" applyAlignment="1">
      <alignment horizontal="left" vertical="center"/>
    </xf>
    <xf numFmtId="0" fontId="19" fillId="0" borderId="1" xfId="0" applyFont="1" applyBorder="1" applyAlignment="1">
      <alignment horizontal="center" vertical="center"/>
    </xf>
    <xf numFmtId="0" fontId="19" fillId="0" borderId="1" xfId="0" applyFont="1" applyFill="1" applyBorder="1" applyAlignment="1">
      <alignment horizontal="left" vertical="center"/>
    </xf>
    <xf numFmtId="0" fontId="19" fillId="0" borderId="1" xfId="0" applyFont="1" applyFill="1" applyBorder="1" applyAlignment="1">
      <alignment horizontal="center" vertical="center"/>
    </xf>
    <xf numFmtId="0" fontId="29" fillId="0" borderId="1" xfId="0" applyFont="1" applyFill="1" applyBorder="1" applyAlignment="1">
      <alignment vertical="top" wrapText="1"/>
    </xf>
    <xf numFmtId="0" fontId="19" fillId="0" borderId="1" xfId="0" applyFont="1" applyFill="1" applyBorder="1" applyAlignment="1">
      <alignment horizontal="left" vertical="center" wrapText="1"/>
    </xf>
    <xf numFmtId="0" fontId="19" fillId="0" borderId="1" xfId="0" applyFont="1" applyBorder="1">
      <alignment vertical="center"/>
    </xf>
    <xf numFmtId="0" fontId="19" fillId="0" borderId="1" xfId="0" applyFont="1" applyFill="1" applyBorder="1" applyAlignment="1">
      <alignment horizontal="center" vertical="center" wrapText="1"/>
    </xf>
    <xf numFmtId="0" fontId="19" fillId="0" borderId="8" xfId="0" applyFont="1" applyBorder="1" applyAlignment="1">
      <alignment horizontal="center" vertical="center"/>
    </xf>
    <xf numFmtId="0" fontId="19" fillId="0" borderId="17" xfId="0" applyFont="1" applyBorder="1" applyAlignment="1">
      <alignment horizontal="center" vertical="center"/>
    </xf>
    <xf numFmtId="0" fontId="19" fillId="0" borderId="15" xfId="0" applyFont="1" applyBorder="1" applyAlignment="1">
      <alignment horizontal="center" vertical="center"/>
    </xf>
    <xf numFmtId="0" fontId="29" fillId="0" borderId="1" xfId="34" applyFont="1" applyFill="1" applyBorder="1" applyAlignment="1">
      <alignment horizontal="left" vertical="center" wrapText="1"/>
    </xf>
    <xf numFmtId="0" fontId="29" fillId="0" borderId="1" xfId="34" applyFont="1" applyBorder="1" applyAlignment="1">
      <alignment horizontal="left" vertical="center" wrapText="1"/>
    </xf>
    <xf numFmtId="0" fontId="29" fillId="12" borderId="1" xfId="34" applyFont="1" applyFill="1" applyBorder="1" applyAlignment="1">
      <alignment horizontal="left" vertical="center" wrapText="1"/>
    </xf>
    <xf numFmtId="0" fontId="29" fillId="8" borderId="1" xfId="34" applyFont="1" applyFill="1" applyBorder="1" applyAlignment="1">
      <alignment horizontal="left" vertical="center" wrapText="1"/>
    </xf>
    <xf numFmtId="0" fontId="29" fillId="0" borderId="1" xfId="0" applyFont="1" applyBorder="1" applyAlignment="1">
      <alignment vertical="center" wrapText="1"/>
    </xf>
    <xf numFmtId="0" fontId="29" fillId="0" borderId="1" xfId="0" applyFont="1" applyFill="1" applyBorder="1" applyAlignment="1">
      <alignment vertical="center" wrapText="1"/>
    </xf>
    <xf numFmtId="0" fontId="19" fillId="9" borderId="1" xfId="0" applyFont="1" applyFill="1" applyBorder="1" applyAlignment="1">
      <alignment horizontal="left" vertical="center" wrapText="1"/>
    </xf>
    <xf numFmtId="0" fontId="29" fillId="0" borderId="17" xfId="0" applyFont="1" applyBorder="1" applyAlignment="1">
      <alignment vertical="center"/>
    </xf>
    <xf numFmtId="0" fontId="29" fillId="0" borderId="15" xfId="0" applyFont="1" applyBorder="1" applyAlignment="1">
      <alignment vertical="center"/>
    </xf>
    <xf numFmtId="0" fontId="29" fillId="0" borderId="1" xfId="0" applyFont="1" applyBorder="1" applyAlignment="1">
      <alignment vertical="center"/>
    </xf>
    <xf numFmtId="0" fontId="29" fillId="0" borderId="1" xfId="0" applyNumberFormat="1" applyFont="1" applyBorder="1" applyAlignment="1">
      <alignment horizontal="center" vertical="center"/>
    </xf>
    <xf numFmtId="0" fontId="29" fillId="0" borderId="4" xfId="0" applyFont="1" applyBorder="1">
      <alignment vertical="center"/>
    </xf>
    <xf numFmtId="0" fontId="9" fillId="0" borderId="0" xfId="0" applyFont="1">
      <alignment vertical="center"/>
    </xf>
    <xf numFmtId="0" fontId="32" fillId="0" borderId="0" xfId="0" applyFont="1">
      <alignment vertical="center"/>
    </xf>
    <xf numFmtId="0" fontId="2" fillId="0" borderId="0" xfId="0" applyFont="1">
      <alignment vertical="center"/>
    </xf>
    <xf numFmtId="0" fontId="1" fillId="0" borderId="0" xfId="31" applyFont="1" applyAlignment="1">
      <alignment horizontal="left" vertical="center"/>
    </xf>
    <xf numFmtId="1" fontId="33" fillId="14" borderId="18" xfId="0" applyNumberFormat="1" applyFont="1" applyFill="1" applyBorder="1" applyAlignment="1">
      <alignment horizontal="center" vertical="center"/>
    </xf>
    <xf numFmtId="1" fontId="33" fillId="14" borderId="19" xfId="0" applyNumberFormat="1" applyFont="1" applyFill="1" applyBorder="1" applyAlignment="1">
      <alignment horizontal="center" vertical="center"/>
    </xf>
    <xf numFmtId="1" fontId="33" fillId="14" borderId="20" xfId="0" applyNumberFormat="1" applyFont="1" applyFill="1" applyBorder="1" applyAlignment="1">
      <alignment horizontal="center" vertical="center" wrapText="1"/>
    </xf>
    <xf numFmtId="1" fontId="33" fillId="14" borderId="21" xfId="0" applyNumberFormat="1" applyFont="1" applyFill="1" applyBorder="1" applyAlignment="1">
      <alignment horizontal="center" vertical="center"/>
    </xf>
    <xf numFmtId="1" fontId="33" fillId="14" borderId="22" xfId="0" applyNumberFormat="1" applyFont="1" applyFill="1" applyBorder="1" applyAlignment="1">
      <alignment horizontal="center" vertical="center"/>
    </xf>
    <xf numFmtId="1" fontId="33" fillId="14" borderId="15" xfId="0" applyNumberFormat="1" applyFont="1" applyFill="1" applyBorder="1" applyAlignment="1">
      <alignment horizontal="center" vertical="center" wrapText="1"/>
    </xf>
    <xf numFmtId="1" fontId="33" fillId="10" borderId="7" xfId="0" applyNumberFormat="1" applyFont="1" applyFill="1" applyBorder="1" applyAlignment="1">
      <alignment horizontal="left" vertical="center"/>
    </xf>
    <xf numFmtId="1" fontId="33" fillId="0" borderId="1" xfId="0" applyNumberFormat="1" applyFont="1" applyFill="1" applyBorder="1" applyAlignment="1">
      <alignment horizontal="center" vertical="center"/>
    </xf>
    <xf numFmtId="1" fontId="33" fillId="0" borderId="4" xfId="0" applyNumberFormat="1" applyFont="1" applyFill="1" applyBorder="1" applyAlignment="1">
      <alignment horizontal="center" vertical="center"/>
    </xf>
    <xf numFmtId="1" fontId="9" fillId="0" borderId="1" xfId="0" applyNumberFormat="1" applyFont="1" applyBorder="1" applyAlignment="1">
      <alignment horizontal="center" vertical="center"/>
    </xf>
    <xf numFmtId="1" fontId="33" fillId="15" borderId="7" xfId="0" applyNumberFormat="1" applyFont="1" applyFill="1" applyBorder="1" applyAlignment="1">
      <alignment horizontal="left" vertical="center"/>
    </xf>
    <xf numFmtId="1" fontId="33" fillId="15" borderId="4" xfId="0" applyNumberFormat="1" applyFont="1" applyFill="1" applyBorder="1" applyAlignment="1">
      <alignment horizontal="center" vertical="center"/>
    </xf>
    <xf numFmtId="176" fontId="34" fillId="15" borderId="1" xfId="0" applyNumberFormat="1" applyFont="1" applyFill="1" applyBorder="1" applyAlignment="1">
      <alignment horizontal="center" vertical="center"/>
    </xf>
    <xf numFmtId="1" fontId="33" fillId="16" borderId="7" xfId="0" applyNumberFormat="1" applyFont="1" applyFill="1" applyBorder="1" applyAlignment="1">
      <alignment horizontal="left" vertical="center"/>
    </xf>
    <xf numFmtId="176" fontId="34" fillId="0" borderId="3" xfId="0" applyNumberFormat="1" applyFont="1" applyBorder="1" applyAlignment="1">
      <alignment horizontal="center" vertical="center"/>
    </xf>
    <xf numFmtId="1" fontId="33" fillId="17" borderId="7" xfId="0" applyNumberFormat="1" applyFont="1" applyFill="1" applyBorder="1" applyAlignment="1">
      <alignment horizontal="left" vertical="center"/>
    </xf>
    <xf numFmtId="1" fontId="33" fillId="4" borderId="7" xfId="0" applyNumberFormat="1" applyFont="1" applyFill="1" applyBorder="1" applyAlignment="1">
      <alignment horizontal="left" vertical="center"/>
    </xf>
    <xf numFmtId="0" fontId="34" fillId="0" borderId="23" xfId="0" applyFont="1" applyBorder="1" applyAlignment="1">
      <alignment horizontal="center" vertical="center"/>
    </xf>
    <xf numFmtId="0" fontId="34" fillId="0" borderId="24" xfId="0" applyFont="1" applyBorder="1" applyAlignment="1">
      <alignment horizontal="center" vertical="center"/>
    </xf>
    <xf numFmtId="1" fontId="9" fillId="0" borderId="2" xfId="0" applyNumberFormat="1" applyFont="1" applyBorder="1" applyAlignment="1">
      <alignment horizontal="center" vertical="center"/>
    </xf>
    <xf numFmtId="1" fontId="20" fillId="0" borderId="1" xfId="0" applyNumberFormat="1" applyFont="1" applyFill="1" applyBorder="1" applyAlignment="1">
      <alignment horizontal="center" vertical="center"/>
    </xf>
    <xf numFmtId="0" fontId="34" fillId="0" borderId="3" xfId="0" applyFont="1" applyBorder="1" applyAlignment="1">
      <alignment vertical="center"/>
    </xf>
    <xf numFmtId="1" fontId="33" fillId="14" borderId="25" xfId="0" applyNumberFormat="1" applyFont="1" applyFill="1" applyBorder="1" applyAlignment="1">
      <alignment horizontal="center" vertical="center" wrapText="1"/>
    </xf>
    <xf numFmtId="1" fontId="33" fillId="14" borderId="26" xfId="0" applyNumberFormat="1" applyFont="1" applyFill="1" applyBorder="1" applyAlignment="1">
      <alignment horizontal="center" vertical="center"/>
    </xf>
    <xf numFmtId="1" fontId="33" fillId="14" borderId="27" xfId="0" applyNumberFormat="1" applyFont="1" applyFill="1" applyBorder="1" applyAlignment="1">
      <alignment horizontal="center" vertical="center" wrapText="1"/>
    </xf>
    <xf numFmtId="1" fontId="33" fillId="14" borderId="28" xfId="0" applyNumberFormat="1" applyFont="1" applyFill="1" applyBorder="1" applyAlignment="1">
      <alignment horizontal="center" vertical="center"/>
    </xf>
    <xf numFmtId="1" fontId="33" fillId="0" borderId="2" xfId="0" applyNumberFormat="1" applyFont="1" applyFill="1" applyBorder="1" applyAlignment="1">
      <alignment horizontal="center" vertical="center"/>
    </xf>
    <xf numFmtId="176" fontId="33" fillId="0" borderId="12" xfId="0" applyNumberFormat="1" applyFont="1" applyFill="1" applyBorder="1" applyAlignment="1">
      <alignment horizontal="center" vertical="center"/>
    </xf>
    <xf numFmtId="179" fontId="8" fillId="0" borderId="0" xfId="0" applyNumberFormat="1" applyFont="1">
      <alignment vertical="center"/>
    </xf>
    <xf numFmtId="1" fontId="20" fillId="0" borderId="4" xfId="0" applyNumberFormat="1" applyFont="1" applyFill="1" applyBorder="1" applyAlignment="1">
      <alignment horizontal="center" vertical="center"/>
    </xf>
    <xf numFmtId="176" fontId="34" fillId="15" borderId="12" xfId="0" applyNumberFormat="1" applyFont="1" applyFill="1" applyBorder="1" applyAlignment="1">
      <alignment horizontal="center" vertical="center"/>
    </xf>
    <xf numFmtId="176" fontId="20" fillId="0" borderId="12" xfId="0" applyNumberFormat="1" applyFont="1" applyFill="1" applyBorder="1" applyAlignment="1">
      <alignment horizontal="center" vertical="center"/>
    </xf>
    <xf numFmtId="176" fontId="20" fillId="2" borderId="12" xfId="0" applyNumberFormat="1" applyFont="1" applyFill="1" applyBorder="1" applyAlignment="1">
      <alignment horizontal="center" vertical="center"/>
    </xf>
    <xf numFmtId="176" fontId="35" fillId="0" borderId="14" xfId="0" applyNumberFormat="1" applyFont="1" applyBorder="1" applyAlignment="1">
      <alignment horizontal="center" vertical="center"/>
    </xf>
    <xf numFmtId="181" fontId="8" fillId="0" borderId="0" xfId="0" applyNumberFormat="1" applyFont="1" applyAlignment="1">
      <alignment horizontal="right" vertical="center"/>
    </xf>
    <xf numFmtId="0" fontId="8" fillId="0" borderId="0" xfId="0" applyFont="1" applyAlignment="1">
      <alignment horizontal="right" vertical="center"/>
    </xf>
    <xf numFmtId="180" fontId="8" fillId="0" borderId="0" xfId="0" applyNumberFormat="1" applyFont="1">
      <alignment vertical="center"/>
    </xf>
    <xf numFmtId="176" fontId="8" fillId="0" borderId="0" xfId="0" applyNumberFormat="1" applyFont="1">
      <alignment vertical="center"/>
    </xf>
  </cellXfs>
  <cellStyles count="71">
    <cellStyle name="常规" xfId="0" builtinId="0"/>
    <cellStyle name="Normal 2 10 2" xfId="1"/>
    <cellStyle name="Percent 7" xfId="2"/>
    <cellStyle name="一般 10" xfId="3"/>
    <cellStyle name="一般 10 2" xfId="4"/>
    <cellStyle name="一般 10 3" xfId="5"/>
    <cellStyle name="一般 2 2 8 2 3" xfId="6"/>
    <cellStyle name="一般 32 2" xfId="7"/>
    <cellStyle name="一般 9 4 2 2" xfId="8"/>
    <cellStyle name="Normal 32 2 3 2 4" xfId="9"/>
    <cellStyle name="60% - 强调文字颜色 6" xfId="10" builtinId="52"/>
    <cellStyle name="一般 5" xfId="11"/>
    <cellStyle name="20% - 强调文字颜色 4" xfId="12" builtinId="42"/>
    <cellStyle name="强调文字颜色 4" xfId="13" builtinId="41"/>
    <cellStyle name="一般 14" xfId="14"/>
    <cellStyle name="输入" xfId="15" builtinId="20"/>
    <cellStyle name="40% - 强调文字颜色 3" xfId="16" builtinId="39"/>
    <cellStyle name="一般 4" xfId="17"/>
    <cellStyle name="20% - 强调文字颜色 3" xfId="18" builtinId="38"/>
    <cellStyle name="货币" xfId="19" builtinId="4"/>
    <cellStyle name="强调文字颜色 3" xfId="20" builtinId="37"/>
    <cellStyle name="百分比" xfId="21" builtinId="5"/>
    <cellStyle name="60% - 强调文字颜色 2" xfId="22" builtinId="36"/>
    <cellStyle name="60% - 强调文字颜色 5" xfId="23" builtinId="48"/>
    <cellStyle name="强调文字颜色 2" xfId="24" builtinId="33"/>
    <cellStyle name="60% - 强调文字颜色 1" xfId="25" builtinId="32"/>
    <cellStyle name="60% - 强调文字颜色 4" xfId="26" builtinId="44"/>
    <cellStyle name="Normal 2 10" xfId="27"/>
    <cellStyle name="计算" xfId="28" builtinId="22"/>
    <cellStyle name="强调文字颜色 1" xfId="29" builtinId="29"/>
    <cellStyle name="适中" xfId="30" builtinId="28"/>
    <cellStyle name="一般 2 9" xfId="31"/>
    <cellStyle name="20% - 强调文字颜色 5" xfId="32" builtinId="46"/>
    <cellStyle name="好" xfId="33" builtinId="26"/>
    <cellStyle name="一般 2" xfId="34"/>
    <cellStyle name="一般 2 9 2" xfId="35"/>
    <cellStyle name="20% - 强调文字颜色 1" xfId="36" builtinId="30"/>
    <cellStyle name="汇总" xfId="37" builtinId="25"/>
    <cellStyle name="差" xfId="38" builtinId="27"/>
    <cellStyle name="检查单元格" xfId="39" builtinId="23"/>
    <cellStyle name="Normal 32 2 3 2 4 2" xfId="40"/>
    <cellStyle name="输出" xfId="41" builtinId="21"/>
    <cellStyle name="标题 1" xfId="42" builtinId="16"/>
    <cellStyle name="解释性文本" xfId="43" builtinId="53"/>
    <cellStyle name="一般 3" xfId="44"/>
    <cellStyle name="20% - 强调文字颜色 2" xfId="45" builtinId="34"/>
    <cellStyle name="标题 4" xfId="46" builtinId="19"/>
    <cellStyle name="货币[0]" xfId="47" builtinId="7"/>
    <cellStyle name="40% - 强调文字颜色 4" xfId="48" builtinId="43"/>
    <cellStyle name="千位分隔" xfId="49" builtinId="3"/>
    <cellStyle name="已访问的超链接" xfId="50" builtinId="9"/>
    <cellStyle name="标题" xfId="51" builtinId="15"/>
    <cellStyle name="40% - 强调文字颜色 2" xfId="52" builtinId="35"/>
    <cellStyle name="一般 32" xfId="53"/>
    <cellStyle name="警告文本" xfId="54" builtinId="11"/>
    <cellStyle name="60% - 强调文字颜色 3" xfId="55" builtinId="40"/>
    <cellStyle name="注释" xfId="56" builtinId="10"/>
    <cellStyle name="20% - 强调文字颜色 6" xfId="57" builtinId="50"/>
    <cellStyle name="强调文字颜色 5" xfId="58" builtinId="45"/>
    <cellStyle name="40% - 强调文字颜色 6" xfId="59" builtinId="51"/>
    <cellStyle name="超链接" xfId="60" builtinId="8"/>
    <cellStyle name="千位分隔[0]" xfId="61" builtinId="6"/>
    <cellStyle name="标题 2" xfId="62" builtinId="17"/>
    <cellStyle name="一般 16" xfId="63"/>
    <cellStyle name="40% - 强调文字颜色 5" xfId="64" builtinId="47"/>
    <cellStyle name="标题 3" xfId="65" builtinId="18"/>
    <cellStyle name="一般 2 2" xfId="66"/>
    <cellStyle name="强调文字颜色 6" xfId="67" builtinId="49"/>
    <cellStyle name="40% - 强调文字颜色 1" xfId="68" builtinId="31"/>
    <cellStyle name="Normal 32 2 2 3 5 3 2" xfId="69"/>
    <cellStyle name="链接单元格" xfId="70" builtinId="24"/>
  </cellStyles>
  <dxfs count="1">
    <dxf>
      <font>
        <color rgb="FFFF0000"/>
      </font>
    </dxf>
  </dxfs>
  <tableStyles count="0" defaultTableStyle="TableStyleMedium9" defaultPivotStyle="PivotStyleLight16"/>
  <colors>
    <mruColors>
      <color rgb="000000FF"/>
      <color rgb="00333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2.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enwei/Desktop/ST Lamination Automation Evaluation20191225V1.7(For 300 UP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henwei/Desktop/ST Lamination Automation Evaluation20191212V1.6(For 300 UPH).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
      <sheetName val="Lamination Break Down (Manual）"/>
      <sheetName val="MOST Analysis（P2）"/>
      <sheetName val="SA ST Comparison"/>
      <sheetName val="MOST"/>
      <sheetName val="Lamination Break Down (Automat)"/>
    </sheetNames>
    <sheetDataSet>
      <sheetData sheetId="0"/>
      <sheetData sheetId="1">
        <row r="4">
          <cell r="C4" t="str">
            <v>Station
 Code</v>
          </cell>
          <cell r="D4" t="str">
            <v>station name</v>
          </cell>
          <cell r="E4" t="str">
            <v>Items</v>
          </cell>
          <cell r="F4" t="str">
            <v>Detail Description(中文）</v>
          </cell>
          <cell r="G4" t="str">
            <v>Detail Description(English)</v>
          </cell>
          <cell r="H4" t="str">
            <v>Detail CT</v>
          </cell>
          <cell r="I4" t="str">
            <v>Detail CT</v>
          </cell>
          <cell r="J4" t="str">
            <v>Detail CT</v>
          </cell>
          <cell r="K4" t="str">
            <v>Average/s</v>
          </cell>
          <cell r="L4" t="str">
            <v>Manual CT/s</v>
          </cell>
          <cell r="M4" t="str">
            <v>Equipment CT/s</v>
          </cell>
          <cell r="N4" t="str">
            <v>STN CT</v>
          </cell>
          <cell r="O4" t="str">
            <v>HC</v>
          </cell>
          <cell r="P4" t="str">
            <v>QPL</v>
          </cell>
          <cell r="Q4" t="str">
            <v>Pieces</v>
          </cell>
        </row>
        <row r="5">
          <cell r="C5" t="str">
            <v>Outer UCap-2F</v>
          </cell>
          <cell r="D5" t="str">
            <v>Laminate ADH to Upper GF Cap-Outside</v>
          </cell>
          <cell r="E5">
            <v>1</v>
          </cell>
          <cell r="F5" t="str">
            <v>将胶定位到tooling上</v>
          </cell>
          <cell r="G5" t="str">
            <v>Locate  ADH &amp; Upper Panel GF Cap on the tooling</v>
          </cell>
          <cell r="H5">
            <v>20.31</v>
          </cell>
          <cell r="I5">
            <v>20.12</v>
          </cell>
          <cell r="J5">
            <v>20.32</v>
          </cell>
          <cell r="K5">
            <v>20.25</v>
          </cell>
          <cell r="L5">
            <v>72.73</v>
          </cell>
          <cell r="M5">
            <v>25.32</v>
          </cell>
          <cell r="N5">
            <v>98.05</v>
          </cell>
          <cell r="O5">
            <v>10</v>
          </cell>
          <cell r="P5">
            <v>5</v>
          </cell>
          <cell r="Q5">
            <v>2</v>
          </cell>
        </row>
        <row r="6">
          <cell r="E6">
            <v>2</v>
          </cell>
          <cell r="F6" t="str">
            <v>使用无尘布清洁Lower GF Cap</v>
          </cell>
          <cell r="G6" t="str">
            <v>Clean Lower GF Cap with dustlessness cloth</v>
          </cell>
          <cell r="H6">
            <v>9.25</v>
          </cell>
          <cell r="I6">
            <v>9.36</v>
          </cell>
          <cell r="J6">
            <v>9.68</v>
          </cell>
          <cell r="K6">
            <v>9.43</v>
          </cell>
        </row>
        <row r="7">
          <cell r="E7">
            <v>3</v>
          </cell>
          <cell r="F7" t="str">
            <v>将Upper GF Cap定位到tooling上</v>
          </cell>
          <cell r="G7" t="str">
            <v>Locate Upper GF Cap on the tooling</v>
          </cell>
          <cell r="H7">
            <v>15.21</v>
          </cell>
          <cell r="I7">
            <v>14.56</v>
          </cell>
          <cell r="J7">
            <v>13.65</v>
          </cell>
          <cell r="K7">
            <v>14.47</v>
          </cell>
        </row>
        <row r="8">
          <cell r="E8">
            <v>4</v>
          </cell>
          <cell r="F8" t="str">
            <v>盖上硅胶垫</v>
          </cell>
          <cell r="G8" t="str">
            <v>Put the silicone on Tooling</v>
          </cell>
          <cell r="H8">
            <v>5.12</v>
          </cell>
          <cell r="I8">
            <v>5.32</v>
          </cell>
          <cell r="J8">
            <v>5.26</v>
          </cell>
          <cell r="K8">
            <v>5.23</v>
          </cell>
        </row>
        <row r="9">
          <cell r="E9">
            <v>5</v>
          </cell>
          <cell r="F9" t="str">
            <v>推入烫画机载台</v>
          </cell>
          <cell r="G9" t="str">
            <v>Push unit to Lamination</v>
          </cell>
          <cell r="H9">
            <v>3.98</v>
          </cell>
          <cell r="I9">
            <v>3.87</v>
          </cell>
          <cell r="J9">
            <v>3.79</v>
          </cell>
          <cell r="K9">
            <v>3.88</v>
          </cell>
        </row>
        <row r="10">
          <cell r="E10">
            <v>6</v>
          </cell>
          <cell r="F10" t="str">
            <v>产品烫画</v>
          </cell>
          <cell r="G10" t="str">
            <v>Start Laminate</v>
          </cell>
          <cell r="H10">
            <v>17.25</v>
          </cell>
          <cell r="I10">
            <v>17.65</v>
          </cell>
          <cell r="J10">
            <v>17.58</v>
          </cell>
          <cell r="K10">
            <v>17.49</v>
          </cell>
        </row>
        <row r="11">
          <cell r="E11">
            <v>7</v>
          </cell>
          <cell r="F11" t="str">
            <v>拉出烫画机载台</v>
          </cell>
          <cell r="G11" t="str">
            <v>Pull out the Unit</v>
          </cell>
          <cell r="H11">
            <v>3.95</v>
          </cell>
          <cell r="I11">
            <v>4.06</v>
          </cell>
          <cell r="J11">
            <v>3.84</v>
          </cell>
          <cell r="K11">
            <v>3.95</v>
          </cell>
        </row>
        <row r="12">
          <cell r="E12">
            <v>8</v>
          </cell>
          <cell r="F12" t="str">
            <v>取下硅胶垫</v>
          </cell>
          <cell r="G12" t="str">
            <v>Take down the silicone</v>
          </cell>
          <cell r="H12">
            <v>4.12</v>
          </cell>
          <cell r="I12">
            <v>4.21</v>
          </cell>
          <cell r="J12">
            <v>4.32</v>
          </cell>
          <cell r="K12">
            <v>4.22</v>
          </cell>
        </row>
        <row r="13">
          <cell r="E13">
            <v>9</v>
          </cell>
          <cell r="F13" t="str">
            <v>将产品放入托盘</v>
          </cell>
          <cell r="G13" t="str">
            <v>Put unit in the tray</v>
          </cell>
          <cell r="H13">
            <v>11.65</v>
          </cell>
          <cell r="I13">
            <v>11.35</v>
          </cell>
          <cell r="J13">
            <v>10.89</v>
          </cell>
          <cell r="K13">
            <v>11.3</v>
          </cell>
        </row>
        <row r="14">
          <cell r="E14">
            <v>10</v>
          </cell>
          <cell r="F14" t="str">
            <v>目检产品（2x）</v>
          </cell>
          <cell r="G14" t="str">
            <v>cosmetic inspection</v>
          </cell>
          <cell r="H14">
            <v>12.35</v>
          </cell>
          <cell r="I14">
            <v>13.65</v>
          </cell>
          <cell r="J14">
            <v>13.56</v>
          </cell>
          <cell r="K14">
            <v>13.19</v>
          </cell>
        </row>
        <row r="15">
          <cell r="C15" t="str">
            <v>Outer LCap-2F</v>
          </cell>
          <cell r="D15" t="str">
            <v>Laminate ADH to Lower GF Cap-Outside</v>
          </cell>
          <cell r="E15">
            <v>1</v>
          </cell>
          <cell r="F15" t="str">
            <v>取胶定位到tooling上</v>
          </cell>
          <cell r="G15" t="str">
            <v>Locate  ADH on the tooling</v>
          </cell>
          <cell r="H15">
            <v>14.25</v>
          </cell>
          <cell r="I15">
            <v>14.35</v>
          </cell>
          <cell r="J15">
            <v>14.65</v>
          </cell>
          <cell r="K15">
            <v>14.42</v>
          </cell>
          <cell r="L15">
            <v>65.81</v>
          </cell>
          <cell r="M15">
            <v>21.38</v>
          </cell>
          <cell r="N15">
            <v>87.19</v>
          </cell>
          <cell r="O15">
            <v>10</v>
          </cell>
          <cell r="P15">
            <v>5</v>
          </cell>
          <cell r="Q15">
            <v>2</v>
          </cell>
        </row>
        <row r="16">
          <cell r="E16">
            <v>2</v>
          </cell>
          <cell r="F16" t="str">
            <v>清洁Lower GF Cap，将Lower GF Cap定位到tooling上</v>
          </cell>
          <cell r="G16" t="str">
            <v>Clean the Lower GF Cap</v>
          </cell>
          <cell r="H16">
            <v>25.35</v>
          </cell>
          <cell r="I16">
            <v>25.45</v>
          </cell>
          <cell r="J16">
            <v>25.65</v>
          </cell>
          <cell r="K16">
            <v>25.48</v>
          </cell>
        </row>
        <row r="17">
          <cell r="E17">
            <v>3</v>
          </cell>
          <cell r="F17" t="str">
            <v>盖上硅胶垫</v>
          </cell>
          <cell r="G17" t="str">
            <v>Put the silicone on it</v>
          </cell>
          <cell r="H17">
            <v>6.23</v>
          </cell>
          <cell r="I17">
            <v>6.21</v>
          </cell>
          <cell r="J17">
            <v>6.25</v>
          </cell>
          <cell r="K17">
            <v>6.23</v>
          </cell>
        </row>
        <row r="18">
          <cell r="E18">
            <v>4</v>
          </cell>
          <cell r="F18" t="str">
            <v>推入烫画机载台</v>
          </cell>
          <cell r="G18" t="str">
            <v>Push unit to Lamination</v>
          </cell>
          <cell r="H18">
            <v>2.56</v>
          </cell>
          <cell r="I18">
            <v>2.54</v>
          </cell>
          <cell r="J18">
            <v>2.54</v>
          </cell>
          <cell r="K18">
            <v>2.55</v>
          </cell>
        </row>
        <row r="19">
          <cell r="E19">
            <v>5</v>
          </cell>
          <cell r="F19" t="str">
            <v>产品烫画</v>
          </cell>
          <cell r="G19" t="str">
            <v>Start Laminate</v>
          </cell>
          <cell r="H19">
            <v>16.25</v>
          </cell>
          <cell r="I19">
            <v>16.35</v>
          </cell>
          <cell r="J19">
            <v>16.25</v>
          </cell>
          <cell r="K19">
            <v>16.28</v>
          </cell>
        </row>
        <row r="20">
          <cell r="E20">
            <v>6</v>
          </cell>
          <cell r="F20" t="str">
            <v>拉出烫画机载台</v>
          </cell>
          <cell r="G20" t="str">
            <v>Pull out the Unit</v>
          </cell>
          <cell r="H20">
            <v>2.65</v>
          </cell>
          <cell r="I20">
            <v>2.44</v>
          </cell>
          <cell r="J20">
            <v>2.55</v>
          </cell>
          <cell r="K20">
            <v>2.55</v>
          </cell>
        </row>
        <row r="21">
          <cell r="E21">
            <v>7</v>
          </cell>
          <cell r="F21" t="str">
            <v>取下硅胶垫</v>
          </cell>
          <cell r="G21" t="str">
            <v>Take down the silicone</v>
          </cell>
          <cell r="H21">
            <v>4.23</v>
          </cell>
          <cell r="I21">
            <v>4.32</v>
          </cell>
          <cell r="J21">
            <v>4.25</v>
          </cell>
          <cell r="K21">
            <v>4.27</v>
          </cell>
        </row>
        <row r="22">
          <cell r="E22">
            <v>8</v>
          </cell>
          <cell r="F22" t="str">
            <v>将产品放入托盘</v>
          </cell>
          <cell r="G22" t="str">
            <v>Put unit in the tray</v>
          </cell>
          <cell r="H22">
            <v>10.32</v>
          </cell>
          <cell r="I22">
            <v>10.25</v>
          </cell>
          <cell r="J22">
            <v>10.35</v>
          </cell>
          <cell r="K22">
            <v>10.31</v>
          </cell>
        </row>
        <row r="23">
          <cell r="E23">
            <v>10</v>
          </cell>
          <cell r="F23" t="str">
            <v>目检产品</v>
          </cell>
          <cell r="G23" t="str">
            <v>cosmetic inspection</v>
          </cell>
          <cell r="H23">
            <v>7.23</v>
          </cell>
          <cell r="I23">
            <v>7.98</v>
          </cell>
          <cell r="J23">
            <v>7.85</v>
          </cell>
          <cell r="K23">
            <v>7.69</v>
          </cell>
        </row>
        <row r="24">
          <cell r="C24" t="str">
            <v>Orion-3F</v>
          </cell>
          <cell r="D24" t="str">
            <v>Pre-Lam Orion Spacer TSA 1 &amp; TSA 2 Swatch 2x (4mil + 4mil + 1mil ) </v>
          </cell>
          <cell r="E24">
            <v>1</v>
          </cell>
          <cell r="F24" t="str">
            <v>将4mil&amp;4mil胶定位到tooling上</v>
          </cell>
          <cell r="G24" t="str">
            <v>Put ADH(4mil+4mil)  into the tooling</v>
          </cell>
          <cell r="H24">
            <v>30.21</v>
          </cell>
          <cell r="I24">
            <v>30.25</v>
          </cell>
          <cell r="J24">
            <v>30.33</v>
          </cell>
          <cell r="K24">
            <v>30.26</v>
          </cell>
          <cell r="L24">
            <v>111.46</v>
          </cell>
          <cell r="M24">
            <v>44.64</v>
          </cell>
          <cell r="N24">
            <v>156.1</v>
          </cell>
          <cell r="O24">
            <v>2</v>
          </cell>
          <cell r="P24">
            <v>1</v>
          </cell>
          <cell r="Q24">
            <v>2</v>
          </cell>
        </row>
        <row r="25">
          <cell r="E25">
            <v>2</v>
          </cell>
          <cell r="F25" t="str">
            <v>盖上硅胶垫</v>
          </cell>
          <cell r="G25" t="str">
            <v>Put the silicone on Tooling</v>
          </cell>
          <cell r="H25">
            <v>4.23</v>
          </cell>
          <cell r="I25">
            <v>4.35</v>
          </cell>
          <cell r="J25">
            <v>4.52</v>
          </cell>
          <cell r="K25">
            <v>4.37</v>
          </cell>
        </row>
        <row r="26">
          <cell r="E26">
            <v>3</v>
          </cell>
          <cell r="F26" t="str">
            <v>推入烫画机载台</v>
          </cell>
          <cell r="G26" t="str">
            <v>Push unit to Lamination</v>
          </cell>
          <cell r="H26">
            <v>2.3184</v>
          </cell>
          <cell r="I26">
            <v>2.1712</v>
          </cell>
          <cell r="J26">
            <v>2.2172</v>
          </cell>
          <cell r="K26">
            <v>2.24</v>
          </cell>
        </row>
        <row r="27">
          <cell r="E27">
            <v>4</v>
          </cell>
          <cell r="F27" t="str">
            <v>产品烫画</v>
          </cell>
          <cell r="G27" t="str">
            <v>Start Laminate</v>
          </cell>
          <cell r="H27">
            <v>17.85</v>
          </cell>
          <cell r="I27">
            <v>17.68</v>
          </cell>
          <cell r="J27">
            <v>17.85</v>
          </cell>
          <cell r="K27">
            <v>17.79</v>
          </cell>
        </row>
        <row r="28">
          <cell r="E28">
            <v>5</v>
          </cell>
          <cell r="F28" t="str">
            <v>拉出烫画机载台</v>
          </cell>
          <cell r="G28" t="str">
            <v>Pull out the Unit</v>
          </cell>
          <cell r="H28">
            <v>2.3552</v>
          </cell>
          <cell r="I28">
            <v>2.254</v>
          </cell>
          <cell r="J28">
            <v>2.1712</v>
          </cell>
          <cell r="K28">
            <v>2.26</v>
          </cell>
        </row>
        <row r="29">
          <cell r="E29">
            <v>6</v>
          </cell>
          <cell r="F29" t="str">
            <v>取出成品放到托盘</v>
          </cell>
          <cell r="G29" t="str">
            <v>Put unit in the tray</v>
          </cell>
          <cell r="H29">
            <v>12.1716</v>
          </cell>
          <cell r="I29">
            <v>13.11</v>
          </cell>
          <cell r="J29">
            <v>11.362</v>
          </cell>
          <cell r="K29">
            <v>12.21</v>
          </cell>
        </row>
        <row r="30">
          <cell r="E30">
            <v>7</v>
          </cell>
          <cell r="F30" t="str">
            <v>靜置60s</v>
          </cell>
          <cell r="G30" t="str">
            <v>Unit cooling 60s</v>
          </cell>
          <cell r="H30">
            <v>60</v>
          </cell>
          <cell r="I30">
            <v>60</v>
          </cell>
          <cell r="J30">
            <v>60</v>
          </cell>
          <cell r="K30">
            <v>60</v>
          </cell>
        </row>
        <row r="31">
          <cell r="E31">
            <v>8</v>
          </cell>
          <cell r="F31" t="str">
            <v>撕取背胶离型纸</v>
          </cell>
          <cell r="G31" t="str">
            <v>Tear off the release paper of the ADH</v>
          </cell>
          <cell r="H31">
            <v>11.32</v>
          </cell>
          <cell r="I31">
            <v>11.25</v>
          </cell>
          <cell r="J31">
            <v>11.56</v>
          </cell>
          <cell r="K31">
            <v>11.38</v>
          </cell>
        </row>
        <row r="32">
          <cell r="E32">
            <v>9</v>
          </cell>
          <cell r="F32" t="str">
            <v>将8mil&amp;1mil胶定位到tooling上</v>
          </cell>
          <cell r="G32" t="str">
            <v>Put ADH(8mil+1mil)  into the tooling</v>
          </cell>
          <cell r="H32">
            <v>28.56</v>
          </cell>
          <cell r="I32">
            <v>28.65</v>
          </cell>
          <cell r="J32">
            <v>28.45</v>
          </cell>
          <cell r="K32">
            <v>28.55</v>
          </cell>
        </row>
        <row r="33">
          <cell r="E33">
            <v>10</v>
          </cell>
          <cell r="F33" t="str">
            <v>盖上硅胶垫</v>
          </cell>
          <cell r="G33" t="str">
            <v>Put the silicone on Tooling</v>
          </cell>
          <cell r="H33">
            <v>4.23</v>
          </cell>
          <cell r="I33">
            <v>4.35</v>
          </cell>
          <cell r="J33">
            <v>4.52</v>
          </cell>
          <cell r="K33">
            <v>4.37</v>
          </cell>
        </row>
        <row r="34">
          <cell r="E34">
            <v>11</v>
          </cell>
          <cell r="F34" t="str">
            <v>推入烫画机载台</v>
          </cell>
          <cell r="G34" t="str">
            <v>Push unit to Lamination</v>
          </cell>
          <cell r="H34">
            <v>2.3184</v>
          </cell>
          <cell r="I34">
            <v>2.1712</v>
          </cell>
          <cell r="J34">
            <v>2.2172</v>
          </cell>
          <cell r="K34">
            <v>2.24</v>
          </cell>
        </row>
        <row r="35">
          <cell r="E35">
            <v>12</v>
          </cell>
          <cell r="F35" t="str">
            <v>产品烫画</v>
          </cell>
          <cell r="G35" t="str">
            <v>Start Laminate</v>
          </cell>
          <cell r="H35">
            <v>17.85</v>
          </cell>
          <cell r="I35">
            <v>17.86</v>
          </cell>
          <cell r="J35">
            <v>17.85</v>
          </cell>
          <cell r="K35">
            <v>17.85</v>
          </cell>
        </row>
        <row r="36">
          <cell r="E36">
            <v>13</v>
          </cell>
          <cell r="F36" t="str">
            <v>拉出烫画机载台</v>
          </cell>
          <cell r="G36" t="str">
            <v>Pull out the Unit</v>
          </cell>
          <cell r="H36">
            <v>2.3552</v>
          </cell>
          <cell r="I36">
            <v>2.254</v>
          </cell>
          <cell r="J36">
            <v>2.1712</v>
          </cell>
          <cell r="K36">
            <v>2.26</v>
          </cell>
        </row>
        <row r="37">
          <cell r="E37">
            <v>14</v>
          </cell>
          <cell r="F37" t="str">
            <v>取出成品放到托盘</v>
          </cell>
          <cell r="G37" t="str">
            <v>Put unit in the tray</v>
          </cell>
          <cell r="H37">
            <v>11.362</v>
          </cell>
          <cell r="I37">
            <v>12.19</v>
          </cell>
          <cell r="J37">
            <v>10.4144</v>
          </cell>
          <cell r="K37">
            <v>11.32</v>
          </cell>
        </row>
        <row r="38">
          <cell r="E38">
            <v>15</v>
          </cell>
          <cell r="F38" t="str">
            <v>检查产品</v>
          </cell>
          <cell r="G38" t="str">
            <v>Check unit</v>
          </cell>
          <cell r="H38">
            <v>7.45</v>
          </cell>
          <cell r="I38">
            <v>7.65</v>
          </cell>
          <cell r="J38">
            <v>7.85</v>
          </cell>
          <cell r="K38">
            <v>7.65</v>
          </cell>
        </row>
        <row r="39">
          <cell r="C39" t="str">
            <v>Orion-5F</v>
          </cell>
          <cell r="D39" t="str">
            <v>Pre-Lam TSA to Orion</v>
          </cell>
          <cell r="E39">
            <v>1</v>
          </cell>
          <cell r="F39" t="str">
            <v>取Orion定位到Tooling</v>
          </cell>
          <cell r="G39" t="str">
            <v>Locate the Orion into the Tooling</v>
          </cell>
          <cell r="H39">
            <v>51.23</v>
          </cell>
          <cell r="I39">
            <v>52.32</v>
          </cell>
          <cell r="J39">
            <v>52.36</v>
          </cell>
          <cell r="K39">
            <v>51.97</v>
          </cell>
          <cell r="L39">
            <v>225.39</v>
          </cell>
          <cell r="M39">
            <v>21.41</v>
          </cell>
          <cell r="N39">
            <v>246.8</v>
          </cell>
          <cell r="O39">
            <v>4</v>
          </cell>
          <cell r="P39">
            <v>2</v>
          </cell>
          <cell r="Q39">
            <v>16</v>
          </cell>
        </row>
        <row r="40">
          <cell r="E40">
            <v>2</v>
          </cell>
          <cell r="F40" t="str">
            <v>取治具定位到Tooling，盖好硅胶垫</v>
          </cell>
          <cell r="G40" t="str">
            <v>Locate the Fixture on the Tooling</v>
          </cell>
          <cell r="H40">
            <v>20.12</v>
          </cell>
          <cell r="I40">
            <v>20.32</v>
          </cell>
          <cell r="J40">
            <v>20.15</v>
          </cell>
          <cell r="K40">
            <v>20.2</v>
          </cell>
        </row>
        <row r="41">
          <cell r="E41">
            <v>3</v>
          </cell>
          <cell r="F41" t="str">
            <v>撕TSA离型纸，定位TSA到Orion上</v>
          </cell>
          <cell r="G41" t="str">
            <v>Tear off the release paper</v>
          </cell>
          <cell r="H41">
            <v>90.54</v>
          </cell>
          <cell r="I41">
            <v>91.87</v>
          </cell>
          <cell r="J41">
            <v>91.25</v>
          </cell>
          <cell r="K41">
            <v>91.22</v>
          </cell>
        </row>
        <row r="42">
          <cell r="E42">
            <v>4</v>
          </cell>
          <cell r="F42" t="str">
            <v>盖上硅胶垫</v>
          </cell>
          <cell r="G42" t="str">
            <v>Put the silicone on Tooling</v>
          </cell>
          <cell r="H42">
            <v>7.56</v>
          </cell>
          <cell r="I42">
            <v>7.65</v>
          </cell>
          <cell r="J42">
            <v>7.45</v>
          </cell>
          <cell r="K42">
            <v>7.55</v>
          </cell>
        </row>
        <row r="43">
          <cell r="E43">
            <v>5</v>
          </cell>
          <cell r="F43" t="str">
            <v>推入烫画机载台</v>
          </cell>
          <cell r="G43" t="str">
            <v>Push unit to Lamination</v>
          </cell>
          <cell r="H43">
            <v>2.23</v>
          </cell>
          <cell r="I43">
            <v>2.35</v>
          </cell>
          <cell r="J43">
            <v>2.34</v>
          </cell>
          <cell r="K43">
            <v>2.31</v>
          </cell>
        </row>
        <row r="44">
          <cell r="E44">
            <v>6</v>
          </cell>
          <cell r="F44" t="str">
            <v>产品烫画</v>
          </cell>
          <cell r="G44" t="str">
            <v>Start Laminate</v>
          </cell>
          <cell r="H44">
            <v>16.78</v>
          </cell>
          <cell r="I44">
            <v>16.98</v>
          </cell>
          <cell r="J44">
            <v>16.78</v>
          </cell>
          <cell r="K44">
            <v>16.85</v>
          </cell>
        </row>
        <row r="45">
          <cell r="E45">
            <v>7</v>
          </cell>
          <cell r="F45" t="str">
            <v>拉出烫画机载台</v>
          </cell>
          <cell r="G45" t="str">
            <v>Pull out the Unit</v>
          </cell>
          <cell r="H45">
            <v>2.15</v>
          </cell>
          <cell r="I45">
            <v>2.35</v>
          </cell>
          <cell r="J45">
            <v>2.25</v>
          </cell>
          <cell r="K45">
            <v>2.25</v>
          </cell>
        </row>
        <row r="46">
          <cell r="E46">
            <v>8</v>
          </cell>
          <cell r="F46" t="str">
            <v>取下灰色硅胶垫，取下定位Shim，红色硅胶垫</v>
          </cell>
          <cell r="G46" t="str">
            <v>Take down the silicone and Shim &amp; red silicone pad</v>
          </cell>
          <cell r="H46">
            <v>14.32</v>
          </cell>
          <cell r="I46">
            <v>14.65</v>
          </cell>
          <cell r="J46">
            <v>14.52</v>
          </cell>
          <cell r="K46">
            <v>14.5</v>
          </cell>
        </row>
        <row r="47">
          <cell r="E47">
            <v>9</v>
          </cell>
          <cell r="F47" t="str">
            <v>将產品放入托盘</v>
          </cell>
          <cell r="G47" t="str">
            <v>Put unit in the tray</v>
          </cell>
          <cell r="H47">
            <v>35.23</v>
          </cell>
          <cell r="I47">
            <v>35.32</v>
          </cell>
          <cell r="J47">
            <v>35.62</v>
          </cell>
          <cell r="K47">
            <v>35.39</v>
          </cell>
        </row>
        <row r="48">
          <cell r="E48">
            <v>10</v>
          </cell>
          <cell r="F48" t="str">
            <v>目检产品（8x）</v>
          </cell>
          <cell r="G48" t="str">
            <v>cosmetic inspection</v>
          </cell>
          <cell r="H48">
            <v>20.14</v>
          </cell>
          <cell r="I48">
            <v>20.35</v>
          </cell>
          <cell r="J48">
            <v>20.14</v>
          </cell>
          <cell r="K48">
            <v>20.21</v>
          </cell>
        </row>
        <row r="49">
          <cell r="C49" t="str">
            <v>LPanel UH Cap-2F</v>
          </cell>
          <cell r="D49" t="str">
            <v>Laminate ADH to Lower Hinge Cap - PTP Side</v>
          </cell>
          <cell r="E49">
            <v>1</v>
          </cell>
          <cell r="F49" t="str">
            <v>取胶定位到tooling上</v>
          </cell>
          <cell r="G49" t="str">
            <v>Locate  ADH on the tooling</v>
          </cell>
          <cell r="H49">
            <v>22.51</v>
          </cell>
          <cell r="I49">
            <v>22.65</v>
          </cell>
          <cell r="J49">
            <v>22.58</v>
          </cell>
          <cell r="K49">
            <v>22.58</v>
          </cell>
          <cell r="L49">
            <v>99.58</v>
          </cell>
          <cell r="M49">
            <v>23.36</v>
          </cell>
          <cell r="N49">
            <v>122.94</v>
          </cell>
          <cell r="O49">
            <v>6</v>
          </cell>
          <cell r="P49">
            <v>3</v>
          </cell>
          <cell r="Q49">
            <v>4</v>
          </cell>
        </row>
        <row r="50">
          <cell r="E50">
            <v>2</v>
          </cell>
          <cell r="F50" t="str">
            <v>取Lower Hinge Cap定位到tooling上</v>
          </cell>
          <cell r="G50" t="str">
            <v>Locate Lower Hinge Cap on the tooling</v>
          </cell>
          <cell r="H50">
            <v>22.35</v>
          </cell>
          <cell r="I50">
            <v>22.86</v>
          </cell>
          <cell r="J50">
            <v>22.68</v>
          </cell>
          <cell r="K50">
            <v>22.63</v>
          </cell>
        </row>
        <row r="51">
          <cell r="E51">
            <v>3</v>
          </cell>
          <cell r="F51" t="str">
            <v>盖上硅胶垫</v>
          </cell>
          <cell r="G51" t="str">
            <v>Put the silicone on it</v>
          </cell>
          <cell r="H51">
            <v>4.56</v>
          </cell>
          <cell r="I51">
            <v>4.65</v>
          </cell>
          <cell r="J51">
            <v>4.53</v>
          </cell>
          <cell r="K51">
            <v>4.58</v>
          </cell>
        </row>
        <row r="52">
          <cell r="E52">
            <v>4</v>
          </cell>
          <cell r="F52" t="str">
            <v>推入烫画机载台</v>
          </cell>
          <cell r="G52" t="str">
            <v>Push unit to Lamination</v>
          </cell>
          <cell r="H52">
            <v>2.78</v>
          </cell>
          <cell r="I52">
            <v>2.85</v>
          </cell>
          <cell r="J52">
            <v>2.98</v>
          </cell>
          <cell r="K52">
            <v>2.87</v>
          </cell>
        </row>
        <row r="53">
          <cell r="E53">
            <v>5</v>
          </cell>
          <cell r="F53" t="str">
            <v>产品烫画</v>
          </cell>
          <cell r="G53" t="str">
            <v>Start Laminate</v>
          </cell>
          <cell r="H53">
            <v>17.56</v>
          </cell>
          <cell r="I53">
            <v>17.85</v>
          </cell>
          <cell r="J53">
            <v>17.89</v>
          </cell>
          <cell r="K53">
            <v>17.77</v>
          </cell>
        </row>
        <row r="54">
          <cell r="E54">
            <v>6</v>
          </cell>
          <cell r="F54" t="str">
            <v>拉出烫画机载台</v>
          </cell>
          <cell r="G54" t="str">
            <v>Pull out the Unit</v>
          </cell>
          <cell r="H54">
            <v>2.95</v>
          </cell>
          <cell r="I54">
            <v>2.21</v>
          </cell>
          <cell r="J54">
            <v>2.99</v>
          </cell>
          <cell r="K54">
            <v>2.72</v>
          </cell>
        </row>
        <row r="55">
          <cell r="E55">
            <v>7</v>
          </cell>
          <cell r="F55" t="str">
            <v>取下硅胶垫</v>
          </cell>
          <cell r="G55" t="str">
            <v>Take down the silicone</v>
          </cell>
          <cell r="H55">
            <v>10.21</v>
          </cell>
          <cell r="I55">
            <v>11.23</v>
          </cell>
          <cell r="J55">
            <v>11.32</v>
          </cell>
          <cell r="K55">
            <v>10.92</v>
          </cell>
        </row>
        <row r="56">
          <cell r="E56">
            <v>8</v>
          </cell>
          <cell r="F56" t="str">
            <v>将产品放入托盘</v>
          </cell>
          <cell r="G56" t="str">
            <v>Put unit in the tray</v>
          </cell>
          <cell r="H56">
            <v>34.25</v>
          </cell>
          <cell r="I56">
            <v>33.25</v>
          </cell>
          <cell r="J56">
            <v>32.35</v>
          </cell>
          <cell r="K56">
            <v>33.28</v>
          </cell>
        </row>
        <row r="57">
          <cell r="E57">
            <v>9</v>
          </cell>
          <cell r="F57" t="str">
            <v>目检产品（4x）</v>
          </cell>
          <cell r="G57" t="str">
            <v>cosmetic inspection</v>
          </cell>
          <cell r="H57">
            <v>12.32</v>
          </cell>
          <cell r="I57">
            <v>12.35</v>
          </cell>
          <cell r="J57">
            <v>11.32</v>
          </cell>
          <cell r="K57">
            <v>12</v>
          </cell>
        </row>
        <row r="58">
          <cell r="C58" t="str">
            <v>LPanel UH Cap-3F</v>
          </cell>
          <cell r="D58" t="str">
            <v>Laminate ADH to Lower Hinge Cap - PTP Side</v>
          </cell>
          <cell r="E58">
            <v>1</v>
          </cell>
          <cell r="F58" t="str">
            <v>取胶定位到tooling上</v>
          </cell>
          <cell r="G58" t="str">
            <v>Locate  ADH on the tooling</v>
          </cell>
          <cell r="H58">
            <v>20.31</v>
          </cell>
          <cell r="I58">
            <v>21.25</v>
          </cell>
          <cell r="J58">
            <v>20.35</v>
          </cell>
          <cell r="K58">
            <v>20.64</v>
          </cell>
          <cell r="L58">
            <v>115.86</v>
          </cell>
          <cell r="M58">
            <v>23.17</v>
          </cell>
          <cell r="N58">
            <v>139.03</v>
          </cell>
          <cell r="O58">
            <v>8</v>
          </cell>
          <cell r="P58">
            <v>4</v>
          </cell>
          <cell r="Q58">
            <v>4</v>
          </cell>
        </row>
        <row r="59">
          <cell r="E59">
            <v>2</v>
          </cell>
          <cell r="F59" t="str">
            <v>撕Lower Hinge Cap离型纸</v>
          </cell>
          <cell r="G59" t="str">
            <v>tear off lower hinge cap releasa paper</v>
          </cell>
          <cell r="H59">
            <v>20.14</v>
          </cell>
          <cell r="I59">
            <v>20.15</v>
          </cell>
          <cell r="J59">
            <v>20.14</v>
          </cell>
          <cell r="K59">
            <v>20.14</v>
          </cell>
        </row>
        <row r="60">
          <cell r="E60">
            <v>3</v>
          </cell>
          <cell r="F60" t="str">
            <v>取Lower Hinge Cap定位到tooling上</v>
          </cell>
          <cell r="G60" t="str">
            <v>Locate Lower Hinge Cap on the tooling</v>
          </cell>
          <cell r="H60">
            <v>20.14</v>
          </cell>
          <cell r="I60">
            <v>19.58</v>
          </cell>
          <cell r="J60">
            <v>19.68</v>
          </cell>
          <cell r="K60">
            <v>19.8</v>
          </cell>
        </row>
        <row r="61">
          <cell r="E61">
            <v>4</v>
          </cell>
          <cell r="F61" t="str">
            <v>盖上硅胶垫</v>
          </cell>
          <cell r="G61" t="str">
            <v>Put the silicone on it</v>
          </cell>
          <cell r="H61">
            <v>5.62</v>
          </cell>
          <cell r="I61">
            <v>5.23</v>
          </cell>
          <cell r="J61">
            <v>5.62</v>
          </cell>
          <cell r="K61">
            <v>5.49</v>
          </cell>
        </row>
        <row r="62">
          <cell r="E62">
            <v>5</v>
          </cell>
          <cell r="F62" t="str">
            <v>推入烫画机载台</v>
          </cell>
          <cell r="G62" t="str">
            <v>Push unit to Lamination</v>
          </cell>
          <cell r="H62">
            <v>2.78</v>
          </cell>
          <cell r="I62">
            <v>2.85</v>
          </cell>
          <cell r="J62">
            <v>2.98</v>
          </cell>
          <cell r="K62">
            <v>2.87</v>
          </cell>
        </row>
        <row r="63">
          <cell r="E63">
            <v>6</v>
          </cell>
          <cell r="F63" t="str">
            <v>产品烫画</v>
          </cell>
          <cell r="G63" t="str">
            <v>Start Laminate</v>
          </cell>
          <cell r="H63">
            <v>17.56</v>
          </cell>
          <cell r="I63">
            <v>17.65</v>
          </cell>
          <cell r="J63">
            <v>17.52</v>
          </cell>
          <cell r="K63">
            <v>17.58</v>
          </cell>
        </row>
        <row r="64">
          <cell r="E64">
            <v>7</v>
          </cell>
          <cell r="F64" t="str">
            <v>拉出烫画机载台</v>
          </cell>
          <cell r="G64" t="str">
            <v>Pull out the Unit</v>
          </cell>
          <cell r="H64">
            <v>2.95</v>
          </cell>
          <cell r="I64">
            <v>2.21</v>
          </cell>
          <cell r="J64">
            <v>2.99</v>
          </cell>
          <cell r="K64">
            <v>2.72</v>
          </cell>
        </row>
        <row r="65">
          <cell r="E65">
            <v>8</v>
          </cell>
          <cell r="F65" t="str">
            <v>取下硅胶垫</v>
          </cell>
          <cell r="G65" t="str">
            <v>Take down the silicone</v>
          </cell>
          <cell r="H65">
            <v>10.21</v>
          </cell>
          <cell r="I65">
            <v>11.23</v>
          </cell>
          <cell r="J65">
            <v>11.32</v>
          </cell>
          <cell r="K65">
            <v>10.92</v>
          </cell>
        </row>
        <row r="66">
          <cell r="E66">
            <v>9</v>
          </cell>
          <cell r="F66" t="str">
            <v>将产品放入托盘</v>
          </cell>
          <cell r="G66" t="str">
            <v>Put unit in the tray</v>
          </cell>
          <cell r="H66">
            <v>34.25</v>
          </cell>
          <cell r="I66">
            <v>33.25</v>
          </cell>
          <cell r="J66">
            <v>32.35</v>
          </cell>
          <cell r="K66">
            <v>33.28</v>
          </cell>
        </row>
        <row r="67">
          <cell r="E67">
            <v>10</v>
          </cell>
          <cell r="F67" t="str">
            <v>目检产品（4x）</v>
          </cell>
          <cell r="G67" t="str">
            <v>cosmetic inspection</v>
          </cell>
          <cell r="H67">
            <v>12.32</v>
          </cell>
          <cell r="I67">
            <v>12.35</v>
          </cell>
          <cell r="J67">
            <v>11.32</v>
          </cell>
          <cell r="K67">
            <v>12</v>
          </cell>
        </row>
        <row r="68">
          <cell r="C68" t="str">
            <v>Upanel UH Cap-2F</v>
          </cell>
          <cell r="D68" t="str">
            <v>Laminate ADH to Upper Hinge Cap - PTP Side</v>
          </cell>
          <cell r="E68">
            <v>1</v>
          </cell>
          <cell r="F68" t="str">
            <v>取胶定位到tooling上（4x）</v>
          </cell>
          <cell r="G68" t="str">
            <v>Locate ADH on the tooling</v>
          </cell>
          <cell r="H68">
            <v>42.35</v>
          </cell>
          <cell r="I68">
            <v>41.32</v>
          </cell>
          <cell r="J68">
            <v>42.13</v>
          </cell>
          <cell r="K68">
            <v>41.93</v>
          </cell>
          <cell r="L68">
            <v>117.97</v>
          </cell>
          <cell r="M68">
            <v>22.44</v>
          </cell>
          <cell r="N68">
            <v>140.41</v>
          </cell>
          <cell r="O68">
            <v>4</v>
          </cell>
          <cell r="P68">
            <v>2</v>
          </cell>
          <cell r="Q68">
            <v>8</v>
          </cell>
        </row>
        <row r="69">
          <cell r="E69">
            <v>2</v>
          </cell>
          <cell r="F69" t="str">
            <v>取Upper Hinge Cap定位到tooling上（4x）</v>
          </cell>
          <cell r="G69" t="str">
            <v>Locate Upper Hinge Cap on the tooling</v>
          </cell>
          <cell r="H69">
            <v>41.32</v>
          </cell>
          <cell r="I69">
            <v>42.13</v>
          </cell>
          <cell r="J69">
            <v>43.21</v>
          </cell>
          <cell r="K69">
            <v>42.22</v>
          </cell>
        </row>
        <row r="70">
          <cell r="E70">
            <v>3</v>
          </cell>
          <cell r="F70" t="str">
            <v>盖上硅胶垫（4x）</v>
          </cell>
          <cell r="G70" t="str">
            <v>Put the silicone on it</v>
          </cell>
          <cell r="H70">
            <v>4.23</v>
          </cell>
          <cell r="I70">
            <v>4.65</v>
          </cell>
          <cell r="J70">
            <v>4.25</v>
          </cell>
          <cell r="K70">
            <v>4.38</v>
          </cell>
        </row>
        <row r="71">
          <cell r="E71">
            <v>4</v>
          </cell>
          <cell r="F71" t="str">
            <v>推入烫画机载台</v>
          </cell>
          <cell r="G71" t="str">
            <v>Push unit to Lamination</v>
          </cell>
          <cell r="H71">
            <v>2.65</v>
          </cell>
          <cell r="I71">
            <v>2.45</v>
          </cell>
          <cell r="J71">
            <v>2.44</v>
          </cell>
          <cell r="K71">
            <v>2.51</v>
          </cell>
        </row>
        <row r="72">
          <cell r="E72">
            <v>5</v>
          </cell>
          <cell r="F72" t="str">
            <v>产品烫画</v>
          </cell>
          <cell r="G72" t="str">
            <v>Start Laminate</v>
          </cell>
          <cell r="H72">
            <v>17.25</v>
          </cell>
          <cell r="I72">
            <v>17.35</v>
          </cell>
          <cell r="J72">
            <v>17.85</v>
          </cell>
          <cell r="K72">
            <v>17.48</v>
          </cell>
        </row>
        <row r="73">
          <cell r="E73">
            <v>6</v>
          </cell>
          <cell r="F73" t="str">
            <v>拉出烫画机载台</v>
          </cell>
          <cell r="G73" t="str">
            <v>Pull out the Unit</v>
          </cell>
          <cell r="H73">
            <v>2.56</v>
          </cell>
          <cell r="I73">
            <v>2.35</v>
          </cell>
          <cell r="J73">
            <v>2.45</v>
          </cell>
          <cell r="K73">
            <v>2.45</v>
          </cell>
        </row>
        <row r="74">
          <cell r="E74">
            <v>7</v>
          </cell>
          <cell r="F74" t="str">
            <v>取下硅胶垫</v>
          </cell>
          <cell r="G74" t="str">
            <v>Take down the silicone</v>
          </cell>
          <cell r="H74">
            <v>4.12</v>
          </cell>
          <cell r="I74">
            <v>4.21</v>
          </cell>
          <cell r="J74">
            <v>4.32</v>
          </cell>
          <cell r="K74">
            <v>4.22</v>
          </cell>
        </row>
        <row r="75">
          <cell r="E75">
            <v>8</v>
          </cell>
          <cell r="F75" t="str">
            <v>将产品放入托盘</v>
          </cell>
          <cell r="G75" t="str">
            <v>Put unit in the tray</v>
          </cell>
          <cell r="H75">
            <v>20.56</v>
          </cell>
          <cell r="I75">
            <v>21.74</v>
          </cell>
          <cell r="J75">
            <v>18.49</v>
          </cell>
          <cell r="K75">
            <v>20.26</v>
          </cell>
        </row>
        <row r="76">
          <cell r="E76">
            <v>9</v>
          </cell>
          <cell r="F76" t="str">
            <v>目检产品（4x）</v>
          </cell>
          <cell r="G76" t="str">
            <v>cosmetic inspection</v>
          </cell>
          <cell r="H76">
            <v>12.35</v>
          </cell>
          <cell r="I76">
            <v>12.65</v>
          </cell>
          <cell r="J76">
            <v>12.35</v>
          </cell>
          <cell r="K76">
            <v>12.45</v>
          </cell>
        </row>
        <row r="77">
          <cell r="C77" t="str">
            <v>Upanel UH Cap-3F</v>
          </cell>
          <cell r="D77" t="str">
            <v>Laminate ADH to Upper Hinge Cap - PTP Side</v>
          </cell>
          <cell r="E77">
            <v>1</v>
          </cell>
          <cell r="F77" t="str">
            <v>取胶定位到tooling上（4x）</v>
          </cell>
          <cell r="G77" t="str">
            <v>Locate ADH on the tooling</v>
          </cell>
          <cell r="H77">
            <v>42.35</v>
          </cell>
          <cell r="I77">
            <v>41.32</v>
          </cell>
          <cell r="J77">
            <v>42.13</v>
          </cell>
          <cell r="K77">
            <v>41.93</v>
          </cell>
          <cell r="L77">
            <v>159.23</v>
          </cell>
          <cell r="M77">
            <v>22.24</v>
          </cell>
          <cell r="N77">
            <v>181.47</v>
          </cell>
          <cell r="O77">
            <v>6</v>
          </cell>
          <cell r="P77">
            <v>3</v>
          </cell>
          <cell r="Q77">
            <v>8</v>
          </cell>
        </row>
        <row r="78">
          <cell r="E78">
            <v>2</v>
          </cell>
          <cell r="F78" t="str">
            <v>撕Cap离型纸</v>
          </cell>
          <cell r="G78" t="str">
            <v>Tear off Cap release paper</v>
          </cell>
          <cell r="H78">
            <v>41.32</v>
          </cell>
          <cell r="I78">
            <v>41.25</v>
          </cell>
          <cell r="J78">
            <v>41.32</v>
          </cell>
          <cell r="K78">
            <v>41.3</v>
          </cell>
        </row>
        <row r="79">
          <cell r="E79">
            <v>3</v>
          </cell>
          <cell r="F79" t="str">
            <v>取Upper Hinge Cap定位到tooling上（4x）</v>
          </cell>
          <cell r="G79" t="str">
            <v>Locate Upper Hinge Cap on the tooling</v>
          </cell>
          <cell r="H79">
            <v>41.32</v>
          </cell>
          <cell r="I79">
            <v>42.13</v>
          </cell>
          <cell r="J79">
            <v>43.21</v>
          </cell>
          <cell r="K79">
            <v>42.22</v>
          </cell>
        </row>
        <row r="80">
          <cell r="E80">
            <v>4</v>
          </cell>
          <cell r="F80" t="str">
            <v>盖上硅胶垫（4x）</v>
          </cell>
          <cell r="G80" t="str">
            <v>Put the silicone on it</v>
          </cell>
          <cell r="H80">
            <v>4.23</v>
          </cell>
          <cell r="I80">
            <v>4.65</v>
          </cell>
          <cell r="J80">
            <v>4.25</v>
          </cell>
          <cell r="K80">
            <v>4.38</v>
          </cell>
        </row>
        <row r="81">
          <cell r="E81">
            <v>5</v>
          </cell>
          <cell r="F81" t="str">
            <v>推入烫画机载台</v>
          </cell>
          <cell r="G81" t="str">
            <v>Push unit to Lamination</v>
          </cell>
          <cell r="H81">
            <v>2.65</v>
          </cell>
          <cell r="I81">
            <v>2.45</v>
          </cell>
          <cell r="J81">
            <v>2.44</v>
          </cell>
          <cell r="K81">
            <v>2.51</v>
          </cell>
        </row>
        <row r="82">
          <cell r="E82">
            <v>6</v>
          </cell>
          <cell r="F82" t="str">
            <v>产品烫画</v>
          </cell>
          <cell r="G82" t="str">
            <v>Start Laminate</v>
          </cell>
          <cell r="H82">
            <v>17.25</v>
          </cell>
          <cell r="I82">
            <v>17.35</v>
          </cell>
          <cell r="J82">
            <v>17.25</v>
          </cell>
          <cell r="K82">
            <v>17.28</v>
          </cell>
        </row>
        <row r="83">
          <cell r="E83">
            <v>7</v>
          </cell>
          <cell r="F83" t="str">
            <v>拉出烫画机载台</v>
          </cell>
          <cell r="G83" t="str">
            <v>Pull out the Unit</v>
          </cell>
          <cell r="H83">
            <v>2.56</v>
          </cell>
          <cell r="I83">
            <v>2.35</v>
          </cell>
          <cell r="J83">
            <v>2.45</v>
          </cell>
          <cell r="K83">
            <v>2.45</v>
          </cell>
        </row>
        <row r="84">
          <cell r="E84">
            <v>8</v>
          </cell>
          <cell r="F84" t="str">
            <v>取下硅胶垫</v>
          </cell>
          <cell r="G84" t="str">
            <v>Take down the silicone</v>
          </cell>
          <cell r="H84">
            <v>4.21</v>
          </cell>
          <cell r="I84">
            <v>4.21</v>
          </cell>
          <cell r="J84">
            <v>4.12</v>
          </cell>
          <cell r="K84">
            <v>4.18</v>
          </cell>
        </row>
        <row r="85">
          <cell r="E85">
            <v>9</v>
          </cell>
          <cell r="F85" t="str">
            <v>将产品放入托盘</v>
          </cell>
          <cell r="G85" t="str">
            <v>Put unit in the tray</v>
          </cell>
          <cell r="H85">
            <v>20.56</v>
          </cell>
          <cell r="I85">
            <v>21.74</v>
          </cell>
          <cell r="J85">
            <v>18.49</v>
          </cell>
          <cell r="K85">
            <v>20.26</v>
          </cell>
        </row>
        <row r="86">
          <cell r="E86">
            <v>10</v>
          </cell>
          <cell r="F86" t="str">
            <v>目检产品（4x）</v>
          </cell>
          <cell r="G86" t="str">
            <v>cosmetic inspection</v>
          </cell>
          <cell r="H86">
            <v>12.35</v>
          </cell>
          <cell r="I86">
            <v>12.65</v>
          </cell>
          <cell r="J86">
            <v>12.35</v>
          </cell>
          <cell r="K86">
            <v>12.45</v>
          </cell>
        </row>
        <row r="87">
          <cell r="C87" t="str">
            <v>PTP-3F</v>
          </cell>
          <cell r="D87" t="str">
            <v>Pre-Lam PTP ADH &amp;Laminate Upper Hinge PET Stiffener to PTP</v>
          </cell>
          <cell r="E87">
            <v>1</v>
          </cell>
          <cell r="F87" t="str">
            <v>撕PTP的离型纸</v>
          </cell>
          <cell r="G87" t="str">
            <v>Tear off the release paper of the PTP</v>
          </cell>
          <cell r="H87">
            <v>35.47</v>
          </cell>
          <cell r="I87">
            <v>34.56</v>
          </cell>
          <cell r="J87">
            <v>35.68</v>
          </cell>
          <cell r="K87">
            <v>35.24</v>
          </cell>
          <cell r="L87">
            <v>129.6</v>
          </cell>
          <cell r="M87">
            <v>22.54</v>
          </cell>
          <cell r="N87">
            <v>152.14</v>
          </cell>
          <cell r="O87">
            <v>16</v>
          </cell>
          <cell r="P87">
            <v>8</v>
          </cell>
          <cell r="Q87">
            <v>2</v>
          </cell>
        </row>
        <row r="88">
          <cell r="E88">
            <v>2</v>
          </cell>
          <cell r="F88" t="str">
            <v>目检PTP</v>
          </cell>
          <cell r="G88" t="str">
            <v>Looking and Checking PTP</v>
          </cell>
          <cell r="H88">
            <v>6.51</v>
          </cell>
          <cell r="I88">
            <v>6.51</v>
          </cell>
          <cell r="J88">
            <v>6.94</v>
          </cell>
          <cell r="K88">
            <v>6.65</v>
          </cell>
        </row>
        <row r="89">
          <cell r="E89">
            <v>3</v>
          </cell>
          <cell r="F89" t="str">
            <v>定位PTP到Tooling</v>
          </cell>
          <cell r="G89" t="str">
            <v>Locate the PTP  onto the tooling</v>
          </cell>
          <cell r="H89">
            <v>13.25</v>
          </cell>
          <cell r="I89">
            <v>13.45</v>
          </cell>
          <cell r="J89">
            <v>13.65</v>
          </cell>
          <cell r="K89">
            <v>13.45</v>
          </cell>
        </row>
        <row r="90">
          <cell r="E90">
            <v>4</v>
          </cell>
          <cell r="F90" t="str">
            <v>定位Base side PTP胶到PTP</v>
          </cell>
          <cell r="G90" t="str">
            <v>Locate the panel side PTP ADH onto the PTP</v>
          </cell>
          <cell r="H90">
            <v>32.25</v>
          </cell>
          <cell r="I90">
            <v>31.25</v>
          </cell>
          <cell r="J90">
            <v>31.65</v>
          </cell>
          <cell r="K90">
            <v>31.72</v>
          </cell>
        </row>
        <row r="91">
          <cell r="E91">
            <v>5</v>
          </cell>
          <cell r="F91" t="str">
            <v>定位硅胶垫到PTP</v>
          </cell>
          <cell r="G91" t="str">
            <v>Locate silicone pad to PTP</v>
          </cell>
          <cell r="H91">
            <v>20.31</v>
          </cell>
          <cell r="I91">
            <v>20.12</v>
          </cell>
          <cell r="J91">
            <v>20.15</v>
          </cell>
          <cell r="K91">
            <v>20.19</v>
          </cell>
        </row>
        <row r="92">
          <cell r="E92">
            <v>6</v>
          </cell>
          <cell r="F92" t="str">
            <v>推入烫画机载台</v>
          </cell>
          <cell r="G92" t="str">
            <v>Push unit to Lamination</v>
          </cell>
          <cell r="H92">
            <v>2.65</v>
          </cell>
          <cell r="I92">
            <v>2.45</v>
          </cell>
          <cell r="J92">
            <v>2.44</v>
          </cell>
          <cell r="K92">
            <v>2.51</v>
          </cell>
        </row>
        <row r="93">
          <cell r="E93">
            <v>7</v>
          </cell>
          <cell r="F93" t="str">
            <v>产品烫画</v>
          </cell>
          <cell r="G93" t="str">
            <v>Start Laminate</v>
          </cell>
          <cell r="H93">
            <v>17.25</v>
          </cell>
          <cell r="I93">
            <v>17.65</v>
          </cell>
          <cell r="J93">
            <v>17.85</v>
          </cell>
          <cell r="K93">
            <v>17.58</v>
          </cell>
        </row>
        <row r="94">
          <cell r="E94">
            <v>8</v>
          </cell>
          <cell r="F94" t="str">
            <v>拉出烫画机载台</v>
          </cell>
          <cell r="G94" t="str">
            <v>Pull out the Unit</v>
          </cell>
          <cell r="H94">
            <v>2.56</v>
          </cell>
          <cell r="I94">
            <v>2.35</v>
          </cell>
          <cell r="J94">
            <v>2.45</v>
          </cell>
          <cell r="K94">
            <v>2.45</v>
          </cell>
        </row>
        <row r="95">
          <cell r="E95">
            <v>9</v>
          </cell>
          <cell r="F95" t="str">
            <v>取下硅胶垫</v>
          </cell>
          <cell r="G95" t="str">
            <v>Take down the iron board</v>
          </cell>
          <cell r="H95">
            <v>8.76</v>
          </cell>
          <cell r="I95">
            <v>7.98</v>
          </cell>
          <cell r="J95">
            <v>8.24</v>
          </cell>
          <cell r="K95">
            <v>8.33</v>
          </cell>
        </row>
        <row r="96">
          <cell r="E96">
            <v>10</v>
          </cell>
          <cell r="F96" t="str">
            <v>取产品放到托盘</v>
          </cell>
          <cell r="G96" t="str">
            <v>Put unit in the tray</v>
          </cell>
          <cell r="H96">
            <v>9.24</v>
          </cell>
          <cell r="I96">
            <v>8.46</v>
          </cell>
          <cell r="J96">
            <v>9.47</v>
          </cell>
          <cell r="K96">
            <v>9.06</v>
          </cell>
        </row>
        <row r="97">
          <cell r="E97">
            <v>11</v>
          </cell>
          <cell r="F97" t="str">
            <v>检查产品</v>
          </cell>
          <cell r="G97" t="str">
            <v>ckeck unit</v>
          </cell>
          <cell r="H97">
            <v>8.89</v>
          </cell>
          <cell r="I97">
            <v>8.95</v>
          </cell>
          <cell r="J97">
            <v>8.78</v>
          </cell>
          <cell r="K97">
            <v>8.87</v>
          </cell>
        </row>
        <row r="98">
          <cell r="C98" t="str">
            <v>PTP-3.1F</v>
          </cell>
          <cell r="D98" t="str">
            <v>Pre-Lam PTP panel ADH &amp; Base Flange ADH-3F (2mil HBF 9002)</v>
          </cell>
          <cell r="E98">
            <v>1</v>
          </cell>
          <cell r="F98" t="str">
            <v>定位PTP到Tooling</v>
          </cell>
          <cell r="G98" t="str">
            <v>Locate the PTP  onto the tooling</v>
          </cell>
          <cell r="H98">
            <v>16.23</v>
          </cell>
          <cell r="I98">
            <v>16.32</v>
          </cell>
          <cell r="J98">
            <v>15.23</v>
          </cell>
          <cell r="K98">
            <v>15.93</v>
          </cell>
          <cell r="L98">
            <v>131.93</v>
          </cell>
          <cell r="M98">
            <v>22.24</v>
          </cell>
          <cell r="N98">
            <v>154.17</v>
          </cell>
          <cell r="O98">
            <v>16</v>
          </cell>
          <cell r="P98">
            <v>8</v>
          </cell>
          <cell r="Q98">
            <v>2</v>
          </cell>
        </row>
        <row r="99">
          <cell r="E99">
            <v>2</v>
          </cell>
          <cell r="F99" t="str">
            <v>撕PTP Spine离型纸与Base Flange离型纸</v>
          </cell>
          <cell r="G99" t="str">
            <v>Locate the panel side PTP ADH onto the PTP</v>
          </cell>
          <cell r="H99">
            <v>22.31</v>
          </cell>
          <cell r="I99">
            <v>22.36</v>
          </cell>
          <cell r="J99">
            <v>23.65</v>
          </cell>
          <cell r="K99">
            <v>22.77</v>
          </cell>
        </row>
        <row r="100">
          <cell r="E100">
            <v>3</v>
          </cell>
          <cell r="F100" t="str">
            <v>定位PTP Panel 面胶与Base Flange胶到PTP</v>
          </cell>
          <cell r="G100" t="str">
            <v>Tear off PTP Spine releae paper and Base Flange release paper</v>
          </cell>
          <cell r="H100">
            <v>35.23</v>
          </cell>
          <cell r="I100">
            <v>35.62</v>
          </cell>
          <cell r="J100">
            <v>35.25</v>
          </cell>
          <cell r="K100">
            <v>35.37</v>
          </cell>
        </row>
        <row r="101">
          <cell r="E101">
            <v>4</v>
          </cell>
          <cell r="F101" t="str">
            <v>盖上Base Flange离型纸</v>
          </cell>
          <cell r="G101" t="str">
            <v>Locate Base Flange release paper</v>
          </cell>
          <cell r="H101">
            <v>15.32</v>
          </cell>
          <cell r="I101">
            <v>15.26</v>
          </cell>
          <cell r="J101">
            <v>15.36</v>
          </cell>
          <cell r="K101">
            <v>15.31</v>
          </cell>
        </row>
        <row r="102">
          <cell r="E102">
            <v>5</v>
          </cell>
          <cell r="F102" t="str">
            <v>盖上硅胶垫</v>
          </cell>
          <cell r="G102" t="str">
            <v>Locate silicone pad to PTP</v>
          </cell>
          <cell r="H102">
            <v>20.12</v>
          </cell>
          <cell r="I102">
            <v>20.32</v>
          </cell>
          <cell r="J102">
            <v>20.15</v>
          </cell>
          <cell r="K102">
            <v>20.2</v>
          </cell>
        </row>
        <row r="103">
          <cell r="E103">
            <v>6</v>
          </cell>
          <cell r="F103" t="str">
            <v>推入烫画机载台</v>
          </cell>
          <cell r="G103" t="str">
            <v>Push unit to Lamination</v>
          </cell>
          <cell r="H103">
            <v>2.65</v>
          </cell>
          <cell r="I103">
            <v>2.45</v>
          </cell>
          <cell r="J103">
            <v>2.44</v>
          </cell>
          <cell r="K103">
            <v>2.51</v>
          </cell>
        </row>
        <row r="104">
          <cell r="E104">
            <v>7</v>
          </cell>
          <cell r="F104" t="str">
            <v>产品烫画</v>
          </cell>
          <cell r="G104" t="str">
            <v>Start Laminate</v>
          </cell>
          <cell r="H104">
            <v>17.25</v>
          </cell>
          <cell r="I104">
            <v>17.35</v>
          </cell>
          <cell r="J104">
            <v>17.25</v>
          </cell>
          <cell r="K104">
            <v>17.28</v>
          </cell>
        </row>
        <row r="105">
          <cell r="E105">
            <v>8</v>
          </cell>
          <cell r="F105" t="str">
            <v>拉出烫画机载台</v>
          </cell>
          <cell r="G105" t="str">
            <v>Pull out the Unit</v>
          </cell>
          <cell r="H105">
            <v>2.56</v>
          </cell>
          <cell r="I105">
            <v>2.35</v>
          </cell>
          <cell r="J105">
            <v>2.45</v>
          </cell>
          <cell r="K105">
            <v>2.45</v>
          </cell>
        </row>
        <row r="106">
          <cell r="E106">
            <v>9</v>
          </cell>
          <cell r="F106" t="str">
            <v>取下硅胶垫</v>
          </cell>
          <cell r="G106" t="str">
            <v>Take down the iron board</v>
          </cell>
          <cell r="H106">
            <v>8.76</v>
          </cell>
          <cell r="I106">
            <v>7.98</v>
          </cell>
          <cell r="J106">
            <v>8.24</v>
          </cell>
          <cell r="K106">
            <v>8.33</v>
          </cell>
        </row>
        <row r="107">
          <cell r="E107">
            <v>10</v>
          </cell>
          <cell r="F107" t="str">
            <v>取产品放到托盘</v>
          </cell>
          <cell r="G107" t="str">
            <v>Put unit in the tray</v>
          </cell>
          <cell r="H107">
            <v>9.24</v>
          </cell>
          <cell r="I107">
            <v>8.46</v>
          </cell>
          <cell r="J107">
            <v>9.47</v>
          </cell>
          <cell r="K107">
            <v>9.06</v>
          </cell>
        </row>
        <row r="108">
          <cell r="E108">
            <v>11</v>
          </cell>
          <cell r="F108" t="str">
            <v>检查产品</v>
          </cell>
          <cell r="G108" t="str">
            <v>ckeck unit</v>
          </cell>
          <cell r="H108">
            <v>8.89</v>
          </cell>
          <cell r="I108">
            <v>8.95</v>
          </cell>
          <cell r="J108">
            <v>8.78</v>
          </cell>
          <cell r="K108">
            <v>8.87</v>
          </cell>
        </row>
        <row r="109">
          <cell r="C109" t="str">
            <v>PTP-3.2F</v>
          </cell>
          <cell r="D109" t="str">
            <v>Pre-Lam Spine ADH-1F &amp; Camera &amp; Panel Flange ADH-3F (2mil HBF 9002)</v>
          </cell>
          <cell r="E109">
            <v>1</v>
          </cell>
          <cell r="F109" t="str">
            <v>定位PTP到Tooling</v>
          </cell>
          <cell r="G109" t="str">
            <v>Locate the PTP  onto the tooling</v>
          </cell>
          <cell r="H109">
            <v>12.13</v>
          </cell>
          <cell r="I109">
            <v>13.32</v>
          </cell>
          <cell r="J109">
            <v>12.65</v>
          </cell>
          <cell r="K109">
            <v>12.7</v>
          </cell>
        </row>
        <row r="110">
          <cell r="E110">
            <v>2</v>
          </cell>
          <cell r="F110" t="str">
            <v>撕Spine胶与PTP Panel胶</v>
          </cell>
          <cell r="G110" t="str">
            <v>Locate the panel side PTP ADH onto the PTP</v>
          </cell>
          <cell r="H110">
            <v>20.12</v>
          </cell>
          <cell r="I110">
            <v>20.32</v>
          </cell>
          <cell r="J110">
            <v>20.15</v>
          </cell>
          <cell r="K110">
            <v>20.2</v>
          </cell>
        </row>
        <row r="111">
          <cell r="E111">
            <v>3</v>
          </cell>
          <cell r="F111" t="str">
            <v>定位Panel Flange与Spine胶、摄像孔胶到PTP</v>
          </cell>
          <cell r="G111" t="str">
            <v>Locate Panel Flange adh and Spine adh and Camera adh to PTP</v>
          </cell>
          <cell r="H111">
            <v>35.23</v>
          </cell>
          <cell r="I111">
            <v>35.62</v>
          </cell>
          <cell r="J111">
            <v>35.25</v>
          </cell>
          <cell r="K111">
            <v>35.37</v>
          </cell>
        </row>
        <row r="112">
          <cell r="E112">
            <v>4</v>
          </cell>
          <cell r="F112" t="str">
            <v>盖上Panel 面离型纸与PTP Spine离型纸</v>
          </cell>
          <cell r="G112" t="str">
            <v>locate Panel side release paper and PTP Spine release paper</v>
          </cell>
          <cell r="H112">
            <v>25.32</v>
          </cell>
          <cell r="I112">
            <v>25.26</v>
          </cell>
          <cell r="J112">
            <v>25.62</v>
          </cell>
          <cell r="K112">
            <v>25.4</v>
          </cell>
        </row>
        <row r="113">
          <cell r="E113">
            <v>5</v>
          </cell>
          <cell r="F113" t="str">
            <v>盖上硅胶垫</v>
          </cell>
          <cell r="G113" t="str">
            <v>Locate silicone pad to PTP</v>
          </cell>
          <cell r="H113">
            <v>20.12</v>
          </cell>
          <cell r="I113">
            <v>20.32</v>
          </cell>
          <cell r="J113">
            <v>20.15</v>
          </cell>
          <cell r="K113">
            <v>20.2</v>
          </cell>
        </row>
        <row r="114">
          <cell r="E114">
            <v>6</v>
          </cell>
          <cell r="F114" t="str">
            <v>推入烫画机载台</v>
          </cell>
          <cell r="G114" t="str">
            <v>Push unit to Lamination</v>
          </cell>
          <cell r="H114">
            <v>2.65</v>
          </cell>
          <cell r="I114">
            <v>2.45</v>
          </cell>
          <cell r="J114">
            <v>2.44</v>
          </cell>
          <cell r="K114">
            <v>2.51</v>
          </cell>
        </row>
        <row r="115">
          <cell r="E115">
            <v>7</v>
          </cell>
          <cell r="F115" t="str">
            <v>产品烫画</v>
          </cell>
          <cell r="G115" t="str">
            <v>Start Laminate</v>
          </cell>
          <cell r="H115">
            <v>17.25</v>
          </cell>
          <cell r="I115">
            <v>17.35</v>
          </cell>
          <cell r="J115">
            <v>17.25</v>
          </cell>
          <cell r="K115">
            <v>17.28</v>
          </cell>
        </row>
        <row r="116">
          <cell r="E116">
            <v>8</v>
          </cell>
          <cell r="F116" t="str">
            <v>拉出烫画机载台</v>
          </cell>
          <cell r="G116" t="str">
            <v>Pull out the Unit</v>
          </cell>
          <cell r="H116">
            <v>2.56</v>
          </cell>
          <cell r="I116">
            <v>2.35</v>
          </cell>
          <cell r="J116">
            <v>2.45</v>
          </cell>
          <cell r="K116">
            <v>2.45</v>
          </cell>
        </row>
        <row r="117">
          <cell r="E117">
            <v>9</v>
          </cell>
          <cell r="F117" t="str">
            <v>取下硅胶垫</v>
          </cell>
          <cell r="G117" t="str">
            <v>Take down the iron board</v>
          </cell>
          <cell r="H117">
            <v>8.76</v>
          </cell>
          <cell r="I117">
            <v>7.98</v>
          </cell>
          <cell r="J117">
            <v>8.24</v>
          </cell>
          <cell r="K117">
            <v>8.33</v>
          </cell>
        </row>
        <row r="118">
          <cell r="E118">
            <v>10</v>
          </cell>
          <cell r="F118" t="str">
            <v>取产品放到托盘</v>
          </cell>
          <cell r="G118" t="str">
            <v>Put unit in the tray</v>
          </cell>
          <cell r="H118">
            <v>9.24</v>
          </cell>
          <cell r="I118">
            <v>8.46</v>
          </cell>
          <cell r="J118">
            <v>9.47</v>
          </cell>
          <cell r="K118">
            <v>9.06</v>
          </cell>
        </row>
        <row r="119">
          <cell r="E119">
            <v>11</v>
          </cell>
          <cell r="F119" t="str">
            <v>检查产品</v>
          </cell>
          <cell r="G119" t="str">
            <v>ckeck unit</v>
          </cell>
          <cell r="H119">
            <v>8.89</v>
          </cell>
          <cell r="I119">
            <v>8.95</v>
          </cell>
          <cell r="J119">
            <v>8.78</v>
          </cell>
          <cell r="K119">
            <v>8.87</v>
          </cell>
        </row>
        <row r="120">
          <cell r="C120" t="str">
            <v>MF-3F</v>
          </cell>
          <cell r="D120" t="str">
            <v>Pre-Lam ADH to MF </v>
          </cell>
          <cell r="E120">
            <v>1</v>
          </cell>
          <cell r="F120" t="str">
            <v>取MF定位到tooling上</v>
          </cell>
          <cell r="G120" t="str">
            <v>Locate MF on the tooling</v>
          </cell>
          <cell r="H120">
            <v>10.32</v>
          </cell>
          <cell r="I120">
            <v>10.25</v>
          </cell>
          <cell r="J120">
            <v>10.65</v>
          </cell>
          <cell r="K120">
            <v>10.41</v>
          </cell>
          <cell r="L120">
            <v>41.15</v>
          </cell>
          <cell r="M120">
            <v>22.44</v>
          </cell>
          <cell r="N120">
            <v>63.59</v>
          </cell>
          <cell r="O120">
            <v>6</v>
          </cell>
          <cell r="P120">
            <v>3</v>
          </cell>
          <cell r="Q120">
            <v>2</v>
          </cell>
        </row>
        <row r="121">
          <cell r="E121">
            <v>2</v>
          </cell>
          <cell r="F121" t="str">
            <v>取胶定位到tooling上</v>
          </cell>
          <cell r="G121" t="str">
            <v>Locate MF ADH on the tooling</v>
          </cell>
          <cell r="H121">
            <v>10.25</v>
          </cell>
          <cell r="I121">
            <v>10.32</v>
          </cell>
          <cell r="J121">
            <v>10.15</v>
          </cell>
          <cell r="K121">
            <v>10.24</v>
          </cell>
        </row>
        <row r="122">
          <cell r="E122">
            <v>3</v>
          </cell>
          <cell r="F122" t="str">
            <v>盖上硅胶垫</v>
          </cell>
          <cell r="G122" t="str">
            <v>Put the silicone on it</v>
          </cell>
          <cell r="H122">
            <v>3.21</v>
          </cell>
          <cell r="I122">
            <v>3.12</v>
          </cell>
          <cell r="J122">
            <v>3.01</v>
          </cell>
          <cell r="K122">
            <v>3.11</v>
          </cell>
        </row>
        <row r="123">
          <cell r="E123">
            <v>4</v>
          </cell>
          <cell r="F123" t="str">
            <v>推入烫画机载台</v>
          </cell>
          <cell r="G123" t="str">
            <v>Push unit to Lamination</v>
          </cell>
          <cell r="H123">
            <v>2.56</v>
          </cell>
          <cell r="I123">
            <v>2.34</v>
          </cell>
          <cell r="J123">
            <v>2.44</v>
          </cell>
          <cell r="K123">
            <v>2.45</v>
          </cell>
        </row>
        <row r="124">
          <cell r="E124">
            <v>5</v>
          </cell>
          <cell r="F124" t="str">
            <v>产品烫画</v>
          </cell>
          <cell r="G124" t="str">
            <v>Start Laminate</v>
          </cell>
          <cell r="H124">
            <v>17.25</v>
          </cell>
          <cell r="I124">
            <v>17.35</v>
          </cell>
          <cell r="J124">
            <v>17.25</v>
          </cell>
          <cell r="K124">
            <v>17.28</v>
          </cell>
        </row>
        <row r="125">
          <cell r="E125">
            <v>6</v>
          </cell>
          <cell r="F125" t="str">
            <v>拉出烫画机载台</v>
          </cell>
          <cell r="G125" t="str">
            <v>Pull out the Unit</v>
          </cell>
          <cell r="H125">
            <v>2.68</v>
          </cell>
          <cell r="I125">
            <v>2.78</v>
          </cell>
          <cell r="J125">
            <v>2.68</v>
          </cell>
          <cell r="K125">
            <v>2.71</v>
          </cell>
        </row>
        <row r="126">
          <cell r="E126">
            <v>7</v>
          </cell>
          <cell r="F126" t="str">
            <v>取下硅胶垫</v>
          </cell>
          <cell r="G126" t="str">
            <v>Take down the silicone</v>
          </cell>
          <cell r="H126">
            <v>3.84</v>
          </cell>
          <cell r="I126">
            <v>3.81</v>
          </cell>
          <cell r="J126">
            <v>4.05</v>
          </cell>
          <cell r="K126">
            <v>3.9</v>
          </cell>
        </row>
        <row r="127">
          <cell r="E127">
            <v>8</v>
          </cell>
          <cell r="F127" t="str">
            <v>将产品放入托盘</v>
          </cell>
          <cell r="G127" t="str">
            <v>Put unit in the tray</v>
          </cell>
          <cell r="H127">
            <v>8.95</v>
          </cell>
          <cell r="I127">
            <v>7.89</v>
          </cell>
          <cell r="J127">
            <v>8.14</v>
          </cell>
          <cell r="K127">
            <v>8.33</v>
          </cell>
        </row>
        <row r="128">
          <cell r="E128">
            <v>9</v>
          </cell>
          <cell r="F128" t="str">
            <v>目检产品（1x）</v>
          </cell>
          <cell r="G128" t="str">
            <v>cosmetic inspection</v>
          </cell>
          <cell r="H128">
            <v>9.23</v>
          </cell>
          <cell r="I128">
            <v>9.35</v>
          </cell>
          <cell r="J128">
            <v>9.25</v>
          </cell>
          <cell r="K128">
            <v>9.28</v>
          </cell>
        </row>
        <row r="129">
          <cell r="C129" t="str">
            <v>InnerLCap-2F</v>
          </cell>
          <cell r="D129" t="str">
            <v>Laminate TSA to Lower Panel GF Cap</v>
          </cell>
          <cell r="E129">
            <v>1</v>
          </cell>
          <cell r="F129" t="str">
            <v>取胶与inner Cap定位到tooling上</v>
          </cell>
          <cell r="G129" t="str">
            <v>Locate the ADH to the Tooling</v>
          </cell>
          <cell r="H129">
            <v>50.14</v>
          </cell>
          <cell r="I129">
            <v>50.24</v>
          </cell>
          <cell r="J129">
            <v>50.42</v>
          </cell>
          <cell r="K129">
            <v>50.27</v>
          </cell>
          <cell r="L129">
            <v>77.68</v>
          </cell>
          <cell r="M129">
            <v>24.04</v>
          </cell>
          <cell r="N129">
            <v>101.72</v>
          </cell>
          <cell r="O129">
            <v>10</v>
          </cell>
          <cell r="P129">
            <v>5</v>
          </cell>
          <cell r="Q129">
            <v>2</v>
          </cell>
        </row>
        <row r="130">
          <cell r="E130">
            <v>2</v>
          </cell>
          <cell r="F130" t="str">
            <v>盖上硅胶垫</v>
          </cell>
          <cell r="G130" t="str">
            <v>Put the silicone on it</v>
          </cell>
          <cell r="H130">
            <v>5.23</v>
          </cell>
          <cell r="I130">
            <v>5.36</v>
          </cell>
          <cell r="J130">
            <v>5.78</v>
          </cell>
          <cell r="K130">
            <v>5.46</v>
          </cell>
        </row>
        <row r="131">
          <cell r="E131">
            <v>3</v>
          </cell>
          <cell r="F131" t="str">
            <v>关闭吸气</v>
          </cell>
          <cell r="G131" t="str">
            <v>close the suction</v>
          </cell>
          <cell r="H131">
            <v>3.41</v>
          </cell>
          <cell r="I131">
            <v>2.96</v>
          </cell>
          <cell r="J131">
            <v>2.96</v>
          </cell>
          <cell r="K131">
            <v>3.11</v>
          </cell>
        </row>
        <row r="132">
          <cell r="E132">
            <v>4</v>
          </cell>
          <cell r="F132" t="str">
            <v>推入烫画机载台</v>
          </cell>
          <cell r="G132" t="str">
            <v>Push unit to Lamination</v>
          </cell>
          <cell r="H132">
            <v>3.89</v>
          </cell>
          <cell r="I132">
            <v>3.87</v>
          </cell>
          <cell r="J132">
            <v>3.99</v>
          </cell>
          <cell r="K132">
            <v>3.92</v>
          </cell>
        </row>
        <row r="133">
          <cell r="E133">
            <v>5</v>
          </cell>
          <cell r="F133" t="str">
            <v>产品烫画</v>
          </cell>
          <cell r="G133" t="str">
            <v>Start Laminate</v>
          </cell>
          <cell r="H133">
            <v>17.28</v>
          </cell>
          <cell r="I133">
            <v>17.85</v>
          </cell>
          <cell r="J133">
            <v>17.68</v>
          </cell>
          <cell r="K133">
            <v>17.6</v>
          </cell>
        </row>
        <row r="134">
          <cell r="E134">
            <v>6</v>
          </cell>
          <cell r="F134" t="str">
            <v>拉出烫画机载台</v>
          </cell>
          <cell r="G134" t="str">
            <v>Pull out the Unit</v>
          </cell>
          <cell r="H134">
            <v>2.35</v>
          </cell>
          <cell r="I134">
            <v>2.56</v>
          </cell>
          <cell r="J134">
            <v>2.65</v>
          </cell>
          <cell r="K134">
            <v>2.52</v>
          </cell>
        </row>
        <row r="135">
          <cell r="E135">
            <v>7</v>
          </cell>
          <cell r="F135" t="str">
            <v>取下硅胶垫与产品</v>
          </cell>
          <cell r="G135" t="str">
            <v>Take down the silicone and unit</v>
          </cell>
          <cell r="H135">
            <v>13.21</v>
          </cell>
          <cell r="I135">
            <v>11.35</v>
          </cell>
          <cell r="J135">
            <v>12.65</v>
          </cell>
          <cell r="K135">
            <v>12.4</v>
          </cell>
        </row>
        <row r="136">
          <cell r="E136">
            <v>8</v>
          </cell>
          <cell r="F136" t="str">
            <v>目检产品（2x）</v>
          </cell>
          <cell r="G136" t="str">
            <v>cosmetic inspection</v>
          </cell>
          <cell r="H136">
            <v>8.56</v>
          </cell>
          <cell r="I136">
            <v>8.97</v>
          </cell>
          <cell r="J136">
            <v>8.96</v>
          </cell>
          <cell r="K136">
            <v>8.83</v>
          </cell>
        </row>
        <row r="137">
          <cell r="C137" t="str">
            <v>UH stiff-2F</v>
          </cell>
          <cell r="D137" t="str">
            <v>Pre lam adh to Hingge stiffener</v>
          </cell>
          <cell r="E137">
            <v>1</v>
          </cell>
          <cell r="F137" t="str">
            <v>定位横条Fixture到Carrier</v>
          </cell>
          <cell r="G137" t="str">
            <v>Locate bar fixture to Carrier</v>
          </cell>
          <cell r="H137">
            <v>6.78</v>
          </cell>
          <cell r="I137">
            <v>6.12</v>
          </cell>
          <cell r="J137">
            <v>6.32</v>
          </cell>
          <cell r="K137">
            <v>6.41</v>
          </cell>
          <cell r="L137">
            <v>63.02</v>
          </cell>
          <cell r="M137">
            <v>28.63</v>
          </cell>
          <cell r="N137">
            <v>91.65</v>
          </cell>
          <cell r="O137">
            <v>10</v>
          </cell>
          <cell r="P137">
            <v>5</v>
          </cell>
          <cell r="Q137">
            <v>2</v>
          </cell>
        </row>
        <row r="138">
          <cell r="E138">
            <v>2</v>
          </cell>
          <cell r="F138" t="str">
            <v>定位Stiffener到Carrier</v>
          </cell>
          <cell r="G138" t="str">
            <v>Locate Stiffener to Carrier</v>
          </cell>
          <cell r="H138">
            <v>6.32</v>
          </cell>
          <cell r="I138">
            <v>6.23</v>
          </cell>
          <cell r="J138">
            <v>6.35</v>
          </cell>
          <cell r="K138">
            <v>6.3</v>
          </cell>
        </row>
        <row r="139">
          <cell r="E139">
            <v>3</v>
          </cell>
          <cell r="F139" t="str">
            <v>取下横条Fixture</v>
          </cell>
          <cell r="G139" t="str">
            <v>take down bar fixture</v>
          </cell>
          <cell r="H139">
            <v>4.65</v>
          </cell>
          <cell r="I139">
            <v>4.87</v>
          </cell>
          <cell r="J139">
            <v>4.98</v>
          </cell>
          <cell r="K139">
            <v>4.83</v>
          </cell>
        </row>
        <row r="140">
          <cell r="E140">
            <v>4</v>
          </cell>
          <cell r="F140" t="str">
            <v>调整Stiffener Cap</v>
          </cell>
          <cell r="G140" t="str">
            <v>Adjust Stiffener Cap</v>
          </cell>
          <cell r="H140">
            <v>8.68</v>
          </cell>
          <cell r="I140">
            <v>8.79</v>
          </cell>
          <cell r="J140">
            <v>8.98</v>
          </cell>
          <cell r="K140">
            <v>8.82</v>
          </cell>
        </row>
        <row r="141">
          <cell r="E141">
            <v>5</v>
          </cell>
          <cell r="F141" t="str">
            <v>盖上胶</v>
          </cell>
          <cell r="G141" t="str">
            <v>cover adh</v>
          </cell>
          <cell r="H141">
            <v>7.24</v>
          </cell>
          <cell r="I141">
            <v>7.65</v>
          </cell>
          <cell r="J141">
            <v>7.85</v>
          </cell>
          <cell r="K141">
            <v>7.58</v>
          </cell>
        </row>
        <row r="142">
          <cell r="E142">
            <v>6</v>
          </cell>
          <cell r="F142" t="str">
            <v>定位两层硅胶垫与压块到Carrier</v>
          </cell>
          <cell r="G142" t="str">
            <v>Cover two pieces slicone pad</v>
          </cell>
          <cell r="H142">
            <v>8.65</v>
          </cell>
          <cell r="I142">
            <v>8.56</v>
          </cell>
          <cell r="J142">
            <v>8.65</v>
          </cell>
          <cell r="K142">
            <v>8.62</v>
          </cell>
        </row>
        <row r="143">
          <cell r="E143">
            <v>7</v>
          </cell>
          <cell r="F143" t="str">
            <v>推入烫画机载台</v>
          </cell>
          <cell r="G143" t="str">
            <v>Push unit to Lamination</v>
          </cell>
          <cell r="H143">
            <v>2.56</v>
          </cell>
          <cell r="I143">
            <v>2.34</v>
          </cell>
          <cell r="J143">
            <v>2.44</v>
          </cell>
          <cell r="K143">
            <v>2.45</v>
          </cell>
        </row>
        <row r="144">
          <cell r="E144">
            <v>8</v>
          </cell>
          <cell r="F144" t="str">
            <v>产品烫画</v>
          </cell>
          <cell r="G144" t="str">
            <v>Start Laminate</v>
          </cell>
          <cell r="H144">
            <v>23.65</v>
          </cell>
          <cell r="I144">
            <v>23.642</v>
          </cell>
          <cell r="J144">
            <v>23.12</v>
          </cell>
          <cell r="K144">
            <v>23.47</v>
          </cell>
        </row>
        <row r="145">
          <cell r="E145">
            <v>9</v>
          </cell>
          <cell r="F145" t="str">
            <v>拉出烫画机载台</v>
          </cell>
          <cell r="G145" t="str">
            <v>Pull out the Unit</v>
          </cell>
          <cell r="H145">
            <v>2.68</v>
          </cell>
          <cell r="I145">
            <v>2.78</v>
          </cell>
          <cell r="J145">
            <v>2.68</v>
          </cell>
          <cell r="K145">
            <v>2.71</v>
          </cell>
        </row>
        <row r="146">
          <cell r="E146">
            <v>10</v>
          </cell>
          <cell r="F146" t="str">
            <v>取下压块硅胶垫</v>
          </cell>
          <cell r="G146" t="str">
            <v>Take down the silicone</v>
          </cell>
          <cell r="H146">
            <v>5.68</v>
          </cell>
          <cell r="I146">
            <v>5.78</v>
          </cell>
          <cell r="J146">
            <v>5.98</v>
          </cell>
          <cell r="K146">
            <v>5.81</v>
          </cell>
        </row>
        <row r="147">
          <cell r="E147">
            <v>11</v>
          </cell>
          <cell r="F147" t="str">
            <v>将产品放入托盘</v>
          </cell>
          <cell r="G147" t="str">
            <v>Put unit in the tray</v>
          </cell>
          <cell r="H147">
            <v>9.87</v>
          </cell>
          <cell r="I147">
            <v>9.25</v>
          </cell>
          <cell r="J147">
            <v>9.35</v>
          </cell>
          <cell r="K147">
            <v>9.49</v>
          </cell>
        </row>
        <row r="148">
          <cell r="E148">
            <v>11</v>
          </cell>
          <cell r="F148" t="str">
            <v>目检产品（1x）</v>
          </cell>
          <cell r="G148" t="str">
            <v>cosmetic inspection</v>
          </cell>
          <cell r="H148">
            <v>10.32</v>
          </cell>
          <cell r="I148">
            <v>9.89</v>
          </cell>
          <cell r="J148">
            <v>9.98</v>
          </cell>
          <cell r="K148">
            <v>10.06</v>
          </cell>
        </row>
        <row r="149">
          <cell r="C149" t="str">
            <v>FPS-4F</v>
          </cell>
          <cell r="D149" t="str">
            <v>Pre-lam PUK adh to PUK</v>
          </cell>
          <cell r="E149">
            <v>1</v>
          </cell>
          <cell r="F149" t="str">
            <v>取PUK定位到tooling上</v>
          </cell>
          <cell r="G149" t="str">
            <v>Locate PUK to Tooling</v>
          </cell>
          <cell r="H149">
            <v>20.23</v>
          </cell>
          <cell r="I149">
            <v>21.35</v>
          </cell>
          <cell r="J149">
            <v>22.36</v>
          </cell>
          <cell r="K149">
            <v>21.31</v>
          </cell>
          <cell r="L149">
            <v>59.29</v>
          </cell>
          <cell r="M149">
            <v>22.66</v>
          </cell>
          <cell r="N149">
            <v>81.95</v>
          </cell>
          <cell r="O149">
            <v>8</v>
          </cell>
          <cell r="P149">
            <v>4</v>
          </cell>
          <cell r="Q149">
            <v>2</v>
          </cell>
        </row>
        <row r="150">
          <cell r="E150">
            <v>2</v>
          </cell>
          <cell r="F150" t="str">
            <v>取胶定位到tooling上</v>
          </cell>
          <cell r="G150" t="str">
            <v>Locate PUK adh to Tooling</v>
          </cell>
          <cell r="H150">
            <v>14.56</v>
          </cell>
          <cell r="I150">
            <v>15.68</v>
          </cell>
          <cell r="J150">
            <v>15.11</v>
          </cell>
          <cell r="K150">
            <v>15.12</v>
          </cell>
        </row>
        <row r="151">
          <cell r="E151">
            <v>3</v>
          </cell>
          <cell r="F151" t="str">
            <v>盖上硅胶垫</v>
          </cell>
          <cell r="G151" t="str">
            <v>Cover silicone pad</v>
          </cell>
          <cell r="H151">
            <v>3.42</v>
          </cell>
          <cell r="I151">
            <v>3.24</v>
          </cell>
          <cell r="J151">
            <v>3.24</v>
          </cell>
          <cell r="K151">
            <v>3.3</v>
          </cell>
        </row>
        <row r="152">
          <cell r="E152">
            <v>4</v>
          </cell>
          <cell r="F152" t="str">
            <v>推入烫画机载台</v>
          </cell>
          <cell r="G152" t="str">
            <v>Push the mould  into machine</v>
          </cell>
          <cell r="H152">
            <v>2.24</v>
          </cell>
          <cell r="I152">
            <v>2.21</v>
          </cell>
          <cell r="J152">
            <v>2.19</v>
          </cell>
          <cell r="K152">
            <v>2.21</v>
          </cell>
        </row>
        <row r="153">
          <cell r="E153">
            <v>5</v>
          </cell>
          <cell r="F153" t="str">
            <v>产品烫画</v>
          </cell>
          <cell r="G153" t="str">
            <v>Start lamination</v>
          </cell>
          <cell r="H153">
            <v>17.56</v>
          </cell>
          <cell r="I153">
            <v>17.65</v>
          </cell>
          <cell r="J153">
            <v>17.24</v>
          </cell>
          <cell r="K153">
            <v>17.48</v>
          </cell>
        </row>
        <row r="154">
          <cell r="E154">
            <v>6</v>
          </cell>
          <cell r="F154" t="str">
            <v>拉出烫画机载台</v>
          </cell>
          <cell r="G154" t="str">
            <v>Pull out the mould</v>
          </cell>
          <cell r="H154">
            <v>2.91</v>
          </cell>
          <cell r="I154">
            <v>2.93</v>
          </cell>
          <cell r="J154">
            <v>3.06</v>
          </cell>
          <cell r="K154">
            <v>2.97</v>
          </cell>
        </row>
        <row r="155">
          <cell r="E155">
            <v>7</v>
          </cell>
          <cell r="F155" t="str">
            <v>取下硅胶垫</v>
          </cell>
          <cell r="G155" t="str">
            <v>take down the silicone pad</v>
          </cell>
          <cell r="H155">
            <v>2.46</v>
          </cell>
          <cell r="I155">
            <v>2.38</v>
          </cell>
          <cell r="J155">
            <v>2.84</v>
          </cell>
          <cell r="K155">
            <v>2.56</v>
          </cell>
        </row>
        <row r="156">
          <cell r="E156">
            <v>8</v>
          </cell>
          <cell r="F156" t="str">
            <v>将产品放入托盘</v>
          </cell>
          <cell r="G156" t="str">
            <v>Place the unit into the tray</v>
          </cell>
          <cell r="H156">
            <v>11.23</v>
          </cell>
          <cell r="I156">
            <v>12.35</v>
          </cell>
          <cell r="J156">
            <v>11.89</v>
          </cell>
          <cell r="K156">
            <v>11.82</v>
          </cell>
        </row>
        <row r="157">
          <cell r="E157">
            <v>9</v>
          </cell>
          <cell r="F157" t="str">
            <v>目检产品（1x）</v>
          </cell>
          <cell r="G157" t="str">
            <v>cosmetic inspection</v>
          </cell>
          <cell r="H157">
            <v>10.32</v>
          </cell>
          <cell r="I157">
            <v>10.25</v>
          </cell>
          <cell r="J157">
            <v>10.35</v>
          </cell>
          <cell r="K157">
            <v>10.31</v>
          </cell>
        </row>
        <row r="158">
          <cell r="C158" t="str">
            <v>Base Flange ADH-2F</v>
          </cell>
          <cell r="D158" t="str">
            <v>Pre Lam Base Flange ADH Swatch (2+2)</v>
          </cell>
          <cell r="E158">
            <v>1</v>
          </cell>
          <cell r="F158" t="str">
            <v>将2mil&amp;2mil胶定位到tooling上</v>
          </cell>
          <cell r="G158" t="str">
            <v>Put ADH(2mil+2mil)  into the tooling</v>
          </cell>
          <cell r="H158">
            <v>32.52</v>
          </cell>
          <cell r="I158">
            <v>32.65</v>
          </cell>
          <cell r="J158">
            <v>32.58</v>
          </cell>
          <cell r="K158">
            <v>32.58</v>
          </cell>
          <cell r="L158">
            <v>54.81</v>
          </cell>
          <cell r="M158">
            <v>37.08</v>
          </cell>
          <cell r="N158">
            <v>91.89</v>
          </cell>
          <cell r="O158">
            <v>10</v>
          </cell>
          <cell r="P158">
            <v>5</v>
          </cell>
          <cell r="Q158">
            <v>2</v>
          </cell>
        </row>
        <row r="159">
          <cell r="E159">
            <v>2</v>
          </cell>
          <cell r="F159" t="str">
            <v>盖上硅胶垫</v>
          </cell>
          <cell r="G159" t="str">
            <v>Cover silicone pad</v>
          </cell>
          <cell r="H159">
            <v>5.62</v>
          </cell>
          <cell r="I159">
            <v>5.26</v>
          </cell>
          <cell r="J159">
            <v>5.68</v>
          </cell>
          <cell r="K159">
            <v>5.52</v>
          </cell>
        </row>
        <row r="160">
          <cell r="E160">
            <v>2</v>
          </cell>
          <cell r="F160" t="str">
            <v>推入烫画机载台</v>
          </cell>
          <cell r="G160" t="str">
            <v>Push unit to Lamination</v>
          </cell>
          <cell r="H160">
            <v>2.3184</v>
          </cell>
          <cell r="I160">
            <v>2.1712</v>
          </cell>
          <cell r="J160">
            <v>2.2172</v>
          </cell>
          <cell r="K160">
            <v>2.24</v>
          </cell>
        </row>
        <row r="161">
          <cell r="E161">
            <v>3</v>
          </cell>
          <cell r="F161" t="str">
            <v>产品烫画</v>
          </cell>
          <cell r="G161" t="str">
            <v>Start Laminate</v>
          </cell>
          <cell r="H161">
            <v>32.65</v>
          </cell>
          <cell r="I161">
            <v>32.45</v>
          </cell>
          <cell r="J161">
            <v>32.65</v>
          </cell>
          <cell r="K161">
            <v>32.58</v>
          </cell>
        </row>
        <row r="162">
          <cell r="E162">
            <v>4</v>
          </cell>
          <cell r="F162" t="str">
            <v>拉出烫画机载台</v>
          </cell>
          <cell r="G162" t="str">
            <v>Pull out the Unit</v>
          </cell>
          <cell r="H162">
            <v>2.3552</v>
          </cell>
          <cell r="I162">
            <v>2.254</v>
          </cell>
          <cell r="J162">
            <v>2.1712</v>
          </cell>
          <cell r="K162">
            <v>2.26</v>
          </cell>
        </row>
        <row r="163">
          <cell r="E163">
            <v>5</v>
          </cell>
          <cell r="F163" t="str">
            <v>取出成品放到托盘</v>
          </cell>
          <cell r="G163" t="str">
            <v>Put unit in the tray</v>
          </cell>
          <cell r="H163">
            <v>12.1716</v>
          </cell>
          <cell r="I163">
            <v>13.11</v>
          </cell>
          <cell r="J163">
            <v>11.362</v>
          </cell>
          <cell r="K163">
            <v>12.21</v>
          </cell>
        </row>
        <row r="164">
          <cell r="E164">
            <v>6</v>
          </cell>
          <cell r="F164" t="str">
            <v>靜置60s</v>
          </cell>
          <cell r="G164" t="str">
            <v>Unit cooling 60s</v>
          </cell>
          <cell r="H164">
            <v>60</v>
          </cell>
          <cell r="I164">
            <v>60</v>
          </cell>
          <cell r="J164">
            <v>60</v>
          </cell>
          <cell r="K164">
            <v>60</v>
          </cell>
        </row>
        <row r="165">
          <cell r="E165">
            <v>7</v>
          </cell>
          <cell r="F165" t="str">
            <v>检查产品</v>
          </cell>
          <cell r="G165" t="str">
            <v>Check unit</v>
          </cell>
          <cell r="H165">
            <v>11.362</v>
          </cell>
          <cell r="I165">
            <v>12.19</v>
          </cell>
          <cell r="J165">
            <v>10.4144</v>
          </cell>
          <cell r="K165">
            <v>11.32</v>
          </cell>
        </row>
        <row r="166">
          <cell r="C166" t="str">
            <v>Panel Flange ADH-2F</v>
          </cell>
          <cell r="D166" t="str">
            <v>Pre Lam Panel Flange ADH Swatch (2+2+2)or(5+1)</v>
          </cell>
          <cell r="E166">
            <v>1</v>
          </cell>
          <cell r="F166" t="str">
            <v>将2mil&amp;2mil胶定位到tooling上</v>
          </cell>
          <cell r="G166" t="str">
            <v>Put ADH(2mil+2mil)  into the tooling</v>
          </cell>
          <cell r="H166">
            <v>32.52</v>
          </cell>
          <cell r="I166">
            <v>32.65</v>
          </cell>
          <cell r="J166">
            <v>32.58</v>
          </cell>
          <cell r="K166">
            <v>32.58</v>
          </cell>
          <cell r="L166">
            <v>54.81</v>
          </cell>
          <cell r="M166">
            <v>37.08</v>
          </cell>
          <cell r="N166">
            <v>91.89</v>
          </cell>
          <cell r="O166">
            <v>10</v>
          </cell>
          <cell r="P166">
            <v>5</v>
          </cell>
          <cell r="Q166">
            <v>2</v>
          </cell>
        </row>
        <row r="167">
          <cell r="E167">
            <v>2</v>
          </cell>
          <cell r="F167" t="str">
            <v>盖上硅胶垫</v>
          </cell>
          <cell r="G167" t="str">
            <v>Cover silicone pad</v>
          </cell>
          <cell r="H167">
            <v>5.62</v>
          </cell>
          <cell r="I167">
            <v>5.26</v>
          </cell>
          <cell r="J167">
            <v>5.68</v>
          </cell>
          <cell r="K167">
            <v>5.52</v>
          </cell>
        </row>
        <row r="168">
          <cell r="E168">
            <v>2</v>
          </cell>
          <cell r="F168" t="str">
            <v>推入烫画机载台</v>
          </cell>
          <cell r="G168" t="str">
            <v>Push unit to Lamination</v>
          </cell>
          <cell r="H168">
            <v>2.3184</v>
          </cell>
          <cell r="I168">
            <v>2.1712</v>
          </cell>
          <cell r="J168">
            <v>2.2172</v>
          </cell>
          <cell r="K168">
            <v>2.24</v>
          </cell>
        </row>
        <row r="169">
          <cell r="E169">
            <v>3</v>
          </cell>
          <cell r="F169" t="str">
            <v>产品烫画</v>
          </cell>
          <cell r="G169" t="str">
            <v>Start Laminate</v>
          </cell>
          <cell r="H169">
            <v>32.65</v>
          </cell>
          <cell r="I169">
            <v>32.45</v>
          </cell>
          <cell r="J169">
            <v>32.65</v>
          </cell>
          <cell r="K169">
            <v>32.58</v>
          </cell>
        </row>
        <row r="170">
          <cell r="E170">
            <v>4</v>
          </cell>
          <cell r="F170" t="str">
            <v>拉出烫画机载台</v>
          </cell>
          <cell r="G170" t="str">
            <v>Pull out the Unit</v>
          </cell>
          <cell r="H170">
            <v>2.3552</v>
          </cell>
          <cell r="I170">
            <v>2.254</v>
          </cell>
          <cell r="J170">
            <v>2.1712</v>
          </cell>
          <cell r="K170">
            <v>2.26</v>
          </cell>
        </row>
        <row r="171">
          <cell r="E171">
            <v>5</v>
          </cell>
          <cell r="F171" t="str">
            <v>取出成品放到托盘</v>
          </cell>
          <cell r="G171" t="str">
            <v>Put unit in the tray</v>
          </cell>
          <cell r="H171">
            <v>12.1716</v>
          </cell>
          <cell r="I171">
            <v>13.11</v>
          </cell>
          <cell r="J171">
            <v>11.362</v>
          </cell>
          <cell r="K171">
            <v>12.21</v>
          </cell>
        </row>
        <row r="172">
          <cell r="E172">
            <v>6</v>
          </cell>
          <cell r="F172" t="str">
            <v>靜置60s</v>
          </cell>
          <cell r="G172" t="str">
            <v>Unit cooling 60s</v>
          </cell>
          <cell r="H172">
            <v>60</v>
          </cell>
          <cell r="I172">
            <v>60</v>
          </cell>
          <cell r="J172">
            <v>60</v>
          </cell>
          <cell r="K172">
            <v>60</v>
          </cell>
        </row>
        <row r="173">
          <cell r="E173">
            <v>7</v>
          </cell>
          <cell r="F173" t="str">
            <v>检查产品</v>
          </cell>
          <cell r="G173" t="str">
            <v>Check unit</v>
          </cell>
          <cell r="H173">
            <v>11.362</v>
          </cell>
          <cell r="I173">
            <v>12.19</v>
          </cell>
          <cell r="J173">
            <v>10.4144</v>
          </cell>
          <cell r="K173">
            <v>11.32</v>
          </cell>
        </row>
        <row r="174">
          <cell r="C174" t="str">
            <v>Bucket-4F</v>
          </cell>
          <cell r="D174" t="str">
            <v>Pre lam TSA to Bucket</v>
          </cell>
          <cell r="E174">
            <v>1</v>
          </cell>
          <cell r="F174" t="str">
            <v>交换硅胶垫</v>
          </cell>
          <cell r="G174" t="str">
            <v>Change silicone pad</v>
          </cell>
          <cell r="H174">
            <v>13.45</v>
          </cell>
          <cell r="I174">
            <v>14.25</v>
          </cell>
          <cell r="J174">
            <v>14.35</v>
          </cell>
          <cell r="K174">
            <v>14.02</v>
          </cell>
          <cell r="L174">
            <v>73.11</v>
          </cell>
          <cell r="M174">
            <v>37.08</v>
          </cell>
          <cell r="N174">
            <v>110.19</v>
          </cell>
          <cell r="O174">
            <v>12</v>
          </cell>
          <cell r="P174">
            <v>6</v>
          </cell>
          <cell r="Q174">
            <v>2</v>
          </cell>
        </row>
        <row r="175">
          <cell r="E175">
            <v>2</v>
          </cell>
          <cell r="F175" t="str">
            <v>定位胶到Tooling</v>
          </cell>
          <cell r="G175" t="str">
            <v>Locate ADH on the tooling</v>
          </cell>
          <cell r="H175">
            <v>11.12</v>
          </cell>
          <cell r="I175">
            <v>10.89</v>
          </cell>
          <cell r="J175">
            <v>10.38</v>
          </cell>
          <cell r="K175">
            <v>10.8</v>
          </cell>
        </row>
        <row r="176">
          <cell r="E176">
            <v>3</v>
          </cell>
          <cell r="F176" t="str">
            <v>清洁Bucket</v>
          </cell>
          <cell r="G176" t="str">
            <v>Clean the Bucket with dustlessness cloth</v>
          </cell>
          <cell r="H176">
            <v>10.23</v>
          </cell>
          <cell r="I176">
            <v>9.56</v>
          </cell>
          <cell r="J176">
            <v>8.89</v>
          </cell>
          <cell r="K176">
            <v>9.56</v>
          </cell>
        </row>
        <row r="177">
          <cell r="E177">
            <v>4</v>
          </cell>
          <cell r="F177" t="str">
            <v>定位Bucket到Tooling</v>
          </cell>
          <cell r="G177" t="str">
            <v>Locate Bucket on the Holder</v>
          </cell>
          <cell r="H177">
            <v>11.21</v>
          </cell>
          <cell r="I177">
            <v>11.35</v>
          </cell>
          <cell r="J177">
            <v>11.62</v>
          </cell>
          <cell r="K177">
            <v>11.39</v>
          </cell>
        </row>
        <row r="178">
          <cell r="E178">
            <v>5</v>
          </cell>
          <cell r="F178" t="str">
            <v>定位硅胶垫到Tooling</v>
          </cell>
          <cell r="G178" t="str">
            <v>Locate the fixture on the Holder</v>
          </cell>
          <cell r="H178">
            <v>11.32</v>
          </cell>
          <cell r="I178">
            <v>10.32</v>
          </cell>
          <cell r="J178">
            <v>10.25</v>
          </cell>
          <cell r="K178">
            <v>10.63</v>
          </cell>
        </row>
        <row r="179">
          <cell r="E179">
            <v>6</v>
          </cell>
          <cell r="F179" t="str">
            <v>推入烫画机载台</v>
          </cell>
          <cell r="G179" t="str">
            <v>Push unit to Lamination</v>
          </cell>
          <cell r="H179">
            <v>2.3184</v>
          </cell>
          <cell r="I179">
            <v>2.1712</v>
          </cell>
          <cell r="J179">
            <v>2.2172</v>
          </cell>
          <cell r="K179">
            <v>2.24</v>
          </cell>
        </row>
        <row r="180">
          <cell r="E180">
            <v>7</v>
          </cell>
          <cell r="F180" t="str">
            <v>产品烫画</v>
          </cell>
          <cell r="G180" t="str">
            <v>Start Laminate</v>
          </cell>
          <cell r="H180">
            <v>32.65</v>
          </cell>
          <cell r="I180">
            <v>32.45</v>
          </cell>
          <cell r="J180">
            <v>32.65</v>
          </cell>
          <cell r="K180">
            <v>32.58</v>
          </cell>
        </row>
        <row r="181">
          <cell r="E181">
            <v>8</v>
          </cell>
          <cell r="F181" t="str">
            <v>拉出烫画机载台</v>
          </cell>
          <cell r="G181" t="str">
            <v>Pull out the Unit</v>
          </cell>
          <cell r="H181">
            <v>2.3552</v>
          </cell>
          <cell r="I181">
            <v>2.254</v>
          </cell>
          <cell r="J181">
            <v>2.1712</v>
          </cell>
          <cell r="K181">
            <v>2.26</v>
          </cell>
        </row>
        <row r="182">
          <cell r="E182">
            <v>9</v>
          </cell>
          <cell r="F182" t="str">
            <v>取出成品放到托盘</v>
          </cell>
          <cell r="G182" t="str">
            <v>Put unit in the tray</v>
          </cell>
          <cell r="H182">
            <v>12.1716</v>
          </cell>
          <cell r="I182">
            <v>13.11</v>
          </cell>
          <cell r="J182">
            <v>11.362</v>
          </cell>
          <cell r="K182">
            <v>12.21</v>
          </cell>
        </row>
        <row r="183">
          <cell r="E183">
            <v>10</v>
          </cell>
          <cell r="F183" t="str">
            <v>靜置10s</v>
          </cell>
          <cell r="G183" t="str">
            <v>Unit cooling 10s</v>
          </cell>
          <cell r="H183">
            <v>10</v>
          </cell>
          <cell r="I183">
            <v>10</v>
          </cell>
          <cell r="J183">
            <v>10</v>
          </cell>
          <cell r="K183">
            <v>10</v>
          </cell>
        </row>
        <row r="184">
          <cell r="E184">
            <v>11</v>
          </cell>
          <cell r="F184" t="str">
            <v>检查产品</v>
          </cell>
          <cell r="G184" t="str">
            <v>Check unit</v>
          </cell>
          <cell r="H184">
            <v>11.362</v>
          </cell>
          <cell r="I184">
            <v>12.19</v>
          </cell>
          <cell r="J184">
            <v>10.4144</v>
          </cell>
          <cell r="K184">
            <v>11.32</v>
          </cell>
        </row>
      </sheetData>
      <sheetData sheetId="2"/>
      <sheetData sheetId="3"/>
      <sheetData sheetId="4"/>
      <sheetData sheetId="5">
        <row r="4">
          <cell r="C4" t="str">
            <v>Station
 Code</v>
          </cell>
          <cell r="D4" t="str">
            <v>station name</v>
          </cell>
          <cell r="E4" t="str">
            <v>Items</v>
          </cell>
          <cell r="F4" t="str">
            <v>Detail Description(中文）</v>
          </cell>
          <cell r="G4" t="str">
            <v>Detail Description(English)</v>
          </cell>
          <cell r="H4" t="str">
            <v>Detail CT</v>
          </cell>
          <cell r="I4" t="str">
            <v>Detail CT</v>
          </cell>
          <cell r="J4" t="str">
            <v>Detail CT</v>
          </cell>
          <cell r="K4" t="str">
            <v>Average/s</v>
          </cell>
          <cell r="L4" t="str">
            <v>Manual CT/s</v>
          </cell>
          <cell r="M4" t="str">
            <v>Equipment CT/s</v>
          </cell>
          <cell r="N4" t="str">
            <v>STN CT</v>
          </cell>
          <cell r="O4" t="str">
            <v>HC</v>
          </cell>
          <cell r="P4" t="str">
            <v>QPL</v>
          </cell>
          <cell r="Q4" t="str">
            <v>Pieces</v>
          </cell>
        </row>
        <row r="5">
          <cell r="C5" t="str">
            <v>Outer UCap-2F</v>
          </cell>
          <cell r="D5" t="str">
            <v>Laminate ADH to Upper GF Cap-Outside</v>
          </cell>
          <cell r="E5">
            <v>1</v>
          </cell>
          <cell r="F5" t="str">
            <v>将胶定位到tooling上</v>
          </cell>
          <cell r="G5" t="str">
            <v>Locate  ADH &amp; Upper Panel GF Cap on the tooling</v>
          </cell>
          <cell r="H5">
            <v>20.31</v>
          </cell>
          <cell r="I5">
            <v>20.12</v>
          </cell>
          <cell r="J5">
            <v>20.32</v>
          </cell>
          <cell r="K5">
            <v>20.25</v>
          </cell>
          <cell r="L5">
            <v>85.92</v>
          </cell>
          <cell r="M5">
            <v>25.32</v>
          </cell>
          <cell r="N5">
            <v>85.92</v>
          </cell>
          <cell r="O5">
            <v>9</v>
          </cell>
          <cell r="P5">
            <v>9</v>
          </cell>
          <cell r="Q5">
            <v>1</v>
          </cell>
        </row>
        <row r="6">
          <cell r="E6">
            <v>2</v>
          </cell>
          <cell r="F6" t="str">
            <v>使用无尘布清洁Lower GF Cap</v>
          </cell>
          <cell r="G6" t="str">
            <v>Clean Lower GF Cap with dustlessness cloth</v>
          </cell>
          <cell r="H6">
            <v>9.25</v>
          </cell>
          <cell r="I6">
            <v>9.36</v>
          </cell>
          <cell r="J6">
            <v>9.68</v>
          </cell>
          <cell r="K6">
            <v>9.43</v>
          </cell>
        </row>
        <row r="7">
          <cell r="E7">
            <v>3</v>
          </cell>
          <cell r="F7" t="str">
            <v>将Upper GF Cap定位到tooling上</v>
          </cell>
          <cell r="G7" t="str">
            <v>Locate Upper GF Cap on the tooling</v>
          </cell>
          <cell r="H7">
            <v>15.21</v>
          </cell>
          <cell r="I7">
            <v>14.56</v>
          </cell>
          <cell r="J7">
            <v>13.65</v>
          </cell>
          <cell r="K7">
            <v>14.47</v>
          </cell>
        </row>
        <row r="8">
          <cell r="E8">
            <v>4</v>
          </cell>
          <cell r="F8" t="str">
            <v>盖上硅胶垫</v>
          </cell>
          <cell r="G8" t="str">
            <v>Put the silicone on Tooling</v>
          </cell>
          <cell r="H8">
            <v>5.12</v>
          </cell>
          <cell r="I8">
            <v>5.32</v>
          </cell>
          <cell r="J8">
            <v>5.26</v>
          </cell>
          <cell r="K8">
            <v>5.23</v>
          </cell>
        </row>
        <row r="9">
          <cell r="E9">
            <v>5</v>
          </cell>
          <cell r="F9" t="str">
            <v>推入烫画机载台</v>
          </cell>
          <cell r="G9" t="str">
            <v>Push unit to Lamination</v>
          </cell>
          <cell r="H9">
            <v>3.98</v>
          </cell>
          <cell r="I9">
            <v>3.87</v>
          </cell>
          <cell r="J9">
            <v>3.79</v>
          </cell>
          <cell r="K9">
            <v>3.88</v>
          </cell>
        </row>
        <row r="10">
          <cell r="E10">
            <v>6</v>
          </cell>
          <cell r="F10" t="str">
            <v>产品烫画</v>
          </cell>
          <cell r="G10" t="str">
            <v>Start Laminate</v>
          </cell>
          <cell r="H10">
            <v>17.25</v>
          </cell>
          <cell r="I10">
            <v>17.65</v>
          </cell>
          <cell r="J10">
            <v>17.58</v>
          </cell>
          <cell r="K10">
            <v>17.49</v>
          </cell>
        </row>
        <row r="11">
          <cell r="E11">
            <v>7</v>
          </cell>
          <cell r="F11" t="str">
            <v>拉出烫画机载台</v>
          </cell>
          <cell r="G11" t="str">
            <v>Pull out the Unit</v>
          </cell>
          <cell r="H11">
            <v>3.95</v>
          </cell>
          <cell r="I11">
            <v>4.06</v>
          </cell>
          <cell r="J11">
            <v>3.84</v>
          </cell>
          <cell r="K11">
            <v>3.95</v>
          </cell>
        </row>
        <row r="12">
          <cell r="E12">
            <v>8</v>
          </cell>
          <cell r="F12" t="str">
            <v>取下硅胶垫</v>
          </cell>
          <cell r="G12" t="str">
            <v>Take down the silicone</v>
          </cell>
          <cell r="H12">
            <v>4.12</v>
          </cell>
          <cell r="I12">
            <v>4.21</v>
          </cell>
          <cell r="J12">
            <v>4.32</v>
          </cell>
          <cell r="K12">
            <v>4.22</v>
          </cell>
        </row>
        <row r="13">
          <cell r="E13">
            <v>9</v>
          </cell>
          <cell r="F13" t="str">
            <v>将产品放入托盘</v>
          </cell>
          <cell r="G13" t="str">
            <v>Put unit in the tray</v>
          </cell>
          <cell r="H13">
            <v>11.65</v>
          </cell>
          <cell r="I13">
            <v>11.35</v>
          </cell>
          <cell r="J13">
            <v>10.89</v>
          </cell>
          <cell r="K13">
            <v>11.3</v>
          </cell>
        </row>
        <row r="14">
          <cell r="E14">
            <v>10</v>
          </cell>
          <cell r="F14" t="str">
            <v>目检产品（2x）</v>
          </cell>
          <cell r="G14" t="str">
            <v>cosmetic inspection</v>
          </cell>
          <cell r="H14">
            <v>12.35</v>
          </cell>
          <cell r="I14">
            <v>13.65</v>
          </cell>
          <cell r="J14">
            <v>13.56</v>
          </cell>
          <cell r="K14">
            <v>13.19</v>
          </cell>
        </row>
        <row r="15">
          <cell r="C15" t="str">
            <v>Outer LCap-2F</v>
          </cell>
          <cell r="D15" t="str">
            <v>Laminate ADH to Lower GF Cap-Outside</v>
          </cell>
          <cell r="E15">
            <v>1</v>
          </cell>
          <cell r="F15" t="str">
            <v>取胶定位到tooling上</v>
          </cell>
          <cell r="G15" t="str">
            <v>Locate  ADH on the tooling</v>
          </cell>
          <cell r="H15">
            <v>14.25</v>
          </cell>
          <cell r="I15">
            <v>14.35</v>
          </cell>
          <cell r="J15">
            <v>14.65</v>
          </cell>
          <cell r="K15">
            <v>14.42</v>
          </cell>
          <cell r="L15">
            <v>73.5</v>
          </cell>
          <cell r="M15">
            <v>21.38</v>
          </cell>
          <cell r="N15">
            <v>73.5</v>
          </cell>
          <cell r="O15">
            <v>7</v>
          </cell>
          <cell r="P15">
            <v>7</v>
          </cell>
          <cell r="Q15">
            <v>1</v>
          </cell>
        </row>
        <row r="16">
          <cell r="E16">
            <v>2</v>
          </cell>
          <cell r="F16" t="str">
            <v>清洁Lower GF Cap，将Lower GF Cap定位到tooling上</v>
          </cell>
          <cell r="G16" t="str">
            <v>Clean the Lower GF Cap</v>
          </cell>
          <cell r="H16">
            <v>25.35</v>
          </cell>
          <cell r="I16">
            <v>25.45</v>
          </cell>
          <cell r="J16">
            <v>25.65</v>
          </cell>
          <cell r="K16">
            <v>25.48</v>
          </cell>
        </row>
        <row r="17">
          <cell r="E17">
            <v>3</v>
          </cell>
          <cell r="F17" t="str">
            <v>盖上硅胶垫</v>
          </cell>
          <cell r="G17" t="str">
            <v>Put the silicone on it</v>
          </cell>
          <cell r="H17">
            <v>6.23</v>
          </cell>
          <cell r="I17">
            <v>6.21</v>
          </cell>
          <cell r="J17">
            <v>6.25</v>
          </cell>
          <cell r="K17">
            <v>6.23</v>
          </cell>
        </row>
        <row r="18">
          <cell r="E18">
            <v>4</v>
          </cell>
          <cell r="F18" t="str">
            <v>推入烫画机载台</v>
          </cell>
          <cell r="G18" t="str">
            <v>Push unit to Lamination</v>
          </cell>
          <cell r="H18">
            <v>2.56</v>
          </cell>
          <cell r="I18">
            <v>2.54</v>
          </cell>
          <cell r="J18">
            <v>2.54</v>
          </cell>
          <cell r="K18">
            <v>2.55</v>
          </cell>
        </row>
        <row r="19">
          <cell r="E19">
            <v>5</v>
          </cell>
          <cell r="F19" t="str">
            <v>产品烫画</v>
          </cell>
          <cell r="G19" t="str">
            <v>Start Laminate</v>
          </cell>
          <cell r="H19">
            <v>16.25</v>
          </cell>
          <cell r="I19">
            <v>16.35</v>
          </cell>
          <cell r="J19">
            <v>16.25</v>
          </cell>
          <cell r="K19">
            <v>16.28</v>
          </cell>
        </row>
        <row r="20">
          <cell r="E20">
            <v>6</v>
          </cell>
          <cell r="F20" t="str">
            <v>拉出烫画机载台</v>
          </cell>
          <cell r="G20" t="str">
            <v>Pull out the Unit</v>
          </cell>
          <cell r="H20">
            <v>2.65</v>
          </cell>
          <cell r="I20">
            <v>2.44</v>
          </cell>
          <cell r="J20">
            <v>2.55</v>
          </cell>
          <cell r="K20">
            <v>2.55</v>
          </cell>
        </row>
        <row r="21">
          <cell r="E21">
            <v>7</v>
          </cell>
          <cell r="F21" t="str">
            <v>取下硅胶垫</v>
          </cell>
          <cell r="G21" t="str">
            <v>Take down the silicone</v>
          </cell>
          <cell r="H21">
            <v>4.23</v>
          </cell>
          <cell r="I21">
            <v>4.32</v>
          </cell>
          <cell r="J21">
            <v>4.25</v>
          </cell>
          <cell r="K21">
            <v>4.27</v>
          </cell>
        </row>
        <row r="22">
          <cell r="E22">
            <v>8</v>
          </cell>
          <cell r="F22" t="str">
            <v>将产品放入托盘</v>
          </cell>
          <cell r="G22" t="str">
            <v>Put unit in the tray</v>
          </cell>
          <cell r="H22">
            <v>10.32</v>
          </cell>
          <cell r="I22">
            <v>10.25</v>
          </cell>
          <cell r="J22">
            <v>10.35</v>
          </cell>
          <cell r="K22">
            <v>10.31</v>
          </cell>
        </row>
        <row r="23">
          <cell r="E23">
            <v>10</v>
          </cell>
          <cell r="F23" t="str">
            <v>目检产品</v>
          </cell>
          <cell r="G23" t="str">
            <v>cosmetic inspection</v>
          </cell>
          <cell r="H23">
            <v>7.23</v>
          </cell>
          <cell r="I23">
            <v>7.98</v>
          </cell>
          <cell r="J23">
            <v>7.85</v>
          </cell>
          <cell r="K23">
            <v>7.69</v>
          </cell>
        </row>
        <row r="24">
          <cell r="C24" t="str">
            <v>Orion-3F</v>
          </cell>
          <cell r="D24" t="str">
            <v>Pre-Lam Orion Spacer TSA 1 &amp; TSA 2 Swatch 2x (4mil + 4mil + 1mil ) </v>
          </cell>
          <cell r="E24">
            <v>1</v>
          </cell>
          <cell r="F24" t="str">
            <v>将4mil&amp;4mil胶定位到tooling上</v>
          </cell>
          <cell r="G24" t="str">
            <v>Put ADH(4mil+4mil)  into the tooling</v>
          </cell>
          <cell r="H24">
            <v>30.21</v>
          </cell>
          <cell r="I24">
            <v>30.25</v>
          </cell>
          <cell r="J24">
            <v>30.33</v>
          </cell>
          <cell r="K24">
            <v>30.26</v>
          </cell>
          <cell r="L24">
            <v>119.11</v>
          </cell>
          <cell r="M24">
            <v>44.64</v>
          </cell>
          <cell r="N24">
            <v>119.11</v>
          </cell>
          <cell r="O24">
            <v>1</v>
          </cell>
          <cell r="P24">
            <v>1</v>
          </cell>
          <cell r="Q24">
            <v>1</v>
          </cell>
        </row>
        <row r="25">
          <cell r="E25">
            <v>2</v>
          </cell>
          <cell r="F25" t="str">
            <v>盖上硅胶垫</v>
          </cell>
          <cell r="G25" t="str">
            <v>Put the silicone on Tooling</v>
          </cell>
          <cell r="H25">
            <v>4.23</v>
          </cell>
          <cell r="I25">
            <v>4.35</v>
          </cell>
          <cell r="J25">
            <v>4.52</v>
          </cell>
          <cell r="K25">
            <v>4.37</v>
          </cell>
        </row>
        <row r="26">
          <cell r="E26">
            <v>3</v>
          </cell>
          <cell r="F26" t="str">
            <v>推入烫画机载台</v>
          </cell>
          <cell r="G26" t="str">
            <v>Push unit to Lamination</v>
          </cell>
          <cell r="H26">
            <v>2.3184</v>
          </cell>
          <cell r="I26">
            <v>2.1712</v>
          </cell>
          <cell r="J26">
            <v>2.2172</v>
          </cell>
          <cell r="K26">
            <v>2.24</v>
          </cell>
        </row>
        <row r="27">
          <cell r="E27">
            <v>4</v>
          </cell>
          <cell r="F27" t="str">
            <v>产品烫画</v>
          </cell>
          <cell r="G27" t="str">
            <v>Start Laminate</v>
          </cell>
          <cell r="H27">
            <v>17.85</v>
          </cell>
          <cell r="I27">
            <v>17.68</v>
          </cell>
          <cell r="J27">
            <v>17.85</v>
          </cell>
          <cell r="K27">
            <v>17.79</v>
          </cell>
        </row>
        <row r="28">
          <cell r="E28">
            <v>5</v>
          </cell>
          <cell r="F28" t="str">
            <v>拉出烫画机载台</v>
          </cell>
          <cell r="G28" t="str">
            <v>Pull out the Unit</v>
          </cell>
          <cell r="H28">
            <v>2.3552</v>
          </cell>
          <cell r="I28">
            <v>2.254</v>
          </cell>
          <cell r="J28">
            <v>2.1712</v>
          </cell>
          <cell r="K28">
            <v>2.26</v>
          </cell>
        </row>
        <row r="29">
          <cell r="E29">
            <v>6</v>
          </cell>
          <cell r="F29" t="str">
            <v>取出成品放到托盘</v>
          </cell>
          <cell r="G29" t="str">
            <v>Put unit in the tray</v>
          </cell>
          <cell r="H29">
            <v>12.1716</v>
          </cell>
          <cell r="I29">
            <v>13.11</v>
          </cell>
          <cell r="J29">
            <v>11.362</v>
          </cell>
          <cell r="K29">
            <v>12.21</v>
          </cell>
        </row>
        <row r="30">
          <cell r="E30">
            <v>7</v>
          </cell>
          <cell r="F30" t="str">
            <v>靜置60s</v>
          </cell>
          <cell r="G30" t="str">
            <v>Unit cooling 60s</v>
          </cell>
          <cell r="H30">
            <v>60</v>
          </cell>
          <cell r="I30">
            <v>60</v>
          </cell>
          <cell r="J30">
            <v>60</v>
          </cell>
          <cell r="K30">
            <v>60</v>
          </cell>
        </row>
        <row r="31">
          <cell r="E31">
            <v>8</v>
          </cell>
          <cell r="F31" t="str">
            <v>撕取背胶离型纸</v>
          </cell>
          <cell r="G31" t="str">
            <v>Tear off the release paper of the ADH</v>
          </cell>
          <cell r="H31">
            <v>11.32</v>
          </cell>
          <cell r="I31">
            <v>11.25</v>
          </cell>
          <cell r="J31">
            <v>11.56</v>
          </cell>
          <cell r="K31">
            <v>11.38</v>
          </cell>
        </row>
        <row r="32">
          <cell r="E32">
            <v>9</v>
          </cell>
          <cell r="F32" t="str">
            <v>将8mil&amp;1mil胶定位到tooling上</v>
          </cell>
          <cell r="G32" t="str">
            <v>Put ADH(8mil+1mil)  into the tooling</v>
          </cell>
          <cell r="H32">
            <v>28.56</v>
          </cell>
          <cell r="I32">
            <v>28.65</v>
          </cell>
          <cell r="J32">
            <v>28.45</v>
          </cell>
          <cell r="K32">
            <v>28.55</v>
          </cell>
        </row>
        <row r="33">
          <cell r="E33">
            <v>10</v>
          </cell>
          <cell r="F33" t="str">
            <v>盖上硅胶垫</v>
          </cell>
          <cell r="G33" t="str">
            <v>Put the silicone on Tooling</v>
          </cell>
          <cell r="H33">
            <v>4.23</v>
          </cell>
          <cell r="I33">
            <v>4.35</v>
          </cell>
          <cell r="J33">
            <v>4.52</v>
          </cell>
          <cell r="K33">
            <v>4.37</v>
          </cell>
        </row>
        <row r="34">
          <cell r="E34">
            <v>11</v>
          </cell>
          <cell r="F34" t="str">
            <v>推入烫画机载台</v>
          </cell>
          <cell r="G34" t="str">
            <v>Push unit to Lamination</v>
          </cell>
          <cell r="H34">
            <v>2.3184</v>
          </cell>
          <cell r="I34">
            <v>2.1712</v>
          </cell>
          <cell r="J34">
            <v>2.2172</v>
          </cell>
          <cell r="K34">
            <v>2.24</v>
          </cell>
        </row>
        <row r="35">
          <cell r="E35">
            <v>12</v>
          </cell>
          <cell r="F35" t="str">
            <v>产品烫画</v>
          </cell>
          <cell r="G35" t="str">
            <v>Start Laminate</v>
          </cell>
          <cell r="H35">
            <v>17.85</v>
          </cell>
          <cell r="I35">
            <v>17.86</v>
          </cell>
          <cell r="J35">
            <v>17.85</v>
          </cell>
          <cell r="K35">
            <v>17.85</v>
          </cell>
        </row>
        <row r="36">
          <cell r="E36">
            <v>13</v>
          </cell>
          <cell r="F36" t="str">
            <v>拉出烫画机载台</v>
          </cell>
          <cell r="G36" t="str">
            <v>Pull out the Unit</v>
          </cell>
          <cell r="H36">
            <v>2.3552</v>
          </cell>
          <cell r="I36">
            <v>2.254</v>
          </cell>
          <cell r="J36">
            <v>2.1712</v>
          </cell>
          <cell r="K36">
            <v>2.26</v>
          </cell>
        </row>
        <row r="37">
          <cell r="E37">
            <v>14</v>
          </cell>
          <cell r="F37" t="str">
            <v>取出成品放到托盘</v>
          </cell>
          <cell r="G37" t="str">
            <v>Put unit in the tray</v>
          </cell>
          <cell r="H37">
            <v>11.362</v>
          </cell>
          <cell r="I37">
            <v>12.19</v>
          </cell>
          <cell r="J37">
            <v>10.4144</v>
          </cell>
          <cell r="K37">
            <v>11.32</v>
          </cell>
        </row>
        <row r="38">
          <cell r="E38">
            <v>15</v>
          </cell>
          <cell r="F38" t="str">
            <v>检查产品</v>
          </cell>
          <cell r="G38" t="str">
            <v>Check unit</v>
          </cell>
          <cell r="H38">
            <v>7.45</v>
          </cell>
          <cell r="I38">
            <v>7.65</v>
          </cell>
          <cell r="J38">
            <v>7.85</v>
          </cell>
          <cell r="K38">
            <v>7.65</v>
          </cell>
        </row>
        <row r="39">
          <cell r="C39" t="str">
            <v>Orion-5F</v>
          </cell>
          <cell r="D39" t="str">
            <v>Pre-Lam TSA to Orion</v>
          </cell>
          <cell r="E39">
            <v>1</v>
          </cell>
          <cell r="F39" t="str">
            <v>取Orion定位到Tooling</v>
          </cell>
          <cell r="G39" t="str">
            <v>Locate the Orion into the Tooling</v>
          </cell>
          <cell r="H39">
            <v>51.23</v>
          </cell>
          <cell r="I39">
            <v>52.32</v>
          </cell>
          <cell r="J39">
            <v>52.36</v>
          </cell>
          <cell r="K39">
            <v>51.97</v>
          </cell>
          <cell r="L39">
            <v>245.6</v>
          </cell>
          <cell r="M39">
            <v>21.41</v>
          </cell>
          <cell r="N39">
            <v>245.6</v>
          </cell>
          <cell r="O39">
            <v>3</v>
          </cell>
          <cell r="P39">
            <v>3</v>
          </cell>
          <cell r="Q39">
            <v>8</v>
          </cell>
        </row>
        <row r="40">
          <cell r="E40">
            <v>2</v>
          </cell>
          <cell r="F40" t="str">
            <v>取治具定位到Tooling，盖好硅胶垫</v>
          </cell>
          <cell r="G40" t="str">
            <v>Locate the Fixture on the Tooling</v>
          </cell>
          <cell r="H40">
            <v>20.12</v>
          </cell>
          <cell r="I40">
            <v>20.32</v>
          </cell>
          <cell r="J40">
            <v>20.15</v>
          </cell>
          <cell r="K40">
            <v>20.2</v>
          </cell>
        </row>
        <row r="41">
          <cell r="E41">
            <v>3</v>
          </cell>
          <cell r="F41" t="str">
            <v>撕TSA离型纸，定位TSA到Orion上</v>
          </cell>
          <cell r="G41" t="str">
            <v>Tear off the release paper</v>
          </cell>
          <cell r="H41">
            <v>90.54</v>
          </cell>
          <cell r="I41">
            <v>91.87</v>
          </cell>
          <cell r="J41">
            <v>91.25</v>
          </cell>
          <cell r="K41">
            <v>91.22</v>
          </cell>
        </row>
        <row r="42">
          <cell r="E42">
            <v>4</v>
          </cell>
          <cell r="F42" t="str">
            <v>盖上硅胶垫</v>
          </cell>
          <cell r="G42" t="str">
            <v>Put the silicone on Tooling</v>
          </cell>
          <cell r="H42">
            <v>7.56</v>
          </cell>
          <cell r="I42">
            <v>7.65</v>
          </cell>
          <cell r="J42">
            <v>7.45</v>
          </cell>
          <cell r="K42">
            <v>7.55</v>
          </cell>
        </row>
        <row r="43">
          <cell r="E43">
            <v>5</v>
          </cell>
          <cell r="F43" t="str">
            <v>推入烫画机载台</v>
          </cell>
          <cell r="G43" t="str">
            <v>Push unit to Lamination</v>
          </cell>
          <cell r="H43">
            <v>2.23</v>
          </cell>
          <cell r="I43">
            <v>2.35</v>
          </cell>
          <cell r="J43">
            <v>2.34</v>
          </cell>
          <cell r="K43">
            <v>2.31</v>
          </cell>
        </row>
        <row r="44">
          <cell r="E44">
            <v>6</v>
          </cell>
          <cell r="F44" t="str">
            <v>产品烫画</v>
          </cell>
          <cell r="G44" t="str">
            <v>Start Laminate</v>
          </cell>
          <cell r="H44">
            <v>16.78</v>
          </cell>
          <cell r="I44">
            <v>16.98</v>
          </cell>
          <cell r="J44">
            <v>16.78</v>
          </cell>
          <cell r="K44">
            <v>16.85</v>
          </cell>
        </row>
        <row r="45">
          <cell r="E45">
            <v>7</v>
          </cell>
          <cell r="F45" t="str">
            <v>拉出烫画机载台</v>
          </cell>
          <cell r="G45" t="str">
            <v>Pull out the Unit</v>
          </cell>
          <cell r="H45">
            <v>2.15</v>
          </cell>
          <cell r="I45">
            <v>2.35</v>
          </cell>
          <cell r="J45">
            <v>2.25</v>
          </cell>
          <cell r="K45">
            <v>2.25</v>
          </cell>
        </row>
        <row r="46">
          <cell r="E46">
            <v>8</v>
          </cell>
          <cell r="F46" t="str">
            <v>取下灰色硅胶垫，取下定位Shim，红色硅胶垫</v>
          </cell>
          <cell r="G46" t="str">
            <v>Take down the silicone and Shim &amp; red silicone pad</v>
          </cell>
          <cell r="H46">
            <v>14.32</v>
          </cell>
          <cell r="I46">
            <v>14.65</v>
          </cell>
          <cell r="J46">
            <v>14.52</v>
          </cell>
          <cell r="K46">
            <v>14.5</v>
          </cell>
        </row>
        <row r="47">
          <cell r="E47">
            <v>9</v>
          </cell>
          <cell r="F47" t="str">
            <v>将產品放入托盘</v>
          </cell>
          <cell r="G47" t="str">
            <v>Put unit in the tray</v>
          </cell>
          <cell r="H47">
            <v>35.23</v>
          </cell>
          <cell r="I47">
            <v>35.32</v>
          </cell>
          <cell r="J47">
            <v>35.62</v>
          </cell>
          <cell r="K47">
            <v>35.39</v>
          </cell>
        </row>
        <row r="48">
          <cell r="E48">
            <v>10</v>
          </cell>
          <cell r="F48" t="str">
            <v>目检产品（8x）</v>
          </cell>
          <cell r="G48" t="str">
            <v>cosmetic inspection</v>
          </cell>
          <cell r="H48">
            <v>20.14</v>
          </cell>
          <cell r="I48">
            <v>20.35</v>
          </cell>
          <cell r="J48">
            <v>20.14</v>
          </cell>
          <cell r="K48">
            <v>20.21</v>
          </cell>
        </row>
        <row r="49">
          <cell r="C49" t="str">
            <v>LPanel UH Cap-2F</v>
          </cell>
          <cell r="D49" t="str">
            <v>Laminate ADH to Lower Hinge Cap - PTP Side</v>
          </cell>
          <cell r="E49">
            <v>1</v>
          </cell>
          <cell r="F49" t="str">
            <v>取胶定位到tooling上</v>
          </cell>
          <cell r="G49" t="str">
            <v>Locate  ADH on the tooling</v>
          </cell>
          <cell r="H49">
            <v>22.51</v>
          </cell>
          <cell r="I49">
            <v>22.65</v>
          </cell>
          <cell r="J49">
            <v>22.58</v>
          </cell>
          <cell r="K49">
            <v>22.58</v>
          </cell>
          <cell r="L49">
            <v>111.58</v>
          </cell>
          <cell r="M49">
            <v>23.36</v>
          </cell>
          <cell r="N49">
            <v>111.58</v>
          </cell>
          <cell r="O49">
            <v>6</v>
          </cell>
          <cell r="P49">
            <v>6</v>
          </cell>
          <cell r="Q49">
            <v>2</v>
          </cell>
        </row>
        <row r="50">
          <cell r="E50">
            <v>2</v>
          </cell>
          <cell r="F50" t="str">
            <v>取Lower Hinge Cap定位到tooling上</v>
          </cell>
          <cell r="G50" t="str">
            <v>Locate Lower Hinge Cap on the tooling</v>
          </cell>
          <cell r="H50">
            <v>22.35</v>
          </cell>
          <cell r="I50">
            <v>22.86</v>
          </cell>
          <cell r="J50">
            <v>22.68</v>
          </cell>
          <cell r="K50">
            <v>22.63</v>
          </cell>
        </row>
        <row r="51">
          <cell r="E51">
            <v>3</v>
          </cell>
          <cell r="F51" t="str">
            <v>盖上硅胶垫</v>
          </cell>
          <cell r="G51" t="str">
            <v>Put the silicone on it</v>
          </cell>
          <cell r="H51">
            <v>4.56</v>
          </cell>
          <cell r="I51">
            <v>4.65</v>
          </cell>
          <cell r="J51">
            <v>4.53</v>
          </cell>
          <cell r="K51">
            <v>4.58</v>
          </cell>
        </row>
        <row r="52">
          <cell r="E52">
            <v>4</v>
          </cell>
          <cell r="F52" t="str">
            <v>推入烫画机载台</v>
          </cell>
          <cell r="G52" t="str">
            <v>Push unit to Lamination</v>
          </cell>
          <cell r="H52">
            <v>2.78</v>
          </cell>
          <cell r="I52">
            <v>2.85</v>
          </cell>
          <cell r="J52">
            <v>2.98</v>
          </cell>
          <cell r="K52">
            <v>2.87</v>
          </cell>
        </row>
        <row r="53">
          <cell r="E53">
            <v>5</v>
          </cell>
          <cell r="F53" t="str">
            <v>产品烫画</v>
          </cell>
          <cell r="G53" t="str">
            <v>Start Laminate</v>
          </cell>
          <cell r="H53">
            <v>17.56</v>
          </cell>
          <cell r="I53">
            <v>17.85</v>
          </cell>
          <cell r="J53">
            <v>17.89</v>
          </cell>
          <cell r="K53">
            <v>17.77</v>
          </cell>
        </row>
        <row r="54">
          <cell r="E54">
            <v>6</v>
          </cell>
          <cell r="F54" t="str">
            <v>拉出烫画机载台</v>
          </cell>
          <cell r="G54" t="str">
            <v>Pull out the Unit</v>
          </cell>
          <cell r="H54">
            <v>2.95</v>
          </cell>
          <cell r="I54">
            <v>2.21</v>
          </cell>
          <cell r="J54">
            <v>2.99</v>
          </cell>
          <cell r="K54">
            <v>2.72</v>
          </cell>
        </row>
        <row r="55">
          <cell r="E55">
            <v>7</v>
          </cell>
          <cell r="F55" t="str">
            <v>取下硅胶垫</v>
          </cell>
          <cell r="G55" t="str">
            <v>Take down the silicone</v>
          </cell>
          <cell r="H55">
            <v>10.21</v>
          </cell>
          <cell r="I55">
            <v>11.23</v>
          </cell>
          <cell r="J55">
            <v>11.32</v>
          </cell>
          <cell r="K55">
            <v>10.92</v>
          </cell>
        </row>
        <row r="56">
          <cell r="E56">
            <v>8</v>
          </cell>
          <cell r="F56" t="str">
            <v>将产品放入托盘</v>
          </cell>
          <cell r="G56" t="str">
            <v>Put unit in the tray</v>
          </cell>
          <cell r="H56">
            <v>34.25</v>
          </cell>
          <cell r="I56">
            <v>33.25</v>
          </cell>
          <cell r="J56">
            <v>32.35</v>
          </cell>
          <cell r="K56">
            <v>33.28</v>
          </cell>
        </row>
        <row r="57">
          <cell r="E57">
            <v>9</v>
          </cell>
          <cell r="F57" t="str">
            <v>目检产品（4x）</v>
          </cell>
          <cell r="G57" t="str">
            <v>cosmetic inspection</v>
          </cell>
          <cell r="H57">
            <v>12.32</v>
          </cell>
          <cell r="I57">
            <v>12.35</v>
          </cell>
          <cell r="J57">
            <v>11.32</v>
          </cell>
          <cell r="K57">
            <v>12</v>
          </cell>
        </row>
        <row r="58">
          <cell r="C58" t="str">
            <v>LPanel UH Cap-3F</v>
          </cell>
          <cell r="D58" t="str">
            <v>Laminate ADH to Lower Hinge Cap - PTP Side</v>
          </cell>
          <cell r="E58">
            <v>1</v>
          </cell>
          <cell r="F58" t="str">
            <v>取胶定位到tooling上</v>
          </cell>
          <cell r="G58" t="str">
            <v>Locate  ADH on the tooling</v>
          </cell>
          <cell r="H58">
            <v>20.31</v>
          </cell>
          <cell r="I58">
            <v>21.25</v>
          </cell>
          <cell r="J58">
            <v>20.35</v>
          </cell>
          <cell r="K58">
            <v>20.64</v>
          </cell>
          <cell r="L58">
            <v>127.86</v>
          </cell>
          <cell r="M58">
            <v>23.17</v>
          </cell>
          <cell r="N58">
            <v>127.86</v>
          </cell>
          <cell r="O58">
            <v>6</v>
          </cell>
          <cell r="P58">
            <v>6</v>
          </cell>
          <cell r="Q58">
            <v>2</v>
          </cell>
        </row>
        <row r="59">
          <cell r="E59">
            <v>2</v>
          </cell>
          <cell r="F59" t="str">
            <v>撕Lower Hinge Cap离型纸</v>
          </cell>
          <cell r="G59" t="str">
            <v>tear off lower hinge cap releasa paper</v>
          </cell>
          <cell r="H59">
            <v>20.14</v>
          </cell>
          <cell r="I59">
            <v>20.15</v>
          </cell>
          <cell r="J59">
            <v>20.14</v>
          </cell>
          <cell r="K59">
            <v>20.14</v>
          </cell>
        </row>
        <row r="60">
          <cell r="E60">
            <v>3</v>
          </cell>
          <cell r="F60" t="str">
            <v>取Lower Hinge Cap定位到tooling上</v>
          </cell>
          <cell r="G60" t="str">
            <v>Locate Lower Hinge Cap on the tooling</v>
          </cell>
          <cell r="H60">
            <v>20.14</v>
          </cell>
          <cell r="I60">
            <v>19.58</v>
          </cell>
          <cell r="J60">
            <v>19.68</v>
          </cell>
          <cell r="K60">
            <v>19.8</v>
          </cell>
        </row>
        <row r="61">
          <cell r="E61">
            <v>4</v>
          </cell>
          <cell r="F61" t="str">
            <v>盖上硅胶垫</v>
          </cell>
          <cell r="G61" t="str">
            <v>Put the silicone on it</v>
          </cell>
          <cell r="H61">
            <v>5.62</v>
          </cell>
          <cell r="I61">
            <v>5.23</v>
          </cell>
          <cell r="J61">
            <v>5.62</v>
          </cell>
          <cell r="K61">
            <v>5.49</v>
          </cell>
        </row>
        <row r="62">
          <cell r="E62">
            <v>5</v>
          </cell>
          <cell r="F62" t="str">
            <v>推入烫画机载台</v>
          </cell>
          <cell r="G62" t="str">
            <v>Push unit to Lamination</v>
          </cell>
          <cell r="H62">
            <v>2.78</v>
          </cell>
          <cell r="I62">
            <v>2.85</v>
          </cell>
          <cell r="J62">
            <v>2.98</v>
          </cell>
          <cell r="K62">
            <v>2.87</v>
          </cell>
        </row>
        <row r="63">
          <cell r="E63">
            <v>6</v>
          </cell>
          <cell r="F63" t="str">
            <v>产品烫画</v>
          </cell>
          <cell r="G63" t="str">
            <v>Start Laminate</v>
          </cell>
          <cell r="H63">
            <v>17.56</v>
          </cell>
          <cell r="I63">
            <v>17.65</v>
          </cell>
          <cell r="J63">
            <v>17.52</v>
          </cell>
          <cell r="K63">
            <v>17.58</v>
          </cell>
        </row>
        <row r="64">
          <cell r="E64">
            <v>7</v>
          </cell>
          <cell r="F64" t="str">
            <v>拉出烫画机载台</v>
          </cell>
          <cell r="G64" t="str">
            <v>Pull out the Unit</v>
          </cell>
          <cell r="H64">
            <v>2.95</v>
          </cell>
          <cell r="I64">
            <v>2.21</v>
          </cell>
          <cell r="J64">
            <v>2.99</v>
          </cell>
          <cell r="K64">
            <v>2.72</v>
          </cell>
        </row>
        <row r="65">
          <cell r="E65">
            <v>8</v>
          </cell>
          <cell r="F65" t="str">
            <v>取下硅胶垫</v>
          </cell>
          <cell r="G65" t="str">
            <v>Take down the silicone</v>
          </cell>
          <cell r="H65">
            <v>10.21</v>
          </cell>
          <cell r="I65">
            <v>11.23</v>
          </cell>
          <cell r="J65">
            <v>11.32</v>
          </cell>
          <cell r="K65">
            <v>10.92</v>
          </cell>
        </row>
        <row r="66">
          <cell r="E66">
            <v>9</v>
          </cell>
          <cell r="F66" t="str">
            <v>将产品放入托盘</v>
          </cell>
          <cell r="G66" t="str">
            <v>Put unit in the tray</v>
          </cell>
          <cell r="H66">
            <v>34.25</v>
          </cell>
          <cell r="I66">
            <v>33.25</v>
          </cell>
          <cell r="J66">
            <v>32.35</v>
          </cell>
          <cell r="K66">
            <v>33.28</v>
          </cell>
        </row>
        <row r="67">
          <cell r="E67">
            <v>10</v>
          </cell>
          <cell r="F67" t="str">
            <v>目检产品（4x）</v>
          </cell>
          <cell r="G67" t="str">
            <v>cosmetic inspection</v>
          </cell>
          <cell r="H67">
            <v>12.32</v>
          </cell>
          <cell r="I67">
            <v>12.35</v>
          </cell>
          <cell r="J67">
            <v>11.32</v>
          </cell>
          <cell r="K67">
            <v>12</v>
          </cell>
        </row>
        <row r="68">
          <cell r="C68" t="str">
            <v>Upanel UH Cap-2F</v>
          </cell>
          <cell r="D68" t="str">
            <v>Laminate ADH to Upper Hinge Cap - PTP Side</v>
          </cell>
          <cell r="E68">
            <v>1</v>
          </cell>
          <cell r="F68" t="str">
            <v>取胶定位到tooling上（4x）</v>
          </cell>
          <cell r="G68" t="str">
            <v>Locate ADH on the tooling</v>
          </cell>
          <cell r="H68">
            <v>42.35</v>
          </cell>
          <cell r="I68">
            <v>41.32</v>
          </cell>
          <cell r="J68">
            <v>42.13</v>
          </cell>
          <cell r="K68">
            <v>41.93</v>
          </cell>
          <cell r="L68">
            <v>130.42</v>
          </cell>
          <cell r="M68">
            <v>22.44</v>
          </cell>
          <cell r="N68">
            <v>130.42</v>
          </cell>
          <cell r="O68">
            <v>3</v>
          </cell>
          <cell r="P68">
            <v>3</v>
          </cell>
          <cell r="Q68">
            <v>4</v>
          </cell>
        </row>
        <row r="69">
          <cell r="E69">
            <v>2</v>
          </cell>
          <cell r="F69" t="str">
            <v>取Upper Hinge Cap定位到tooling上（4x）</v>
          </cell>
          <cell r="G69" t="str">
            <v>Locate Upper Hinge Cap on the tooling</v>
          </cell>
          <cell r="H69">
            <v>41.32</v>
          </cell>
          <cell r="I69">
            <v>42.13</v>
          </cell>
          <cell r="J69">
            <v>43.21</v>
          </cell>
          <cell r="K69">
            <v>42.22</v>
          </cell>
        </row>
        <row r="70">
          <cell r="E70">
            <v>3</v>
          </cell>
          <cell r="F70" t="str">
            <v>盖上硅胶垫（4x）</v>
          </cell>
          <cell r="G70" t="str">
            <v>Put the silicone on it</v>
          </cell>
          <cell r="H70">
            <v>4.23</v>
          </cell>
          <cell r="I70">
            <v>4.65</v>
          </cell>
          <cell r="J70">
            <v>4.25</v>
          </cell>
          <cell r="K70">
            <v>4.38</v>
          </cell>
        </row>
        <row r="71">
          <cell r="E71">
            <v>4</v>
          </cell>
          <cell r="F71" t="str">
            <v>推入烫画机载台</v>
          </cell>
          <cell r="G71" t="str">
            <v>Push unit to Lamination</v>
          </cell>
          <cell r="H71">
            <v>2.65</v>
          </cell>
          <cell r="I71">
            <v>2.45</v>
          </cell>
          <cell r="J71">
            <v>2.44</v>
          </cell>
          <cell r="K71">
            <v>2.51</v>
          </cell>
        </row>
        <row r="72">
          <cell r="E72">
            <v>5</v>
          </cell>
          <cell r="F72" t="str">
            <v>产品烫画</v>
          </cell>
          <cell r="G72" t="str">
            <v>Start Laminate</v>
          </cell>
          <cell r="H72">
            <v>17.25</v>
          </cell>
          <cell r="I72">
            <v>17.35</v>
          </cell>
          <cell r="J72">
            <v>17.85</v>
          </cell>
          <cell r="K72">
            <v>17.48</v>
          </cell>
        </row>
        <row r="73">
          <cell r="E73">
            <v>6</v>
          </cell>
          <cell r="F73" t="str">
            <v>拉出烫画机载台</v>
          </cell>
          <cell r="G73" t="str">
            <v>Pull out the Unit</v>
          </cell>
          <cell r="H73">
            <v>2.56</v>
          </cell>
          <cell r="I73">
            <v>2.35</v>
          </cell>
          <cell r="J73">
            <v>2.45</v>
          </cell>
          <cell r="K73">
            <v>2.45</v>
          </cell>
        </row>
        <row r="74">
          <cell r="E74">
            <v>7</v>
          </cell>
          <cell r="F74" t="str">
            <v>取下硅胶垫</v>
          </cell>
          <cell r="G74" t="str">
            <v>Take down the silicone</v>
          </cell>
          <cell r="H74">
            <v>4.12</v>
          </cell>
          <cell r="I74">
            <v>4.21</v>
          </cell>
          <cell r="J74">
            <v>4.32</v>
          </cell>
          <cell r="K74">
            <v>4.22</v>
          </cell>
        </row>
        <row r="75">
          <cell r="E75">
            <v>8</v>
          </cell>
          <cell r="F75" t="str">
            <v>将产品放入托盘</v>
          </cell>
          <cell r="G75" t="str">
            <v>Put unit in the tray</v>
          </cell>
          <cell r="H75">
            <v>20.56</v>
          </cell>
          <cell r="I75">
            <v>21.74</v>
          </cell>
          <cell r="J75">
            <v>18.49</v>
          </cell>
          <cell r="K75">
            <v>20.26</v>
          </cell>
        </row>
        <row r="76">
          <cell r="E76">
            <v>9</v>
          </cell>
          <cell r="F76" t="str">
            <v>目检产品（4x）</v>
          </cell>
          <cell r="G76" t="str">
            <v>cosmetic inspection</v>
          </cell>
          <cell r="H76">
            <v>12.35</v>
          </cell>
          <cell r="I76">
            <v>12.65</v>
          </cell>
          <cell r="J76">
            <v>12.35</v>
          </cell>
          <cell r="K76">
            <v>12.45</v>
          </cell>
        </row>
        <row r="77">
          <cell r="C77" t="str">
            <v>Upanel UH Cap-3F</v>
          </cell>
          <cell r="D77" t="str">
            <v>Laminate ADH to Upper Hinge Cap - PTP Side</v>
          </cell>
          <cell r="E77">
            <v>1</v>
          </cell>
          <cell r="F77" t="str">
            <v>取胶定位到tooling上（4x）</v>
          </cell>
          <cell r="G77" t="str">
            <v>Locate ADH on the tooling</v>
          </cell>
          <cell r="H77">
            <v>42.35</v>
          </cell>
          <cell r="I77">
            <v>41.32</v>
          </cell>
          <cell r="J77">
            <v>42.13</v>
          </cell>
          <cell r="K77">
            <v>41.93</v>
          </cell>
          <cell r="L77">
            <v>171.68</v>
          </cell>
          <cell r="M77">
            <v>22.24</v>
          </cell>
          <cell r="N77">
            <v>171.68</v>
          </cell>
          <cell r="O77">
            <v>4</v>
          </cell>
          <cell r="P77">
            <v>4</v>
          </cell>
          <cell r="Q77">
            <v>4</v>
          </cell>
        </row>
        <row r="78">
          <cell r="E78">
            <v>2</v>
          </cell>
          <cell r="F78" t="str">
            <v>撕Cap离型纸</v>
          </cell>
          <cell r="G78" t="str">
            <v>Tear off Cap release paper</v>
          </cell>
          <cell r="H78">
            <v>41.32</v>
          </cell>
          <cell r="I78">
            <v>41.25</v>
          </cell>
          <cell r="J78">
            <v>41.32</v>
          </cell>
          <cell r="K78">
            <v>41.3</v>
          </cell>
        </row>
        <row r="79">
          <cell r="E79">
            <v>3</v>
          </cell>
          <cell r="F79" t="str">
            <v>取Upper Hinge Cap定位到tooling上（4x）</v>
          </cell>
          <cell r="G79" t="str">
            <v>Locate Upper Hinge Cap on the tooling</v>
          </cell>
          <cell r="H79">
            <v>41.32</v>
          </cell>
          <cell r="I79">
            <v>42.13</v>
          </cell>
          <cell r="J79">
            <v>43.21</v>
          </cell>
          <cell r="K79">
            <v>42.22</v>
          </cell>
        </row>
        <row r="80">
          <cell r="E80">
            <v>4</v>
          </cell>
          <cell r="F80" t="str">
            <v>盖上硅胶垫（4x）</v>
          </cell>
          <cell r="G80" t="str">
            <v>Put the silicone on it</v>
          </cell>
          <cell r="H80">
            <v>4.23</v>
          </cell>
          <cell r="I80">
            <v>4.65</v>
          </cell>
          <cell r="J80">
            <v>4.25</v>
          </cell>
          <cell r="K80">
            <v>4.38</v>
          </cell>
        </row>
        <row r="81">
          <cell r="E81">
            <v>5</v>
          </cell>
          <cell r="F81" t="str">
            <v>推入烫画机载台</v>
          </cell>
          <cell r="G81" t="str">
            <v>Push unit to Lamination</v>
          </cell>
          <cell r="H81">
            <v>2.65</v>
          </cell>
          <cell r="I81">
            <v>2.45</v>
          </cell>
          <cell r="J81">
            <v>2.44</v>
          </cell>
          <cell r="K81">
            <v>2.51</v>
          </cell>
        </row>
        <row r="82">
          <cell r="E82">
            <v>6</v>
          </cell>
          <cell r="F82" t="str">
            <v>产品烫画</v>
          </cell>
          <cell r="G82" t="str">
            <v>Start Laminate</v>
          </cell>
          <cell r="H82">
            <v>17.25</v>
          </cell>
          <cell r="I82">
            <v>17.35</v>
          </cell>
          <cell r="J82">
            <v>17.25</v>
          </cell>
          <cell r="K82">
            <v>17.28</v>
          </cell>
        </row>
        <row r="83">
          <cell r="E83">
            <v>7</v>
          </cell>
          <cell r="F83" t="str">
            <v>拉出烫画机载台</v>
          </cell>
          <cell r="G83" t="str">
            <v>Pull out the Unit</v>
          </cell>
          <cell r="H83">
            <v>2.56</v>
          </cell>
          <cell r="I83">
            <v>2.35</v>
          </cell>
          <cell r="J83">
            <v>2.45</v>
          </cell>
          <cell r="K83">
            <v>2.45</v>
          </cell>
        </row>
        <row r="84">
          <cell r="E84">
            <v>8</v>
          </cell>
          <cell r="F84" t="str">
            <v>取下硅胶垫</v>
          </cell>
          <cell r="G84" t="str">
            <v>Take down the silicone</v>
          </cell>
          <cell r="H84">
            <v>4.21</v>
          </cell>
          <cell r="I84">
            <v>4.21</v>
          </cell>
          <cell r="J84">
            <v>4.12</v>
          </cell>
          <cell r="K84">
            <v>4.18</v>
          </cell>
        </row>
        <row r="85">
          <cell r="E85">
            <v>9</v>
          </cell>
          <cell r="F85" t="str">
            <v>将产品放入托盘</v>
          </cell>
          <cell r="G85" t="str">
            <v>Put unit in the tray</v>
          </cell>
          <cell r="H85">
            <v>20.56</v>
          </cell>
          <cell r="I85">
            <v>21.74</v>
          </cell>
          <cell r="J85">
            <v>18.49</v>
          </cell>
          <cell r="K85">
            <v>20.26</v>
          </cell>
        </row>
        <row r="86">
          <cell r="E86">
            <v>10</v>
          </cell>
          <cell r="F86" t="str">
            <v>目检产品（4x）</v>
          </cell>
          <cell r="G86" t="str">
            <v>cosmetic inspection</v>
          </cell>
          <cell r="H86">
            <v>12.35</v>
          </cell>
          <cell r="I86">
            <v>12.65</v>
          </cell>
          <cell r="J86">
            <v>12.35</v>
          </cell>
          <cell r="K86">
            <v>12.45</v>
          </cell>
        </row>
        <row r="87">
          <cell r="C87" t="str">
            <v>PTP-3F</v>
          </cell>
          <cell r="D87" t="str">
            <v>Pre-Lam PTP ADH  to PTP</v>
          </cell>
          <cell r="E87">
            <v>1</v>
          </cell>
          <cell r="F87" t="str">
            <v>撕PTP的离型纸</v>
          </cell>
          <cell r="G87" t="str">
            <v>Tear off the release paper of the PTP</v>
          </cell>
          <cell r="H87">
            <v>35.47</v>
          </cell>
          <cell r="I87">
            <v>34.56</v>
          </cell>
          <cell r="J87">
            <v>35.68</v>
          </cell>
          <cell r="K87">
            <v>35.24</v>
          </cell>
          <cell r="L87">
            <v>138.47</v>
          </cell>
          <cell r="M87">
            <v>22.54</v>
          </cell>
          <cell r="N87">
            <v>138.47</v>
          </cell>
          <cell r="O87">
            <v>14</v>
          </cell>
          <cell r="P87">
            <v>14</v>
          </cell>
          <cell r="Q87">
            <v>1</v>
          </cell>
        </row>
        <row r="88">
          <cell r="E88">
            <v>2</v>
          </cell>
          <cell r="F88" t="str">
            <v>目检PTP</v>
          </cell>
          <cell r="G88" t="str">
            <v>Looking and Checking PTP</v>
          </cell>
          <cell r="H88">
            <v>6.51</v>
          </cell>
          <cell r="I88">
            <v>6.51</v>
          </cell>
          <cell r="J88">
            <v>6.94</v>
          </cell>
          <cell r="K88">
            <v>6.65</v>
          </cell>
        </row>
        <row r="89">
          <cell r="E89">
            <v>3</v>
          </cell>
          <cell r="F89" t="str">
            <v>定位PTP到Tooling</v>
          </cell>
          <cell r="G89" t="str">
            <v>Locate the PTP  onto the tooling</v>
          </cell>
          <cell r="H89">
            <v>13.25</v>
          </cell>
          <cell r="I89">
            <v>13.45</v>
          </cell>
          <cell r="J89">
            <v>13.65</v>
          </cell>
          <cell r="K89">
            <v>13.45</v>
          </cell>
        </row>
        <row r="90">
          <cell r="E90">
            <v>4</v>
          </cell>
          <cell r="F90" t="str">
            <v>定位Base side PTP胶到PTP</v>
          </cell>
          <cell r="G90" t="str">
            <v>Locate the panel side PTP ADH onto the PTP</v>
          </cell>
          <cell r="H90">
            <v>32.25</v>
          </cell>
          <cell r="I90">
            <v>31.25</v>
          </cell>
          <cell r="J90">
            <v>31.65</v>
          </cell>
          <cell r="K90">
            <v>31.72</v>
          </cell>
        </row>
        <row r="91">
          <cell r="E91">
            <v>5</v>
          </cell>
          <cell r="F91" t="str">
            <v>定位硅胶垫到PTP</v>
          </cell>
          <cell r="G91" t="str">
            <v>Locate silicone pad to PTP</v>
          </cell>
          <cell r="H91">
            <v>20.31</v>
          </cell>
          <cell r="I91">
            <v>20.12</v>
          </cell>
          <cell r="J91">
            <v>20.15</v>
          </cell>
          <cell r="K91">
            <v>20.19</v>
          </cell>
        </row>
        <row r="92">
          <cell r="E92">
            <v>6</v>
          </cell>
          <cell r="F92" t="str">
            <v>推入烫画机载台</v>
          </cell>
          <cell r="G92" t="str">
            <v>Push unit to Lamination</v>
          </cell>
          <cell r="H92">
            <v>2.65</v>
          </cell>
          <cell r="I92">
            <v>2.45</v>
          </cell>
          <cell r="J92">
            <v>2.44</v>
          </cell>
          <cell r="K92">
            <v>2.51</v>
          </cell>
        </row>
        <row r="93">
          <cell r="E93">
            <v>7</v>
          </cell>
          <cell r="F93" t="str">
            <v>产品烫画</v>
          </cell>
          <cell r="G93" t="str">
            <v>Start Laminate</v>
          </cell>
          <cell r="H93">
            <v>17.25</v>
          </cell>
          <cell r="I93">
            <v>17.65</v>
          </cell>
          <cell r="J93">
            <v>17.85</v>
          </cell>
          <cell r="K93">
            <v>17.58</v>
          </cell>
        </row>
        <row r="94">
          <cell r="E94">
            <v>8</v>
          </cell>
          <cell r="F94" t="str">
            <v>拉出烫画机载台</v>
          </cell>
          <cell r="G94" t="str">
            <v>Pull out the Unit</v>
          </cell>
          <cell r="H94">
            <v>2.56</v>
          </cell>
          <cell r="I94">
            <v>2.35</v>
          </cell>
          <cell r="J94">
            <v>2.45</v>
          </cell>
          <cell r="K94">
            <v>2.45</v>
          </cell>
        </row>
        <row r="95">
          <cell r="E95">
            <v>9</v>
          </cell>
          <cell r="F95" t="str">
            <v>取下硅胶垫</v>
          </cell>
          <cell r="G95" t="str">
            <v>Take down the iron board</v>
          </cell>
          <cell r="H95">
            <v>8.76</v>
          </cell>
          <cell r="I95">
            <v>7.98</v>
          </cell>
          <cell r="J95">
            <v>8.24</v>
          </cell>
          <cell r="K95">
            <v>8.33</v>
          </cell>
        </row>
        <row r="96">
          <cell r="E96">
            <v>10</v>
          </cell>
          <cell r="F96" t="str">
            <v>取产品放到托盘</v>
          </cell>
          <cell r="G96" t="str">
            <v>Put unit in the tray</v>
          </cell>
          <cell r="H96">
            <v>9.24</v>
          </cell>
          <cell r="I96">
            <v>8.46</v>
          </cell>
          <cell r="J96">
            <v>9.47</v>
          </cell>
          <cell r="K96">
            <v>9.06</v>
          </cell>
        </row>
        <row r="97">
          <cell r="E97">
            <v>11</v>
          </cell>
          <cell r="F97" t="str">
            <v>检查产品</v>
          </cell>
          <cell r="G97" t="str">
            <v>ckeck unit</v>
          </cell>
          <cell r="H97">
            <v>8.89</v>
          </cell>
          <cell r="I97">
            <v>8.95</v>
          </cell>
          <cell r="J97">
            <v>8.78</v>
          </cell>
          <cell r="K97">
            <v>8.87</v>
          </cell>
        </row>
        <row r="98">
          <cell r="C98" t="str">
            <v>PTP-3.1F</v>
          </cell>
          <cell r="D98" t="str">
            <v>Pre-Lam PTP panel ADH &amp; Base Flange ADH-3F (2mil HBF 9002)</v>
          </cell>
          <cell r="E98">
            <v>1</v>
          </cell>
          <cell r="F98" t="str">
            <v>定位PTP到Tooling</v>
          </cell>
          <cell r="G98" t="str">
            <v>Locate the PTP  onto the tooling</v>
          </cell>
          <cell r="H98">
            <v>16.23</v>
          </cell>
          <cell r="I98">
            <v>16.32</v>
          </cell>
          <cell r="J98">
            <v>15.23</v>
          </cell>
          <cell r="K98">
            <v>15.93</v>
          </cell>
          <cell r="L98">
            <v>140.8</v>
          </cell>
          <cell r="M98">
            <v>22.24</v>
          </cell>
          <cell r="N98">
            <v>140.8</v>
          </cell>
          <cell r="O98">
            <v>14</v>
          </cell>
          <cell r="P98">
            <v>14</v>
          </cell>
          <cell r="Q98">
            <v>1</v>
          </cell>
        </row>
        <row r="99">
          <cell r="E99">
            <v>2</v>
          </cell>
          <cell r="F99" t="str">
            <v>撕PTP Spine离型纸与Base Flange离型纸</v>
          </cell>
          <cell r="G99" t="str">
            <v>Locate the panel side PTP ADH onto the PTP</v>
          </cell>
          <cell r="H99">
            <v>22.31</v>
          </cell>
          <cell r="I99">
            <v>22.36</v>
          </cell>
          <cell r="J99">
            <v>23.65</v>
          </cell>
          <cell r="K99">
            <v>22.77</v>
          </cell>
        </row>
        <row r="100">
          <cell r="E100">
            <v>3</v>
          </cell>
          <cell r="F100" t="str">
            <v>定位PTP Panel 面胶与Base Flange胶到PTP</v>
          </cell>
          <cell r="G100" t="str">
            <v>Tear off PTP Spine releae paper and Base Flange release paper</v>
          </cell>
          <cell r="H100">
            <v>35.23</v>
          </cell>
          <cell r="I100">
            <v>35.62</v>
          </cell>
          <cell r="J100">
            <v>35.25</v>
          </cell>
          <cell r="K100">
            <v>35.37</v>
          </cell>
        </row>
        <row r="101">
          <cell r="E101">
            <v>4</v>
          </cell>
          <cell r="F101" t="str">
            <v>盖上Base Flange离型纸</v>
          </cell>
          <cell r="G101" t="str">
            <v>Locate Base Flange release paper</v>
          </cell>
          <cell r="H101">
            <v>15.32</v>
          </cell>
          <cell r="I101">
            <v>15.26</v>
          </cell>
          <cell r="J101">
            <v>15.36</v>
          </cell>
          <cell r="K101">
            <v>15.31</v>
          </cell>
        </row>
        <row r="102">
          <cell r="E102">
            <v>5</v>
          </cell>
          <cell r="F102" t="str">
            <v>盖上硅胶垫</v>
          </cell>
          <cell r="G102" t="str">
            <v>Locate silicone pad to PTP</v>
          </cell>
          <cell r="H102">
            <v>20.12</v>
          </cell>
          <cell r="I102">
            <v>20.32</v>
          </cell>
          <cell r="J102">
            <v>20.15</v>
          </cell>
          <cell r="K102">
            <v>20.2</v>
          </cell>
        </row>
        <row r="103">
          <cell r="E103">
            <v>6</v>
          </cell>
          <cell r="F103" t="str">
            <v>推入烫画机载台</v>
          </cell>
          <cell r="G103" t="str">
            <v>Push unit to Lamination</v>
          </cell>
          <cell r="H103">
            <v>2.65</v>
          </cell>
          <cell r="I103">
            <v>2.45</v>
          </cell>
          <cell r="J103">
            <v>2.44</v>
          </cell>
          <cell r="K103">
            <v>2.51</v>
          </cell>
        </row>
        <row r="104">
          <cell r="E104">
            <v>7</v>
          </cell>
          <cell r="F104" t="str">
            <v>产品烫画</v>
          </cell>
          <cell r="G104" t="str">
            <v>Start Laminate</v>
          </cell>
          <cell r="H104">
            <v>17.25</v>
          </cell>
          <cell r="I104">
            <v>17.35</v>
          </cell>
          <cell r="J104">
            <v>17.25</v>
          </cell>
          <cell r="K104">
            <v>17.28</v>
          </cell>
        </row>
        <row r="105">
          <cell r="E105">
            <v>8</v>
          </cell>
          <cell r="F105" t="str">
            <v>拉出烫画机载台</v>
          </cell>
          <cell r="G105" t="str">
            <v>Pull out the Unit</v>
          </cell>
          <cell r="H105">
            <v>2.56</v>
          </cell>
          <cell r="I105">
            <v>2.35</v>
          </cell>
          <cell r="J105">
            <v>2.45</v>
          </cell>
          <cell r="K105">
            <v>2.45</v>
          </cell>
        </row>
        <row r="106">
          <cell r="E106">
            <v>9</v>
          </cell>
          <cell r="F106" t="str">
            <v>取下硅胶垫</v>
          </cell>
          <cell r="G106" t="str">
            <v>Take down the iron board</v>
          </cell>
          <cell r="H106">
            <v>8.76</v>
          </cell>
          <cell r="I106">
            <v>7.98</v>
          </cell>
          <cell r="J106">
            <v>8.24</v>
          </cell>
          <cell r="K106">
            <v>8.33</v>
          </cell>
        </row>
        <row r="107">
          <cell r="E107">
            <v>10</v>
          </cell>
          <cell r="F107" t="str">
            <v>取产品放到托盘</v>
          </cell>
          <cell r="G107" t="str">
            <v>Put unit in the tray</v>
          </cell>
          <cell r="H107">
            <v>9.24</v>
          </cell>
          <cell r="I107">
            <v>8.46</v>
          </cell>
          <cell r="J107">
            <v>9.47</v>
          </cell>
          <cell r="K107">
            <v>9.06</v>
          </cell>
        </row>
        <row r="108">
          <cell r="E108">
            <v>11</v>
          </cell>
          <cell r="F108" t="str">
            <v>检查产品</v>
          </cell>
          <cell r="G108" t="str">
            <v>ckeck unit</v>
          </cell>
          <cell r="H108">
            <v>8.89</v>
          </cell>
          <cell r="I108">
            <v>8.95</v>
          </cell>
          <cell r="J108">
            <v>8.78</v>
          </cell>
          <cell r="K108">
            <v>8.87</v>
          </cell>
        </row>
        <row r="109">
          <cell r="C109" t="str">
            <v>PTP-3.2F</v>
          </cell>
          <cell r="D109" t="str">
            <v>Pre-Lam Spine ADH-1F &amp; Camera &amp; Panel Flange ADH-3F (2mil HBF 9002)</v>
          </cell>
          <cell r="E109">
            <v>21</v>
          </cell>
          <cell r="F109" t="str">
            <v>定位PTP到Tooling</v>
          </cell>
          <cell r="G109" t="str">
            <v>Locate the PTP  onto the tooling</v>
          </cell>
          <cell r="H109">
            <v>12.13</v>
          </cell>
          <cell r="I109">
            <v>13.32</v>
          </cell>
          <cell r="J109">
            <v>12.65</v>
          </cell>
          <cell r="K109">
            <v>12.7</v>
          </cell>
          <cell r="L109">
            <v>145.09</v>
          </cell>
          <cell r="M109">
            <v>22.24</v>
          </cell>
          <cell r="N109">
            <v>145.09</v>
          </cell>
          <cell r="O109">
            <v>14</v>
          </cell>
          <cell r="P109">
            <v>14</v>
          </cell>
          <cell r="Q109">
            <v>1</v>
          </cell>
        </row>
        <row r="110">
          <cell r="E110">
            <v>22</v>
          </cell>
          <cell r="F110" t="str">
            <v>撕Spine胶与PTP Panel胶</v>
          </cell>
          <cell r="G110" t="str">
            <v>Locate the panel side PTP ADH onto the PTP</v>
          </cell>
          <cell r="H110">
            <v>20.12</v>
          </cell>
          <cell r="I110">
            <v>20.32</v>
          </cell>
          <cell r="J110">
            <v>20.15</v>
          </cell>
          <cell r="K110">
            <v>20.2</v>
          </cell>
        </row>
        <row r="111">
          <cell r="E111">
            <v>23</v>
          </cell>
          <cell r="F111" t="str">
            <v>定位Panel Flange与Spine胶、摄像孔胶到PTP</v>
          </cell>
          <cell r="G111" t="str">
            <v>Locate Panel Flange adh and Spine adh and Camera adh to PTP</v>
          </cell>
          <cell r="H111">
            <v>35.23</v>
          </cell>
          <cell r="I111">
            <v>35.62</v>
          </cell>
          <cell r="J111">
            <v>35.25</v>
          </cell>
          <cell r="K111">
            <v>35.37</v>
          </cell>
        </row>
        <row r="112">
          <cell r="E112">
            <v>24</v>
          </cell>
          <cell r="F112" t="str">
            <v>盖上Panel 面离型纸与PTP Spine离型纸</v>
          </cell>
          <cell r="G112" t="str">
            <v>locate Panel side release paper and PTP Spine release paper</v>
          </cell>
          <cell r="H112">
            <v>25.32</v>
          </cell>
          <cell r="I112">
            <v>25.26</v>
          </cell>
          <cell r="J112">
            <v>25.62</v>
          </cell>
          <cell r="K112">
            <v>25.4</v>
          </cell>
        </row>
        <row r="113">
          <cell r="E113">
            <v>25</v>
          </cell>
          <cell r="F113" t="str">
            <v>盖上硅胶垫</v>
          </cell>
          <cell r="G113" t="str">
            <v>Locate silicone pad to PTP</v>
          </cell>
          <cell r="H113">
            <v>20.12</v>
          </cell>
          <cell r="I113">
            <v>20.32</v>
          </cell>
          <cell r="J113">
            <v>20.15</v>
          </cell>
          <cell r="K113">
            <v>20.2</v>
          </cell>
        </row>
        <row r="114">
          <cell r="E114">
            <v>26</v>
          </cell>
          <cell r="F114" t="str">
            <v>推入烫画机载台</v>
          </cell>
          <cell r="G114" t="str">
            <v>Push unit to Lamination</v>
          </cell>
          <cell r="H114">
            <v>2.65</v>
          </cell>
          <cell r="I114">
            <v>2.45</v>
          </cell>
          <cell r="J114">
            <v>2.44</v>
          </cell>
          <cell r="K114">
            <v>2.51</v>
          </cell>
        </row>
        <row r="115">
          <cell r="E115">
            <v>27</v>
          </cell>
          <cell r="F115" t="str">
            <v>产品烫画</v>
          </cell>
          <cell r="G115" t="str">
            <v>Start Laminate</v>
          </cell>
          <cell r="H115">
            <v>17.25</v>
          </cell>
          <cell r="I115">
            <v>17.35</v>
          </cell>
          <cell r="J115">
            <v>17.25</v>
          </cell>
          <cell r="K115">
            <v>17.28</v>
          </cell>
        </row>
        <row r="116">
          <cell r="E116">
            <v>28</v>
          </cell>
          <cell r="F116" t="str">
            <v>拉出烫画机载台</v>
          </cell>
          <cell r="G116" t="str">
            <v>Pull out the Unit</v>
          </cell>
          <cell r="H116">
            <v>2.56</v>
          </cell>
          <cell r="I116">
            <v>2.35</v>
          </cell>
          <cell r="J116">
            <v>2.45</v>
          </cell>
          <cell r="K116">
            <v>2.45</v>
          </cell>
        </row>
        <row r="117">
          <cell r="E117">
            <v>29</v>
          </cell>
          <cell r="F117" t="str">
            <v>取下硅胶垫</v>
          </cell>
          <cell r="G117" t="str">
            <v>Take down the iron board</v>
          </cell>
          <cell r="H117">
            <v>8.76</v>
          </cell>
          <cell r="I117">
            <v>7.98</v>
          </cell>
          <cell r="J117">
            <v>8.24</v>
          </cell>
          <cell r="K117">
            <v>8.33</v>
          </cell>
        </row>
        <row r="118">
          <cell r="E118">
            <v>30</v>
          </cell>
          <cell r="F118" t="str">
            <v>取产品放到托盘</v>
          </cell>
          <cell r="G118" t="str">
            <v>Put unit in the tray</v>
          </cell>
          <cell r="H118">
            <v>9.24</v>
          </cell>
          <cell r="I118">
            <v>8.46</v>
          </cell>
          <cell r="J118">
            <v>9.47</v>
          </cell>
          <cell r="K118">
            <v>9.06</v>
          </cell>
        </row>
        <row r="119">
          <cell r="E119">
            <v>31</v>
          </cell>
          <cell r="F119" t="str">
            <v>检查产品</v>
          </cell>
          <cell r="G119" t="str">
            <v>ckeck unit</v>
          </cell>
          <cell r="H119">
            <v>8.89</v>
          </cell>
          <cell r="I119">
            <v>8.95</v>
          </cell>
          <cell r="J119">
            <v>8.78</v>
          </cell>
          <cell r="K119">
            <v>8.87</v>
          </cell>
        </row>
        <row r="120">
          <cell r="C120" t="str">
            <v>MF-3F</v>
          </cell>
          <cell r="D120" t="str">
            <v>Pre-Lam ADH to MF </v>
          </cell>
          <cell r="E120">
            <v>1</v>
          </cell>
          <cell r="F120" t="str">
            <v>取MF定位到tooling上</v>
          </cell>
          <cell r="G120" t="str">
            <v>Locate MF on the tooling</v>
          </cell>
          <cell r="H120">
            <v>10.32</v>
          </cell>
          <cell r="I120">
            <v>10.25</v>
          </cell>
          <cell r="J120">
            <v>10.65</v>
          </cell>
          <cell r="K120">
            <v>10.41</v>
          </cell>
          <cell r="L120">
            <v>50.43</v>
          </cell>
          <cell r="M120">
            <v>22.44</v>
          </cell>
          <cell r="N120">
            <v>50.43</v>
          </cell>
          <cell r="O120">
            <v>5</v>
          </cell>
          <cell r="P120">
            <v>5</v>
          </cell>
          <cell r="Q120">
            <v>1</v>
          </cell>
        </row>
        <row r="121">
          <cell r="E121">
            <v>2</v>
          </cell>
          <cell r="F121" t="str">
            <v>取胶定位到tooling上</v>
          </cell>
          <cell r="G121" t="str">
            <v>Locate MF ADH on the tooling</v>
          </cell>
          <cell r="H121">
            <v>10.25</v>
          </cell>
          <cell r="I121">
            <v>10.32</v>
          </cell>
          <cell r="J121">
            <v>10.15</v>
          </cell>
          <cell r="K121">
            <v>10.24</v>
          </cell>
        </row>
        <row r="122">
          <cell r="E122">
            <v>3</v>
          </cell>
          <cell r="F122" t="str">
            <v>盖上硅胶垫</v>
          </cell>
          <cell r="G122" t="str">
            <v>Put the silicone on it</v>
          </cell>
          <cell r="H122">
            <v>3.21</v>
          </cell>
          <cell r="I122">
            <v>3.12</v>
          </cell>
          <cell r="J122">
            <v>3.01</v>
          </cell>
          <cell r="K122">
            <v>3.11</v>
          </cell>
        </row>
        <row r="123">
          <cell r="E123">
            <v>4</v>
          </cell>
          <cell r="F123" t="str">
            <v>推入烫画机载台</v>
          </cell>
          <cell r="G123" t="str">
            <v>Push unit to Lamination</v>
          </cell>
          <cell r="H123">
            <v>2.56</v>
          </cell>
          <cell r="I123">
            <v>2.34</v>
          </cell>
          <cell r="J123">
            <v>2.44</v>
          </cell>
          <cell r="K123">
            <v>2.45</v>
          </cell>
        </row>
        <row r="124">
          <cell r="E124">
            <v>5</v>
          </cell>
          <cell r="F124" t="str">
            <v>产品烫画</v>
          </cell>
          <cell r="G124" t="str">
            <v>Start Laminate</v>
          </cell>
          <cell r="H124">
            <v>17.25</v>
          </cell>
          <cell r="I124">
            <v>17.35</v>
          </cell>
          <cell r="J124">
            <v>17.25</v>
          </cell>
          <cell r="K124">
            <v>17.28</v>
          </cell>
        </row>
        <row r="125">
          <cell r="E125">
            <v>6</v>
          </cell>
          <cell r="F125" t="str">
            <v>拉出烫画机载台</v>
          </cell>
          <cell r="G125" t="str">
            <v>Pull out the Unit</v>
          </cell>
          <cell r="H125">
            <v>2.68</v>
          </cell>
          <cell r="I125">
            <v>2.78</v>
          </cell>
          <cell r="J125">
            <v>2.68</v>
          </cell>
          <cell r="K125">
            <v>2.71</v>
          </cell>
        </row>
        <row r="126">
          <cell r="E126">
            <v>7</v>
          </cell>
          <cell r="F126" t="str">
            <v>取下硅胶垫</v>
          </cell>
          <cell r="G126" t="str">
            <v>Take down the silicone</v>
          </cell>
          <cell r="H126">
            <v>3.84</v>
          </cell>
          <cell r="I126">
            <v>3.81</v>
          </cell>
          <cell r="J126">
            <v>4.05</v>
          </cell>
          <cell r="K126">
            <v>3.9</v>
          </cell>
        </row>
        <row r="127">
          <cell r="E127">
            <v>8</v>
          </cell>
          <cell r="F127" t="str">
            <v>将产品放入托盘</v>
          </cell>
          <cell r="G127" t="str">
            <v>Put unit in the tray</v>
          </cell>
          <cell r="H127">
            <v>8.95</v>
          </cell>
          <cell r="I127">
            <v>7.89</v>
          </cell>
          <cell r="J127">
            <v>8.14</v>
          </cell>
          <cell r="K127">
            <v>8.33</v>
          </cell>
        </row>
        <row r="128">
          <cell r="E128">
            <v>9</v>
          </cell>
          <cell r="F128" t="str">
            <v>目检产品（1x）</v>
          </cell>
          <cell r="G128" t="str">
            <v>cosmetic inspection</v>
          </cell>
          <cell r="H128">
            <v>9.23</v>
          </cell>
          <cell r="I128">
            <v>9.35</v>
          </cell>
          <cell r="J128">
            <v>9.25</v>
          </cell>
          <cell r="K128">
            <v>9.28</v>
          </cell>
        </row>
        <row r="129">
          <cell r="C129" t="str">
            <v>InnerLCap-2F</v>
          </cell>
          <cell r="D129" t="str">
            <v>Laminate TSA to Lower Panel GF Cap</v>
          </cell>
          <cell r="E129">
            <v>1</v>
          </cell>
          <cell r="F129" t="str">
            <v>取胶与inner Cap定位到tooling上</v>
          </cell>
          <cell r="G129" t="str">
            <v>Locate the ADH to the Tooling</v>
          </cell>
          <cell r="H129">
            <v>50.14</v>
          </cell>
          <cell r="I129">
            <v>50.24</v>
          </cell>
          <cell r="J129">
            <v>50.42</v>
          </cell>
          <cell r="K129">
            <v>50.27</v>
          </cell>
          <cell r="L129">
            <v>86.51</v>
          </cell>
          <cell r="M129">
            <v>24.04</v>
          </cell>
          <cell r="N129">
            <v>86.51</v>
          </cell>
          <cell r="O129">
            <v>8</v>
          </cell>
          <cell r="P129">
            <v>8</v>
          </cell>
          <cell r="Q129">
            <v>1</v>
          </cell>
        </row>
        <row r="130">
          <cell r="E130">
            <v>2</v>
          </cell>
          <cell r="F130" t="str">
            <v>盖上硅胶垫</v>
          </cell>
          <cell r="G130" t="str">
            <v>Put the silicone on it</v>
          </cell>
          <cell r="H130">
            <v>5.23</v>
          </cell>
          <cell r="I130">
            <v>5.36</v>
          </cell>
          <cell r="J130">
            <v>5.78</v>
          </cell>
          <cell r="K130">
            <v>5.46</v>
          </cell>
        </row>
        <row r="131">
          <cell r="E131">
            <v>3</v>
          </cell>
          <cell r="F131" t="str">
            <v>关闭吸气</v>
          </cell>
          <cell r="G131" t="str">
            <v>close the suction</v>
          </cell>
          <cell r="H131">
            <v>3.41</v>
          </cell>
          <cell r="I131">
            <v>2.96</v>
          </cell>
          <cell r="J131">
            <v>2.96</v>
          </cell>
          <cell r="K131">
            <v>3.11</v>
          </cell>
        </row>
        <row r="132">
          <cell r="E132">
            <v>4</v>
          </cell>
          <cell r="F132" t="str">
            <v>推入烫画机载台</v>
          </cell>
          <cell r="G132" t="str">
            <v>Push unit to Lamination</v>
          </cell>
          <cell r="H132">
            <v>3.89</v>
          </cell>
          <cell r="I132">
            <v>3.87</v>
          </cell>
          <cell r="J132">
            <v>3.99</v>
          </cell>
          <cell r="K132">
            <v>3.92</v>
          </cell>
        </row>
        <row r="133">
          <cell r="E133">
            <v>5</v>
          </cell>
          <cell r="F133" t="str">
            <v>产品烫画</v>
          </cell>
          <cell r="G133" t="str">
            <v>Start Laminate</v>
          </cell>
          <cell r="H133">
            <v>17.28</v>
          </cell>
          <cell r="I133">
            <v>17.85</v>
          </cell>
          <cell r="J133">
            <v>17.68</v>
          </cell>
          <cell r="K133">
            <v>17.6</v>
          </cell>
        </row>
        <row r="134">
          <cell r="E134">
            <v>6</v>
          </cell>
          <cell r="F134" t="str">
            <v>拉出烫画机载台</v>
          </cell>
          <cell r="G134" t="str">
            <v>Pull out the Unit</v>
          </cell>
          <cell r="H134">
            <v>2.35</v>
          </cell>
          <cell r="I134">
            <v>2.56</v>
          </cell>
          <cell r="J134">
            <v>2.65</v>
          </cell>
          <cell r="K134">
            <v>2.52</v>
          </cell>
        </row>
        <row r="135">
          <cell r="E135">
            <v>7</v>
          </cell>
          <cell r="F135" t="str">
            <v>取下硅胶垫与产品</v>
          </cell>
          <cell r="G135" t="str">
            <v>Take down the silicone and unit</v>
          </cell>
          <cell r="H135">
            <v>13.21</v>
          </cell>
          <cell r="I135">
            <v>11.35</v>
          </cell>
          <cell r="J135">
            <v>12.65</v>
          </cell>
          <cell r="K135">
            <v>12.4</v>
          </cell>
        </row>
        <row r="136">
          <cell r="E136">
            <v>8</v>
          </cell>
          <cell r="F136" t="str">
            <v>目检产品（2x）</v>
          </cell>
          <cell r="G136" t="str">
            <v>cosmetic inspection</v>
          </cell>
          <cell r="H136">
            <v>8.56</v>
          </cell>
          <cell r="I136">
            <v>8.97</v>
          </cell>
          <cell r="J136">
            <v>8.96</v>
          </cell>
          <cell r="K136">
            <v>8.83</v>
          </cell>
        </row>
        <row r="137">
          <cell r="C137" t="str">
            <v>UH stiff-2F</v>
          </cell>
          <cell r="D137" t="str">
            <v>Pre lam adh to Hingge stiffener</v>
          </cell>
          <cell r="E137">
            <v>1</v>
          </cell>
          <cell r="F137" t="str">
            <v>定位横条Fixture到Carrier</v>
          </cell>
          <cell r="G137" t="str">
            <v>Locate bar fixture to Carrier</v>
          </cell>
          <cell r="H137">
            <v>6.78</v>
          </cell>
          <cell r="I137">
            <v>6.12</v>
          </cell>
          <cell r="J137">
            <v>6.32</v>
          </cell>
          <cell r="K137">
            <v>6.41</v>
          </cell>
          <cell r="L137">
            <v>73.08</v>
          </cell>
          <cell r="M137">
            <v>28.63</v>
          </cell>
          <cell r="N137">
            <v>73.08</v>
          </cell>
          <cell r="O137">
            <v>7</v>
          </cell>
          <cell r="P137">
            <v>7</v>
          </cell>
          <cell r="Q137">
            <v>1</v>
          </cell>
        </row>
        <row r="138">
          <cell r="E138">
            <v>2</v>
          </cell>
          <cell r="F138" t="str">
            <v>定位Stiffener到Carrier</v>
          </cell>
          <cell r="G138" t="str">
            <v>Locate Stiffener to Carrier</v>
          </cell>
          <cell r="H138">
            <v>6.32</v>
          </cell>
          <cell r="I138">
            <v>6.23</v>
          </cell>
          <cell r="J138">
            <v>6.35</v>
          </cell>
          <cell r="K138">
            <v>6.3</v>
          </cell>
        </row>
        <row r="139">
          <cell r="E139">
            <v>3</v>
          </cell>
          <cell r="F139" t="str">
            <v>取下横条Fixture</v>
          </cell>
          <cell r="G139" t="str">
            <v>take down bar fixture</v>
          </cell>
          <cell r="H139">
            <v>4.65</v>
          </cell>
          <cell r="I139">
            <v>4.87</v>
          </cell>
          <cell r="J139">
            <v>4.98</v>
          </cell>
          <cell r="K139">
            <v>4.83</v>
          </cell>
        </row>
        <row r="140">
          <cell r="E140">
            <v>4</v>
          </cell>
          <cell r="F140" t="str">
            <v>调整Stiffener Cap</v>
          </cell>
          <cell r="G140" t="str">
            <v>Adjust Stiffener Cap</v>
          </cell>
          <cell r="H140">
            <v>8.68</v>
          </cell>
          <cell r="I140">
            <v>8.79</v>
          </cell>
          <cell r="J140">
            <v>8.98</v>
          </cell>
          <cell r="K140">
            <v>8.82</v>
          </cell>
        </row>
        <row r="141">
          <cell r="E141">
            <v>5</v>
          </cell>
          <cell r="F141" t="str">
            <v>盖上胶</v>
          </cell>
          <cell r="G141" t="str">
            <v>cover adh</v>
          </cell>
          <cell r="H141">
            <v>7.24</v>
          </cell>
          <cell r="I141">
            <v>7.65</v>
          </cell>
          <cell r="J141">
            <v>7.85</v>
          </cell>
          <cell r="K141">
            <v>7.58</v>
          </cell>
        </row>
        <row r="142">
          <cell r="E142">
            <v>6</v>
          </cell>
          <cell r="F142" t="str">
            <v>定位两层硅胶垫与压块到Carrier</v>
          </cell>
          <cell r="G142" t="str">
            <v>Cover two pieces slicone pad</v>
          </cell>
          <cell r="H142">
            <v>8.65</v>
          </cell>
          <cell r="I142">
            <v>8.56</v>
          </cell>
          <cell r="J142">
            <v>8.65</v>
          </cell>
          <cell r="K142">
            <v>8.62</v>
          </cell>
        </row>
        <row r="143">
          <cell r="E143">
            <v>7</v>
          </cell>
          <cell r="F143" t="str">
            <v>推入烫画机载台</v>
          </cell>
          <cell r="G143" t="str">
            <v>Push unit to Lamination</v>
          </cell>
          <cell r="H143">
            <v>2.56</v>
          </cell>
          <cell r="I143">
            <v>2.34</v>
          </cell>
          <cell r="J143">
            <v>2.44</v>
          </cell>
          <cell r="K143">
            <v>2.45</v>
          </cell>
        </row>
        <row r="144">
          <cell r="E144">
            <v>8</v>
          </cell>
          <cell r="F144" t="str">
            <v>产品烫画</v>
          </cell>
          <cell r="G144" t="str">
            <v>Start Laminate</v>
          </cell>
          <cell r="H144">
            <v>23.65</v>
          </cell>
          <cell r="I144">
            <v>23.642</v>
          </cell>
          <cell r="J144">
            <v>23.12</v>
          </cell>
          <cell r="K144">
            <v>23.47</v>
          </cell>
        </row>
        <row r="145">
          <cell r="E145">
            <v>9</v>
          </cell>
          <cell r="F145" t="str">
            <v>拉出烫画机载台</v>
          </cell>
          <cell r="G145" t="str">
            <v>Pull out the Unit</v>
          </cell>
          <cell r="H145">
            <v>2.68</v>
          </cell>
          <cell r="I145">
            <v>2.78</v>
          </cell>
          <cell r="J145">
            <v>2.68</v>
          </cell>
          <cell r="K145">
            <v>2.71</v>
          </cell>
        </row>
        <row r="146">
          <cell r="E146">
            <v>10</v>
          </cell>
          <cell r="F146" t="str">
            <v>取下压块硅胶垫</v>
          </cell>
          <cell r="G146" t="str">
            <v>Take down the silicone</v>
          </cell>
          <cell r="H146">
            <v>5.68</v>
          </cell>
          <cell r="I146">
            <v>5.78</v>
          </cell>
          <cell r="J146">
            <v>5.98</v>
          </cell>
          <cell r="K146">
            <v>5.81</v>
          </cell>
        </row>
        <row r="147">
          <cell r="E147">
            <v>11</v>
          </cell>
          <cell r="F147" t="str">
            <v>将产品放入托盘</v>
          </cell>
          <cell r="G147" t="str">
            <v>Put unit in the tray</v>
          </cell>
          <cell r="H147">
            <v>9.87</v>
          </cell>
          <cell r="I147">
            <v>9.25</v>
          </cell>
          <cell r="J147">
            <v>9.35</v>
          </cell>
          <cell r="K147">
            <v>9.49</v>
          </cell>
        </row>
        <row r="148">
          <cell r="E148">
            <v>11</v>
          </cell>
          <cell r="F148" t="str">
            <v>目检产品（1x）</v>
          </cell>
          <cell r="G148" t="str">
            <v>cosmetic inspection</v>
          </cell>
          <cell r="H148">
            <v>10.32</v>
          </cell>
          <cell r="I148">
            <v>9.89</v>
          </cell>
          <cell r="J148">
            <v>9.98</v>
          </cell>
          <cell r="K148">
            <v>10.06</v>
          </cell>
        </row>
        <row r="149">
          <cell r="C149" t="str">
            <v>FPS-4F</v>
          </cell>
          <cell r="D149" t="str">
            <v>Pre-lam PUK adh to PUK</v>
          </cell>
          <cell r="E149">
            <v>1</v>
          </cell>
          <cell r="F149" t="str">
            <v>取PUK定位到tooling上</v>
          </cell>
          <cell r="G149" t="str">
            <v>Locate PUK to Tooling</v>
          </cell>
          <cell r="H149">
            <v>20.23</v>
          </cell>
          <cell r="I149">
            <v>21.35</v>
          </cell>
          <cell r="J149">
            <v>22.36</v>
          </cell>
          <cell r="K149">
            <v>21.31</v>
          </cell>
          <cell r="L149">
            <v>69.6</v>
          </cell>
          <cell r="M149">
            <v>22.66</v>
          </cell>
          <cell r="N149">
            <v>69.6</v>
          </cell>
          <cell r="O149">
            <v>7</v>
          </cell>
          <cell r="P149">
            <v>7</v>
          </cell>
          <cell r="Q149">
            <v>1</v>
          </cell>
        </row>
        <row r="150">
          <cell r="E150">
            <v>2</v>
          </cell>
          <cell r="F150" t="str">
            <v>取胶定位到tooling上</v>
          </cell>
          <cell r="G150" t="str">
            <v>Locate PUK adh to Tooling</v>
          </cell>
          <cell r="H150">
            <v>14.56</v>
          </cell>
          <cell r="I150">
            <v>15.68</v>
          </cell>
          <cell r="J150">
            <v>15.11</v>
          </cell>
          <cell r="K150">
            <v>15.12</v>
          </cell>
        </row>
        <row r="151">
          <cell r="E151">
            <v>3</v>
          </cell>
          <cell r="F151" t="str">
            <v>盖上硅胶垫</v>
          </cell>
          <cell r="G151" t="str">
            <v>Cover silicone pad</v>
          </cell>
          <cell r="H151">
            <v>3.42</v>
          </cell>
          <cell r="I151">
            <v>3.24</v>
          </cell>
          <cell r="J151">
            <v>3.24</v>
          </cell>
          <cell r="K151">
            <v>3.3</v>
          </cell>
        </row>
        <row r="152">
          <cell r="E152">
            <v>4</v>
          </cell>
          <cell r="F152" t="str">
            <v>推入烫画机载台</v>
          </cell>
          <cell r="G152" t="str">
            <v>Push the mould  into machine</v>
          </cell>
          <cell r="H152">
            <v>2.24</v>
          </cell>
          <cell r="I152">
            <v>2.21</v>
          </cell>
          <cell r="J152">
            <v>2.19</v>
          </cell>
          <cell r="K152">
            <v>2.21</v>
          </cell>
        </row>
        <row r="153">
          <cell r="E153">
            <v>5</v>
          </cell>
          <cell r="F153" t="str">
            <v>产品烫画</v>
          </cell>
          <cell r="G153" t="str">
            <v>Start lamination</v>
          </cell>
          <cell r="H153">
            <v>17.56</v>
          </cell>
          <cell r="I153">
            <v>17.65</v>
          </cell>
          <cell r="J153">
            <v>17.24</v>
          </cell>
          <cell r="K153">
            <v>17.48</v>
          </cell>
        </row>
        <row r="154">
          <cell r="E154">
            <v>6</v>
          </cell>
          <cell r="F154" t="str">
            <v>拉出烫画机载台</v>
          </cell>
          <cell r="G154" t="str">
            <v>Pull out the mould</v>
          </cell>
          <cell r="H154">
            <v>2.91</v>
          </cell>
          <cell r="I154">
            <v>2.93</v>
          </cell>
          <cell r="J154">
            <v>3.06</v>
          </cell>
          <cell r="K154">
            <v>2.97</v>
          </cell>
        </row>
        <row r="155">
          <cell r="E155">
            <v>7</v>
          </cell>
          <cell r="F155" t="str">
            <v>取下硅胶垫</v>
          </cell>
          <cell r="G155" t="str">
            <v>take down the silicone pad</v>
          </cell>
          <cell r="H155">
            <v>2.46</v>
          </cell>
          <cell r="I155">
            <v>2.38</v>
          </cell>
          <cell r="J155">
            <v>2.84</v>
          </cell>
          <cell r="K155">
            <v>2.56</v>
          </cell>
        </row>
        <row r="156">
          <cell r="E156">
            <v>8</v>
          </cell>
          <cell r="F156" t="str">
            <v>将产品放入托盘</v>
          </cell>
          <cell r="G156" t="str">
            <v>Place the unit into the tray</v>
          </cell>
          <cell r="H156">
            <v>11.23</v>
          </cell>
          <cell r="I156">
            <v>12.35</v>
          </cell>
          <cell r="J156">
            <v>11.89</v>
          </cell>
          <cell r="K156">
            <v>11.82</v>
          </cell>
        </row>
        <row r="157">
          <cell r="E157">
            <v>9</v>
          </cell>
          <cell r="F157" t="str">
            <v>目检产品（1x）</v>
          </cell>
          <cell r="G157" t="str">
            <v>cosmetic inspection</v>
          </cell>
          <cell r="H157">
            <v>10.32</v>
          </cell>
          <cell r="I157">
            <v>10.25</v>
          </cell>
          <cell r="J157">
            <v>10.35</v>
          </cell>
          <cell r="K157">
            <v>10.31</v>
          </cell>
        </row>
        <row r="158">
          <cell r="C158" t="str">
            <v>Base Flange ADH-2F</v>
          </cell>
          <cell r="D158" t="str">
            <v>Pre Lam Base Flange ADH Swatch (2+2)</v>
          </cell>
          <cell r="E158">
            <v>1</v>
          </cell>
          <cell r="F158" t="str">
            <v>将2mil&amp;2mil胶定位到tooling上</v>
          </cell>
          <cell r="G158" t="str">
            <v>Put ADH(2mil+2mil)  into the tooling</v>
          </cell>
          <cell r="H158">
            <v>32.52</v>
          </cell>
          <cell r="I158">
            <v>32.65</v>
          </cell>
          <cell r="J158">
            <v>32.58</v>
          </cell>
          <cell r="K158">
            <v>32.58</v>
          </cell>
          <cell r="L158">
            <v>66.13</v>
          </cell>
          <cell r="M158">
            <v>37.08</v>
          </cell>
          <cell r="N158">
            <v>103.21</v>
          </cell>
          <cell r="O158">
            <v>20</v>
          </cell>
          <cell r="P158">
            <v>10</v>
          </cell>
          <cell r="Q158">
            <v>1</v>
          </cell>
        </row>
        <row r="159">
          <cell r="E159">
            <v>2</v>
          </cell>
          <cell r="F159" t="str">
            <v>盖上硅胶垫</v>
          </cell>
          <cell r="G159" t="str">
            <v>Cover silicone pad</v>
          </cell>
          <cell r="H159">
            <v>5.62</v>
          </cell>
          <cell r="I159">
            <v>5.26</v>
          </cell>
          <cell r="J159">
            <v>5.68</v>
          </cell>
          <cell r="K159">
            <v>5.52</v>
          </cell>
        </row>
        <row r="160">
          <cell r="E160">
            <v>2</v>
          </cell>
          <cell r="F160" t="str">
            <v>推入烫画机载台</v>
          </cell>
          <cell r="G160" t="str">
            <v>Push unit to Lamination</v>
          </cell>
          <cell r="H160">
            <v>2.3184</v>
          </cell>
          <cell r="I160">
            <v>2.1712</v>
          </cell>
          <cell r="J160">
            <v>2.2172</v>
          </cell>
          <cell r="K160">
            <v>2.24</v>
          </cell>
        </row>
        <row r="161">
          <cell r="E161">
            <v>3</v>
          </cell>
          <cell r="F161" t="str">
            <v>产品烫画</v>
          </cell>
          <cell r="G161" t="str">
            <v>Start Laminate</v>
          </cell>
          <cell r="H161">
            <v>32.65</v>
          </cell>
          <cell r="I161">
            <v>32.45</v>
          </cell>
          <cell r="J161">
            <v>32.65</v>
          </cell>
          <cell r="K161">
            <v>32.58</v>
          </cell>
        </row>
        <row r="162">
          <cell r="E162">
            <v>4</v>
          </cell>
          <cell r="F162" t="str">
            <v>拉出烫画机载台</v>
          </cell>
          <cell r="G162" t="str">
            <v>Pull out the Unit</v>
          </cell>
          <cell r="H162">
            <v>2.3552</v>
          </cell>
          <cell r="I162">
            <v>2.254</v>
          </cell>
          <cell r="J162">
            <v>2.1712</v>
          </cell>
          <cell r="K162">
            <v>2.26</v>
          </cell>
        </row>
        <row r="163">
          <cell r="E163">
            <v>5</v>
          </cell>
          <cell r="F163" t="str">
            <v>取出成品放到托盘</v>
          </cell>
          <cell r="G163" t="str">
            <v>Put unit in the tray</v>
          </cell>
          <cell r="H163">
            <v>12.1716</v>
          </cell>
          <cell r="I163">
            <v>13.11</v>
          </cell>
          <cell r="J163">
            <v>11.362</v>
          </cell>
          <cell r="K163">
            <v>12.21</v>
          </cell>
        </row>
        <row r="164">
          <cell r="E164">
            <v>6</v>
          </cell>
          <cell r="F164" t="str">
            <v>靜置60s</v>
          </cell>
          <cell r="G164" t="str">
            <v>Unit cooling 60s</v>
          </cell>
          <cell r="H164">
            <v>60</v>
          </cell>
          <cell r="I164">
            <v>60</v>
          </cell>
          <cell r="J164">
            <v>60</v>
          </cell>
          <cell r="K164">
            <v>60</v>
          </cell>
        </row>
        <row r="165">
          <cell r="E165">
            <v>7</v>
          </cell>
          <cell r="F165" t="str">
            <v>检查产品</v>
          </cell>
          <cell r="G165" t="str">
            <v>Check unit</v>
          </cell>
          <cell r="H165">
            <v>11.362</v>
          </cell>
          <cell r="I165">
            <v>12.19</v>
          </cell>
          <cell r="J165">
            <v>10.4144</v>
          </cell>
          <cell r="K165">
            <v>11.32</v>
          </cell>
        </row>
        <row r="166">
          <cell r="C166" t="str">
            <v>Panel Flange ADH-2F</v>
          </cell>
          <cell r="D166" t="str">
            <v>Pre Lam Panel Flange ADH Swatch (2+2+2)or(5+1)</v>
          </cell>
          <cell r="E166">
            <v>1</v>
          </cell>
          <cell r="F166" t="str">
            <v>将2mil&amp;2mil胶定位到tooling上</v>
          </cell>
          <cell r="G166" t="str">
            <v>Put ADH(2mil+2mil)  into the tooling</v>
          </cell>
          <cell r="H166">
            <v>32.52</v>
          </cell>
          <cell r="I166">
            <v>32.65</v>
          </cell>
          <cell r="J166">
            <v>32.58</v>
          </cell>
          <cell r="K166">
            <v>32.58</v>
          </cell>
          <cell r="L166">
            <v>66.13</v>
          </cell>
          <cell r="M166">
            <v>37.08</v>
          </cell>
          <cell r="N166">
            <v>103.21</v>
          </cell>
          <cell r="O166">
            <v>20</v>
          </cell>
          <cell r="P166">
            <v>10</v>
          </cell>
          <cell r="Q166">
            <v>1</v>
          </cell>
        </row>
        <row r="167">
          <cell r="E167">
            <v>2</v>
          </cell>
          <cell r="F167" t="str">
            <v>盖上硅胶垫</v>
          </cell>
          <cell r="G167" t="str">
            <v>Cover silicone pad</v>
          </cell>
          <cell r="H167">
            <v>5.62</v>
          </cell>
          <cell r="I167">
            <v>5.26</v>
          </cell>
          <cell r="J167">
            <v>5.68</v>
          </cell>
          <cell r="K167">
            <v>5.52</v>
          </cell>
        </row>
        <row r="168">
          <cell r="E168">
            <v>2</v>
          </cell>
          <cell r="F168" t="str">
            <v>推入烫画机载台</v>
          </cell>
          <cell r="G168" t="str">
            <v>Push unit to Lamination</v>
          </cell>
          <cell r="H168">
            <v>2.3184</v>
          </cell>
          <cell r="I168">
            <v>2.1712</v>
          </cell>
          <cell r="J168">
            <v>2.2172</v>
          </cell>
          <cell r="K168">
            <v>2.24</v>
          </cell>
        </row>
        <row r="169">
          <cell r="E169">
            <v>3</v>
          </cell>
          <cell r="F169" t="str">
            <v>产品烫画</v>
          </cell>
          <cell r="G169" t="str">
            <v>Start Laminate</v>
          </cell>
          <cell r="H169">
            <v>32.65</v>
          </cell>
          <cell r="I169">
            <v>32.45</v>
          </cell>
          <cell r="J169">
            <v>32.65</v>
          </cell>
          <cell r="K169">
            <v>32.58</v>
          </cell>
        </row>
        <row r="170">
          <cell r="E170">
            <v>4</v>
          </cell>
          <cell r="F170" t="str">
            <v>拉出烫画机载台</v>
          </cell>
          <cell r="G170" t="str">
            <v>Pull out the Unit</v>
          </cell>
          <cell r="H170">
            <v>2.3552</v>
          </cell>
          <cell r="I170">
            <v>2.254</v>
          </cell>
          <cell r="J170">
            <v>2.1712</v>
          </cell>
          <cell r="K170">
            <v>2.26</v>
          </cell>
        </row>
        <row r="171">
          <cell r="E171">
            <v>5</v>
          </cell>
          <cell r="F171" t="str">
            <v>取出成品放到托盘</v>
          </cell>
          <cell r="G171" t="str">
            <v>Put unit in the tray</v>
          </cell>
          <cell r="H171">
            <v>12.1716</v>
          </cell>
          <cell r="I171">
            <v>13.11</v>
          </cell>
          <cell r="J171">
            <v>11.362</v>
          </cell>
          <cell r="K171">
            <v>12.21</v>
          </cell>
        </row>
        <row r="172">
          <cell r="E172">
            <v>6</v>
          </cell>
          <cell r="F172" t="str">
            <v>靜置60s</v>
          </cell>
          <cell r="G172" t="str">
            <v>Unit cooling 60s</v>
          </cell>
          <cell r="H172">
            <v>60</v>
          </cell>
          <cell r="I172">
            <v>60</v>
          </cell>
          <cell r="J172">
            <v>60</v>
          </cell>
          <cell r="K172">
            <v>60</v>
          </cell>
        </row>
        <row r="173">
          <cell r="E173">
            <v>7</v>
          </cell>
          <cell r="F173" t="str">
            <v>检查产品</v>
          </cell>
          <cell r="G173" t="str">
            <v>Check unit</v>
          </cell>
          <cell r="H173">
            <v>11.362</v>
          </cell>
          <cell r="I173">
            <v>12.19</v>
          </cell>
          <cell r="J173">
            <v>10.4144</v>
          </cell>
          <cell r="K173">
            <v>11.32</v>
          </cell>
        </row>
        <row r="174">
          <cell r="C174" t="str">
            <v>Bucket-4F</v>
          </cell>
          <cell r="D174" t="str">
            <v>Pre lam TSA to Bucket</v>
          </cell>
          <cell r="E174">
            <v>1</v>
          </cell>
          <cell r="F174" t="str">
            <v>交换硅胶垫</v>
          </cell>
          <cell r="G174" t="str">
            <v>Change silicone pad</v>
          </cell>
          <cell r="H174">
            <v>13.45</v>
          </cell>
          <cell r="I174">
            <v>14.25</v>
          </cell>
          <cell r="J174">
            <v>14.35</v>
          </cell>
          <cell r="K174">
            <v>14.02</v>
          </cell>
          <cell r="L174">
            <v>84.43</v>
          </cell>
          <cell r="M174">
            <v>37.08</v>
          </cell>
          <cell r="N174">
            <v>121.51</v>
          </cell>
          <cell r="O174">
            <v>24</v>
          </cell>
          <cell r="P174">
            <v>12</v>
          </cell>
          <cell r="Q174">
            <v>1</v>
          </cell>
        </row>
        <row r="175">
          <cell r="E175">
            <v>2</v>
          </cell>
          <cell r="F175" t="str">
            <v>定位胶到Tooling</v>
          </cell>
          <cell r="G175" t="str">
            <v>Locate ADH on the tooling</v>
          </cell>
          <cell r="H175">
            <v>11.12</v>
          </cell>
          <cell r="I175">
            <v>10.89</v>
          </cell>
          <cell r="J175">
            <v>10.38</v>
          </cell>
          <cell r="K175">
            <v>10.8</v>
          </cell>
        </row>
        <row r="176">
          <cell r="E176">
            <v>3</v>
          </cell>
          <cell r="F176" t="str">
            <v>清洁Bucket</v>
          </cell>
          <cell r="G176" t="str">
            <v>Clean the Bucket with dustlessness cloth</v>
          </cell>
          <cell r="H176">
            <v>10.23</v>
          </cell>
          <cell r="I176">
            <v>9.56</v>
          </cell>
          <cell r="J176">
            <v>8.89</v>
          </cell>
          <cell r="K176">
            <v>9.56</v>
          </cell>
        </row>
        <row r="177">
          <cell r="E177">
            <v>4</v>
          </cell>
          <cell r="F177" t="str">
            <v>定位Bucket到Tooling</v>
          </cell>
          <cell r="G177" t="str">
            <v>Locate Bucket on the Holder</v>
          </cell>
          <cell r="H177">
            <v>11.21</v>
          </cell>
          <cell r="I177">
            <v>11.35</v>
          </cell>
          <cell r="J177">
            <v>11.62</v>
          </cell>
          <cell r="K177">
            <v>11.39</v>
          </cell>
        </row>
        <row r="178">
          <cell r="E178">
            <v>5</v>
          </cell>
          <cell r="F178" t="str">
            <v>定位硅胶垫到Tooling</v>
          </cell>
          <cell r="G178" t="str">
            <v>Locate the fixture on the Holder</v>
          </cell>
          <cell r="H178">
            <v>11.32</v>
          </cell>
          <cell r="I178">
            <v>10.32</v>
          </cell>
          <cell r="J178">
            <v>10.25</v>
          </cell>
          <cell r="K178">
            <v>10.63</v>
          </cell>
        </row>
        <row r="179">
          <cell r="E179">
            <v>6</v>
          </cell>
          <cell r="F179" t="str">
            <v>推入烫画机载台</v>
          </cell>
          <cell r="G179" t="str">
            <v>Push unit to Lamination</v>
          </cell>
          <cell r="H179">
            <v>2.3184</v>
          </cell>
          <cell r="I179">
            <v>2.1712</v>
          </cell>
          <cell r="J179">
            <v>2.2172</v>
          </cell>
          <cell r="K179">
            <v>2.24</v>
          </cell>
        </row>
        <row r="180">
          <cell r="E180">
            <v>7</v>
          </cell>
          <cell r="F180" t="str">
            <v>产品烫画</v>
          </cell>
          <cell r="G180" t="str">
            <v>Start Laminate</v>
          </cell>
          <cell r="H180">
            <v>32.65</v>
          </cell>
          <cell r="I180">
            <v>32.45</v>
          </cell>
          <cell r="J180">
            <v>32.65</v>
          </cell>
          <cell r="K180">
            <v>32.58</v>
          </cell>
        </row>
        <row r="181">
          <cell r="E181">
            <v>8</v>
          </cell>
          <cell r="F181" t="str">
            <v>拉出烫画机载台</v>
          </cell>
          <cell r="G181" t="str">
            <v>Pull out the Unit</v>
          </cell>
          <cell r="H181">
            <v>2.3552</v>
          </cell>
          <cell r="I181">
            <v>2.254</v>
          </cell>
          <cell r="J181">
            <v>2.1712</v>
          </cell>
          <cell r="K181">
            <v>2.26</v>
          </cell>
        </row>
        <row r="182">
          <cell r="E182">
            <v>9</v>
          </cell>
          <cell r="F182" t="str">
            <v>取出成品放到托盘</v>
          </cell>
          <cell r="G182" t="str">
            <v>Put unit in the tray</v>
          </cell>
          <cell r="H182">
            <v>12.1716</v>
          </cell>
          <cell r="I182">
            <v>13.11</v>
          </cell>
          <cell r="J182">
            <v>11.362</v>
          </cell>
          <cell r="K182">
            <v>12.21</v>
          </cell>
        </row>
        <row r="183">
          <cell r="E183">
            <v>10</v>
          </cell>
          <cell r="F183" t="str">
            <v>靜置10s</v>
          </cell>
          <cell r="G183" t="str">
            <v>Unit cooling 10s</v>
          </cell>
          <cell r="H183">
            <v>10</v>
          </cell>
          <cell r="I183">
            <v>10</v>
          </cell>
          <cell r="J183">
            <v>10</v>
          </cell>
          <cell r="K183">
            <v>10</v>
          </cell>
        </row>
        <row r="184">
          <cell r="E184">
            <v>11</v>
          </cell>
          <cell r="F184" t="str">
            <v>检查产品</v>
          </cell>
          <cell r="G184" t="str">
            <v>Check unit</v>
          </cell>
          <cell r="H184">
            <v>11.362</v>
          </cell>
          <cell r="I184">
            <v>12.19</v>
          </cell>
          <cell r="J184">
            <v>10.4144</v>
          </cell>
          <cell r="K184">
            <v>11.32</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ummary "/>
      <sheetName val="Lamination Break Down (Manual）"/>
      <sheetName val="MOST Analysis（P2）"/>
      <sheetName val="SA ST Comparison"/>
      <sheetName val="MOST"/>
      <sheetName val="Lamination Break Down (Automat)"/>
    </sheetNames>
    <sheetDataSet>
      <sheetData sheetId="0"/>
      <sheetData sheetId="1">
        <row r="4">
          <cell r="C4" t="str">
            <v>Station
 Code</v>
          </cell>
          <cell r="D4" t="str">
            <v>station name</v>
          </cell>
          <cell r="E4" t="str">
            <v>Items</v>
          </cell>
          <cell r="F4" t="str">
            <v>Detail Description(中文）</v>
          </cell>
          <cell r="G4" t="str">
            <v>Detail Description(English)</v>
          </cell>
          <cell r="H4" t="str">
            <v>Detail CT</v>
          </cell>
          <cell r="I4" t="str">
            <v>Detail CT</v>
          </cell>
          <cell r="J4" t="str">
            <v>Detail CT</v>
          </cell>
          <cell r="K4" t="str">
            <v>Average/s</v>
          </cell>
          <cell r="L4" t="str">
            <v>Manual CT/s</v>
          </cell>
          <cell r="M4" t="str">
            <v>Equipment CT/s</v>
          </cell>
        </row>
        <row r="5">
          <cell r="C5" t="str">
            <v>Outer UCap-2F</v>
          </cell>
          <cell r="D5" t="str">
            <v>Laminate ADH to Upper GF Cap-Outside</v>
          </cell>
          <cell r="E5">
            <v>1</v>
          </cell>
          <cell r="F5" t="str">
            <v>将胶定位到tooling上</v>
          </cell>
          <cell r="G5" t="str">
            <v>Locate  ADH &amp; Upper Panel GF Cap on the tooling</v>
          </cell>
          <cell r="H5">
            <v>20.31</v>
          </cell>
          <cell r="I5">
            <v>20.12</v>
          </cell>
          <cell r="J5">
            <v>20.32</v>
          </cell>
          <cell r="K5">
            <v>20.25</v>
          </cell>
          <cell r="L5">
            <v>72.73</v>
          </cell>
          <cell r="M5">
            <v>25.32</v>
          </cell>
        </row>
        <row r="6">
          <cell r="E6">
            <v>2</v>
          </cell>
          <cell r="F6" t="str">
            <v>使用无尘布清洁Lower GF Cap</v>
          </cell>
          <cell r="G6" t="str">
            <v>Clean Lower GF Cap with dustlessness cloth</v>
          </cell>
          <cell r="H6">
            <v>9.25</v>
          </cell>
          <cell r="I6">
            <v>9.36</v>
          </cell>
          <cell r="J6">
            <v>9.68</v>
          </cell>
          <cell r="K6">
            <v>9.43</v>
          </cell>
        </row>
        <row r="7">
          <cell r="E7">
            <v>3</v>
          </cell>
          <cell r="F7" t="str">
            <v>将Upper GF Cap定位到tooling上</v>
          </cell>
          <cell r="G7" t="str">
            <v>Locate Upper GF Cap on the tooling</v>
          </cell>
          <cell r="H7">
            <v>15.21</v>
          </cell>
          <cell r="I7">
            <v>14.56</v>
          </cell>
          <cell r="J7">
            <v>13.65</v>
          </cell>
          <cell r="K7">
            <v>14.47</v>
          </cell>
        </row>
        <row r="8">
          <cell r="E8">
            <v>4</v>
          </cell>
          <cell r="F8" t="str">
            <v>盖上硅胶垫</v>
          </cell>
          <cell r="G8" t="str">
            <v>Put the silicone on Tooling</v>
          </cell>
          <cell r="H8">
            <v>5.12</v>
          </cell>
          <cell r="I8">
            <v>5.32</v>
          </cell>
          <cell r="J8">
            <v>5.26</v>
          </cell>
          <cell r="K8">
            <v>5.23</v>
          </cell>
        </row>
        <row r="9">
          <cell r="E9">
            <v>5</v>
          </cell>
          <cell r="F9" t="str">
            <v>推入烫画机载台</v>
          </cell>
          <cell r="G9" t="str">
            <v>Push unit to Lamination</v>
          </cell>
          <cell r="H9">
            <v>3.98</v>
          </cell>
          <cell r="I9">
            <v>3.87</v>
          </cell>
          <cell r="J9">
            <v>3.79</v>
          </cell>
          <cell r="K9">
            <v>3.88</v>
          </cell>
        </row>
        <row r="10">
          <cell r="E10">
            <v>6</v>
          </cell>
          <cell r="F10" t="str">
            <v>产品烫画</v>
          </cell>
          <cell r="G10" t="str">
            <v>Start Laminate</v>
          </cell>
          <cell r="H10">
            <v>17.25</v>
          </cell>
          <cell r="I10">
            <v>17.65</v>
          </cell>
          <cell r="J10">
            <v>17.58</v>
          </cell>
          <cell r="K10">
            <v>17.49</v>
          </cell>
        </row>
        <row r="11">
          <cell r="E11">
            <v>7</v>
          </cell>
          <cell r="F11" t="str">
            <v>拉出烫画机载台</v>
          </cell>
          <cell r="G11" t="str">
            <v>Pull out the Unit</v>
          </cell>
          <cell r="H11">
            <v>3.95</v>
          </cell>
          <cell r="I11">
            <v>4.06</v>
          </cell>
          <cell r="J11">
            <v>3.84</v>
          </cell>
          <cell r="K11">
            <v>3.95</v>
          </cell>
        </row>
        <row r="12">
          <cell r="E12">
            <v>8</v>
          </cell>
          <cell r="F12" t="str">
            <v>取下硅胶垫</v>
          </cell>
          <cell r="G12" t="str">
            <v>Take down the silicone</v>
          </cell>
          <cell r="H12">
            <v>4.12</v>
          </cell>
          <cell r="I12">
            <v>4.21</v>
          </cell>
          <cell r="J12">
            <v>4.32</v>
          </cell>
          <cell r="K12">
            <v>4.22</v>
          </cell>
        </row>
        <row r="13">
          <cell r="E13">
            <v>9</v>
          </cell>
          <cell r="F13" t="str">
            <v>将产品放入托盘</v>
          </cell>
          <cell r="G13" t="str">
            <v>Put unit in the tray</v>
          </cell>
          <cell r="H13">
            <v>11.65</v>
          </cell>
          <cell r="I13">
            <v>11.35</v>
          </cell>
          <cell r="J13">
            <v>10.89</v>
          </cell>
          <cell r="K13">
            <v>11.3</v>
          </cell>
        </row>
        <row r="14">
          <cell r="E14">
            <v>10</v>
          </cell>
          <cell r="F14" t="str">
            <v>目检产品（2x）</v>
          </cell>
          <cell r="G14" t="str">
            <v>cosmetic inspection</v>
          </cell>
          <cell r="H14">
            <v>12.35</v>
          </cell>
          <cell r="I14">
            <v>13.65</v>
          </cell>
          <cell r="J14">
            <v>13.56</v>
          </cell>
          <cell r="K14">
            <v>13.19</v>
          </cell>
        </row>
        <row r="15">
          <cell r="C15" t="str">
            <v>Outer LCap-2F</v>
          </cell>
          <cell r="D15" t="str">
            <v>Laminate ADH to Lower GF Cap-Outside</v>
          </cell>
          <cell r="E15">
            <v>1</v>
          </cell>
          <cell r="F15" t="str">
            <v>取胶定位到tooling上</v>
          </cell>
          <cell r="G15" t="str">
            <v>Locate  ADH on the tooling</v>
          </cell>
          <cell r="H15">
            <v>14.25</v>
          </cell>
          <cell r="I15">
            <v>14.35</v>
          </cell>
          <cell r="J15">
            <v>14.65</v>
          </cell>
          <cell r="K15">
            <v>14.42</v>
          </cell>
          <cell r="L15">
            <v>65.81</v>
          </cell>
          <cell r="M15">
            <v>21.38</v>
          </cell>
        </row>
        <row r="16">
          <cell r="E16">
            <v>2</v>
          </cell>
          <cell r="F16" t="str">
            <v>清洁Lower GF Cap，将Lower GF Cap定位到tooling上</v>
          </cell>
          <cell r="G16" t="str">
            <v>Clean the Lower GF Cap</v>
          </cell>
          <cell r="H16">
            <v>25.35</v>
          </cell>
          <cell r="I16">
            <v>25.45</v>
          </cell>
          <cell r="J16">
            <v>25.65</v>
          </cell>
          <cell r="K16">
            <v>25.48</v>
          </cell>
        </row>
        <row r="17">
          <cell r="E17">
            <v>3</v>
          </cell>
          <cell r="F17" t="str">
            <v>盖上硅胶垫</v>
          </cell>
          <cell r="G17" t="str">
            <v>Put the silicone on it</v>
          </cell>
          <cell r="H17">
            <v>6.23</v>
          </cell>
          <cell r="I17">
            <v>6.21</v>
          </cell>
          <cell r="J17">
            <v>6.25</v>
          </cell>
          <cell r="K17">
            <v>6.23</v>
          </cell>
        </row>
        <row r="18">
          <cell r="E18">
            <v>4</v>
          </cell>
          <cell r="F18" t="str">
            <v>推入烫画机载台</v>
          </cell>
          <cell r="G18" t="str">
            <v>Push unit to Lamination</v>
          </cell>
          <cell r="H18">
            <v>2.56</v>
          </cell>
          <cell r="I18">
            <v>2.54</v>
          </cell>
          <cell r="J18">
            <v>2.54</v>
          </cell>
          <cell r="K18">
            <v>2.55</v>
          </cell>
        </row>
        <row r="19">
          <cell r="E19">
            <v>5</v>
          </cell>
          <cell r="F19" t="str">
            <v>产品烫画</v>
          </cell>
          <cell r="G19" t="str">
            <v>Start Laminate</v>
          </cell>
          <cell r="H19">
            <v>16.25</v>
          </cell>
          <cell r="I19">
            <v>16.35</v>
          </cell>
          <cell r="J19">
            <v>16.25</v>
          </cell>
          <cell r="K19">
            <v>16.28</v>
          </cell>
        </row>
        <row r="20">
          <cell r="E20">
            <v>6</v>
          </cell>
          <cell r="F20" t="str">
            <v>拉出烫画机载台</v>
          </cell>
          <cell r="G20" t="str">
            <v>Pull out the Unit</v>
          </cell>
          <cell r="H20">
            <v>2.65</v>
          </cell>
          <cell r="I20">
            <v>2.44</v>
          </cell>
          <cell r="J20">
            <v>2.55</v>
          </cell>
          <cell r="K20">
            <v>2.55</v>
          </cell>
        </row>
        <row r="21">
          <cell r="E21">
            <v>7</v>
          </cell>
          <cell r="F21" t="str">
            <v>取下硅胶垫</v>
          </cell>
          <cell r="G21" t="str">
            <v>Take down the silicone</v>
          </cell>
          <cell r="H21">
            <v>4.23</v>
          </cell>
          <cell r="I21">
            <v>4.32</v>
          </cell>
          <cell r="J21">
            <v>4.25</v>
          </cell>
          <cell r="K21">
            <v>4.27</v>
          </cell>
        </row>
        <row r="22">
          <cell r="E22">
            <v>8</v>
          </cell>
          <cell r="F22" t="str">
            <v>将产品放入托盘</v>
          </cell>
          <cell r="G22" t="str">
            <v>Put unit in the tray</v>
          </cell>
          <cell r="H22">
            <v>10.32</v>
          </cell>
          <cell r="I22">
            <v>10.25</v>
          </cell>
          <cell r="J22">
            <v>10.35</v>
          </cell>
          <cell r="K22">
            <v>10.31</v>
          </cell>
        </row>
        <row r="23">
          <cell r="E23">
            <v>10</v>
          </cell>
          <cell r="F23" t="str">
            <v>目检产品</v>
          </cell>
          <cell r="G23" t="str">
            <v>cosmetic inspection</v>
          </cell>
          <cell r="H23">
            <v>7.23</v>
          </cell>
          <cell r="I23">
            <v>7.98</v>
          </cell>
          <cell r="J23">
            <v>7.85</v>
          </cell>
          <cell r="K23">
            <v>7.69</v>
          </cell>
        </row>
        <row r="24">
          <cell r="C24" t="str">
            <v>Orion-3F</v>
          </cell>
          <cell r="D24" t="str">
            <v>Pre-Lam Orion Spacer TSA 1 &amp; TSA 2 Swatch 2x (4mil + 4mil + 1mil ) </v>
          </cell>
          <cell r="E24">
            <v>1</v>
          </cell>
          <cell r="F24" t="str">
            <v>将4mil&amp;4mil胶定位到tooling上</v>
          </cell>
          <cell r="G24" t="str">
            <v>Put ADH(4mil+4mil)  into the tooling</v>
          </cell>
          <cell r="H24">
            <v>30.21</v>
          </cell>
          <cell r="I24">
            <v>30.25</v>
          </cell>
          <cell r="J24">
            <v>30.33</v>
          </cell>
          <cell r="K24">
            <v>30.26</v>
          </cell>
          <cell r="L24">
            <v>111.46</v>
          </cell>
          <cell r="M24">
            <v>44.64</v>
          </cell>
        </row>
        <row r="25">
          <cell r="E25">
            <v>2</v>
          </cell>
          <cell r="F25" t="str">
            <v>盖上硅胶垫</v>
          </cell>
          <cell r="G25" t="str">
            <v>Put the silicone on Tooling</v>
          </cell>
          <cell r="H25">
            <v>4.23</v>
          </cell>
          <cell r="I25">
            <v>4.35</v>
          </cell>
          <cell r="J25">
            <v>4.52</v>
          </cell>
          <cell r="K25">
            <v>4.37</v>
          </cell>
        </row>
        <row r="26">
          <cell r="E26">
            <v>3</v>
          </cell>
          <cell r="F26" t="str">
            <v>推入烫画机载台</v>
          </cell>
          <cell r="G26" t="str">
            <v>Push unit to Lamination</v>
          </cell>
          <cell r="H26">
            <v>2.3184</v>
          </cell>
          <cell r="I26">
            <v>2.1712</v>
          </cell>
          <cell r="J26">
            <v>2.2172</v>
          </cell>
          <cell r="K26">
            <v>2.24</v>
          </cell>
        </row>
        <row r="27">
          <cell r="E27">
            <v>4</v>
          </cell>
          <cell r="F27" t="str">
            <v>产品烫画</v>
          </cell>
          <cell r="G27" t="str">
            <v>Start Laminate</v>
          </cell>
          <cell r="H27">
            <v>17.85</v>
          </cell>
          <cell r="I27">
            <v>17.68</v>
          </cell>
          <cell r="J27">
            <v>17.85</v>
          </cell>
          <cell r="K27">
            <v>17.79</v>
          </cell>
        </row>
        <row r="28">
          <cell r="E28">
            <v>5</v>
          </cell>
          <cell r="F28" t="str">
            <v>拉出烫画机载台</v>
          </cell>
          <cell r="G28" t="str">
            <v>Pull out the Unit</v>
          </cell>
          <cell r="H28">
            <v>2.3552</v>
          </cell>
          <cell r="I28">
            <v>2.254</v>
          </cell>
          <cell r="J28">
            <v>2.1712</v>
          </cell>
          <cell r="K28">
            <v>2.26</v>
          </cell>
        </row>
        <row r="29">
          <cell r="E29">
            <v>6</v>
          </cell>
          <cell r="F29" t="str">
            <v>取出成品放到托盘</v>
          </cell>
          <cell r="G29" t="str">
            <v>Put unit in the tray</v>
          </cell>
          <cell r="H29">
            <v>12.1716</v>
          </cell>
          <cell r="I29">
            <v>13.11</v>
          </cell>
          <cell r="J29">
            <v>11.362</v>
          </cell>
          <cell r="K29">
            <v>12.21</v>
          </cell>
        </row>
        <row r="30">
          <cell r="E30">
            <v>7</v>
          </cell>
          <cell r="F30" t="str">
            <v>靜置60s</v>
          </cell>
          <cell r="G30" t="str">
            <v>Unit cooling 60s</v>
          </cell>
          <cell r="H30">
            <v>60</v>
          </cell>
          <cell r="I30">
            <v>60</v>
          </cell>
          <cell r="J30">
            <v>60</v>
          </cell>
          <cell r="K30">
            <v>60</v>
          </cell>
        </row>
        <row r="31">
          <cell r="E31">
            <v>8</v>
          </cell>
          <cell r="F31" t="str">
            <v>撕取背胶离型纸</v>
          </cell>
          <cell r="G31" t="str">
            <v>Tear off the release paper of the ADH</v>
          </cell>
          <cell r="H31">
            <v>11.32</v>
          </cell>
          <cell r="I31">
            <v>11.25</v>
          </cell>
          <cell r="J31">
            <v>11.56</v>
          </cell>
          <cell r="K31">
            <v>11.38</v>
          </cell>
        </row>
        <row r="32">
          <cell r="E32">
            <v>9</v>
          </cell>
          <cell r="F32" t="str">
            <v>将8mil&amp;1mil胶定位到tooling上</v>
          </cell>
          <cell r="G32" t="str">
            <v>Put ADH(8mil+1mil)  into the tooling</v>
          </cell>
          <cell r="H32">
            <v>28.56</v>
          </cell>
          <cell r="I32">
            <v>28.65</v>
          </cell>
          <cell r="J32">
            <v>28.45</v>
          </cell>
          <cell r="K32">
            <v>28.55</v>
          </cell>
        </row>
        <row r="33">
          <cell r="E33">
            <v>10</v>
          </cell>
          <cell r="F33" t="str">
            <v>盖上硅胶垫</v>
          </cell>
          <cell r="G33" t="str">
            <v>Put the silicone on Tooling</v>
          </cell>
          <cell r="H33">
            <v>4.23</v>
          </cell>
          <cell r="I33">
            <v>4.35</v>
          </cell>
          <cell r="J33">
            <v>4.52</v>
          </cell>
          <cell r="K33">
            <v>4.37</v>
          </cell>
        </row>
        <row r="34">
          <cell r="E34">
            <v>11</v>
          </cell>
          <cell r="F34" t="str">
            <v>推入烫画机载台</v>
          </cell>
          <cell r="G34" t="str">
            <v>Push unit to Lamination</v>
          </cell>
          <cell r="H34">
            <v>2.3184</v>
          </cell>
          <cell r="I34">
            <v>2.1712</v>
          </cell>
          <cell r="J34">
            <v>2.2172</v>
          </cell>
          <cell r="K34">
            <v>2.24</v>
          </cell>
        </row>
        <row r="35">
          <cell r="E35">
            <v>12</v>
          </cell>
          <cell r="F35" t="str">
            <v>产品烫画</v>
          </cell>
          <cell r="G35" t="str">
            <v>Start Laminate</v>
          </cell>
          <cell r="H35">
            <v>17.85</v>
          </cell>
          <cell r="I35">
            <v>17.86</v>
          </cell>
          <cell r="J35">
            <v>17.85</v>
          </cell>
          <cell r="K35">
            <v>17.85</v>
          </cell>
        </row>
        <row r="36">
          <cell r="E36">
            <v>13</v>
          </cell>
          <cell r="F36" t="str">
            <v>拉出烫画机载台</v>
          </cell>
          <cell r="G36" t="str">
            <v>Pull out the Unit</v>
          </cell>
          <cell r="H36">
            <v>2.3552</v>
          </cell>
          <cell r="I36">
            <v>2.254</v>
          </cell>
          <cell r="J36">
            <v>2.1712</v>
          </cell>
          <cell r="K36">
            <v>2.26</v>
          </cell>
        </row>
        <row r="37">
          <cell r="E37">
            <v>14</v>
          </cell>
          <cell r="F37" t="str">
            <v>取出成品放到托盘</v>
          </cell>
          <cell r="G37" t="str">
            <v>Put unit in the tray</v>
          </cell>
          <cell r="H37">
            <v>11.362</v>
          </cell>
          <cell r="I37">
            <v>12.19</v>
          </cell>
          <cell r="J37">
            <v>10.4144</v>
          </cell>
          <cell r="K37">
            <v>11.32</v>
          </cell>
        </row>
        <row r="38">
          <cell r="E38">
            <v>15</v>
          </cell>
          <cell r="F38" t="str">
            <v>检查产品</v>
          </cell>
          <cell r="G38" t="str">
            <v>Check unit</v>
          </cell>
          <cell r="H38">
            <v>7.45</v>
          </cell>
          <cell r="I38">
            <v>7.65</v>
          </cell>
          <cell r="J38">
            <v>7.85</v>
          </cell>
          <cell r="K38">
            <v>7.65</v>
          </cell>
        </row>
        <row r="39">
          <cell r="C39" t="str">
            <v>Orion-5F</v>
          </cell>
          <cell r="D39" t="str">
            <v>Pre-Lam TSA to Orion</v>
          </cell>
          <cell r="E39">
            <v>1</v>
          </cell>
          <cell r="F39" t="str">
            <v>取Orion定位到Tooling</v>
          </cell>
          <cell r="G39" t="str">
            <v>Locate the Orion into the Tooling</v>
          </cell>
          <cell r="H39">
            <v>51.23</v>
          </cell>
          <cell r="I39">
            <v>52.32</v>
          </cell>
          <cell r="J39">
            <v>52.36</v>
          </cell>
          <cell r="K39">
            <v>51.97</v>
          </cell>
          <cell r="L39">
            <v>225.39</v>
          </cell>
          <cell r="M39">
            <v>21.41</v>
          </cell>
        </row>
        <row r="40">
          <cell r="E40">
            <v>2</v>
          </cell>
          <cell r="F40" t="str">
            <v>取治具定位到Tooling，盖好硅胶垫</v>
          </cell>
          <cell r="G40" t="str">
            <v>Locate the Fixture on the Tooling</v>
          </cell>
          <cell r="H40">
            <v>20.12</v>
          </cell>
          <cell r="I40">
            <v>20.32</v>
          </cell>
          <cell r="J40">
            <v>20.15</v>
          </cell>
          <cell r="K40">
            <v>20.2</v>
          </cell>
        </row>
        <row r="41">
          <cell r="E41">
            <v>3</v>
          </cell>
          <cell r="F41" t="str">
            <v>撕TSA离型纸，定位TSA到Orion上</v>
          </cell>
          <cell r="G41" t="str">
            <v>Tear off the release paper</v>
          </cell>
          <cell r="H41">
            <v>90.54</v>
          </cell>
          <cell r="I41">
            <v>91.87</v>
          </cell>
          <cell r="J41">
            <v>91.25</v>
          </cell>
          <cell r="K41">
            <v>91.22</v>
          </cell>
        </row>
        <row r="42">
          <cell r="E42">
            <v>4</v>
          </cell>
          <cell r="F42" t="str">
            <v>盖上硅胶垫</v>
          </cell>
          <cell r="G42" t="str">
            <v>Put the silicone on Tooling</v>
          </cell>
          <cell r="H42">
            <v>7.56</v>
          </cell>
          <cell r="I42">
            <v>7.65</v>
          </cell>
          <cell r="J42">
            <v>7.45</v>
          </cell>
          <cell r="K42">
            <v>7.55</v>
          </cell>
        </row>
        <row r="43">
          <cell r="E43">
            <v>5</v>
          </cell>
          <cell r="F43" t="str">
            <v>推入烫画机载台</v>
          </cell>
          <cell r="G43" t="str">
            <v>Push unit to Lamination</v>
          </cell>
          <cell r="H43">
            <v>2.23</v>
          </cell>
          <cell r="I43">
            <v>2.35</v>
          </cell>
          <cell r="J43">
            <v>2.34</v>
          </cell>
          <cell r="K43">
            <v>2.31</v>
          </cell>
        </row>
        <row r="44">
          <cell r="E44">
            <v>6</v>
          </cell>
          <cell r="F44" t="str">
            <v>产品烫画</v>
          </cell>
          <cell r="G44" t="str">
            <v>Start Laminate</v>
          </cell>
          <cell r="H44">
            <v>16.78</v>
          </cell>
          <cell r="I44">
            <v>16.98</v>
          </cell>
          <cell r="J44">
            <v>16.78</v>
          </cell>
          <cell r="K44">
            <v>16.85</v>
          </cell>
        </row>
        <row r="45">
          <cell r="E45">
            <v>7</v>
          </cell>
          <cell r="F45" t="str">
            <v>拉出烫画机载台</v>
          </cell>
          <cell r="G45" t="str">
            <v>Pull out the Unit</v>
          </cell>
          <cell r="H45">
            <v>2.15</v>
          </cell>
          <cell r="I45">
            <v>2.35</v>
          </cell>
          <cell r="J45">
            <v>2.25</v>
          </cell>
          <cell r="K45">
            <v>2.25</v>
          </cell>
        </row>
        <row r="46">
          <cell r="E46">
            <v>8</v>
          </cell>
          <cell r="F46" t="str">
            <v>取下灰色硅胶垫，取下定位Shim，红色硅胶垫</v>
          </cell>
          <cell r="G46" t="str">
            <v>Take down the silicone and Shim &amp; red silicone pad</v>
          </cell>
          <cell r="H46">
            <v>14.32</v>
          </cell>
          <cell r="I46">
            <v>14.65</v>
          </cell>
          <cell r="J46">
            <v>14.52</v>
          </cell>
          <cell r="K46">
            <v>14.5</v>
          </cell>
        </row>
        <row r="47">
          <cell r="E47">
            <v>9</v>
          </cell>
          <cell r="F47" t="str">
            <v>将產品放入托盘</v>
          </cell>
          <cell r="G47" t="str">
            <v>Put unit in the tray</v>
          </cell>
          <cell r="H47">
            <v>35.23</v>
          </cell>
          <cell r="I47">
            <v>35.32</v>
          </cell>
          <cell r="J47">
            <v>35.62</v>
          </cell>
          <cell r="K47">
            <v>35.39</v>
          </cell>
        </row>
        <row r="48">
          <cell r="E48">
            <v>10</v>
          </cell>
          <cell r="F48" t="str">
            <v>目检产品（8x）</v>
          </cell>
          <cell r="G48" t="str">
            <v>cosmetic inspection</v>
          </cell>
          <cell r="H48">
            <v>20.14</v>
          </cell>
          <cell r="I48">
            <v>20.35</v>
          </cell>
          <cell r="J48">
            <v>20.14</v>
          </cell>
          <cell r="K48">
            <v>20.21</v>
          </cell>
        </row>
        <row r="49">
          <cell r="C49" t="str">
            <v>LPanel UH Cap-2F</v>
          </cell>
          <cell r="D49" t="str">
            <v>Laminate ADH to Lower Hinge Cap - PTP Side</v>
          </cell>
          <cell r="E49">
            <v>1</v>
          </cell>
          <cell r="F49" t="str">
            <v>取胶定位到tooling上</v>
          </cell>
          <cell r="G49" t="str">
            <v>Locate  ADH on the tooling</v>
          </cell>
          <cell r="H49">
            <v>22.51</v>
          </cell>
          <cell r="I49">
            <v>22.65</v>
          </cell>
          <cell r="J49">
            <v>22.58</v>
          </cell>
          <cell r="K49">
            <v>22.58</v>
          </cell>
          <cell r="L49">
            <v>215.44</v>
          </cell>
          <cell r="M49">
            <v>46.53</v>
          </cell>
        </row>
        <row r="50">
          <cell r="E50">
            <v>2</v>
          </cell>
          <cell r="F50" t="str">
            <v>取Lower Hinge Cap定位到tooling上</v>
          </cell>
          <cell r="G50" t="str">
            <v>Locate Lower Hinge Cap on the tooling</v>
          </cell>
          <cell r="H50">
            <v>22.35</v>
          </cell>
          <cell r="I50">
            <v>22.86</v>
          </cell>
          <cell r="J50">
            <v>22.68</v>
          </cell>
          <cell r="K50">
            <v>22.63</v>
          </cell>
        </row>
        <row r="51">
          <cell r="E51">
            <v>3</v>
          </cell>
          <cell r="F51" t="str">
            <v>盖上硅胶垫</v>
          </cell>
          <cell r="G51" t="str">
            <v>Put the silicone on it</v>
          </cell>
          <cell r="H51">
            <v>4.56</v>
          </cell>
          <cell r="I51">
            <v>4.65</v>
          </cell>
          <cell r="J51">
            <v>4.53</v>
          </cell>
          <cell r="K51">
            <v>4.58</v>
          </cell>
        </row>
        <row r="52">
          <cell r="E52">
            <v>4</v>
          </cell>
          <cell r="F52" t="str">
            <v>推入烫画机载台</v>
          </cell>
          <cell r="G52" t="str">
            <v>Push unit to Lamination</v>
          </cell>
          <cell r="H52">
            <v>2.78</v>
          </cell>
          <cell r="I52">
            <v>2.85</v>
          </cell>
          <cell r="J52">
            <v>2.98</v>
          </cell>
          <cell r="K52">
            <v>2.87</v>
          </cell>
        </row>
        <row r="53">
          <cell r="E53">
            <v>5</v>
          </cell>
          <cell r="F53" t="str">
            <v>产品烫画</v>
          </cell>
          <cell r="G53" t="str">
            <v>Start Laminate</v>
          </cell>
          <cell r="H53">
            <v>17.56</v>
          </cell>
          <cell r="I53">
            <v>17.85</v>
          </cell>
          <cell r="J53">
            <v>17.89</v>
          </cell>
          <cell r="K53">
            <v>17.77</v>
          </cell>
        </row>
        <row r="54">
          <cell r="E54">
            <v>6</v>
          </cell>
          <cell r="F54" t="str">
            <v>拉出烫画机载台</v>
          </cell>
          <cell r="G54" t="str">
            <v>Pull out the Unit</v>
          </cell>
          <cell r="H54">
            <v>2.95</v>
          </cell>
          <cell r="I54">
            <v>2.21</v>
          </cell>
          <cell r="J54">
            <v>2.99</v>
          </cell>
          <cell r="K54">
            <v>2.72</v>
          </cell>
        </row>
        <row r="55">
          <cell r="E55">
            <v>7</v>
          </cell>
          <cell r="F55" t="str">
            <v>取下硅胶垫</v>
          </cell>
          <cell r="G55" t="str">
            <v>Take down the silicone</v>
          </cell>
          <cell r="H55">
            <v>10.21</v>
          </cell>
          <cell r="I55">
            <v>11.23</v>
          </cell>
          <cell r="J55">
            <v>11.32</v>
          </cell>
          <cell r="K55">
            <v>10.92</v>
          </cell>
        </row>
        <row r="56">
          <cell r="E56">
            <v>8</v>
          </cell>
          <cell r="F56" t="str">
            <v>将产品放入托盘</v>
          </cell>
          <cell r="G56" t="str">
            <v>Put unit in the tray</v>
          </cell>
          <cell r="H56">
            <v>34.25</v>
          </cell>
          <cell r="I56">
            <v>33.25</v>
          </cell>
          <cell r="J56">
            <v>32.35</v>
          </cell>
          <cell r="K56">
            <v>33.28</v>
          </cell>
        </row>
        <row r="57">
          <cell r="E57">
            <v>9</v>
          </cell>
          <cell r="F57" t="str">
            <v>目检产品（4x）</v>
          </cell>
          <cell r="G57" t="str">
            <v>cosmetic inspection</v>
          </cell>
          <cell r="H57">
            <v>12.32</v>
          </cell>
          <cell r="I57">
            <v>12.35</v>
          </cell>
          <cell r="J57">
            <v>11.32</v>
          </cell>
          <cell r="K57">
            <v>12</v>
          </cell>
        </row>
        <row r="58">
          <cell r="E58">
            <v>10</v>
          </cell>
          <cell r="F58" t="str">
            <v>取胶定位到tooling上</v>
          </cell>
          <cell r="G58" t="str">
            <v>Locate  ADH on the tooling</v>
          </cell>
          <cell r="H58">
            <v>20.31</v>
          </cell>
          <cell r="I58">
            <v>21.25</v>
          </cell>
          <cell r="J58">
            <v>20.35</v>
          </cell>
          <cell r="K58">
            <v>20.64</v>
          </cell>
        </row>
        <row r="59">
          <cell r="E59">
            <v>11</v>
          </cell>
          <cell r="F59" t="str">
            <v>撕Lower Hinge Cap离型纸</v>
          </cell>
          <cell r="G59" t="str">
            <v>tear off lower hinge cap releasa paper</v>
          </cell>
          <cell r="H59">
            <v>20.14</v>
          </cell>
          <cell r="I59">
            <v>20.15</v>
          </cell>
          <cell r="J59">
            <v>20.14</v>
          </cell>
          <cell r="K59">
            <v>20.14</v>
          </cell>
        </row>
        <row r="60">
          <cell r="E60">
            <v>12</v>
          </cell>
          <cell r="F60" t="str">
            <v>取Lower Hinge Cap定位到tooling上</v>
          </cell>
          <cell r="G60" t="str">
            <v>Locate Lower Hinge Cap on the tooling</v>
          </cell>
          <cell r="H60">
            <v>20.14</v>
          </cell>
          <cell r="I60">
            <v>19.58</v>
          </cell>
          <cell r="J60">
            <v>19.68</v>
          </cell>
          <cell r="K60">
            <v>19.8</v>
          </cell>
        </row>
        <row r="61">
          <cell r="E61">
            <v>13</v>
          </cell>
          <cell r="F61" t="str">
            <v>盖上硅胶垫</v>
          </cell>
          <cell r="G61" t="str">
            <v>Put the silicone on it</v>
          </cell>
          <cell r="H61">
            <v>5.62</v>
          </cell>
          <cell r="I61">
            <v>5.23</v>
          </cell>
          <cell r="J61">
            <v>5.62</v>
          </cell>
          <cell r="K61">
            <v>5.49</v>
          </cell>
        </row>
        <row r="62">
          <cell r="E62">
            <v>14</v>
          </cell>
          <cell r="F62" t="str">
            <v>推入烫画机载台</v>
          </cell>
          <cell r="G62" t="str">
            <v>Push unit to Lamination</v>
          </cell>
          <cell r="H62">
            <v>2.78</v>
          </cell>
          <cell r="I62">
            <v>2.85</v>
          </cell>
          <cell r="J62">
            <v>2.98</v>
          </cell>
          <cell r="K62">
            <v>2.87</v>
          </cell>
        </row>
        <row r="63">
          <cell r="E63">
            <v>15</v>
          </cell>
          <cell r="F63" t="str">
            <v>产品烫画</v>
          </cell>
          <cell r="G63" t="str">
            <v>Start Laminate</v>
          </cell>
          <cell r="H63">
            <v>17.56</v>
          </cell>
          <cell r="I63">
            <v>17.65</v>
          </cell>
          <cell r="J63">
            <v>17.52</v>
          </cell>
          <cell r="K63">
            <v>17.58</v>
          </cell>
        </row>
        <row r="64">
          <cell r="E64">
            <v>16</v>
          </cell>
          <cell r="F64" t="str">
            <v>拉出烫画机载台</v>
          </cell>
          <cell r="G64" t="str">
            <v>Pull out the Unit</v>
          </cell>
          <cell r="H64">
            <v>2.95</v>
          </cell>
          <cell r="I64">
            <v>2.21</v>
          </cell>
          <cell r="J64">
            <v>2.99</v>
          </cell>
          <cell r="K64">
            <v>2.72</v>
          </cell>
        </row>
        <row r="65">
          <cell r="E65">
            <v>17</v>
          </cell>
          <cell r="F65" t="str">
            <v>取下硅胶垫</v>
          </cell>
          <cell r="G65" t="str">
            <v>Take down the silicone</v>
          </cell>
          <cell r="H65">
            <v>10.21</v>
          </cell>
          <cell r="I65">
            <v>11.23</v>
          </cell>
          <cell r="J65">
            <v>11.32</v>
          </cell>
          <cell r="K65">
            <v>10.92</v>
          </cell>
        </row>
        <row r="66">
          <cell r="E66">
            <v>18</v>
          </cell>
          <cell r="F66" t="str">
            <v>将产品放入托盘</v>
          </cell>
          <cell r="G66" t="str">
            <v>Put unit in the tray</v>
          </cell>
          <cell r="H66">
            <v>34.25</v>
          </cell>
          <cell r="I66">
            <v>33.25</v>
          </cell>
          <cell r="J66">
            <v>32.35</v>
          </cell>
          <cell r="K66">
            <v>33.28</v>
          </cell>
        </row>
        <row r="67">
          <cell r="E67">
            <v>19</v>
          </cell>
          <cell r="F67" t="str">
            <v>目检产品（4x）</v>
          </cell>
          <cell r="G67" t="str">
            <v>cosmetic inspection</v>
          </cell>
          <cell r="H67">
            <v>12.32</v>
          </cell>
          <cell r="I67">
            <v>12.35</v>
          </cell>
          <cell r="J67">
            <v>11.32</v>
          </cell>
          <cell r="K67">
            <v>12</v>
          </cell>
        </row>
        <row r="68">
          <cell r="C68" t="str">
            <v>Upanel UH Cap-2F</v>
          </cell>
          <cell r="D68" t="str">
            <v>Laminate ADH to Upper Hinge Cap - PTP Side</v>
          </cell>
          <cell r="E68">
            <v>1</v>
          </cell>
          <cell r="F68" t="str">
            <v>取胶定位到tooling上（4x）</v>
          </cell>
          <cell r="G68" t="str">
            <v>Locate ADH on the tooling</v>
          </cell>
          <cell r="H68">
            <v>42.35</v>
          </cell>
          <cell r="I68">
            <v>41.32</v>
          </cell>
          <cell r="J68">
            <v>42.13</v>
          </cell>
          <cell r="K68">
            <v>41.93</v>
          </cell>
          <cell r="L68">
            <v>277.2</v>
          </cell>
          <cell r="M68">
            <v>44.68</v>
          </cell>
        </row>
        <row r="69">
          <cell r="E69">
            <v>2</v>
          </cell>
          <cell r="F69" t="str">
            <v>取Upper Hinge Cap定位到tooling上（4x）</v>
          </cell>
          <cell r="G69" t="str">
            <v>Locate Upper Hinge Cap on the tooling</v>
          </cell>
          <cell r="H69">
            <v>41.32</v>
          </cell>
          <cell r="I69">
            <v>42.13</v>
          </cell>
          <cell r="J69">
            <v>43.21</v>
          </cell>
          <cell r="K69">
            <v>42.22</v>
          </cell>
        </row>
        <row r="70">
          <cell r="E70">
            <v>3</v>
          </cell>
          <cell r="F70" t="str">
            <v>盖上硅胶垫（4x）</v>
          </cell>
          <cell r="G70" t="str">
            <v>Put the silicone on it</v>
          </cell>
          <cell r="H70">
            <v>4.23</v>
          </cell>
          <cell r="I70">
            <v>4.65</v>
          </cell>
          <cell r="J70">
            <v>4.25</v>
          </cell>
          <cell r="K70">
            <v>4.38</v>
          </cell>
        </row>
        <row r="71">
          <cell r="E71">
            <v>4</v>
          </cell>
          <cell r="F71" t="str">
            <v>推入烫画机载台</v>
          </cell>
          <cell r="G71" t="str">
            <v>Push unit to Lamination</v>
          </cell>
          <cell r="H71">
            <v>2.65</v>
          </cell>
          <cell r="I71">
            <v>2.45</v>
          </cell>
          <cell r="J71">
            <v>2.44</v>
          </cell>
          <cell r="K71">
            <v>2.51</v>
          </cell>
        </row>
        <row r="72">
          <cell r="E72">
            <v>5</v>
          </cell>
          <cell r="F72" t="str">
            <v>产品烫画</v>
          </cell>
          <cell r="G72" t="str">
            <v>Start Laminate</v>
          </cell>
          <cell r="H72">
            <v>17.25</v>
          </cell>
          <cell r="I72">
            <v>17.35</v>
          </cell>
          <cell r="J72">
            <v>17.85</v>
          </cell>
          <cell r="K72">
            <v>17.48</v>
          </cell>
        </row>
        <row r="73">
          <cell r="E73">
            <v>6</v>
          </cell>
          <cell r="F73" t="str">
            <v>拉出烫画机载台</v>
          </cell>
          <cell r="G73" t="str">
            <v>Pull out the Unit</v>
          </cell>
          <cell r="H73">
            <v>2.56</v>
          </cell>
          <cell r="I73">
            <v>2.35</v>
          </cell>
          <cell r="J73">
            <v>2.45</v>
          </cell>
          <cell r="K73">
            <v>2.45</v>
          </cell>
        </row>
        <row r="74">
          <cell r="E74">
            <v>7</v>
          </cell>
          <cell r="F74" t="str">
            <v>取下硅胶垫</v>
          </cell>
          <cell r="G74" t="str">
            <v>Take down the silicone</v>
          </cell>
          <cell r="H74">
            <v>4.12</v>
          </cell>
          <cell r="I74">
            <v>4.21</v>
          </cell>
          <cell r="J74">
            <v>4.32</v>
          </cell>
          <cell r="K74">
            <v>4.22</v>
          </cell>
        </row>
        <row r="75">
          <cell r="E75">
            <v>8</v>
          </cell>
          <cell r="F75" t="str">
            <v>将产品放入托盘</v>
          </cell>
          <cell r="G75" t="str">
            <v>Put unit in the tray</v>
          </cell>
          <cell r="H75">
            <v>20.56</v>
          </cell>
          <cell r="I75">
            <v>21.74</v>
          </cell>
          <cell r="J75">
            <v>18.49</v>
          </cell>
          <cell r="K75">
            <v>20.26</v>
          </cell>
        </row>
        <row r="76">
          <cell r="E76">
            <v>9</v>
          </cell>
          <cell r="F76" t="str">
            <v>目检产品（4x）</v>
          </cell>
          <cell r="G76" t="str">
            <v>cosmetic inspection</v>
          </cell>
          <cell r="H76">
            <v>12.35</v>
          </cell>
          <cell r="I76">
            <v>12.65</v>
          </cell>
          <cell r="J76">
            <v>12.35</v>
          </cell>
          <cell r="K76">
            <v>12.45</v>
          </cell>
        </row>
        <row r="77">
          <cell r="E77">
            <v>11</v>
          </cell>
          <cell r="F77" t="str">
            <v>取胶定位到tooling上（4x）</v>
          </cell>
          <cell r="G77" t="str">
            <v>Locate ADH on the tooling</v>
          </cell>
          <cell r="H77">
            <v>42.35</v>
          </cell>
          <cell r="I77">
            <v>41.32</v>
          </cell>
          <cell r="J77">
            <v>42.13</v>
          </cell>
          <cell r="K77">
            <v>41.93</v>
          </cell>
        </row>
        <row r="78">
          <cell r="E78">
            <v>12</v>
          </cell>
          <cell r="F78" t="str">
            <v>撕Cap离型纸</v>
          </cell>
          <cell r="G78" t="str">
            <v>Tear off Cap release paper</v>
          </cell>
          <cell r="H78">
            <v>41.32</v>
          </cell>
          <cell r="I78">
            <v>41.25</v>
          </cell>
          <cell r="J78">
            <v>41.32</v>
          </cell>
          <cell r="K78">
            <v>41.3</v>
          </cell>
        </row>
        <row r="79">
          <cell r="E79">
            <v>13</v>
          </cell>
          <cell r="F79" t="str">
            <v>取Upper Hinge Cap定位到tooling上（4x）</v>
          </cell>
          <cell r="G79" t="str">
            <v>Locate Upper Hinge Cap on the tooling</v>
          </cell>
          <cell r="H79">
            <v>41.32</v>
          </cell>
          <cell r="I79">
            <v>42.13</v>
          </cell>
          <cell r="J79">
            <v>43.21</v>
          </cell>
          <cell r="K79">
            <v>42.22</v>
          </cell>
        </row>
        <row r="80">
          <cell r="E80">
            <v>14</v>
          </cell>
          <cell r="F80" t="str">
            <v>盖上硅胶垫（4x）</v>
          </cell>
          <cell r="G80" t="str">
            <v>Put the silicone on it</v>
          </cell>
          <cell r="H80">
            <v>4.23</v>
          </cell>
          <cell r="I80">
            <v>4.65</v>
          </cell>
          <cell r="J80">
            <v>4.25</v>
          </cell>
          <cell r="K80">
            <v>4.38</v>
          </cell>
        </row>
        <row r="81">
          <cell r="E81">
            <v>15</v>
          </cell>
          <cell r="F81" t="str">
            <v>推入烫画机载台</v>
          </cell>
          <cell r="G81" t="str">
            <v>Push unit to Lamination</v>
          </cell>
          <cell r="H81">
            <v>2.65</v>
          </cell>
          <cell r="I81">
            <v>2.45</v>
          </cell>
          <cell r="J81">
            <v>2.44</v>
          </cell>
          <cell r="K81">
            <v>2.51</v>
          </cell>
        </row>
        <row r="82">
          <cell r="E82">
            <v>16</v>
          </cell>
          <cell r="F82" t="str">
            <v>产品烫画</v>
          </cell>
          <cell r="G82" t="str">
            <v>Start Laminate</v>
          </cell>
          <cell r="H82">
            <v>17.25</v>
          </cell>
          <cell r="I82">
            <v>17.35</v>
          </cell>
          <cell r="J82">
            <v>17.25</v>
          </cell>
          <cell r="K82">
            <v>17.28</v>
          </cell>
        </row>
        <row r="83">
          <cell r="E83">
            <v>17</v>
          </cell>
          <cell r="F83" t="str">
            <v>拉出烫画机载台</v>
          </cell>
          <cell r="G83" t="str">
            <v>Pull out the Unit</v>
          </cell>
          <cell r="H83">
            <v>2.56</v>
          </cell>
          <cell r="I83">
            <v>2.35</v>
          </cell>
          <cell r="J83">
            <v>2.45</v>
          </cell>
          <cell r="K83">
            <v>2.45</v>
          </cell>
        </row>
        <row r="84">
          <cell r="E84">
            <v>18</v>
          </cell>
          <cell r="F84" t="str">
            <v>取下硅胶垫</v>
          </cell>
          <cell r="G84" t="str">
            <v>Take down the silicone</v>
          </cell>
          <cell r="H84">
            <v>4.21</v>
          </cell>
          <cell r="I84">
            <v>4.21</v>
          </cell>
          <cell r="J84">
            <v>4.12</v>
          </cell>
          <cell r="K84">
            <v>4.18</v>
          </cell>
        </row>
        <row r="85">
          <cell r="E85">
            <v>19</v>
          </cell>
          <cell r="F85" t="str">
            <v>将产品放入托盘</v>
          </cell>
          <cell r="G85" t="str">
            <v>Put unit in the tray</v>
          </cell>
          <cell r="H85">
            <v>20.56</v>
          </cell>
          <cell r="I85">
            <v>21.74</v>
          </cell>
          <cell r="J85">
            <v>18.49</v>
          </cell>
          <cell r="K85">
            <v>20.26</v>
          </cell>
        </row>
        <row r="86">
          <cell r="E86">
            <v>20</v>
          </cell>
          <cell r="F86" t="str">
            <v>目检产品（4x）</v>
          </cell>
          <cell r="G86" t="str">
            <v>cosmetic inspection</v>
          </cell>
          <cell r="H86">
            <v>12.35</v>
          </cell>
          <cell r="I86">
            <v>12.65</v>
          </cell>
          <cell r="J86">
            <v>12.35</v>
          </cell>
          <cell r="K86">
            <v>12.45</v>
          </cell>
        </row>
        <row r="87">
          <cell r="C87" t="str">
            <v>PTP-3F</v>
          </cell>
          <cell r="D87" t="str">
            <v>Pre-Lam PTP ADH &amp;Laminate Upper Hinge PET Stiffener to PTP</v>
          </cell>
          <cell r="E87">
            <v>1</v>
          </cell>
          <cell r="F87" t="str">
            <v>撕PTP的离型纸</v>
          </cell>
          <cell r="G87" t="str">
            <v>Tear off the release paper of the PTP</v>
          </cell>
          <cell r="H87">
            <v>35.47</v>
          </cell>
          <cell r="I87">
            <v>34.56</v>
          </cell>
          <cell r="J87">
            <v>35.68</v>
          </cell>
          <cell r="K87">
            <v>35.24</v>
          </cell>
          <cell r="L87">
            <v>129.6</v>
          </cell>
          <cell r="M87">
            <v>22.54</v>
          </cell>
        </row>
        <row r="88">
          <cell r="E88">
            <v>2</v>
          </cell>
          <cell r="F88" t="str">
            <v>目检PTP</v>
          </cell>
          <cell r="G88" t="str">
            <v>Looking and Checking PTP</v>
          </cell>
          <cell r="H88">
            <v>6.51</v>
          </cell>
          <cell r="I88">
            <v>6.51</v>
          </cell>
          <cell r="J88">
            <v>6.94</v>
          </cell>
          <cell r="K88">
            <v>6.65</v>
          </cell>
        </row>
        <row r="89">
          <cell r="E89">
            <v>3</v>
          </cell>
          <cell r="F89" t="str">
            <v>定位PTP到Tooling</v>
          </cell>
          <cell r="G89" t="str">
            <v>Locate the PTP  onto the tooling</v>
          </cell>
          <cell r="H89">
            <v>13.25</v>
          </cell>
          <cell r="I89">
            <v>13.45</v>
          </cell>
          <cell r="J89">
            <v>13.65</v>
          </cell>
          <cell r="K89">
            <v>13.45</v>
          </cell>
        </row>
        <row r="90">
          <cell r="E90">
            <v>4</v>
          </cell>
          <cell r="F90" t="str">
            <v>定位Base side PTP胶到PTP</v>
          </cell>
          <cell r="G90" t="str">
            <v>Locate the panel side PTP ADH onto the PTP</v>
          </cell>
          <cell r="H90">
            <v>32.25</v>
          </cell>
          <cell r="I90">
            <v>31.25</v>
          </cell>
          <cell r="J90">
            <v>31.65</v>
          </cell>
          <cell r="K90">
            <v>31.72</v>
          </cell>
        </row>
        <row r="91">
          <cell r="E91">
            <v>5</v>
          </cell>
          <cell r="F91" t="str">
            <v>定位硅胶垫到PTP</v>
          </cell>
          <cell r="G91" t="str">
            <v>Locate silicone pad to PTP</v>
          </cell>
          <cell r="H91">
            <v>20.31</v>
          </cell>
          <cell r="I91">
            <v>20.12</v>
          </cell>
          <cell r="J91">
            <v>20.15</v>
          </cell>
          <cell r="K91">
            <v>20.19</v>
          </cell>
        </row>
        <row r="92">
          <cell r="E92">
            <v>6</v>
          </cell>
          <cell r="F92" t="str">
            <v>推入烫画机载台</v>
          </cell>
          <cell r="G92" t="str">
            <v>Push unit to Lamination</v>
          </cell>
          <cell r="H92">
            <v>2.65</v>
          </cell>
          <cell r="I92">
            <v>2.45</v>
          </cell>
          <cell r="J92">
            <v>2.44</v>
          </cell>
          <cell r="K92">
            <v>2.51</v>
          </cell>
        </row>
        <row r="93">
          <cell r="E93">
            <v>7</v>
          </cell>
          <cell r="F93" t="str">
            <v>产品烫画</v>
          </cell>
          <cell r="G93" t="str">
            <v>Start Laminate</v>
          </cell>
          <cell r="H93">
            <v>17.25</v>
          </cell>
          <cell r="I93">
            <v>17.65</v>
          </cell>
          <cell r="J93">
            <v>17.85</v>
          </cell>
          <cell r="K93">
            <v>17.58</v>
          </cell>
        </row>
        <row r="94">
          <cell r="E94">
            <v>8</v>
          </cell>
          <cell r="F94" t="str">
            <v>拉出烫画机载台</v>
          </cell>
          <cell r="G94" t="str">
            <v>Pull out the Unit</v>
          </cell>
          <cell r="H94">
            <v>2.56</v>
          </cell>
          <cell r="I94">
            <v>2.35</v>
          </cell>
          <cell r="J94">
            <v>2.45</v>
          </cell>
          <cell r="K94">
            <v>2.45</v>
          </cell>
        </row>
        <row r="95">
          <cell r="E95">
            <v>9</v>
          </cell>
          <cell r="F95" t="str">
            <v>取下硅胶垫</v>
          </cell>
          <cell r="G95" t="str">
            <v>Take down the iron board</v>
          </cell>
          <cell r="H95">
            <v>8.76</v>
          </cell>
          <cell r="I95">
            <v>7.98</v>
          </cell>
          <cell r="J95">
            <v>8.24</v>
          </cell>
          <cell r="K95">
            <v>8.33</v>
          </cell>
        </row>
        <row r="96">
          <cell r="E96">
            <v>10</v>
          </cell>
          <cell r="F96" t="str">
            <v>取产品放到托盘</v>
          </cell>
          <cell r="G96" t="str">
            <v>Put unit in the tray</v>
          </cell>
          <cell r="H96">
            <v>9.24</v>
          </cell>
          <cell r="I96">
            <v>8.46</v>
          </cell>
          <cell r="J96">
            <v>9.47</v>
          </cell>
          <cell r="K96">
            <v>9.06</v>
          </cell>
        </row>
        <row r="97">
          <cell r="E97">
            <v>11</v>
          </cell>
          <cell r="F97" t="str">
            <v>检查产品</v>
          </cell>
          <cell r="G97" t="str">
            <v>ckeck unit</v>
          </cell>
          <cell r="H97">
            <v>8.89</v>
          </cell>
          <cell r="I97">
            <v>8.95</v>
          </cell>
          <cell r="J97">
            <v>8.78</v>
          </cell>
          <cell r="K97">
            <v>8.87</v>
          </cell>
        </row>
        <row r="98">
          <cell r="C98" t="str">
            <v>PTP-3.1F</v>
          </cell>
          <cell r="D98" t="str">
            <v>Pre-Lam PTP panel ADH &amp; Base Flange ADH-3F (2mil HBF 9002)</v>
          </cell>
          <cell r="E98">
            <v>1</v>
          </cell>
          <cell r="F98" t="str">
            <v>定位PTP到Tooling</v>
          </cell>
          <cell r="G98" t="str">
            <v>Locate the PTP  onto the tooling</v>
          </cell>
          <cell r="H98">
            <v>16.23</v>
          </cell>
          <cell r="I98">
            <v>16.32</v>
          </cell>
          <cell r="J98">
            <v>15.23</v>
          </cell>
          <cell r="K98">
            <v>15.93</v>
          </cell>
          <cell r="L98">
            <v>131.93</v>
          </cell>
          <cell r="M98">
            <v>22.24</v>
          </cell>
        </row>
        <row r="99">
          <cell r="E99">
            <v>2</v>
          </cell>
          <cell r="F99" t="str">
            <v>撕PTP Spine离型纸与Base Flange离型纸</v>
          </cell>
          <cell r="G99" t="str">
            <v>Locate the panel side PTP ADH onto the PTP</v>
          </cell>
          <cell r="H99">
            <v>22.31</v>
          </cell>
          <cell r="I99">
            <v>22.36</v>
          </cell>
          <cell r="J99">
            <v>23.65</v>
          </cell>
          <cell r="K99">
            <v>22.77</v>
          </cell>
        </row>
        <row r="100">
          <cell r="E100">
            <v>3</v>
          </cell>
          <cell r="F100" t="str">
            <v>定位PTP Panel 面胶与Base Flange胶到PTP</v>
          </cell>
          <cell r="G100" t="str">
            <v>Tear off PTP Spine releae paper and Base Flange release paper</v>
          </cell>
          <cell r="H100">
            <v>35.23</v>
          </cell>
          <cell r="I100">
            <v>35.62</v>
          </cell>
          <cell r="J100">
            <v>35.25</v>
          </cell>
          <cell r="K100">
            <v>35.37</v>
          </cell>
        </row>
        <row r="101">
          <cell r="E101">
            <v>4</v>
          </cell>
          <cell r="F101" t="str">
            <v>盖上Base Flange离型纸</v>
          </cell>
          <cell r="G101" t="str">
            <v>Locate Base Flange release paper</v>
          </cell>
          <cell r="H101">
            <v>15.32</v>
          </cell>
          <cell r="I101">
            <v>15.26</v>
          </cell>
          <cell r="J101">
            <v>15.36</v>
          </cell>
          <cell r="K101">
            <v>15.31</v>
          </cell>
        </row>
        <row r="102">
          <cell r="E102">
            <v>5</v>
          </cell>
          <cell r="F102" t="str">
            <v>盖上硅胶垫</v>
          </cell>
          <cell r="G102" t="str">
            <v>Locate silicone pad to PTP</v>
          </cell>
          <cell r="H102">
            <v>20.12</v>
          </cell>
          <cell r="I102">
            <v>20.32</v>
          </cell>
          <cell r="J102">
            <v>20.15</v>
          </cell>
          <cell r="K102">
            <v>20.2</v>
          </cell>
        </row>
        <row r="103">
          <cell r="E103">
            <v>6</v>
          </cell>
          <cell r="F103" t="str">
            <v>推入烫画机载台</v>
          </cell>
          <cell r="G103" t="str">
            <v>Push unit to Lamination</v>
          </cell>
          <cell r="H103">
            <v>2.65</v>
          </cell>
          <cell r="I103">
            <v>2.45</v>
          </cell>
          <cell r="J103">
            <v>2.44</v>
          </cell>
          <cell r="K103">
            <v>2.51</v>
          </cell>
        </row>
        <row r="104">
          <cell r="E104">
            <v>7</v>
          </cell>
          <cell r="F104" t="str">
            <v>产品烫画</v>
          </cell>
          <cell r="G104" t="str">
            <v>Start Laminate</v>
          </cell>
          <cell r="H104">
            <v>17.25</v>
          </cell>
          <cell r="I104">
            <v>17.35</v>
          </cell>
          <cell r="J104">
            <v>17.25</v>
          </cell>
          <cell r="K104">
            <v>17.28</v>
          </cell>
        </row>
        <row r="105">
          <cell r="E105">
            <v>8</v>
          </cell>
          <cell r="F105" t="str">
            <v>拉出烫画机载台</v>
          </cell>
          <cell r="G105" t="str">
            <v>Pull out the Unit</v>
          </cell>
          <cell r="H105">
            <v>2.56</v>
          </cell>
          <cell r="I105">
            <v>2.35</v>
          </cell>
          <cell r="J105">
            <v>2.45</v>
          </cell>
          <cell r="K105">
            <v>2.45</v>
          </cell>
        </row>
        <row r="106">
          <cell r="E106">
            <v>9</v>
          </cell>
          <cell r="F106" t="str">
            <v>取下硅胶垫</v>
          </cell>
          <cell r="G106" t="str">
            <v>Take down the iron board</v>
          </cell>
          <cell r="H106">
            <v>8.76</v>
          </cell>
          <cell r="I106">
            <v>7.98</v>
          </cell>
          <cell r="J106">
            <v>8.24</v>
          </cell>
          <cell r="K106">
            <v>8.33</v>
          </cell>
        </row>
        <row r="107">
          <cell r="E107">
            <v>10</v>
          </cell>
          <cell r="F107" t="str">
            <v>取产品放到托盘</v>
          </cell>
          <cell r="G107" t="str">
            <v>Put unit in the tray</v>
          </cell>
          <cell r="H107">
            <v>9.24</v>
          </cell>
          <cell r="I107">
            <v>8.46</v>
          </cell>
          <cell r="J107">
            <v>9.47</v>
          </cell>
          <cell r="K107">
            <v>9.06</v>
          </cell>
        </row>
        <row r="108">
          <cell r="E108">
            <v>11</v>
          </cell>
          <cell r="F108" t="str">
            <v>检查产品</v>
          </cell>
          <cell r="G108" t="str">
            <v>ckeck unit</v>
          </cell>
          <cell r="H108">
            <v>8.89</v>
          </cell>
          <cell r="I108">
            <v>8.95</v>
          </cell>
          <cell r="J108">
            <v>8.78</v>
          </cell>
          <cell r="K108">
            <v>8.87</v>
          </cell>
        </row>
        <row r="109">
          <cell r="C109" t="str">
            <v>PTP-3.2F</v>
          </cell>
          <cell r="D109" t="str">
            <v>Pre-Lam Spine ADH-1F &amp; Camera &amp; Panel Flange ADH-3F (2mil HBF 9002)</v>
          </cell>
          <cell r="E109">
            <v>1</v>
          </cell>
          <cell r="F109" t="str">
            <v>定位PTP到Tooling</v>
          </cell>
          <cell r="G109" t="str">
            <v>Locate the PTP  onto the tooling</v>
          </cell>
          <cell r="H109">
            <v>12.13</v>
          </cell>
          <cell r="I109">
            <v>13.32</v>
          </cell>
          <cell r="J109">
            <v>12.65</v>
          </cell>
          <cell r="K109">
            <v>12.7</v>
          </cell>
          <cell r="L109">
            <v>136.22</v>
          </cell>
          <cell r="M109">
            <v>22.24</v>
          </cell>
        </row>
        <row r="110">
          <cell r="E110">
            <v>2</v>
          </cell>
          <cell r="F110" t="str">
            <v>撕Spine胶与PTP Panel胶</v>
          </cell>
          <cell r="G110" t="str">
            <v>Locate the panel side PTP ADH onto the PTP</v>
          </cell>
          <cell r="H110">
            <v>20.12</v>
          </cell>
          <cell r="I110">
            <v>20.32</v>
          </cell>
          <cell r="J110">
            <v>20.15</v>
          </cell>
          <cell r="K110">
            <v>20.2</v>
          </cell>
        </row>
        <row r="111">
          <cell r="E111">
            <v>3</v>
          </cell>
          <cell r="F111" t="str">
            <v>定位Panel Flange与Spine胶、摄像孔胶到PTP</v>
          </cell>
          <cell r="G111" t="str">
            <v>Locate Panel Flange adh and Spine adh and Camera adh to PTP</v>
          </cell>
          <cell r="H111">
            <v>35.23</v>
          </cell>
          <cell r="I111">
            <v>35.62</v>
          </cell>
          <cell r="J111">
            <v>35.25</v>
          </cell>
          <cell r="K111">
            <v>35.37</v>
          </cell>
        </row>
        <row r="112">
          <cell r="E112">
            <v>4</v>
          </cell>
          <cell r="F112" t="str">
            <v>盖上Panel 面离型纸与PTP Spine离型纸</v>
          </cell>
          <cell r="G112" t="str">
            <v>locate Panel side release paper and PTP Spine release paper</v>
          </cell>
          <cell r="H112">
            <v>25.32</v>
          </cell>
          <cell r="I112">
            <v>25.26</v>
          </cell>
          <cell r="J112">
            <v>25.62</v>
          </cell>
          <cell r="K112">
            <v>25.4</v>
          </cell>
        </row>
        <row r="113">
          <cell r="E113">
            <v>5</v>
          </cell>
          <cell r="F113" t="str">
            <v>盖上硅胶垫</v>
          </cell>
          <cell r="G113" t="str">
            <v>Locate silicone pad to PTP</v>
          </cell>
          <cell r="H113">
            <v>20.12</v>
          </cell>
          <cell r="I113">
            <v>20.32</v>
          </cell>
          <cell r="J113">
            <v>20.15</v>
          </cell>
          <cell r="K113">
            <v>20.2</v>
          </cell>
        </row>
        <row r="114">
          <cell r="E114">
            <v>6</v>
          </cell>
          <cell r="F114" t="str">
            <v>推入烫画机载台</v>
          </cell>
          <cell r="G114" t="str">
            <v>Push unit to Lamination</v>
          </cell>
          <cell r="H114">
            <v>2.65</v>
          </cell>
          <cell r="I114">
            <v>2.45</v>
          </cell>
          <cell r="J114">
            <v>2.44</v>
          </cell>
          <cell r="K114">
            <v>2.51</v>
          </cell>
        </row>
        <row r="115">
          <cell r="E115">
            <v>7</v>
          </cell>
          <cell r="F115" t="str">
            <v>产品烫画</v>
          </cell>
          <cell r="G115" t="str">
            <v>Start Laminate</v>
          </cell>
          <cell r="H115">
            <v>17.25</v>
          </cell>
          <cell r="I115">
            <v>17.35</v>
          </cell>
          <cell r="J115">
            <v>17.25</v>
          </cell>
          <cell r="K115">
            <v>17.28</v>
          </cell>
        </row>
        <row r="116">
          <cell r="E116">
            <v>8</v>
          </cell>
          <cell r="F116" t="str">
            <v>拉出烫画机载台</v>
          </cell>
          <cell r="G116" t="str">
            <v>Pull out the Unit</v>
          </cell>
          <cell r="H116">
            <v>2.56</v>
          </cell>
          <cell r="I116">
            <v>2.35</v>
          </cell>
          <cell r="J116">
            <v>2.45</v>
          </cell>
          <cell r="K116">
            <v>2.45</v>
          </cell>
        </row>
        <row r="117">
          <cell r="E117">
            <v>9</v>
          </cell>
          <cell r="F117" t="str">
            <v>取下硅胶垫</v>
          </cell>
          <cell r="G117" t="str">
            <v>Take down the iron board</v>
          </cell>
          <cell r="H117">
            <v>8.76</v>
          </cell>
          <cell r="I117">
            <v>7.98</v>
          </cell>
          <cell r="J117">
            <v>8.24</v>
          </cell>
          <cell r="K117">
            <v>8.33</v>
          </cell>
        </row>
        <row r="118">
          <cell r="E118">
            <v>10</v>
          </cell>
          <cell r="F118" t="str">
            <v>取产品放到托盘</v>
          </cell>
          <cell r="G118" t="str">
            <v>Put unit in the tray</v>
          </cell>
          <cell r="H118">
            <v>9.24</v>
          </cell>
          <cell r="I118">
            <v>8.46</v>
          </cell>
          <cell r="J118">
            <v>9.47</v>
          </cell>
          <cell r="K118">
            <v>9.06</v>
          </cell>
        </row>
        <row r="119">
          <cell r="E119">
            <v>11</v>
          </cell>
          <cell r="F119" t="str">
            <v>检查产品</v>
          </cell>
          <cell r="G119" t="str">
            <v>ckeck unit</v>
          </cell>
          <cell r="H119">
            <v>8.89</v>
          </cell>
          <cell r="I119">
            <v>8.95</v>
          </cell>
          <cell r="J119">
            <v>8.78</v>
          </cell>
          <cell r="K119">
            <v>8.87</v>
          </cell>
        </row>
        <row r="120">
          <cell r="C120" t="str">
            <v>MF-3F</v>
          </cell>
          <cell r="D120" t="str">
            <v>Pre-Lam ADH to MF </v>
          </cell>
          <cell r="E120">
            <v>1</v>
          </cell>
          <cell r="F120" t="str">
            <v>取MF定位到tooling上</v>
          </cell>
          <cell r="G120" t="str">
            <v>Locate MF on the tooling</v>
          </cell>
          <cell r="H120">
            <v>10.32</v>
          </cell>
          <cell r="I120">
            <v>10.25</v>
          </cell>
          <cell r="J120">
            <v>10.65</v>
          </cell>
          <cell r="K120">
            <v>10.41</v>
          </cell>
          <cell r="L120">
            <v>41.15</v>
          </cell>
          <cell r="M120">
            <v>22.44</v>
          </cell>
        </row>
        <row r="121">
          <cell r="E121">
            <v>2</v>
          </cell>
          <cell r="F121" t="str">
            <v>取胶定位到tooling上</v>
          </cell>
          <cell r="G121" t="str">
            <v>Locate MF ADH on the tooling</v>
          </cell>
          <cell r="H121">
            <v>10.25</v>
          </cell>
          <cell r="I121">
            <v>10.32</v>
          </cell>
          <cell r="J121">
            <v>10.15</v>
          </cell>
          <cell r="K121">
            <v>10.24</v>
          </cell>
        </row>
        <row r="122">
          <cell r="E122">
            <v>3</v>
          </cell>
          <cell r="F122" t="str">
            <v>盖上硅胶垫</v>
          </cell>
          <cell r="G122" t="str">
            <v>Put the silicone on it</v>
          </cell>
          <cell r="H122">
            <v>3.21</v>
          </cell>
          <cell r="I122">
            <v>3.12</v>
          </cell>
          <cell r="J122">
            <v>3.01</v>
          </cell>
          <cell r="K122">
            <v>3.11</v>
          </cell>
        </row>
        <row r="123">
          <cell r="E123">
            <v>4</v>
          </cell>
          <cell r="F123" t="str">
            <v>推入烫画机载台</v>
          </cell>
          <cell r="G123" t="str">
            <v>Push unit to Lamination</v>
          </cell>
          <cell r="H123">
            <v>2.56</v>
          </cell>
          <cell r="I123">
            <v>2.34</v>
          </cell>
          <cell r="J123">
            <v>2.44</v>
          </cell>
          <cell r="K123">
            <v>2.45</v>
          </cell>
        </row>
        <row r="124">
          <cell r="E124">
            <v>5</v>
          </cell>
          <cell r="F124" t="str">
            <v>产品烫画</v>
          </cell>
          <cell r="G124" t="str">
            <v>Start Laminate</v>
          </cell>
          <cell r="H124">
            <v>17.25</v>
          </cell>
          <cell r="I124">
            <v>17.35</v>
          </cell>
          <cell r="J124">
            <v>17.25</v>
          </cell>
          <cell r="K124">
            <v>17.28</v>
          </cell>
        </row>
        <row r="125">
          <cell r="E125">
            <v>6</v>
          </cell>
          <cell r="F125" t="str">
            <v>拉出烫画机载台</v>
          </cell>
          <cell r="G125" t="str">
            <v>Pull out the Unit</v>
          </cell>
          <cell r="H125">
            <v>2.68</v>
          </cell>
          <cell r="I125">
            <v>2.78</v>
          </cell>
          <cell r="J125">
            <v>2.68</v>
          </cell>
          <cell r="K125">
            <v>2.71</v>
          </cell>
        </row>
        <row r="126">
          <cell r="E126">
            <v>7</v>
          </cell>
          <cell r="F126" t="str">
            <v>取下硅胶垫</v>
          </cell>
          <cell r="G126" t="str">
            <v>Take down the silicone</v>
          </cell>
          <cell r="H126">
            <v>3.84</v>
          </cell>
          <cell r="I126">
            <v>3.81</v>
          </cell>
          <cell r="J126">
            <v>4.05</v>
          </cell>
          <cell r="K126">
            <v>3.9</v>
          </cell>
        </row>
        <row r="127">
          <cell r="E127">
            <v>8</v>
          </cell>
          <cell r="F127" t="str">
            <v>将产品放入托盘</v>
          </cell>
          <cell r="G127" t="str">
            <v>Put unit in the tray</v>
          </cell>
          <cell r="H127">
            <v>8.95</v>
          </cell>
          <cell r="I127">
            <v>7.89</v>
          </cell>
          <cell r="J127">
            <v>8.14</v>
          </cell>
          <cell r="K127">
            <v>8.33</v>
          </cell>
        </row>
        <row r="128">
          <cell r="E128">
            <v>9</v>
          </cell>
          <cell r="F128" t="str">
            <v>目检产品（1x）</v>
          </cell>
          <cell r="G128" t="str">
            <v>cosmetic inspection</v>
          </cell>
          <cell r="H128">
            <v>9.23</v>
          </cell>
          <cell r="I128">
            <v>9.35</v>
          </cell>
          <cell r="J128">
            <v>9.25</v>
          </cell>
          <cell r="K128">
            <v>9.28</v>
          </cell>
        </row>
        <row r="129">
          <cell r="C129" t="str">
            <v>InnerLCap-2F</v>
          </cell>
          <cell r="D129" t="str">
            <v>Laminate TSA to Lower Panel GF Cap</v>
          </cell>
          <cell r="E129">
            <v>1</v>
          </cell>
          <cell r="F129" t="str">
            <v>取胶与inner Cap定位到tooling上</v>
          </cell>
          <cell r="G129" t="str">
            <v>Locate the ADH to the Tooling</v>
          </cell>
          <cell r="H129">
            <v>50.14</v>
          </cell>
          <cell r="I129">
            <v>50.24</v>
          </cell>
          <cell r="J129">
            <v>50.42</v>
          </cell>
          <cell r="K129">
            <v>50.27</v>
          </cell>
          <cell r="L129">
            <v>77.68</v>
          </cell>
          <cell r="M129">
            <v>24.04</v>
          </cell>
        </row>
        <row r="130">
          <cell r="E130">
            <v>2</v>
          </cell>
          <cell r="F130" t="str">
            <v>盖上硅胶垫</v>
          </cell>
          <cell r="G130" t="str">
            <v>Put the silicone on it</v>
          </cell>
          <cell r="H130">
            <v>5.23</v>
          </cell>
          <cell r="I130">
            <v>5.36</v>
          </cell>
          <cell r="J130">
            <v>5.78</v>
          </cell>
          <cell r="K130">
            <v>5.46</v>
          </cell>
        </row>
        <row r="131">
          <cell r="E131">
            <v>3</v>
          </cell>
          <cell r="F131" t="str">
            <v>关闭吸气</v>
          </cell>
          <cell r="G131" t="str">
            <v>close the suction</v>
          </cell>
          <cell r="H131">
            <v>3.41</v>
          </cell>
          <cell r="I131">
            <v>2.96</v>
          </cell>
          <cell r="J131">
            <v>2.96</v>
          </cell>
          <cell r="K131">
            <v>3.11</v>
          </cell>
        </row>
        <row r="132">
          <cell r="E132">
            <v>4</v>
          </cell>
          <cell r="F132" t="str">
            <v>推入烫画机载台</v>
          </cell>
          <cell r="G132" t="str">
            <v>Push unit to Lamination</v>
          </cell>
          <cell r="H132">
            <v>3.89</v>
          </cell>
          <cell r="I132">
            <v>3.87</v>
          </cell>
          <cell r="J132">
            <v>3.99</v>
          </cell>
          <cell r="K132">
            <v>3.92</v>
          </cell>
        </row>
        <row r="133">
          <cell r="E133">
            <v>5</v>
          </cell>
          <cell r="F133" t="str">
            <v>产品烫画</v>
          </cell>
          <cell r="G133" t="str">
            <v>Start Laminate</v>
          </cell>
          <cell r="H133">
            <v>17.28</v>
          </cell>
          <cell r="I133">
            <v>17.85</v>
          </cell>
          <cell r="J133">
            <v>17.68</v>
          </cell>
          <cell r="K133">
            <v>17.6</v>
          </cell>
        </row>
        <row r="134">
          <cell r="E134">
            <v>6</v>
          </cell>
          <cell r="F134" t="str">
            <v>拉出烫画机载台</v>
          </cell>
          <cell r="G134" t="str">
            <v>Pull out the Unit</v>
          </cell>
          <cell r="H134">
            <v>2.35</v>
          </cell>
          <cell r="I134">
            <v>2.56</v>
          </cell>
          <cell r="J134">
            <v>2.65</v>
          </cell>
          <cell r="K134">
            <v>2.52</v>
          </cell>
        </row>
        <row r="135">
          <cell r="E135">
            <v>7</v>
          </cell>
          <cell r="F135" t="str">
            <v>取下硅胶垫与产品</v>
          </cell>
          <cell r="G135" t="str">
            <v>Take down the silicone and unit</v>
          </cell>
          <cell r="H135">
            <v>13.21</v>
          </cell>
          <cell r="I135">
            <v>11.35</v>
          </cell>
          <cell r="J135">
            <v>12.65</v>
          </cell>
          <cell r="K135">
            <v>12.4</v>
          </cell>
        </row>
        <row r="136">
          <cell r="E136">
            <v>8</v>
          </cell>
          <cell r="F136" t="str">
            <v>目检产品（2x）</v>
          </cell>
          <cell r="G136" t="str">
            <v>cosmetic inspection</v>
          </cell>
          <cell r="H136">
            <v>8.56</v>
          </cell>
          <cell r="I136">
            <v>8.97</v>
          </cell>
          <cell r="J136">
            <v>8.96</v>
          </cell>
          <cell r="K136">
            <v>8.83</v>
          </cell>
        </row>
        <row r="137">
          <cell r="C137" t="str">
            <v>UH stiff-2F</v>
          </cell>
          <cell r="D137" t="str">
            <v>Pre lam adh to Hingge stiffener</v>
          </cell>
          <cell r="E137">
            <v>1</v>
          </cell>
          <cell r="F137" t="str">
            <v>定位横条Fixture到Carrier</v>
          </cell>
          <cell r="G137" t="str">
            <v>Locate bar fixture to Carrier</v>
          </cell>
          <cell r="H137">
            <v>6.78</v>
          </cell>
          <cell r="I137">
            <v>6.12</v>
          </cell>
          <cell r="J137">
            <v>6.32</v>
          </cell>
          <cell r="K137">
            <v>6.41</v>
          </cell>
          <cell r="L137">
            <v>63.02</v>
          </cell>
          <cell r="M137">
            <v>28.63</v>
          </cell>
        </row>
        <row r="138">
          <cell r="E138">
            <v>2</v>
          </cell>
          <cell r="F138" t="str">
            <v>定位Stiffener到Carrier</v>
          </cell>
          <cell r="G138" t="str">
            <v>Locate Stiffener to Carrier</v>
          </cell>
          <cell r="H138">
            <v>6.32</v>
          </cell>
          <cell r="I138">
            <v>6.23</v>
          </cell>
          <cell r="J138">
            <v>6.35</v>
          </cell>
          <cell r="K138">
            <v>6.3</v>
          </cell>
        </row>
        <row r="139">
          <cell r="E139">
            <v>3</v>
          </cell>
          <cell r="F139" t="str">
            <v>取下横条Fixture</v>
          </cell>
          <cell r="G139" t="str">
            <v>take down bar fixture</v>
          </cell>
          <cell r="H139">
            <v>4.65</v>
          </cell>
          <cell r="I139">
            <v>4.87</v>
          </cell>
          <cell r="J139">
            <v>4.98</v>
          </cell>
          <cell r="K139">
            <v>4.83</v>
          </cell>
        </row>
        <row r="140">
          <cell r="E140">
            <v>4</v>
          </cell>
          <cell r="F140" t="str">
            <v>调整Stiffener Cap</v>
          </cell>
          <cell r="G140" t="str">
            <v>Adjust Stiffener Cap</v>
          </cell>
          <cell r="H140">
            <v>8.68</v>
          </cell>
          <cell r="I140">
            <v>8.79</v>
          </cell>
          <cell r="J140">
            <v>8.98</v>
          </cell>
          <cell r="K140">
            <v>8.82</v>
          </cell>
        </row>
        <row r="141">
          <cell r="E141">
            <v>5</v>
          </cell>
          <cell r="F141" t="str">
            <v>盖上胶</v>
          </cell>
          <cell r="G141" t="str">
            <v>cover adh</v>
          </cell>
          <cell r="H141">
            <v>7.24</v>
          </cell>
          <cell r="I141">
            <v>7.65</v>
          </cell>
          <cell r="J141">
            <v>7.85</v>
          </cell>
          <cell r="K141">
            <v>7.58</v>
          </cell>
        </row>
        <row r="142">
          <cell r="E142">
            <v>6</v>
          </cell>
          <cell r="F142" t="str">
            <v>定位两层硅胶垫与压块到Carrier</v>
          </cell>
          <cell r="G142" t="str">
            <v>Cover two pieces slicone pad</v>
          </cell>
          <cell r="H142">
            <v>8.65</v>
          </cell>
          <cell r="I142">
            <v>8.56</v>
          </cell>
          <cell r="J142">
            <v>8.65</v>
          </cell>
          <cell r="K142">
            <v>8.62</v>
          </cell>
        </row>
        <row r="143">
          <cell r="E143">
            <v>7</v>
          </cell>
          <cell r="F143" t="str">
            <v>推入烫画机载台</v>
          </cell>
          <cell r="G143" t="str">
            <v>Push unit to Lamination</v>
          </cell>
          <cell r="H143">
            <v>2.56</v>
          </cell>
          <cell r="I143">
            <v>2.34</v>
          </cell>
          <cell r="J143">
            <v>2.44</v>
          </cell>
          <cell r="K143">
            <v>2.45</v>
          </cell>
        </row>
        <row r="144">
          <cell r="E144">
            <v>8</v>
          </cell>
          <cell r="F144" t="str">
            <v>产品烫画</v>
          </cell>
          <cell r="G144" t="str">
            <v>Start Laminate</v>
          </cell>
          <cell r="H144">
            <v>23.65</v>
          </cell>
          <cell r="I144">
            <v>23.642</v>
          </cell>
          <cell r="J144">
            <v>23.12</v>
          </cell>
          <cell r="K144">
            <v>23.47</v>
          </cell>
        </row>
        <row r="145">
          <cell r="E145">
            <v>9</v>
          </cell>
          <cell r="F145" t="str">
            <v>拉出烫画机载台</v>
          </cell>
          <cell r="G145" t="str">
            <v>Pull out the Unit</v>
          </cell>
          <cell r="H145">
            <v>2.68</v>
          </cell>
          <cell r="I145">
            <v>2.78</v>
          </cell>
          <cell r="J145">
            <v>2.68</v>
          </cell>
          <cell r="K145">
            <v>2.71</v>
          </cell>
        </row>
        <row r="146">
          <cell r="E146">
            <v>10</v>
          </cell>
          <cell r="F146" t="str">
            <v>取下压块硅胶垫</v>
          </cell>
          <cell r="G146" t="str">
            <v>Take down the silicone</v>
          </cell>
          <cell r="H146">
            <v>5.68</v>
          </cell>
          <cell r="I146">
            <v>5.78</v>
          </cell>
          <cell r="J146">
            <v>5.98</v>
          </cell>
          <cell r="K146">
            <v>5.81</v>
          </cell>
        </row>
        <row r="147">
          <cell r="E147">
            <v>11</v>
          </cell>
          <cell r="F147" t="str">
            <v>将产品放入托盘</v>
          </cell>
          <cell r="G147" t="str">
            <v>Put unit in the tray</v>
          </cell>
          <cell r="H147">
            <v>9.87</v>
          </cell>
          <cell r="I147">
            <v>9.25</v>
          </cell>
          <cell r="J147">
            <v>9.35</v>
          </cell>
          <cell r="K147">
            <v>9.49</v>
          </cell>
        </row>
        <row r="148">
          <cell r="E148">
            <v>11</v>
          </cell>
          <cell r="F148" t="str">
            <v>目检产品（1x）</v>
          </cell>
          <cell r="G148" t="str">
            <v>cosmetic inspection</v>
          </cell>
          <cell r="H148">
            <v>10.32</v>
          </cell>
          <cell r="I148">
            <v>9.89</v>
          </cell>
          <cell r="J148">
            <v>9.98</v>
          </cell>
          <cell r="K148">
            <v>10.06</v>
          </cell>
        </row>
        <row r="149">
          <cell r="C149" t="str">
            <v>FPS-4F</v>
          </cell>
          <cell r="D149" t="str">
            <v>Pre-lam PUK adh to PUK</v>
          </cell>
          <cell r="E149">
            <v>1</v>
          </cell>
          <cell r="F149" t="str">
            <v>取PUK定位到tooling上</v>
          </cell>
          <cell r="G149" t="str">
            <v>Locate PUK to Tooling</v>
          </cell>
          <cell r="H149">
            <v>20.23</v>
          </cell>
          <cell r="I149">
            <v>21.35</v>
          </cell>
          <cell r="J149">
            <v>22.36</v>
          </cell>
          <cell r="K149">
            <v>21.31</v>
          </cell>
          <cell r="L149">
            <v>59.29</v>
          </cell>
          <cell r="M149">
            <v>22.66</v>
          </cell>
        </row>
        <row r="150">
          <cell r="E150">
            <v>2</v>
          </cell>
          <cell r="F150" t="str">
            <v>取胶定位到tooling上</v>
          </cell>
          <cell r="G150" t="str">
            <v>Locate PUK adh to Tooling</v>
          </cell>
          <cell r="H150">
            <v>14.56</v>
          </cell>
          <cell r="I150">
            <v>15.68</v>
          </cell>
          <cell r="J150">
            <v>15.11</v>
          </cell>
          <cell r="K150">
            <v>15.12</v>
          </cell>
        </row>
        <row r="151">
          <cell r="E151">
            <v>3</v>
          </cell>
          <cell r="F151" t="str">
            <v>盖上硅胶垫</v>
          </cell>
          <cell r="G151" t="str">
            <v>Cover silicone pad</v>
          </cell>
          <cell r="H151">
            <v>3.42</v>
          </cell>
          <cell r="I151">
            <v>3.24</v>
          </cell>
          <cell r="J151">
            <v>3.24</v>
          </cell>
          <cell r="K151">
            <v>3.3</v>
          </cell>
        </row>
        <row r="152">
          <cell r="E152">
            <v>4</v>
          </cell>
          <cell r="F152" t="str">
            <v>推入烫画机载台</v>
          </cell>
          <cell r="G152" t="str">
            <v>Push the mould  into machine</v>
          </cell>
          <cell r="H152">
            <v>2.24</v>
          </cell>
          <cell r="I152">
            <v>2.21</v>
          </cell>
          <cell r="J152">
            <v>2.19</v>
          </cell>
          <cell r="K152">
            <v>2.21</v>
          </cell>
        </row>
        <row r="153">
          <cell r="E153">
            <v>5</v>
          </cell>
          <cell r="F153" t="str">
            <v>产品烫画</v>
          </cell>
          <cell r="G153" t="str">
            <v>Start lamination</v>
          </cell>
          <cell r="H153">
            <v>17.56</v>
          </cell>
          <cell r="I153">
            <v>17.65</v>
          </cell>
          <cell r="J153">
            <v>17.24</v>
          </cell>
          <cell r="K153">
            <v>17.48</v>
          </cell>
        </row>
        <row r="154">
          <cell r="E154">
            <v>6</v>
          </cell>
          <cell r="F154" t="str">
            <v>拉出烫画机载台</v>
          </cell>
          <cell r="G154" t="str">
            <v>Pull out the mould</v>
          </cell>
          <cell r="H154">
            <v>2.91</v>
          </cell>
          <cell r="I154">
            <v>2.93</v>
          </cell>
          <cell r="J154">
            <v>3.06</v>
          </cell>
          <cell r="K154">
            <v>2.97</v>
          </cell>
        </row>
        <row r="155">
          <cell r="E155">
            <v>7</v>
          </cell>
          <cell r="F155" t="str">
            <v>取下硅胶垫</v>
          </cell>
          <cell r="G155" t="str">
            <v>take down the silicone pad</v>
          </cell>
          <cell r="H155">
            <v>2.46</v>
          </cell>
          <cell r="I155">
            <v>2.38</v>
          </cell>
          <cell r="J155">
            <v>2.84</v>
          </cell>
          <cell r="K155">
            <v>2.56</v>
          </cell>
        </row>
        <row r="156">
          <cell r="E156">
            <v>8</v>
          </cell>
          <cell r="F156" t="str">
            <v>将产品放入托盘</v>
          </cell>
          <cell r="G156" t="str">
            <v>Place the unit into the tray</v>
          </cell>
          <cell r="H156">
            <v>11.23</v>
          </cell>
          <cell r="I156">
            <v>12.35</v>
          </cell>
          <cell r="J156">
            <v>11.89</v>
          </cell>
          <cell r="K156">
            <v>11.82</v>
          </cell>
        </row>
        <row r="157">
          <cell r="E157">
            <v>9</v>
          </cell>
          <cell r="F157" t="str">
            <v>目检产品（1x）</v>
          </cell>
          <cell r="G157" t="str">
            <v>cosmetic inspection</v>
          </cell>
          <cell r="H157">
            <v>10.32</v>
          </cell>
          <cell r="I157">
            <v>10.25</v>
          </cell>
          <cell r="J157">
            <v>10.35</v>
          </cell>
          <cell r="K157">
            <v>10.31</v>
          </cell>
        </row>
        <row r="158">
          <cell r="C158" t="str">
            <v>Base Flange ADH-2F</v>
          </cell>
          <cell r="D158" t="str">
            <v>Pre Lam Base Flange ADH Swatch (2+2)</v>
          </cell>
          <cell r="E158">
            <v>1</v>
          </cell>
          <cell r="F158" t="str">
            <v>将2mil&amp;2mil胶定位到tooling上</v>
          </cell>
          <cell r="G158" t="str">
            <v>Put ADH(2mil+2mil)  into the tooling</v>
          </cell>
          <cell r="H158">
            <v>32.52</v>
          </cell>
          <cell r="I158">
            <v>32.65</v>
          </cell>
          <cell r="J158">
            <v>32.58</v>
          </cell>
          <cell r="K158">
            <v>32.58</v>
          </cell>
          <cell r="L158">
            <v>54.81</v>
          </cell>
          <cell r="M158">
            <v>37.08</v>
          </cell>
        </row>
        <row r="159">
          <cell r="E159">
            <v>2</v>
          </cell>
          <cell r="F159" t="str">
            <v>盖上硅胶垫</v>
          </cell>
          <cell r="G159" t="str">
            <v>Cover silicone pad</v>
          </cell>
          <cell r="H159">
            <v>5.62</v>
          </cell>
          <cell r="I159">
            <v>5.26</v>
          </cell>
          <cell r="J159">
            <v>5.68</v>
          </cell>
          <cell r="K159">
            <v>5.52</v>
          </cell>
        </row>
        <row r="160">
          <cell r="E160">
            <v>2</v>
          </cell>
          <cell r="F160" t="str">
            <v>推入烫画机载台</v>
          </cell>
          <cell r="G160" t="str">
            <v>Push unit to Lamination</v>
          </cell>
          <cell r="H160">
            <v>2.3184</v>
          </cell>
          <cell r="I160">
            <v>2.1712</v>
          </cell>
          <cell r="J160">
            <v>2.2172</v>
          </cell>
          <cell r="K160">
            <v>2.24</v>
          </cell>
        </row>
        <row r="161">
          <cell r="E161">
            <v>3</v>
          </cell>
          <cell r="F161" t="str">
            <v>产品烫画</v>
          </cell>
          <cell r="G161" t="str">
            <v>Start Laminate</v>
          </cell>
          <cell r="H161">
            <v>32.65</v>
          </cell>
          <cell r="I161">
            <v>32.45</v>
          </cell>
          <cell r="J161">
            <v>32.65</v>
          </cell>
          <cell r="K161">
            <v>32.58</v>
          </cell>
        </row>
        <row r="162">
          <cell r="E162">
            <v>4</v>
          </cell>
          <cell r="F162" t="str">
            <v>拉出烫画机载台</v>
          </cell>
          <cell r="G162" t="str">
            <v>Pull out the Unit</v>
          </cell>
          <cell r="H162">
            <v>2.3552</v>
          </cell>
          <cell r="I162">
            <v>2.254</v>
          </cell>
          <cell r="J162">
            <v>2.1712</v>
          </cell>
          <cell r="K162">
            <v>2.26</v>
          </cell>
        </row>
        <row r="163">
          <cell r="E163">
            <v>5</v>
          </cell>
          <cell r="F163" t="str">
            <v>取出成品放到托盘</v>
          </cell>
          <cell r="G163" t="str">
            <v>Put unit in the tray</v>
          </cell>
          <cell r="H163">
            <v>12.1716</v>
          </cell>
          <cell r="I163">
            <v>13.11</v>
          </cell>
          <cell r="J163">
            <v>11.362</v>
          </cell>
          <cell r="K163">
            <v>12.21</v>
          </cell>
        </row>
        <row r="164">
          <cell r="E164">
            <v>6</v>
          </cell>
          <cell r="F164" t="str">
            <v>靜置60s</v>
          </cell>
          <cell r="G164" t="str">
            <v>Unit cooling 60s</v>
          </cell>
          <cell r="H164">
            <v>60</v>
          </cell>
          <cell r="I164">
            <v>60</v>
          </cell>
          <cell r="J164">
            <v>60</v>
          </cell>
          <cell r="K164">
            <v>60</v>
          </cell>
        </row>
        <row r="165">
          <cell r="E165">
            <v>7</v>
          </cell>
          <cell r="F165" t="str">
            <v>检查产品</v>
          </cell>
          <cell r="G165" t="str">
            <v>Check unit</v>
          </cell>
          <cell r="H165">
            <v>11.362</v>
          </cell>
          <cell r="I165">
            <v>12.19</v>
          </cell>
          <cell r="J165">
            <v>10.4144</v>
          </cell>
          <cell r="K165">
            <v>11.32</v>
          </cell>
        </row>
        <row r="166">
          <cell r="C166" t="str">
            <v>Panel Flange ADH-2F</v>
          </cell>
          <cell r="D166" t="str">
            <v>Pre Lam Panel Flange ADH Swatch (2+2+2)or(5+1)</v>
          </cell>
          <cell r="E166">
            <v>1</v>
          </cell>
          <cell r="F166" t="str">
            <v>将2mil&amp;2mil胶定位到tooling上</v>
          </cell>
          <cell r="G166" t="str">
            <v>Put ADH(2mil+2mil)  into the tooling</v>
          </cell>
          <cell r="H166">
            <v>32.52</v>
          </cell>
          <cell r="I166">
            <v>32.65</v>
          </cell>
          <cell r="J166">
            <v>32.58</v>
          </cell>
          <cell r="K166">
            <v>32.58</v>
          </cell>
          <cell r="L166">
            <v>54.81</v>
          </cell>
          <cell r="M166">
            <v>37.08</v>
          </cell>
        </row>
        <row r="167">
          <cell r="E167">
            <v>2</v>
          </cell>
          <cell r="F167" t="str">
            <v>盖上硅胶垫</v>
          </cell>
          <cell r="G167" t="str">
            <v>Cover silicone pad</v>
          </cell>
          <cell r="H167">
            <v>5.62</v>
          </cell>
          <cell r="I167">
            <v>5.26</v>
          </cell>
          <cell r="J167">
            <v>5.68</v>
          </cell>
          <cell r="K167">
            <v>5.52</v>
          </cell>
        </row>
        <row r="168">
          <cell r="E168">
            <v>2</v>
          </cell>
          <cell r="F168" t="str">
            <v>推入烫画机载台</v>
          </cell>
          <cell r="G168" t="str">
            <v>Push unit to Lamination</v>
          </cell>
          <cell r="H168">
            <v>2.3184</v>
          </cell>
          <cell r="I168">
            <v>2.1712</v>
          </cell>
          <cell r="J168">
            <v>2.2172</v>
          </cell>
          <cell r="K168">
            <v>2.24</v>
          </cell>
        </row>
        <row r="169">
          <cell r="E169">
            <v>3</v>
          </cell>
          <cell r="F169" t="str">
            <v>产品烫画</v>
          </cell>
          <cell r="G169" t="str">
            <v>Start Laminate</v>
          </cell>
          <cell r="H169">
            <v>32.65</v>
          </cell>
          <cell r="I169">
            <v>32.45</v>
          </cell>
          <cell r="J169">
            <v>32.65</v>
          </cell>
          <cell r="K169">
            <v>32.58</v>
          </cell>
        </row>
        <row r="170">
          <cell r="E170">
            <v>4</v>
          </cell>
          <cell r="F170" t="str">
            <v>拉出烫画机载台</v>
          </cell>
          <cell r="G170" t="str">
            <v>Pull out the Unit</v>
          </cell>
          <cell r="H170">
            <v>2.3552</v>
          </cell>
          <cell r="I170">
            <v>2.254</v>
          </cell>
          <cell r="J170">
            <v>2.1712</v>
          </cell>
          <cell r="K170">
            <v>2.26</v>
          </cell>
        </row>
        <row r="171">
          <cell r="E171">
            <v>5</v>
          </cell>
          <cell r="F171" t="str">
            <v>取出成品放到托盘</v>
          </cell>
          <cell r="G171" t="str">
            <v>Put unit in the tray</v>
          </cell>
          <cell r="H171">
            <v>12.1716</v>
          </cell>
          <cell r="I171">
            <v>13.11</v>
          </cell>
          <cell r="J171">
            <v>11.362</v>
          </cell>
          <cell r="K171">
            <v>12.21</v>
          </cell>
        </row>
        <row r="172">
          <cell r="E172">
            <v>6</v>
          </cell>
          <cell r="F172" t="str">
            <v>靜置60s</v>
          </cell>
          <cell r="G172" t="str">
            <v>Unit cooling 60s</v>
          </cell>
          <cell r="H172">
            <v>60</v>
          </cell>
          <cell r="I172">
            <v>60</v>
          </cell>
          <cell r="J172">
            <v>60</v>
          </cell>
          <cell r="K172">
            <v>60</v>
          </cell>
        </row>
        <row r="173">
          <cell r="E173">
            <v>7</v>
          </cell>
          <cell r="F173" t="str">
            <v>检查产品</v>
          </cell>
          <cell r="G173" t="str">
            <v>Check unit</v>
          </cell>
          <cell r="H173">
            <v>11.362</v>
          </cell>
          <cell r="I173">
            <v>12.19</v>
          </cell>
          <cell r="J173">
            <v>10.4144</v>
          </cell>
          <cell r="K173">
            <v>11.32</v>
          </cell>
        </row>
        <row r="174">
          <cell r="C174" t="str">
            <v>Bucket-4F</v>
          </cell>
          <cell r="D174" t="str">
            <v>Pre lam TSA to Bucket</v>
          </cell>
          <cell r="E174">
            <v>1</v>
          </cell>
          <cell r="F174" t="str">
            <v>交换硅胶垫</v>
          </cell>
          <cell r="G174" t="str">
            <v>Change silicone pad</v>
          </cell>
          <cell r="H174">
            <v>13.45</v>
          </cell>
          <cell r="I174">
            <v>14.25</v>
          </cell>
          <cell r="J174">
            <v>14.35</v>
          </cell>
          <cell r="K174">
            <v>14.02</v>
          </cell>
          <cell r="L174">
            <v>73.11</v>
          </cell>
          <cell r="M174">
            <v>37.08</v>
          </cell>
        </row>
        <row r="175">
          <cell r="E175">
            <v>2</v>
          </cell>
          <cell r="F175" t="str">
            <v>定位胶到Tooling</v>
          </cell>
          <cell r="G175" t="str">
            <v>Locate ADH on the tooling</v>
          </cell>
          <cell r="H175">
            <v>11.12</v>
          </cell>
          <cell r="I175">
            <v>10.89</v>
          </cell>
          <cell r="J175">
            <v>10.38</v>
          </cell>
          <cell r="K175">
            <v>10.8</v>
          </cell>
        </row>
        <row r="176">
          <cell r="E176">
            <v>3</v>
          </cell>
          <cell r="F176" t="str">
            <v>清洁Bucket</v>
          </cell>
          <cell r="G176" t="str">
            <v>Clean the Bucket with dustlessness cloth</v>
          </cell>
          <cell r="H176">
            <v>10.23</v>
          </cell>
          <cell r="I176">
            <v>9.56</v>
          </cell>
          <cell r="J176">
            <v>8.89</v>
          </cell>
          <cell r="K176">
            <v>9.56</v>
          </cell>
        </row>
        <row r="177">
          <cell r="E177">
            <v>4</v>
          </cell>
          <cell r="F177" t="str">
            <v>定位Bucket到Tooling</v>
          </cell>
          <cell r="G177" t="str">
            <v>Locate Bucket on the Holder</v>
          </cell>
          <cell r="H177">
            <v>11.21</v>
          </cell>
          <cell r="I177">
            <v>11.35</v>
          </cell>
          <cell r="J177">
            <v>11.62</v>
          </cell>
          <cell r="K177">
            <v>11.39</v>
          </cell>
        </row>
        <row r="178">
          <cell r="E178">
            <v>5</v>
          </cell>
          <cell r="F178" t="str">
            <v>定位硅胶垫到Tooling</v>
          </cell>
          <cell r="G178" t="str">
            <v>Locate the fixture on the Holder</v>
          </cell>
          <cell r="H178">
            <v>11.32</v>
          </cell>
          <cell r="I178">
            <v>10.32</v>
          </cell>
          <cell r="J178">
            <v>10.25</v>
          </cell>
          <cell r="K178">
            <v>10.63</v>
          </cell>
        </row>
        <row r="179">
          <cell r="E179">
            <v>6</v>
          </cell>
          <cell r="F179" t="str">
            <v>推入烫画机载台</v>
          </cell>
          <cell r="G179" t="str">
            <v>Push unit to Lamination</v>
          </cell>
          <cell r="H179">
            <v>2.3184</v>
          </cell>
          <cell r="I179">
            <v>2.1712</v>
          </cell>
          <cell r="J179">
            <v>2.2172</v>
          </cell>
          <cell r="K179">
            <v>2.24</v>
          </cell>
        </row>
        <row r="180">
          <cell r="E180">
            <v>7</v>
          </cell>
          <cell r="F180" t="str">
            <v>产品烫画</v>
          </cell>
          <cell r="G180" t="str">
            <v>Start Laminate</v>
          </cell>
          <cell r="H180">
            <v>32.65</v>
          </cell>
          <cell r="I180">
            <v>32.45</v>
          </cell>
          <cell r="J180">
            <v>32.65</v>
          </cell>
          <cell r="K180">
            <v>32.58</v>
          </cell>
        </row>
        <row r="181">
          <cell r="E181">
            <v>8</v>
          </cell>
          <cell r="F181" t="str">
            <v>拉出烫画机载台</v>
          </cell>
          <cell r="G181" t="str">
            <v>Pull out the Unit</v>
          </cell>
          <cell r="H181">
            <v>2.3552</v>
          </cell>
          <cell r="I181">
            <v>2.254</v>
          </cell>
          <cell r="J181">
            <v>2.1712</v>
          </cell>
          <cell r="K181">
            <v>2.26</v>
          </cell>
        </row>
        <row r="182">
          <cell r="E182">
            <v>9</v>
          </cell>
          <cell r="F182" t="str">
            <v>取出成品放到托盘</v>
          </cell>
          <cell r="G182" t="str">
            <v>Put unit in the tray</v>
          </cell>
          <cell r="H182">
            <v>12.1716</v>
          </cell>
          <cell r="I182">
            <v>13.11</v>
          </cell>
          <cell r="J182">
            <v>11.362</v>
          </cell>
          <cell r="K182">
            <v>12.21</v>
          </cell>
        </row>
        <row r="183">
          <cell r="E183">
            <v>10</v>
          </cell>
          <cell r="F183" t="str">
            <v>靜置10s</v>
          </cell>
          <cell r="G183" t="str">
            <v>Unit cooling 10s</v>
          </cell>
          <cell r="H183">
            <v>10</v>
          </cell>
          <cell r="I183">
            <v>10</v>
          </cell>
          <cell r="J183">
            <v>10</v>
          </cell>
          <cell r="K183">
            <v>10</v>
          </cell>
        </row>
        <row r="184">
          <cell r="E184">
            <v>11</v>
          </cell>
          <cell r="F184" t="str">
            <v>检查产品</v>
          </cell>
          <cell r="G184" t="str">
            <v>Check unit</v>
          </cell>
          <cell r="H184">
            <v>11.362</v>
          </cell>
          <cell r="I184">
            <v>12.19</v>
          </cell>
          <cell r="J184">
            <v>10.4144</v>
          </cell>
          <cell r="K184">
            <v>11.32</v>
          </cell>
        </row>
      </sheetData>
      <sheetData sheetId="2"/>
      <sheetData sheetId="3"/>
      <sheetData sheetId="4"/>
      <sheetData sheetId="5">
        <row r="4">
          <cell r="C4" t="str">
            <v>Station
 Code</v>
          </cell>
          <cell r="D4" t="str">
            <v>station name</v>
          </cell>
          <cell r="E4" t="str">
            <v>Items</v>
          </cell>
          <cell r="F4" t="str">
            <v>Detail Description(中文）</v>
          </cell>
          <cell r="G4" t="str">
            <v>Detail Description(English)</v>
          </cell>
          <cell r="H4" t="str">
            <v>Detail CT</v>
          </cell>
          <cell r="I4" t="str">
            <v>Detail CT</v>
          </cell>
          <cell r="J4" t="str">
            <v>Detail CT</v>
          </cell>
          <cell r="K4" t="str">
            <v>Average/s</v>
          </cell>
          <cell r="L4" t="str">
            <v>Manual CT/s</v>
          </cell>
          <cell r="M4" t="str">
            <v>Equipment CT/s</v>
          </cell>
        </row>
        <row r="5">
          <cell r="C5" t="str">
            <v>Outer UCap-2F</v>
          </cell>
          <cell r="D5" t="str">
            <v>Laminate ADH to Upper GF Cap-Outside</v>
          </cell>
          <cell r="E5">
            <v>1</v>
          </cell>
          <cell r="F5" t="str">
            <v>将胶定位到tooling上</v>
          </cell>
          <cell r="G5" t="str">
            <v>Locate  ADH &amp; Upper Panel GF Cap on the tooling</v>
          </cell>
          <cell r="H5">
            <v>20.31</v>
          </cell>
          <cell r="I5">
            <v>20.12</v>
          </cell>
          <cell r="J5">
            <v>20.32</v>
          </cell>
          <cell r="K5">
            <v>20.25</v>
          </cell>
          <cell r="L5">
            <v>85.92</v>
          </cell>
          <cell r="M5">
            <v>25.32</v>
          </cell>
        </row>
        <row r="6">
          <cell r="E6">
            <v>2</v>
          </cell>
          <cell r="F6" t="str">
            <v>使用无尘布清洁Lower GF Cap</v>
          </cell>
          <cell r="G6" t="str">
            <v>Clean Lower GF Cap with dustlessness cloth</v>
          </cell>
          <cell r="H6">
            <v>9.25</v>
          </cell>
          <cell r="I6">
            <v>9.36</v>
          </cell>
          <cell r="J6">
            <v>9.68</v>
          </cell>
          <cell r="K6">
            <v>9.43</v>
          </cell>
        </row>
        <row r="7">
          <cell r="E7">
            <v>3</v>
          </cell>
          <cell r="F7" t="str">
            <v>将Upper GF Cap定位到tooling上</v>
          </cell>
          <cell r="G7" t="str">
            <v>Locate Upper GF Cap on the tooling</v>
          </cell>
          <cell r="H7">
            <v>15.21</v>
          </cell>
          <cell r="I7">
            <v>14.56</v>
          </cell>
          <cell r="J7">
            <v>13.65</v>
          </cell>
          <cell r="K7">
            <v>14.47</v>
          </cell>
        </row>
        <row r="8">
          <cell r="E8">
            <v>4</v>
          </cell>
          <cell r="F8" t="str">
            <v>盖上硅胶垫</v>
          </cell>
          <cell r="G8" t="str">
            <v>Put the silicone on Tooling</v>
          </cell>
          <cell r="H8">
            <v>5.12</v>
          </cell>
          <cell r="I8">
            <v>5.32</v>
          </cell>
          <cell r="J8">
            <v>5.26</v>
          </cell>
          <cell r="K8">
            <v>5.23</v>
          </cell>
        </row>
        <row r="9">
          <cell r="E9">
            <v>5</v>
          </cell>
          <cell r="F9" t="str">
            <v>推入烫画机载台</v>
          </cell>
          <cell r="G9" t="str">
            <v>Push unit to Lamination</v>
          </cell>
          <cell r="H9">
            <v>3.98</v>
          </cell>
          <cell r="I9">
            <v>3.87</v>
          </cell>
          <cell r="J9">
            <v>3.79</v>
          </cell>
          <cell r="K9">
            <v>3.88</v>
          </cell>
        </row>
        <row r="10">
          <cell r="E10">
            <v>6</v>
          </cell>
          <cell r="F10" t="str">
            <v>产品烫画</v>
          </cell>
          <cell r="G10" t="str">
            <v>Start Laminate</v>
          </cell>
          <cell r="H10">
            <v>17.25</v>
          </cell>
          <cell r="I10">
            <v>17.65</v>
          </cell>
          <cell r="J10">
            <v>17.58</v>
          </cell>
          <cell r="K10">
            <v>17.49</v>
          </cell>
        </row>
        <row r="11">
          <cell r="E11">
            <v>7</v>
          </cell>
          <cell r="F11" t="str">
            <v>拉出烫画机载台</v>
          </cell>
          <cell r="G11" t="str">
            <v>Pull out the Unit</v>
          </cell>
          <cell r="H11">
            <v>3.95</v>
          </cell>
          <cell r="I11">
            <v>4.06</v>
          </cell>
          <cell r="J11">
            <v>3.84</v>
          </cell>
          <cell r="K11">
            <v>3.95</v>
          </cell>
        </row>
        <row r="12">
          <cell r="E12">
            <v>8</v>
          </cell>
          <cell r="F12" t="str">
            <v>取下硅胶垫</v>
          </cell>
          <cell r="G12" t="str">
            <v>Take down the silicone</v>
          </cell>
          <cell r="H12">
            <v>4.12</v>
          </cell>
          <cell r="I12">
            <v>4.21</v>
          </cell>
          <cell r="J12">
            <v>4.32</v>
          </cell>
          <cell r="K12">
            <v>4.22</v>
          </cell>
        </row>
        <row r="13">
          <cell r="E13">
            <v>9</v>
          </cell>
          <cell r="F13" t="str">
            <v>将产品放入托盘</v>
          </cell>
          <cell r="G13" t="str">
            <v>Put unit in the tray</v>
          </cell>
          <cell r="H13">
            <v>11.65</v>
          </cell>
          <cell r="I13">
            <v>11.35</v>
          </cell>
          <cell r="J13">
            <v>10.89</v>
          </cell>
          <cell r="K13">
            <v>11.3</v>
          </cell>
        </row>
        <row r="14">
          <cell r="E14">
            <v>10</v>
          </cell>
          <cell r="F14" t="str">
            <v>目检产品（2x）</v>
          </cell>
          <cell r="G14" t="str">
            <v>cosmetic inspection</v>
          </cell>
          <cell r="H14">
            <v>12.35</v>
          </cell>
          <cell r="I14">
            <v>13.65</v>
          </cell>
          <cell r="J14">
            <v>13.56</v>
          </cell>
          <cell r="K14">
            <v>13.19</v>
          </cell>
        </row>
        <row r="15">
          <cell r="C15" t="str">
            <v>Outer LCap-2F</v>
          </cell>
          <cell r="D15" t="str">
            <v>Laminate ADH to Lower GF Cap-Outside</v>
          </cell>
          <cell r="E15">
            <v>1</v>
          </cell>
          <cell r="F15" t="str">
            <v>取胶定位到tooling上</v>
          </cell>
          <cell r="G15" t="str">
            <v>Locate  ADH on the tooling</v>
          </cell>
          <cell r="H15">
            <v>14.25</v>
          </cell>
          <cell r="I15">
            <v>14.35</v>
          </cell>
          <cell r="J15">
            <v>14.65</v>
          </cell>
          <cell r="K15">
            <v>14.42</v>
          </cell>
          <cell r="L15">
            <v>73.5</v>
          </cell>
          <cell r="M15">
            <v>21.38</v>
          </cell>
        </row>
        <row r="16">
          <cell r="E16">
            <v>2</v>
          </cell>
          <cell r="F16" t="str">
            <v>清洁Lower GF Cap，将Lower GF Cap定位到tooling上</v>
          </cell>
          <cell r="G16" t="str">
            <v>Clean the Lower GF Cap</v>
          </cell>
          <cell r="H16">
            <v>25.35</v>
          </cell>
          <cell r="I16">
            <v>25.45</v>
          </cell>
          <cell r="J16">
            <v>25.65</v>
          </cell>
          <cell r="K16">
            <v>25.48</v>
          </cell>
        </row>
        <row r="17">
          <cell r="E17">
            <v>3</v>
          </cell>
          <cell r="F17" t="str">
            <v>盖上硅胶垫</v>
          </cell>
          <cell r="G17" t="str">
            <v>Put the silicone on it</v>
          </cell>
          <cell r="H17">
            <v>6.23</v>
          </cell>
          <cell r="I17">
            <v>6.21</v>
          </cell>
          <cell r="J17">
            <v>6.25</v>
          </cell>
          <cell r="K17">
            <v>6.23</v>
          </cell>
        </row>
        <row r="18">
          <cell r="E18">
            <v>4</v>
          </cell>
          <cell r="F18" t="str">
            <v>推入烫画机载台</v>
          </cell>
          <cell r="G18" t="str">
            <v>Push unit to Lamination</v>
          </cell>
          <cell r="H18">
            <v>2.56</v>
          </cell>
          <cell r="I18">
            <v>2.54</v>
          </cell>
          <cell r="J18">
            <v>2.54</v>
          </cell>
          <cell r="K18">
            <v>2.55</v>
          </cell>
        </row>
        <row r="19">
          <cell r="E19">
            <v>5</v>
          </cell>
          <cell r="F19" t="str">
            <v>产品烫画</v>
          </cell>
          <cell r="G19" t="str">
            <v>Start Laminate</v>
          </cell>
          <cell r="H19">
            <v>16.25</v>
          </cell>
          <cell r="I19">
            <v>16.35</v>
          </cell>
          <cell r="J19">
            <v>16.25</v>
          </cell>
          <cell r="K19">
            <v>16.28</v>
          </cell>
        </row>
        <row r="20">
          <cell r="E20">
            <v>6</v>
          </cell>
          <cell r="F20" t="str">
            <v>拉出烫画机载台</v>
          </cell>
          <cell r="G20" t="str">
            <v>Pull out the Unit</v>
          </cell>
          <cell r="H20">
            <v>2.65</v>
          </cell>
          <cell r="I20">
            <v>2.44</v>
          </cell>
          <cell r="J20">
            <v>2.55</v>
          </cell>
          <cell r="K20">
            <v>2.55</v>
          </cell>
        </row>
        <row r="21">
          <cell r="E21">
            <v>7</v>
          </cell>
          <cell r="F21" t="str">
            <v>取下硅胶垫</v>
          </cell>
          <cell r="G21" t="str">
            <v>Take down the silicone</v>
          </cell>
          <cell r="H21">
            <v>4.23</v>
          </cell>
          <cell r="I21">
            <v>4.32</v>
          </cell>
          <cell r="J21">
            <v>4.25</v>
          </cell>
          <cell r="K21">
            <v>4.27</v>
          </cell>
        </row>
        <row r="22">
          <cell r="E22">
            <v>8</v>
          </cell>
          <cell r="F22" t="str">
            <v>将产品放入托盘</v>
          </cell>
          <cell r="G22" t="str">
            <v>Put unit in the tray</v>
          </cell>
          <cell r="H22">
            <v>10.32</v>
          </cell>
          <cell r="I22">
            <v>10.25</v>
          </cell>
          <cell r="J22">
            <v>10.35</v>
          </cell>
          <cell r="K22">
            <v>10.31</v>
          </cell>
        </row>
        <row r="23">
          <cell r="E23">
            <v>10</v>
          </cell>
          <cell r="F23" t="str">
            <v>目检产品</v>
          </cell>
          <cell r="G23" t="str">
            <v>cosmetic inspection</v>
          </cell>
          <cell r="H23">
            <v>7.23</v>
          </cell>
          <cell r="I23">
            <v>7.98</v>
          </cell>
          <cell r="J23">
            <v>7.85</v>
          </cell>
          <cell r="K23">
            <v>7.69</v>
          </cell>
        </row>
        <row r="24">
          <cell r="C24" t="str">
            <v>Orion-3F</v>
          </cell>
          <cell r="D24" t="str">
            <v>Pre-Lam Orion Spacer TSA 1 &amp; TSA 2 Swatch 2x (4mil + 4mil + 1mil ) </v>
          </cell>
          <cell r="E24">
            <v>1</v>
          </cell>
          <cell r="F24" t="str">
            <v>将4mil&amp;4mil胶定位到tooling上</v>
          </cell>
          <cell r="G24" t="str">
            <v>Put ADH(4mil+4mil)  into the tooling</v>
          </cell>
          <cell r="H24">
            <v>30.21</v>
          </cell>
          <cell r="I24">
            <v>30.25</v>
          </cell>
          <cell r="J24">
            <v>30.33</v>
          </cell>
          <cell r="K24">
            <v>30.26</v>
          </cell>
          <cell r="L24">
            <v>119.11</v>
          </cell>
          <cell r="M24">
            <v>44.64</v>
          </cell>
        </row>
        <row r="25">
          <cell r="E25">
            <v>2</v>
          </cell>
          <cell r="F25" t="str">
            <v>盖上硅胶垫</v>
          </cell>
          <cell r="G25" t="str">
            <v>Put the silicone on Tooling</v>
          </cell>
          <cell r="H25">
            <v>4.23</v>
          </cell>
          <cell r="I25">
            <v>4.35</v>
          </cell>
          <cell r="J25">
            <v>4.52</v>
          </cell>
          <cell r="K25">
            <v>4.37</v>
          </cell>
        </row>
        <row r="26">
          <cell r="E26">
            <v>3</v>
          </cell>
          <cell r="F26" t="str">
            <v>推入烫画机载台</v>
          </cell>
          <cell r="G26" t="str">
            <v>Push unit to Lamination</v>
          </cell>
          <cell r="H26">
            <v>2.3184</v>
          </cell>
          <cell r="I26">
            <v>2.1712</v>
          </cell>
          <cell r="J26">
            <v>2.2172</v>
          </cell>
          <cell r="K26">
            <v>2.24</v>
          </cell>
        </row>
        <row r="27">
          <cell r="E27">
            <v>4</v>
          </cell>
          <cell r="F27" t="str">
            <v>产品烫画</v>
          </cell>
          <cell r="G27" t="str">
            <v>Start Laminate</v>
          </cell>
          <cell r="H27">
            <v>17.85</v>
          </cell>
          <cell r="I27">
            <v>17.68</v>
          </cell>
          <cell r="J27">
            <v>17.85</v>
          </cell>
          <cell r="K27">
            <v>17.79</v>
          </cell>
        </row>
        <row r="28">
          <cell r="E28">
            <v>5</v>
          </cell>
          <cell r="F28" t="str">
            <v>拉出烫画机载台</v>
          </cell>
          <cell r="G28" t="str">
            <v>Pull out the Unit</v>
          </cell>
          <cell r="H28">
            <v>2.3552</v>
          </cell>
          <cell r="I28">
            <v>2.254</v>
          </cell>
          <cell r="J28">
            <v>2.1712</v>
          </cell>
          <cell r="K28">
            <v>2.26</v>
          </cell>
        </row>
        <row r="29">
          <cell r="E29">
            <v>6</v>
          </cell>
          <cell r="F29" t="str">
            <v>取出成品放到托盘</v>
          </cell>
          <cell r="G29" t="str">
            <v>Put unit in the tray</v>
          </cell>
          <cell r="H29">
            <v>12.1716</v>
          </cell>
          <cell r="I29">
            <v>13.11</v>
          </cell>
          <cell r="J29">
            <v>11.362</v>
          </cell>
          <cell r="K29">
            <v>12.21</v>
          </cell>
        </row>
        <row r="30">
          <cell r="E30">
            <v>7</v>
          </cell>
          <cell r="F30" t="str">
            <v>靜置60s</v>
          </cell>
          <cell r="G30" t="str">
            <v>Unit cooling 60s</v>
          </cell>
          <cell r="H30">
            <v>60</v>
          </cell>
          <cell r="I30">
            <v>60</v>
          </cell>
          <cell r="J30">
            <v>60</v>
          </cell>
          <cell r="K30">
            <v>60</v>
          </cell>
        </row>
        <row r="31">
          <cell r="E31">
            <v>8</v>
          </cell>
          <cell r="F31" t="str">
            <v>撕取背胶离型纸</v>
          </cell>
          <cell r="G31" t="str">
            <v>Tear off the release paper of the ADH</v>
          </cell>
          <cell r="H31">
            <v>11.32</v>
          </cell>
          <cell r="I31">
            <v>11.25</v>
          </cell>
          <cell r="J31">
            <v>11.56</v>
          </cell>
          <cell r="K31">
            <v>11.38</v>
          </cell>
        </row>
        <row r="32">
          <cell r="E32">
            <v>9</v>
          </cell>
          <cell r="F32" t="str">
            <v>将8mil&amp;1mil胶定位到tooling上</v>
          </cell>
          <cell r="G32" t="str">
            <v>Put ADH(8mil+1mil)  into the tooling</v>
          </cell>
          <cell r="H32">
            <v>28.56</v>
          </cell>
          <cell r="I32">
            <v>28.65</v>
          </cell>
          <cell r="J32">
            <v>28.45</v>
          </cell>
          <cell r="K32">
            <v>28.55</v>
          </cell>
        </row>
        <row r="33">
          <cell r="E33">
            <v>10</v>
          </cell>
          <cell r="F33" t="str">
            <v>盖上硅胶垫</v>
          </cell>
          <cell r="G33" t="str">
            <v>Put the silicone on Tooling</v>
          </cell>
          <cell r="H33">
            <v>4.23</v>
          </cell>
          <cell r="I33">
            <v>4.35</v>
          </cell>
          <cell r="J33">
            <v>4.52</v>
          </cell>
          <cell r="K33">
            <v>4.37</v>
          </cell>
        </row>
        <row r="34">
          <cell r="E34">
            <v>11</v>
          </cell>
          <cell r="F34" t="str">
            <v>推入烫画机载台</v>
          </cell>
          <cell r="G34" t="str">
            <v>Push unit to Lamination</v>
          </cell>
          <cell r="H34">
            <v>2.3184</v>
          </cell>
          <cell r="I34">
            <v>2.1712</v>
          </cell>
          <cell r="J34">
            <v>2.2172</v>
          </cell>
          <cell r="K34">
            <v>2.24</v>
          </cell>
        </row>
        <row r="35">
          <cell r="E35">
            <v>12</v>
          </cell>
          <cell r="F35" t="str">
            <v>产品烫画</v>
          </cell>
          <cell r="G35" t="str">
            <v>Start Laminate</v>
          </cell>
          <cell r="H35">
            <v>17.85</v>
          </cell>
          <cell r="I35">
            <v>17.86</v>
          </cell>
          <cell r="J35">
            <v>17.85</v>
          </cell>
          <cell r="K35">
            <v>17.85</v>
          </cell>
        </row>
        <row r="36">
          <cell r="E36">
            <v>13</v>
          </cell>
          <cell r="F36" t="str">
            <v>拉出烫画机载台</v>
          </cell>
          <cell r="G36" t="str">
            <v>Pull out the Unit</v>
          </cell>
          <cell r="H36">
            <v>2.3552</v>
          </cell>
          <cell r="I36">
            <v>2.254</v>
          </cell>
          <cell r="J36">
            <v>2.1712</v>
          </cell>
          <cell r="K36">
            <v>2.26</v>
          </cell>
        </row>
        <row r="37">
          <cell r="E37">
            <v>14</v>
          </cell>
          <cell r="F37" t="str">
            <v>取出成品放到托盘</v>
          </cell>
          <cell r="G37" t="str">
            <v>Put unit in the tray</v>
          </cell>
          <cell r="H37">
            <v>11.362</v>
          </cell>
          <cell r="I37">
            <v>12.19</v>
          </cell>
          <cell r="J37">
            <v>10.4144</v>
          </cell>
          <cell r="K37">
            <v>11.32</v>
          </cell>
        </row>
        <row r="38">
          <cell r="E38">
            <v>15</v>
          </cell>
          <cell r="F38" t="str">
            <v>检查产品</v>
          </cell>
          <cell r="G38" t="str">
            <v>Check unit</v>
          </cell>
          <cell r="H38">
            <v>7.45</v>
          </cell>
          <cell r="I38">
            <v>7.65</v>
          </cell>
          <cell r="J38">
            <v>7.85</v>
          </cell>
          <cell r="K38">
            <v>7.65</v>
          </cell>
        </row>
        <row r="39">
          <cell r="C39" t="str">
            <v>Orion-5F</v>
          </cell>
          <cell r="D39" t="str">
            <v>Pre-Lam TSA to Orion</v>
          </cell>
          <cell r="E39">
            <v>1</v>
          </cell>
          <cell r="F39" t="str">
            <v>取Orion定位到Tooling</v>
          </cell>
          <cell r="G39" t="str">
            <v>Locate the Orion into the Tooling</v>
          </cell>
          <cell r="H39">
            <v>51.23</v>
          </cell>
          <cell r="I39">
            <v>52.32</v>
          </cell>
          <cell r="J39">
            <v>52.36</v>
          </cell>
          <cell r="K39">
            <v>51.97</v>
          </cell>
          <cell r="L39">
            <v>245.6</v>
          </cell>
          <cell r="M39">
            <v>21.41</v>
          </cell>
        </row>
        <row r="40">
          <cell r="E40">
            <v>2</v>
          </cell>
          <cell r="F40" t="str">
            <v>取治具定位到Tooling，盖好硅胶垫</v>
          </cell>
          <cell r="G40" t="str">
            <v>Locate the Fixture on the Tooling</v>
          </cell>
          <cell r="H40">
            <v>20.12</v>
          </cell>
          <cell r="I40">
            <v>20.32</v>
          </cell>
          <cell r="J40">
            <v>20.15</v>
          </cell>
          <cell r="K40">
            <v>20.2</v>
          </cell>
        </row>
        <row r="41">
          <cell r="E41">
            <v>3</v>
          </cell>
          <cell r="F41" t="str">
            <v>撕TSA离型纸，定位TSA到Orion上</v>
          </cell>
          <cell r="G41" t="str">
            <v>Tear off the release paper</v>
          </cell>
          <cell r="H41">
            <v>90.54</v>
          </cell>
          <cell r="I41">
            <v>91.87</v>
          </cell>
          <cell r="J41">
            <v>91.25</v>
          </cell>
          <cell r="K41">
            <v>91.22</v>
          </cell>
        </row>
        <row r="42">
          <cell r="E42">
            <v>4</v>
          </cell>
          <cell r="F42" t="str">
            <v>盖上硅胶垫</v>
          </cell>
          <cell r="G42" t="str">
            <v>Put the silicone on Tooling</v>
          </cell>
          <cell r="H42">
            <v>7.56</v>
          </cell>
          <cell r="I42">
            <v>7.65</v>
          </cell>
          <cell r="J42">
            <v>7.45</v>
          </cell>
          <cell r="K42">
            <v>7.55</v>
          </cell>
        </row>
        <row r="43">
          <cell r="E43">
            <v>5</v>
          </cell>
          <cell r="F43" t="str">
            <v>推入烫画机载台</v>
          </cell>
          <cell r="G43" t="str">
            <v>Push unit to Lamination</v>
          </cell>
          <cell r="H43">
            <v>2.23</v>
          </cell>
          <cell r="I43">
            <v>2.35</v>
          </cell>
          <cell r="J43">
            <v>2.34</v>
          </cell>
          <cell r="K43">
            <v>2.31</v>
          </cell>
        </row>
        <row r="44">
          <cell r="E44">
            <v>6</v>
          </cell>
          <cell r="F44" t="str">
            <v>产品烫画</v>
          </cell>
          <cell r="G44" t="str">
            <v>Start Laminate</v>
          </cell>
          <cell r="H44">
            <v>16.78</v>
          </cell>
          <cell r="I44">
            <v>16.98</v>
          </cell>
          <cell r="J44">
            <v>16.78</v>
          </cell>
          <cell r="K44">
            <v>16.85</v>
          </cell>
        </row>
        <row r="45">
          <cell r="E45">
            <v>7</v>
          </cell>
          <cell r="F45" t="str">
            <v>拉出烫画机载台</v>
          </cell>
          <cell r="G45" t="str">
            <v>Pull out the Unit</v>
          </cell>
          <cell r="H45">
            <v>2.15</v>
          </cell>
          <cell r="I45">
            <v>2.35</v>
          </cell>
          <cell r="J45">
            <v>2.25</v>
          </cell>
          <cell r="K45">
            <v>2.25</v>
          </cell>
        </row>
        <row r="46">
          <cell r="E46">
            <v>8</v>
          </cell>
          <cell r="F46" t="str">
            <v>取下灰色硅胶垫，取下定位Shim，红色硅胶垫</v>
          </cell>
          <cell r="G46" t="str">
            <v>Take down the silicone and Shim &amp; red silicone pad</v>
          </cell>
          <cell r="H46">
            <v>14.32</v>
          </cell>
          <cell r="I46">
            <v>14.65</v>
          </cell>
          <cell r="J46">
            <v>14.52</v>
          </cell>
          <cell r="K46">
            <v>14.5</v>
          </cell>
        </row>
        <row r="47">
          <cell r="E47">
            <v>9</v>
          </cell>
          <cell r="F47" t="str">
            <v>将產品放入托盘</v>
          </cell>
          <cell r="G47" t="str">
            <v>Put unit in the tray</v>
          </cell>
          <cell r="H47">
            <v>35.23</v>
          </cell>
          <cell r="I47">
            <v>35.32</v>
          </cell>
          <cell r="J47">
            <v>35.62</v>
          </cell>
          <cell r="K47">
            <v>35.39</v>
          </cell>
        </row>
        <row r="48">
          <cell r="E48">
            <v>10</v>
          </cell>
          <cell r="F48" t="str">
            <v>目检产品（8x）</v>
          </cell>
          <cell r="G48" t="str">
            <v>cosmetic inspection</v>
          </cell>
          <cell r="H48">
            <v>20.14</v>
          </cell>
          <cell r="I48">
            <v>20.35</v>
          </cell>
          <cell r="J48">
            <v>20.14</v>
          </cell>
          <cell r="K48">
            <v>20.21</v>
          </cell>
        </row>
        <row r="49">
          <cell r="C49" t="str">
            <v>LPanel UH Cap-2F</v>
          </cell>
          <cell r="D49" t="str">
            <v>Laminate ADH to Lower Hinge Cap - PTP Side</v>
          </cell>
          <cell r="E49">
            <v>1</v>
          </cell>
          <cell r="F49" t="str">
            <v>取胶定位到tooling上</v>
          </cell>
          <cell r="G49" t="str">
            <v>Locate  ADH on the tooling</v>
          </cell>
          <cell r="H49">
            <v>22.51</v>
          </cell>
          <cell r="I49">
            <v>22.65</v>
          </cell>
          <cell r="J49">
            <v>22.58</v>
          </cell>
          <cell r="K49">
            <v>22.58</v>
          </cell>
          <cell r="L49">
            <v>239.44</v>
          </cell>
          <cell r="M49">
            <v>46.53</v>
          </cell>
        </row>
        <row r="50">
          <cell r="E50">
            <v>2</v>
          </cell>
          <cell r="F50" t="str">
            <v>取Lower Hinge Cap定位到tooling上</v>
          </cell>
          <cell r="G50" t="str">
            <v>Locate Lower Hinge Cap on the tooling</v>
          </cell>
          <cell r="H50">
            <v>22.35</v>
          </cell>
          <cell r="I50">
            <v>22.86</v>
          </cell>
          <cell r="J50">
            <v>22.68</v>
          </cell>
          <cell r="K50">
            <v>22.63</v>
          </cell>
        </row>
        <row r="51">
          <cell r="E51">
            <v>3</v>
          </cell>
          <cell r="F51" t="str">
            <v>盖上硅胶垫</v>
          </cell>
          <cell r="G51" t="str">
            <v>Put the silicone on it</v>
          </cell>
          <cell r="H51">
            <v>4.56</v>
          </cell>
          <cell r="I51">
            <v>4.65</v>
          </cell>
          <cell r="J51">
            <v>4.53</v>
          </cell>
          <cell r="K51">
            <v>4.58</v>
          </cell>
        </row>
        <row r="52">
          <cell r="E52">
            <v>4</v>
          </cell>
          <cell r="F52" t="str">
            <v>推入烫画机载台</v>
          </cell>
          <cell r="G52" t="str">
            <v>Push unit to Lamination</v>
          </cell>
          <cell r="H52">
            <v>2.78</v>
          </cell>
          <cell r="I52">
            <v>2.85</v>
          </cell>
          <cell r="J52">
            <v>2.98</v>
          </cell>
          <cell r="K52">
            <v>2.87</v>
          </cell>
        </row>
        <row r="53">
          <cell r="E53">
            <v>5</v>
          </cell>
          <cell r="F53" t="str">
            <v>产品烫画</v>
          </cell>
          <cell r="G53" t="str">
            <v>Start Laminate</v>
          </cell>
          <cell r="H53">
            <v>17.56</v>
          </cell>
          <cell r="I53">
            <v>17.85</v>
          </cell>
          <cell r="J53">
            <v>17.89</v>
          </cell>
          <cell r="K53">
            <v>17.77</v>
          </cell>
        </row>
        <row r="54">
          <cell r="E54">
            <v>6</v>
          </cell>
          <cell r="F54" t="str">
            <v>拉出烫画机载台</v>
          </cell>
          <cell r="G54" t="str">
            <v>Pull out the Unit</v>
          </cell>
          <cell r="H54">
            <v>2.95</v>
          </cell>
          <cell r="I54">
            <v>2.21</v>
          </cell>
          <cell r="J54">
            <v>2.99</v>
          </cell>
          <cell r="K54">
            <v>2.72</v>
          </cell>
        </row>
        <row r="55">
          <cell r="E55">
            <v>7</v>
          </cell>
          <cell r="F55" t="str">
            <v>取下硅胶垫</v>
          </cell>
          <cell r="G55" t="str">
            <v>Take down the silicone</v>
          </cell>
          <cell r="H55">
            <v>10.21</v>
          </cell>
          <cell r="I55">
            <v>11.23</v>
          </cell>
          <cell r="J55">
            <v>11.32</v>
          </cell>
          <cell r="K55">
            <v>10.92</v>
          </cell>
        </row>
        <row r="56">
          <cell r="E56">
            <v>8</v>
          </cell>
          <cell r="F56" t="str">
            <v>将产品放入托盘</v>
          </cell>
          <cell r="G56" t="str">
            <v>Put unit in the tray</v>
          </cell>
          <cell r="H56">
            <v>34.25</v>
          </cell>
          <cell r="I56">
            <v>33.25</v>
          </cell>
          <cell r="J56">
            <v>32.35</v>
          </cell>
          <cell r="K56">
            <v>33.28</v>
          </cell>
        </row>
        <row r="57">
          <cell r="E57">
            <v>9</v>
          </cell>
          <cell r="F57" t="str">
            <v>目检产品（4x）</v>
          </cell>
          <cell r="G57" t="str">
            <v>cosmetic inspection</v>
          </cell>
          <cell r="H57">
            <v>12.32</v>
          </cell>
          <cell r="I57">
            <v>12.35</v>
          </cell>
          <cell r="J57">
            <v>11.32</v>
          </cell>
          <cell r="K57">
            <v>12</v>
          </cell>
        </row>
        <row r="58">
          <cell r="E58">
            <v>10</v>
          </cell>
          <cell r="F58" t="str">
            <v>取胶定位到tooling上</v>
          </cell>
          <cell r="G58" t="str">
            <v>Locate  ADH on the tooling</v>
          </cell>
          <cell r="H58">
            <v>20.31</v>
          </cell>
          <cell r="I58">
            <v>21.25</v>
          </cell>
          <cell r="J58">
            <v>20.35</v>
          </cell>
          <cell r="K58">
            <v>20.64</v>
          </cell>
        </row>
        <row r="59">
          <cell r="E59">
            <v>11</v>
          </cell>
          <cell r="F59" t="str">
            <v>撕Lower Hinge Cap离型纸</v>
          </cell>
          <cell r="G59" t="str">
            <v>tear off lower hinge cap releasa paper</v>
          </cell>
          <cell r="H59">
            <v>20.14</v>
          </cell>
          <cell r="I59">
            <v>20.15</v>
          </cell>
          <cell r="J59">
            <v>20.14</v>
          </cell>
          <cell r="K59">
            <v>20.14</v>
          </cell>
        </row>
        <row r="60">
          <cell r="E60">
            <v>12</v>
          </cell>
          <cell r="F60" t="str">
            <v>取Lower Hinge Cap定位到tooling上</v>
          </cell>
          <cell r="G60" t="str">
            <v>Locate Lower Hinge Cap on the tooling</v>
          </cell>
          <cell r="H60">
            <v>20.14</v>
          </cell>
          <cell r="I60">
            <v>19.58</v>
          </cell>
          <cell r="J60">
            <v>19.68</v>
          </cell>
          <cell r="K60">
            <v>19.8</v>
          </cell>
        </row>
        <row r="61">
          <cell r="E61">
            <v>13</v>
          </cell>
          <cell r="F61" t="str">
            <v>盖上硅胶垫</v>
          </cell>
          <cell r="G61" t="str">
            <v>Put the silicone on it</v>
          </cell>
          <cell r="H61">
            <v>5.62</v>
          </cell>
          <cell r="I61">
            <v>5.23</v>
          </cell>
          <cell r="J61">
            <v>5.62</v>
          </cell>
          <cell r="K61">
            <v>5.49</v>
          </cell>
        </row>
        <row r="62">
          <cell r="E62">
            <v>14</v>
          </cell>
          <cell r="F62" t="str">
            <v>推入烫画机载台</v>
          </cell>
          <cell r="G62" t="str">
            <v>Push unit to Lamination</v>
          </cell>
          <cell r="H62">
            <v>2.78</v>
          </cell>
          <cell r="I62">
            <v>2.85</v>
          </cell>
          <cell r="J62">
            <v>2.98</v>
          </cell>
          <cell r="K62">
            <v>2.87</v>
          </cell>
        </row>
        <row r="63">
          <cell r="E63">
            <v>15</v>
          </cell>
          <cell r="F63" t="str">
            <v>产品烫画</v>
          </cell>
          <cell r="G63" t="str">
            <v>Start Laminate</v>
          </cell>
          <cell r="H63">
            <v>17.56</v>
          </cell>
          <cell r="I63">
            <v>17.65</v>
          </cell>
          <cell r="J63">
            <v>17.52</v>
          </cell>
          <cell r="K63">
            <v>17.58</v>
          </cell>
        </row>
        <row r="64">
          <cell r="E64">
            <v>16</v>
          </cell>
          <cell r="F64" t="str">
            <v>拉出烫画机载台</v>
          </cell>
          <cell r="G64" t="str">
            <v>Pull out the Unit</v>
          </cell>
          <cell r="H64">
            <v>2.95</v>
          </cell>
          <cell r="I64">
            <v>2.21</v>
          </cell>
          <cell r="J64">
            <v>2.99</v>
          </cell>
          <cell r="K64">
            <v>2.72</v>
          </cell>
        </row>
        <row r="65">
          <cell r="E65">
            <v>17</v>
          </cell>
          <cell r="F65" t="str">
            <v>取下硅胶垫</v>
          </cell>
          <cell r="G65" t="str">
            <v>Take down the silicone</v>
          </cell>
          <cell r="H65">
            <v>10.21</v>
          </cell>
          <cell r="I65">
            <v>11.23</v>
          </cell>
          <cell r="J65">
            <v>11.32</v>
          </cell>
          <cell r="K65">
            <v>10.92</v>
          </cell>
        </row>
        <row r="66">
          <cell r="E66">
            <v>18</v>
          </cell>
          <cell r="F66" t="str">
            <v>将产品放入托盘</v>
          </cell>
          <cell r="G66" t="str">
            <v>Put unit in the tray</v>
          </cell>
          <cell r="H66">
            <v>34.25</v>
          </cell>
          <cell r="I66">
            <v>33.25</v>
          </cell>
          <cell r="J66">
            <v>32.35</v>
          </cell>
          <cell r="K66">
            <v>33.28</v>
          </cell>
        </row>
        <row r="67">
          <cell r="E67">
            <v>19</v>
          </cell>
          <cell r="F67" t="str">
            <v>目检产品（4x）</v>
          </cell>
          <cell r="G67" t="str">
            <v>cosmetic inspection</v>
          </cell>
          <cell r="H67">
            <v>12.32</v>
          </cell>
          <cell r="I67">
            <v>12.35</v>
          </cell>
          <cell r="J67">
            <v>11.32</v>
          </cell>
          <cell r="K67">
            <v>12</v>
          </cell>
        </row>
        <row r="68">
          <cell r="C68" t="str">
            <v>Upanel UH Cap-2F</v>
          </cell>
          <cell r="D68" t="str">
            <v>Laminate ADH to Upper Hinge Cap - PTP Side</v>
          </cell>
          <cell r="E68">
            <v>1</v>
          </cell>
          <cell r="F68" t="str">
            <v>取胶定位到tooling上（4x）</v>
          </cell>
          <cell r="G68" t="str">
            <v>Locate ADH on the tooling</v>
          </cell>
          <cell r="H68">
            <v>42.35</v>
          </cell>
          <cell r="I68">
            <v>41.32</v>
          </cell>
          <cell r="J68">
            <v>42.13</v>
          </cell>
          <cell r="K68">
            <v>41.93</v>
          </cell>
          <cell r="L68">
            <v>302.1</v>
          </cell>
          <cell r="M68">
            <v>44.68</v>
          </cell>
        </row>
        <row r="69">
          <cell r="E69">
            <v>2</v>
          </cell>
          <cell r="F69" t="str">
            <v>取Upper Hinge Cap定位到tooling上（4x）</v>
          </cell>
          <cell r="G69" t="str">
            <v>Locate Upper Hinge Cap on the tooling</v>
          </cell>
          <cell r="H69">
            <v>41.32</v>
          </cell>
          <cell r="I69">
            <v>42.13</v>
          </cell>
          <cell r="J69">
            <v>43.21</v>
          </cell>
          <cell r="K69">
            <v>42.22</v>
          </cell>
        </row>
        <row r="70">
          <cell r="E70">
            <v>3</v>
          </cell>
          <cell r="F70" t="str">
            <v>盖上硅胶垫（4x）</v>
          </cell>
          <cell r="G70" t="str">
            <v>Put the silicone on it</v>
          </cell>
          <cell r="H70">
            <v>4.23</v>
          </cell>
          <cell r="I70">
            <v>4.65</v>
          </cell>
          <cell r="J70">
            <v>4.25</v>
          </cell>
          <cell r="K70">
            <v>4.38</v>
          </cell>
        </row>
        <row r="71">
          <cell r="E71">
            <v>4</v>
          </cell>
          <cell r="F71" t="str">
            <v>推入烫画机载台</v>
          </cell>
          <cell r="G71" t="str">
            <v>Push unit to Lamination</v>
          </cell>
          <cell r="H71">
            <v>2.65</v>
          </cell>
          <cell r="I71">
            <v>2.45</v>
          </cell>
          <cell r="J71">
            <v>2.44</v>
          </cell>
          <cell r="K71">
            <v>2.51</v>
          </cell>
        </row>
        <row r="72">
          <cell r="E72">
            <v>5</v>
          </cell>
          <cell r="F72" t="str">
            <v>产品烫画</v>
          </cell>
          <cell r="G72" t="str">
            <v>Start Laminate</v>
          </cell>
          <cell r="H72">
            <v>17.25</v>
          </cell>
          <cell r="I72">
            <v>17.35</v>
          </cell>
          <cell r="J72">
            <v>17.85</v>
          </cell>
          <cell r="K72">
            <v>17.48</v>
          </cell>
        </row>
        <row r="73">
          <cell r="E73">
            <v>6</v>
          </cell>
          <cell r="F73" t="str">
            <v>拉出烫画机载台</v>
          </cell>
          <cell r="G73" t="str">
            <v>Pull out the Unit</v>
          </cell>
          <cell r="H73">
            <v>2.56</v>
          </cell>
          <cell r="I73">
            <v>2.35</v>
          </cell>
          <cell r="J73">
            <v>2.45</v>
          </cell>
          <cell r="K73">
            <v>2.45</v>
          </cell>
        </row>
        <row r="74">
          <cell r="E74">
            <v>7</v>
          </cell>
          <cell r="F74" t="str">
            <v>取下硅胶垫</v>
          </cell>
          <cell r="G74" t="str">
            <v>Take down the silicone</v>
          </cell>
          <cell r="H74">
            <v>4.12</v>
          </cell>
          <cell r="I74">
            <v>4.21</v>
          </cell>
          <cell r="J74">
            <v>4.32</v>
          </cell>
          <cell r="K74">
            <v>4.22</v>
          </cell>
        </row>
        <row r="75">
          <cell r="E75">
            <v>8</v>
          </cell>
          <cell r="F75" t="str">
            <v>将产品放入托盘</v>
          </cell>
          <cell r="G75" t="str">
            <v>Put unit in the tray</v>
          </cell>
          <cell r="H75">
            <v>20.56</v>
          </cell>
          <cell r="I75">
            <v>21.74</v>
          </cell>
          <cell r="J75">
            <v>18.49</v>
          </cell>
          <cell r="K75">
            <v>20.26</v>
          </cell>
        </row>
        <row r="76">
          <cell r="E76">
            <v>9</v>
          </cell>
          <cell r="F76" t="str">
            <v>目检产品（4x）</v>
          </cell>
          <cell r="G76" t="str">
            <v>cosmetic inspection</v>
          </cell>
          <cell r="H76">
            <v>12.35</v>
          </cell>
          <cell r="I76">
            <v>12.65</v>
          </cell>
          <cell r="J76">
            <v>12.35</v>
          </cell>
          <cell r="K76">
            <v>12.45</v>
          </cell>
        </row>
        <row r="77">
          <cell r="E77">
            <v>11</v>
          </cell>
          <cell r="F77" t="str">
            <v>取胶定位到tooling上（4x）</v>
          </cell>
          <cell r="G77" t="str">
            <v>Locate ADH on the tooling</v>
          </cell>
          <cell r="H77">
            <v>42.35</v>
          </cell>
          <cell r="I77">
            <v>41.32</v>
          </cell>
          <cell r="J77">
            <v>42.13</v>
          </cell>
          <cell r="K77">
            <v>41.93</v>
          </cell>
        </row>
        <row r="78">
          <cell r="E78">
            <v>12</v>
          </cell>
          <cell r="F78" t="str">
            <v>撕Cap离型纸</v>
          </cell>
          <cell r="G78" t="str">
            <v>Tear off Cap release paper</v>
          </cell>
          <cell r="H78">
            <v>41.32</v>
          </cell>
          <cell r="I78">
            <v>41.25</v>
          </cell>
          <cell r="J78">
            <v>41.32</v>
          </cell>
          <cell r="K78">
            <v>41.3</v>
          </cell>
        </row>
        <row r="79">
          <cell r="E79">
            <v>13</v>
          </cell>
          <cell r="F79" t="str">
            <v>取Upper Hinge Cap定位到tooling上（4x）</v>
          </cell>
          <cell r="G79" t="str">
            <v>Locate Upper Hinge Cap on the tooling</v>
          </cell>
          <cell r="H79">
            <v>41.32</v>
          </cell>
          <cell r="I79">
            <v>42.13</v>
          </cell>
          <cell r="J79">
            <v>43.21</v>
          </cell>
          <cell r="K79">
            <v>42.22</v>
          </cell>
        </row>
        <row r="80">
          <cell r="E80">
            <v>14</v>
          </cell>
          <cell r="F80" t="str">
            <v>盖上硅胶垫（4x）</v>
          </cell>
          <cell r="G80" t="str">
            <v>Put the silicone on it</v>
          </cell>
          <cell r="H80">
            <v>4.23</v>
          </cell>
          <cell r="I80">
            <v>4.65</v>
          </cell>
          <cell r="J80">
            <v>4.25</v>
          </cell>
          <cell r="K80">
            <v>4.38</v>
          </cell>
        </row>
        <row r="81">
          <cell r="E81">
            <v>15</v>
          </cell>
          <cell r="F81" t="str">
            <v>推入烫画机载台</v>
          </cell>
          <cell r="G81" t="str">
            <v>Push unit to Lamination</v>
          </cell>
          <cell r="H81">
            <v>2.65</v>
          </cell>
          <cell r="I81">
            <v>2.45</v>
          </cell>
          <cell r="J81">
            <v>2.44</v>
          </cell>
          <cell r="K81">
            <v>2.51</v>
          </cell>
        </row>
        <row r="82">
          <cell r="E82">
            <v>16</v>
          </cell>
          <cell r="F82" t="str">
            <v>产品烫画</v>
          </cell>
          <cell r="G82" t="str">
            <v>Start Laminate</v>
          </cell>
          <cell r="H82">
            <v>17.25</v>
          </cell>
          <cell r="I82">
            <v>17.35</v>
          </cell>
          <cell r="J82">
            <v>17.25</v>
          </cell>
          <cell r="K82">
            <v>17.28</v>
          </cell>
        </row>
        <row r="83">
          <cell r="E83">
            <v>17</v>
          </cell>
          <cell r="F83" t="str">
            <v>拉出烫画机载台</v>
          </cell>
          <cell r="G83" t="str">
            <v>Pull out the Unit</v>
          </cell>
          <cell r="H83">
            <v>2.56</v>
          </cell>
          <cell r="I83">
            <v>2.35</v>
          </cell>
          <cell r="J83">
            <v>2.45</v>
          </cell>
          <cell r="K83">
            <v>2.45</v>
          </cell>
        </row>
        <row r="84">
          <cell r="E84">
            <v>18</v>
          </cell>
          <cell r="F84" t="str">
            <v>取下硅胶垫</v>
          </cell>
          <cell r="G84" t="str">
            <v>Take down the silicone</v>
          </cell>
          <cell r="H84">
            <v>4.21</v>
          </cell>
          <cell r="I84">
            <v>4.21</v>
          </cell>
          <cell r="J84">
            <v>4.12</v>
          </cell>
          <cell r="K84">
            <v>4.18</v>
          </cell>
        </row>
        <row r="85">
          <cell r="E85">
            <v>19</v>
          </cell>
          <cell r="F85" t="str">
            <v>将产品放入托盘</v>
          </cell>
          <cell r="G85" t="str">
            <v>Put unit in the tray</v>
          </cell>
          <cell r="H85">
            <v>20.56</v>
          </cell>
          <cell r="I85">
            <v>21.74</v>
          </cell>
          <cell r="J85">
            <v>18.49</v>
          </cell>
          <cell r="K85">
            <v>20.26</v>
          </cell>
        </row>
        <row r="86">
          <cell r="E86">
            <v>20</v>
          </cell>
          <cell r="F86" t="str">
            <v>目检产品（4x）</v>
          </cell>
          <cell r="G86" t="str">
            <v>cosmetic inspection</v>
          </cell>
          <cell r="H86">
            <v>12.35</v>
          </cell>
          <cell r="I86">
            <v>12.65</v>
          </cell>
          <cell r="J86">
            <v>12.35</v>
          </cell>
          <cell r="K86">
            <v>12.45</v>
          </cell>
        </row>
        <row r="87">
          <cell r="C87" t="str">
            <v>PTP-3F</v>
          </cell>
          <cell r="D87" t="str">
            <v>Pre-Lam PTP ADH  to PTP</v>
          </cell>
          <cell r="E87">
            <v>1</v>
          </cell>
          <cell r="F87" t="str">
            <v>撕PTP的离型纸</v>
          </cell>
          <cell r="G87" t="str">
            <v>Tear off the release paper of the PTP</v>
          </cell>
          <cell r="H87">
            <v>35.47</v>
          </cell>
          <cell r="I87">
            <v>34.56</v>
          </cell>
          <cell r="J87">
            <v>35.68</v>
          </cell>
          <cell r="K87">
            <v>35.24</v>
          </cell>
          <cell r="L87">
            <v>138.47</v>
          </cell>
          <cell r="M87">
            <v>22.54</v>
          </cell>
        </row>
        <row r="88">
          <cell r="E88">
            <v>2</v>
          </cell>
          <cell r="F88" t="str">
            <v>目检PTP</v>
          </cell>
          <cell r="G88" t="str">
            <v>Looking and Checking PTP</v>
          </cell>
          <cell r="H88">
            <v>6.51</v>
          </cell>
          <cell r="I88">
            <v>6.51</v>
          </cell>
          <cell r="J88">
            <v>6.94</v>
          </cell>
          <cell r="K88">
            <v>6.65</v>
          </cell>
        </row>
        <row r="89">
          <cell r="E89">
            <v>3</v>
          </cell>
          <cell r="F89" t="str">
            <v>定位PTP到Tooling</v>
          </cell>
          <cell r="G89" t="str">
            <v>Locate the PTP  onto the tooling</v>
          </cell>
          <cell r="H89">
            <v>13.25</v>
          </cell>
          <cell r="I89">
            <v>13.45</v>
          </cell>
          <cell r="J89">
            <v>13.65</v>
          </cell>
          <cell r="K89">
            <v>13.45</v>
          </cell>
        </row>
        <row r="90">
          <cell r="E90">
            <v>4</v>
          </cell>
          <cell r="F90" t="str">
            <v>定位Base side PTP胶到PTP</v>
          </cell>
          <cell r="G90" t="str">
            <v>Locate the panel side PTP ADH onto the PTP</v>
          </cell>
          <cell r="H90">
            <v>32.25</v>
          </cell>
          <cell r="I90">
            <v>31.25</v>
          </cell>
          <cell r="J90">
            <v>31.65</v>
          </cell>
          <cell r="K90">
            <v>31.72</v>
          </cell>
        </row>
        <row r="91">
          <cell r="E91">
            <v>5</v>
          </cell>
          <cell r="F91" t="str">
            <v>定位硅胶垫到PTP</v>
          </cell>
          <cell r="G91" t="str">
            <v>Locate silicone pad to PTP</v>
          </cell>
          <cell r="H91">
            <v>20.31</v>
          </cell>
          <cell r="I91">
            <v>20.12</v>
          </cell>
          <cell r="J91">
            <v>20.15</v>
          </cell>
          <cell r="K91">
            <v>20.19</v>
          </cell>
        </row>
        <row r="92">
          <cell r="E92">
            <v>6</v>
          </cell>
          <cell r="F92" t="str">
            <v>推入烫画机载台</v>
          </cell>
          <cell r="G92" t="str">
            <v>Push unit to Lamination</v>
          </cell>
          <cell r="H92">
            <v>2.65</v>
          </cell>
          <cell r="I92">
            <v>2.45</v>
          </cell>
          <cell r="J92">
            <v>2.44</v>
          </cell>
          <cell r="K92">
            <v>2.51</v>
          </cell>
        </row>
        <row r="93">
          <cell r="E93">
            <v>7</v>
          </cell>
          <cell r="F93" t="str">
            <v>产品烫画</v>
          </cell>
          <cell r="G93" t="str">
            <v>Start Laminate</v>
          </cell>
          <cell r="H93">
            <v>17.25</v>
          </cell>
          <cell r="I93">
            <v>17.65</v>
          </cell>
          <cell r="J93">
            <v>17.85</v>
          </cell>
          <cell r="K93">
            <v>17.58</v>
          </cell>
        </row>
        <row r="94">
          <cell r="E94">
            <v>8</v>
          </cell>
          <cell r="F94" t="str">
            <v>拉出烫画机载台</v>
          </cell>
          <cell r="G94" t="str">
            <v>Pull out the Unit</v>
          </cell>
          <cell r="H94">
            <v>2.56</v>
          </cell>
          <cell r="I94">
            <v>2.35</v>
          </cell>
          <cell r="J94">
            <v>2.45</v>
          </cell>
          <cell r="K94">
            <v>2.45</v>
          </cell>
        </row>
        <row r="95">
          <cell r="E95">
            <v>9</v>
          </cell>
          <cell r="F95" t="str">
            <v>取下硅胶垫</v>
          </cell>
          <cell r="G95" t="str">
            <v>Take down the iron board</v>
          </cell>
          <cell r="H95">
            <v>8.76</v>
          </cell>
          <cell r="I95">
            <v>7.98</v>
          </cell>
          <cell r="J95">
            <v>8.24</v>
          </cell>
          <cell r="K95">
            <v>8.33</v>
          </cell>
        </row>
        <row r="96">
          <cell r="E96">
            <v>10</v>
          </cell>
          <cell r="F96" t="str">
            <v>取产品放到托盘</v>
          </cell>
          <cell r="G96" t="str">
            <v>Put unit in the tray</v>
          </cell>
          <cell r="H96">
            <v>9.24</v>
          </cell>
          <cell r="I96">
            <v>8.46</v>
          </cell>
          <cell r="J96">
            <v>9.47</v>
          </cell>
          <cell r="K96">
            <v>9.06</v>
          </cell>
        </row>
        <row r="97">
          <cell r="E97">
            <v>11</v>
          </cell>
          <cell r="F97" t="str">
            <v>检查产品</v>
          </cell>
          <cell r="G97" t="str">
            <v>ckeck unit</v>
          </cell>
          <cell r="H97">
            <v>8.89</v>
          </cell>
          <cell r="I97">
            <v>8.95</v>
          </cell>
          <cell r="J97">
            <v>8.78</v>
          </cell>
          <cell r="K97">
            <v>8.87</v>
          </cell>
        </row>
        <row r="98">
          <cell r="C98" t="str">
            <v>PTP-3.1F</v>
          </cell>
          <cell r="D98" t="str">
            <v>Pre-Lam PTP panel ADH &amp; Base Flange ADH-3F (2mil HBF 9002)</v>
          </cell>
          <cell r="E98">
            <v>1</v>
          </cell>
          <cell r="F98" t="str">
            <v>定位PTP到Tooling</v>
          </cell>
          <cell r="G98" t="str">
            <v>Locate the PTP  onto the tooling</v>
          </cell>
          <cell r="H98">
            <v>16.23</v>
          </cell>
          <cell r="I98">
            <v>16.32</v>
          </cell>
          <cell r="J98">
            <v>15.23</v>
          </cell>
          <cell r="K98">
            <v>15.93</v>
          </cell>
          <cell r="L98">
            <v>140.8</v>
          </cell>
          <cell r="M98">
            <v>22.24</v>
          </cell>
        </row>
        <row r="99">
          <cell r="E99">
            <v>2</v>
          </cell>
          <cell r="F99" t="str">
            <v>撕PTP Spine离型纸与Base Flange离型纸</v>
          </cell>
          <cell r="G99" t="str">
            <v>Locate the panel side PTP ADH onto the PTP</v>
          </cell>
          <cell r="H99">
            <v>22.31</v>
          </cell>
          <cell r="I99">
            <v>22.36</v>
          </cell>
          <cell r="J99">
            <v>23.65</v>
          </cell>
          <cell r="K99">
            <v>22.77</v>
          </cell>
        </row>
        <row r="100">
          <cell r="E100">
            <v>3</v>
          </cell>
          <cell r="F100" t="str">
            <v>定位PTP Panel 面胶与Base Flange胶到PTP</v>
          </cell>
          <cell r="G100" t="str">
            <v>Tear off PTP Spine releae paper and Base Flange release paper</v>
          </cell>
          <cell r="H100">
            <v>35.23</v>
          </cell>
          <cell r="I100">
            <v>35.62</v>
          </cell>
          <cell r="J100">
            <v>35.25</v>
          </cell>
          <cell r="K100">
            <v>35.37</v>
          </cell>
        </row>
        <row r="101">
          <cell r="E101">
            <v>4</v>
          </cell>
          <cell r="F101" t="str">
            <v>盖上Base Flange离型纸</v>
          </cell>
          <cell r="G101" t="str">
            <v>Locate Base Flange release paper</v>
          </cell>
          <cell r="H101">
            <v>15.32</v>
          </cell>
          <cell r="I101">
            <v>15.26</v>
          </cell>
          <cell r="J101">
            <v>15.36</v>
          </cell>
          <cell r="K101">
            <v>15.31</v>
          </cell>
        </row>
        <row r="102">
          <cell r="E102">
            <v>5</v>
          </cell>
          <cell r="F102" t="str">
            <v>盖上硅胶垫</v>
          </cell>
          <cell r="G102" t="str">
            <v>Locate silicone pad to PTP</v>
          </cell>
          <cell r="H102">
            <v>20.12</v>
          </cell>
          <cell r="I102">
            <v>20.32</v>
          </cell>
          <cell r="J102">
            <v>20.15</v>
          </cell>
          <cell r="K102">
            <v>20.2</v>
          </cell>
        </row>
        <row r="103">
          <cell r="E103">
            <v>6</v>
          </cell>
          <cell r="F103" t="str">
            <v>推入烫画机载台</v>
          </cell>
          <cell r="G103" t="str">
            <v>Push unit to Lamination</v>
          </cell>
          <cell r="H103">
            <v>2.65</v>
          </cell>
          <cell r="I103">
            <v>2.45</v>
          </cell>
          <cell r="J103">
            <v>2.44</v>
          </cell>
          <cell r="K103">
            <v>2.51</v>
          </cell>
        </row>
        <row r="104">
          <cell r="E104">
            <v>7</v>
          </cell>
          <cell r="F104" t="str">
            <v>产品烫画</v>
          </cell>
          <cell r="G104" t="str">
            <v>Start Laminate</v>
          </cell>
          <cell r="H104">
            <v>17.25</v>
          </cell>
          <cell r="I104">
            <v>17.35</v>
          </cell>
          <cell r="J104">
            <v>17.25</v>
          </cell>
          <cell r="K104">
            <v>17.28</v>
          </cell>
        </row>
        <row r="105">
          <cell r="E105">
            <v>8</v>
          </cell>
          <cell r="F105" t="str">
            <v>拉出烫画机载台</v>
          </cell>
          <cell r="G105" t="str">
            <v>Pull out the Unit</v>
          </cell>
          <cell r="H105">
            <v>2.56</v>
          </cell>
          <cell r="I105">
            <v>2.35</v>
          </cell>
          <cell r="J105">
            <v>2.45</v>
          </cell>
          <cell r="K105">
            <v>2.45</v>
          </cell>
        </row>
        <row r="106">
          <cell r="E106">
            <v>9</v>
          </cell>
          <cell r="F106" t="str">
            <v>取下硅胶垫</v>
          </cell>
          <cell r="G106" t="str">
            <v>Take down the iron board</v>
          </cell>
          <cell r="H106">
            <v>8.76</v>
          </cell>
          <cell r="I106">
            <v>7.98</v>
          </cell>
          <cell r="J106">
            <v>8.24</v>
          </cell>
          <cell r="K106">
            <v>8.33</v>
          </cell>
        </row>
        <row r="107">
          <cell r="E107">
            <v>10</v>
          </cell>
          <cell r="F107" t="str">
            <v>取产品放到托盘</v>
          </cell>
          <cell r="G107" t="str">
            <v>Put unit in the tray</v>
          </cell>
          <cell r="H107">
            <v>9.24</v>
          </cell>
          <cell r="I107">
            <v>8.46</v>
          </cell>
          <cell r="J107">
            <v>9.47</v>
          </cell>
          <cell r="K107">
            <v>9.06</v>
          </cell>
        </row>
        <row r="108">
          <cell r="E108">
            <v>11</v>
          </cell>
          <cell r="F108" t="str">
            <v>检查产品</v>
          </cell>
          <cell r="G108" t="str">
            <v>ckeck unit</v>
          </cell>
          <cell r="H108">
            <v>8.89</v>
          </cell>
          <cell r="I108">
            <v>8.95</v>
          </cell>
          <cell r="J108">
            <v>8.78</v>
          </cell>
          <cell r="K108">
            <v>8.87</v>
          </cell>
        </row>
        <row r="109">
          <cell r="C109" t="str">
            <v>PTP-3.2F</v>
          </cell>
          <cell r="D109" t="str">
            <v>Pre-Lam Spine ADH-1F &amp; Camera &amp; Panel Flange ADH-3F (2mil HBF 9002)</v>
          </cell>
          <cell r="E109">
            <v>21</v>
          </cell>
          <cell r="F109" t="str">
            <v>定位PTP到Tooling</v>
          </cell>
          <cell r="G109" t="str">
            <v>Locate the PTP  onto the tooling</v>
          </cell>
          <cell r="H109">
            <v>12.13</v>
          </cell>
          <cell r="I109">
            <v>13.32</v>
          </cell>
          <cell r="J109">
            <v>12.65</v>
          </cell>
          <cell r="K109">
            <v>12.7</v>
          </cell>
          <cell r="L109">
            <v>145.09</v>
          </cell>
          <cell r="M109">
            <v>22.24</v>
          </cell>
        </row>
        <row r="110">
          <cell r="E110">
            <v>22</v>
          </cell>
          <cell r="F110" t="str">
            <v>撕Spine胶与PTP Panel胶</v>
          </cell>
          <cell r="G110" t="str">
            <v>Locate the panel side PTP ADH onto the PTP</v>
          </cell>
          <cell r="H110">
            <v>20.12</v>
          </cell>
          <cell r="I110">
            <v>20.32</v>
          </cell>
          <cell r="J110">
            <v>20.15</v>
          </cell>
          <cell r="K110">
            <v>20.2</v>
          </cell>
        </row>
        <row r="111">
          <cell r="E111">
            <v>23</v>
          </cell>
          <cell r="F111" t="str">
            <v>定位Panel Flange与Spine胶、摄像孔胶到PTP</v>
          </cell>
          <cell r="G111" t="str">
            <v>Locate Panel Flange adh and Spine adh and Camera adh to PTP</v>
          </cell>
          <cell r="H111">
            <v>35.23</v>
          </cell>
          <cell r="I111">
            <v>35.62</v>
          </cell>
          <cell r="J111">
            <v>35.25</v>
          </cell>
          <cell r="K111">
            <v>35.37</v>
          </cell>
        </row>
        <row r="112">
          <cell r="E112">
            <v>24</v>
          </cell>
          <cell r="F112" t="str">
            <v>盖上Panel 面离型纸与PTP Spine离型纸</v>
          </cell>
          <cell r="G112" t="str">
            <v>locate Panel side release paper and PTP Spine release paper</v>
          </cell>
          <cell r="H112">
            <v>25.32</v>
          </cell>
          <cell r="I112">
            <v>25.26</v>
          </cell>
          <cell r="J112">
            <v>25.62</v>
          </cell>
          <cell r="K112">
            <v>25.4</v>
          </cell>
        </row>
        <row r="113">
          <cell r="E113">
            <v>25</v>
          </cell>
          <cell r="F113" t="str">
            <v>盖上硅胶垫</v>
          </cell>
          <cell r="G113" t="str">
            <v>Locate silicone pad to PTP</v>
          </cell>
          <cell r="H113">
            <v>20.12</v>
          </cell>
          <cell r="I113">
            <v>20.32</v>
          </cell>
          <cell r="J113">
            <v>20.15</v>
          </cell>
          <cell r="K113">
            <v>20.2</v>
          </cell>
        </row>
        <row r="114">
          <cell r="E114">
            <v>26</v>
          </cell>
          <cell r="F114" t="str">
            <v>推入烫画机载台</v>
          </cell>
          <cell r="G114" t="str">
            <v>Push unit to Lamination</v>
          </cell>
          <cell r="H114">
            <v>2.65</v>
          </cell>
          <cell r="I114">
            <v>2.45</v>
          </cell>
          <cell r="J114">
            <v>2.44</v>
          </cell>
          <cell r="K114">
            <v>2.51</v>
          </cell>
        </row>
        <row r="115">
          <cell r="E115">
            <v>27</v>
          </cell>
          <cell r="F115" t="str">
            <v>产品烫画</v>
          </cell>
          <cell r="G115" t="str">
            <v>Start Laminate</v>
          </cell>
          <cell r="H115">
            <v>17.25</v>
          </cell>
          <cell r="I115">
            <v>17.35</v>
          </cell>
          <cell r="J115">
            <v>17.25</v>
          </cell>
          <cell r="K115">
            <v>17.28</v>
          </cell>
        </row>
        <row r="116">
          <cell r="E116">
            <v>28</v>
          </cell>
          <cell r="F116" t="str">
            <v>拉出烫画机载台</v>
          </cell>
          <cell r="G116" t="str">
            <v>Pull out the Unit</v>
          </cell>
          <cell r="H116">
            <v>2.56</v>
          </cell>
          <cell r="I116">
            <v>2.35</v>
          </cell>
          <cell r="J116">
            <v>2.45</v>
          </cell>
          <cell r="K116">
            <v>2.45</v>
          </cell>
        </row>
        <row r="117">
          <cell r="E117">
            <v>29</v>
          </cell>
          <cell r="F117" t="str">
            <v>取下硅胶垫</v>
          </cell>
          <cell r="G117" t="str">
            <v>Take down the iron board</v>
          </cell>
          <cell r="H117">
            <v>8.76</v>
          </cell>
          <cell r="I117">
            <v>7.98</v>
          </cell>
          <cell r="J117">
            <v>8.24</v>
          </cell>
          <cell r="K117">
            <v>8.33</v>
          </cell>
        </row>
        <row r="118">
          <cell r="E118">
            <v>30</v>
          </cell>
          <cell r="F118" t="str">
            <v>取产品放到托盘</v>
          </cell>
          <cell r="G118" t="str">
            <v>Put unit in the tray</v>
          </cell>
          <cell r="H118">
            <v>9.24</v>
          </cell>
          <cell r="I118">
            <v>8.46</v>
          </cell>
          <cell r="J118">
            <v>9.47</v>
          </cell>
          <cell r="K118">
            <v>9.06</v>
          </cell>
        </row>
        <row r="119">
          <cell r="E119">
            <v>31</v>
          </cell>
          <cell r="F119" t="str">
            <v>检查产品</v>
          </cell>
          <cell r="G119" t="str">
            <v>ckeck unit</v>
          </cell>
          <cell r="H119">
            <v>8.89</v>
          </cell>
          <cell r="I119">
            <v>8.95</v>
          </cell>
          <cell r="J119">
            <v>8.78</v>
          </cell>
          <cell r="K119">
            <v>8.87</v>
          </cell>
        </row>
        <row r="120">
          <cell r="C120" t="str">
            <v>MF-3F</v>
          </cell>
          <cell r="D120" t="str">
            <v>Pre-Lam ADH to MF </v>
          </cell>
          <cell r="E120">
            <v>1</v>
          </cell>
          <cell r="F120" t="str">
            <v>取MF定位到tooling上</v>
          </cell>
          <cell r="G120" t="str">
            <v>Locate MF on the tooling</v>
          </cell>
          <cell r="H120">
            <v>10.32</v>
          </cell>
          <cell r="I120">
            <v>10.25</v>
          </cell>
          <cell r="J120">
            <v>10.65</v>
          </cell>
          <cell r="K120">
            <v>10.41</v>
          </cell>
          <cell r="L120">
            <v>50.43</v>
          </cell>
          <cell r="M120">
            <v>22.44</v>
          </cell>
        </row>
        <row r="121">
          <cell r="E121">
            <v>2</v>
          </cell>
          <cell r="F121" t="str">
            <v>取胶定位到tooling上</v>
          </cell>
          <cell r="G121" t="str">
            <v>Locate MF ADH on the tooling</v>
          </cell>
          <cell r="H121">
            <v>10.25</v>
          </cell>
          <cell r="I121">
            <v>10.32</v>
          </cell>
          <cell r="J121">
            <v>10.15</v>
          </cell>
          <cell r="K121">
            <v>10.24</v>
          </cell>
        </row>
        <row r="122">
          <cell r="E122">
            <v>3</v>
          </cell>
          <cell r="F122" t="str">
            <v>盖上硅胶垫</v>
          </cell>
          <cell r="G122" t="str">
            <v>Put the silicone on it</v>
          </cell>
          <cell r="H122">
            <v>3.21</v>
          </cell>
          <cell r="I122">
            <v>3.12</v>
          </cell>
          <cell r="J122">
            <v>3.01</v>
          </cell>
          <cell r="K122">
            <v>3.11</v>
          </cell>
        </row>
        <row r="123">
          <cell r="E123">
            <v>4</v>
          </cell>
          <cell r="F123" t="str">
            <v>推入烫画机载台</v>
          </cell>
          <cell r="G123" t="str">
            <v>Push unit to Lamination</v>
          </cell>
          <cell r="H123">
            <v>2.56</v>
          </cell>
          <cell r="I123">
            <v>2.34</v>
          </cell>
          <cell r="J123">
            <v>2.44</v>
          </cell>
          <cell r="K123">
            <v>2.45</v>
          </cell>
        </row>
        <row r="124">
          <cell r="E124">
            <v>5</v>
          </cell>
          <cell r="F124" t="str">
            <v>产品烫画</v>
          </cell>
          <cell r="G124" t="str">
            <v>Start Laminate</v>
          </cell>
          <cell r="H124">
            <v>17.25</v>
          </cell>
          <cell r="I124">
            <v>17.35</v>
          </cell>
          <cell r="J124">
            <v>17.25</v>
          </cell>
          <cell r="K124">
            <v>17.28</v>
          </cell>
        </row>
        <row r="125">
          <cell r="E125">
            <v>6</v>
          </cell>
          <cell r="F125" t="str">
            <v>拉出烫画机载台</v>
          </cell>
          <cell r="G125" t="str">
            <v>Pull out the Unit</v>
          </cell>
          <cell r="H125">
            <v>2.68</v>
          </cell>
          <cell r="I125">
            <v>2.78</v>
          </cell>
          <cell r="J125">
            <v>2.68</v>
          </cell>
          <cell r="K125">
            <v>2.71</v>
          </cell>
        </row>
        <row r="126">
          <cell r="E126">
            <v>7</v>
          </cell>
          <cell r="F126" t="str">
            <v>取下硅胶垫</v>
          </cell>
          <cell r="G126" t="str">
            <v>Take down the silicone</v>
          </cell>
          <cell r="H126">
            <v>3.84</v>
          </cell>
          <cell r="I126">
            <v>3.81</v>
          </cell>
          <cell r="J126">
            <v>4.05</v>
          </cell>
          <cell r="K126">
            <v>3.9</v>
          </cell>
        </row>
        <row r="127">
          <cell r="E127">
            <v>8</v>
          </cell>
          <cell r="F127" t="str">
            <v>将产品放入托盘</v>
          </cell>
          <cell r="G127" t="str">
            <v>Put unit in the tray</v>
          </cell>
          <cell r="H127">
            <v>8.95</v>
          </cell>
          <cell r="I127">
            <v>7.89</v>
          </cell>
          <cell r="J127">
            <v>8.14</v>
          </cell>
          <cell r="K127">
            <v>8.33</v>
          </cell>
        </row>
        <row r="128">
          <cell r="E128">
            <v>9</v>
          </cell>
          <cell r="F128" t="str">
            <v>目检产品（1x）</v>
          </cell>
          <cell r="G128" t="str">
            <v>cosmetic inspection</v>
          </cell>
          <cell r="H128">
            <v>9.23</v>
          </cell>
          <cell r="I128">
            <v>9.35</v>
          </cell>
          <cell r="J128">
            <v>9.25</v>
          </cell>
          <cell r="K128">
            <v>9.28</v>
          </cell>
        </row>
        <row r="129">
          <cell r="C129" t="str">
            <v>InnerLCap-2F</v>
          </cell>
          <cell r="D129" t="str">
            <v>Laminate TSA to Lower Panel GF Cap</v>
          </cell>
          <cell r="E129">
            <v>1</v>
          </cell>
          <cell r="F129" t="str">
            <v>取胶与inner Cap定位到tooling上</v>
          </cell>
          <cell r="G129" t="str">
            <v>Locate the ADH to the Tooling</v>
          </cell>
          <cell r="H129">
            <v>50.14</v>
          </cell>
          <cell r="I129">
            <v>50.24</v>
          </cell>
          <cell r="J129">
            <v>50.42</v>
          </cell>
          <cell r="K129">
            <v>50.27</v>
          </cell>
          <cell r="L129">
            <v>82.68</v>
          </cell>
          <cell r="M129">
            <v>24.04</v>
          </cell>
        </row>
        <row r="130">
          <cell r="E130">
            <v>2</v>
          </cell>
          <cell r="F130" t="str">
            <v>盖上硅胶垫</v>
          </cell>
          <cell r="G130" t="str">
            <v>Put the silicone on it</v>
          </cell>
          <cell r="H130">
            <v>5.23</v>
          </cell>
          <cell r="I130">
            <v>5.36</v>
          </cell>
          <cell r="J130">
            <v>5.78</v>
          </cell>
          <cell r="K130">
            <v>5.46</v>
          </cell>
        </row>
        <row r="131">
          <cell r="E131">
            <v>3</v>
          </cell>
          <cell r="F131" t="str">
            <v>关闭吸气</v>
          </cell>
          <cell r="G131" t="str">
            <v>close the suction</v>
          </cell>
          <cell r="H131">
            <v>3.41</v>
          </cell>
          <cell r="I131">
            <v>2.96</v>
          </cell>
          <cell r="J131">
            <v>2.96</v>
          </cell>
          <cell r="K131">
            <v>3.11</v>
          </cell>
        </row>
        <row r="132">
          <cell r="E132">
            <v>4</v>
          </cell>
          <cell r="F132" t="str">
            <v>推入烫画机载台</v>
          </cell>
          <cell r="G132" t="str">
            <v>Push unit to Lamination</v>
          </cell>
          <cell r="H132">
            <v>3.89</v>
          </cell>
          <cell r="I132">
            <v>3.87</v>
          </cell>
          <cell r="J132">
            <v>3.99</v>
          </cell>
          <cell r="K132">
            <v>3.92</v>
          </cell>
        </row>
        <row r="133">
          <cell r="E133">
            <v>5</v>
          </cell>
          <cell r="F133" t="str">
            <v>产品烫画</v>
          </cell>
          <cell r="G133" t="str">
            <v>Start Laminate</v>
          </cell>
          <cell r="H133">
            <v>17.28</v>
          </cell>
          <cell r="I133">
            <v>17.85</v>
          </cell>
          <cell r="J133">
            <v>17.68</v>
          </cell>
          <cell r="K133">
            <v>17.6</v>
          </cell>
        </row>
        <row r="134">
          <cell r="E134">
            <v>6</v>
          </cell>
          <cell r="F134" t="str">
            <v>拉出烫画机载台</v>
          </cell>
          <cell r="G134" t="str">
            <v>Pull out the Unit</v>
          </cell>
          <cell r="H134">
            <v>2.35</v>
          </cell>
          <cell r="I134">
            <v>2.56</v>
          </cell>
          <cell r="J134">
            <v>2.65</v>
          </cell>
          <cell r="K134">
            <v>2.52</v>
          </cell>
        </row>
        <row r="135">
          <cell r="E135">
            <v>7</v>
          </cell>
          <cell r="F135" t="str">
            <v>取下硅胶垫与产品</v>
          </cell>
          <cell r="G135" t="str">
            <v>Take down the silicone and unit</v>
          </cell>
          <cell r="H135">
            <v>13.21</v>
          </cell>
          <cell r="I135">
            <v>11.35</v>
          </cell>
          <cell r="J135">
            <v>12.65</v>
          </cell>
          <cell r="K135">
            <v>12.4</v>
          </cell>
        </row>
        <row r="136">
          <cell r="E136">
            <v>8</v>
          </cell>
          <cell r="F136" t="str">
            <v>目检产品（2x）</v>
          </cell>
          <cell r="G136" t="str">
            <v>cosmetic inspection</v>
          </cell>
          <cell r="H136">
            <v>8.56</v>
          </cell>
          <cell r="I136">
            <v>8.97</v>
          </cell>
          <cell r="J136">
            <v>8.96</v>
          </cell>
          <cell r="K136">
            <v>5</v>
          </cell>
        </row>
        <row r="137">
          <cell r="C137" t="str">
            <v>UH stiff-2F</v>
          </cell>
          <cell r="D137" t="str">
            <v>Pre lam adh to Hingge stiffener</v>
          </cell>
          <cell r="E137">
            <v>1</v>
          </cell>
          <cell r="F137" t="str">
            <v>定位横条Fixture到Carrier</v>
          </cell>
          <cell r="G137" t="str">
            <v>Locate bar fixture to Carrier</v>
          </cell>
          <cell r="H137">
            <v>6.78</v>
          </cell>
          <cell r="I137">
            <v>6.12</v>
          </cell>
          <cell r="J137">
            <v>6.32</v>
          </cell>
          <cell r="K137">
            <v>6.41</v>
          </cell>
          <cell r="L137">
            <v>73.08</v>
          </cell>
          <cell r="M137">
            <v>28.63</v>
          </cell>
        </row>
        <row r="138">
          <cell r="E138">
            <v>2</v>
          </cell>
          <cell r="F138" t="str">
            <v>定位Stiffener到Carrier</v>
          </cell>
          <cell r="G138" t="str">
            <v>Locate Stiffener to Carrier</v>
          </cell>
          <cell r="H138">
            <v>6.32</v>
          </cell>
          <cell r="I138">
            <v>6.23</v>
          </cell>
          <cell r="J138">
            <v>6.35</v>
          </cell>
          <cell r="K138">
            <v>6.3</v>
          </cell>
        </row>
        <row r="139">
          <cell r="E139">
            <v>3</v>
          </cell>
          <cell r="F139" t="str">
            <v>取下横条Fixture</v>
          </cell>
          <cell r="G139" t="str">
            <v>take down bar fixture</v>
          </cell>
          <cell r="H139">
            <v>4.65</v>
          </cell>
          <cell r="I139">
            <v>4.87</v>
          </cell>
          <cell r="J139">
            <v>4.98</v>
          </cell>
          <cell r="K139">
            <v>4.83</v>
          </cell>
        </row>
        <row r="140">
          <cell r="E140">
            <v>4</v>
          </cell>
          <cell r="F140" t="str">
            <v>调整Stiffener Cap</v>
          </cell>
          <cell r="G140" t="str">
            <v>Adjust Stiffener Cap</v>
          </cell>
          <cell r="H140">
            <v>8.68</v>
          </cell>
          <cell r="I140">
            <v>8.79</v>
          </cell>
          <cell r="J140">
            <v>8.98</v>
          </cell>
          <cell r="K140">
            <v>8.82</v>
          </cell>
        </row>
        <row r="141">
          <cell r="E141">
            <v>5</v>
          </cell>
          <cell r="F141" t="str">
            <v>盖上胶</v>
          </cell>
          <cell r="G141" t="str">
            <v>cover adh</v>
          </cell>
          <cell r="H141">
            <v>7.24</v>
          </cell>
          <cell r="I141">
            <v>7.65</v>
          </cell>
          <cell r="J141">
            <v>7.85</v>
          </cell>
          <cell r="K141">
            <v>7.58</v>
          </cell>
        </row>
        <row r="142">
          <cell r="E142">
            <v>6</v>
          </cell>
          <cell r="F142" t="str">
            <v>定位两层硅胶垫与压块到Carrier</v>
          </cell>
          <cell r="G142" t="str">
            <v>Cover two pieces slicone pad</v>
          </cell>
          <cell r="H142">
            <v>8.65</v>
          </cell>
          <cell r="I142">
            <v>8.56</v>
          </cell>
          <cell r="J142">
            <v>8.65</v>
          </cell>
          <cell r="K142">
            <v>8.62</v>
          </cell>
        </row>
        <row r="143">
          <cell r="E143">
            <v>7</v>
          </cell>
          <cell r="F143" t="str">
            <v>推入烫画机载台</v>
          </cell>
          <cell r="G143" t="str">
            <v>Push unit to Lamination</v>
          </cell>
          <cell r="H143">
            <v>2.56</v>
          </cell>
          <cell r="I143">
            <v>2.34</v>
          </cell>
          <cell r="J143">
            <v>2.44</v>
          </cell>
          <cell r="K143">
            <v>2.45</v>
          </cell>
        </row>
        <row r="144">
          <cell r="E144">
            <v>8</v>
          </cell>
          <cell r="F144" t="str">
            <v>产品烫画</v>
          </cell>
          <cell r="G144" t="str">
            <v>Start Laminate</v>
          </cell>
          <cell r="H144">
            <v>23.65</v>
          </cell>
          <cell r="I144">
            <v>23.642</v>
          </cell>
          <cell r="J144">
            <v>23.12</v>
          </cell>
          <cell r="K144">
            <v>23.47</v>
          </cell>
        </row>
        <row r="145">
          <cell r="E145">
            <v>9</v>
          </cell>
          <cell r="F145" t="str">
            <v>拉出烫画机载台</v>
          </cell>
          <cell r="G145" t="str">
            <v>Pull out the Unit</v>
          </cell>
          <cell r="H145">
            <v>2.68</v>
          </cell>
          <cell r="I145">
            <v>2.78</v>
          </cell>
          <cell r="J145">
            <v>2.68</v>
          </cell>
          <cell r="K145">
            <v>2.71</v>
          </cell>
        </row>
        <row r="146">
          <cell r="E146">
            <v>10</v>
          </cell>
          <cell r="F146" t="str">
            <v>取下压块硅胶垫</v>
          </cell>
          <cell r="G146" t="str">
            <v>Take down the silicone</v>
          </cell>
          <cell r="H146">
            <v>5.68</v>
          </cell>
          <cell r="I146">
            <v>5.78</v>
          </cell>
          <cell r="J146">
            <v>5.98</v>
          </cell>
          <cell r="K146">
            <v>5.81</v>
          </cell>
        </row>
        <row r="147">
          <cell r="E147">
            <v>11</v>
          </cell>
          <cell r="F147" t="str">
            <v>将产品放入托盘</v>
          </cell>
          <cell r="G147" t="str">
            <v>Put unit in the tray</v>
          </cell>
          <cell r="H147">
            <v>9.87</v>
          </cell>
          <cell r="I147">
            <v>9.25</v>
          </cell>
          <cell r="J147">
            <v>9.35</v>
          </cell>
          <cell r="K147">
            <v>9.49</v>
          </cell>
        </row>
        <row r="148">
          <cell r="E148">
            <v>11</v>
          </cell>
          <cell r="F148" t="str">
            <v>目检产品（1x）</v>
          </cell>
          <cell r="G148" t="str">
            <v>cosmetic inspection</v>
          </cell>
          <cell r="H148">
            <v>10.32</v>
          </cell>
          <cell r="I148">
            <v>9.89</v>
          </cell>
          <cell r="J148">
            <v>9.98</v>
          </cell>
          <cell r="K148">
            <v>10.06</v>
          </cell>
        </row>
        <row r="149">
          <cell r="C149" t="str">
            <v>FPS-4F</v>
          </cell>
          <cell r="D149" t="str">
            <v>Pre-lam PUK adh to PUK</v>
          </cell>
          <cell r="E149">
            <v>1</v>
          </cell>
          <cell r="F149" t="str">
            <v>取PUK定位到tooling上</v>
          </cell>
          <cell r="G149" t="str">
            <v>Locate PUK to Tooling</v>
          </cell>
          <cell r="H149">
            <v>20.23</v>
          </cell>
          <cell r="I149">
            <v>21.35</v>
          </cell>
          <cell r="J149">
            <v>22.36</v>
          </cell>
          <cell r="K149">
            <v>21.31</v>
          </cell>
          <cell r="L149">
            <v>69.6</v>
          </cell>
          <cell r="M149">
            <v>22.66</v>
          </cell>
        </row>
        <row r="150">
          <cell r="E150">
            <v>2</v>
          </cell>
          <cell r="F150" t="str">
            <v>取胶定位到tooling上</v>
          </cell>
          <cell r="G150" t="str">
            <v>Locate PUK adh to Tooling</v>
          </cell>
          <cell r="H150">
            <v>14.56</v>
          </cell>
          <cell r="I150">
            <v>15.68</v>
          </cell>
          <cell r="J150">
            <v>15.11</v>
          </cell>
          <cell r="K150">
            <v>15.12</v>
          </cell>
        </row>
        <row r="151">
          <cell r="E151">
            <v>3</v>
          </cell>
          <cell r="F151" t="str">
            <v>盖上硅胶垫</v>
          </cell>
          <cell r="G151" t="str">
            <v>Cover silicone pad</v>
          </cell>
          <cell r="H151">
            <v>3.42</v>
          </cell>
          <cell r="I151">
            <v>3.24</v>
          </cell>
          <cell r="J151">
            <v>3.24</v>
          </cell>
          <cell r="K151">
            <v>3.3</v>
          </cell>
        </row>
        <row r="152">
          <cell r="E152">
            <v>4</v>
          </cell>
          <cell r="F152" t="str">
            <v>推入烫画机载台</v>
          </cell>
          <cell r="G152" t="str">
            <v>Push the mould  into machine</v>
          </cell>
          <cell r="H152">
            <v>2.24</v>
          </cell>
          <cell r="I152">
            <v>2.21</v>
          </cell>
          <cell r="J152">
            <v>2.19</v>
          </cell>
          <cell r="K152">
            <v>2.21</v>
          </cell>
        </row>
        <row r="153">
          <cell r="E153">
            <v>5</v>
          </cell>
          <cell r="F153" t="str">
            <v>产品烫画</v>
          </cell>
          <cell r="G153" t="str">
            <v>Start lamination</v>
          </cell>
          <cell r="H153">
            <v>17.56</v>
          </cell>
          <cell r="I153">
            <v>17.65</v>
          </cell>
          <cell r="J153">
            <v>17.24</v>
          </cell>
          <cell r="K153">
            <v>17.48</v>
          </cell>
        </row>
        <row r="154">
          <cell r="E154">
            <v>6</v>
          </cell>
          <cell r="F154" t="str">
            <v>拉出烫画机载台</v>
          </cell>
          <cell r="G154" t="str">
            <v>Pull out the mould</v>
          </cell>
          <cell r="H154">
            <v>2.91</v>
          </cell>
          <cell r="I154">
            <v>2.93</v>
          </cell>
          <cell r="J154">
            <v>3.06</v>
          </cell>
          <cell r="K154">
            <v>2.97</v>
          </cell>
        </row>
        <row r="155">
          <cell r="E155">
            <v>7</v>
          </cell>
          <cell r="F155" t="str">
            <v>取下硅胶垫</v>
          </cell>
          <cell r="G155" t="str">
            <v>take down the silicone pad</v>
          </cell>
          <cell r="H155">
            <v>2.46</v>
          </cell>
          <cell r="I155">
            <v>2.38</v>
          </cell>
          <cell r="J155">
            <v>2.84</v>
          </cell>
          <cell r="K155">
            <v>2.56</v>
          </cell>
        </row>
        <row r="156">
          <cell r="E156">
            <v>8</v>
          </cell>
          <cell r="F156" t="str">
            <v>将产品放入托盘</v>
          </cell>
          <cell r="G156" t="str">
            <v>Place the unit into the tray</v>
          </cell>
          <cell r="H156">
            <v>11.23</v>
          </cell>
          <cell r="I156">
            <v>12.35</v>
          </cell>
          <cell r="J156">
            <v>11.89</v>
          </cell>
          <cell r="K156">
            <v>11.82</v>
          </cell>
        </row>
        <row r="157">
          <cell r="E157">
            <v>9</v>
          </cell>
          <cell r="F157" t="str">
            <v>目检产品（1x）</v>
          </cell>
          <cell r="G157" t="str">
            <v>cosmetic inspection</v>
          </cell>
          <cell r="H157">
            <v>10.32</v>
          </cell>
          <cell r="I157">
            <v>10.25</v>
          </cell>
          <cell r="J157">
            <v>10.35</v>
          </cell>
          <cell r="K157">
            <v>10.31</v>
          </cell>
        </row>
        <row r="158">
          <cell r="C158" t="str">
            <v>Base Flange ADH-2F</v>
          </cell>
          <cell r="D158" t="str">
            <v>Pre Lam Base Flange ADH Swatch (2+2)</v>
          </cell>
          <cell r="E158">
            <v>1</v>
          </cell>
          <cell r="F158" t="str">
            <v>将2mil&amp;2mil胶定位到tooling上</v>
          </cell>
          <cell r="G158" t="str">
            <v>Put ADH(2mil+2mil)  into the tooling</v>
          </cell>
          <cell r="H158">
            <v>32.52</v>
          </cell>
          <cell r="I158">
            <v>32.65</v>
          </cell>
          <cell r="J158">
            <v>32.58</v>
          </cell>
          <cell r="K158">
            <v>32.58</v>
          </cell>
          <cell r="L158">
            <v>66.13</v>
          </cell>
          <cell r="M158">
            <v>37.08</v>
          </cell>
        </row>
        <row r="159">
          <cell r="E159">
            <v>2</v>
          </cell>
          <cell r="F159" t="str">
            <v>盖上硅胶垫</v>
          </cell>
          <cell r="G159" t="str">
            <v>Cover silicone pad</v>
          </cell>
          <cell r="H159">
            <v>5.62</v>
          </cell>
          <cell r="I159">
            <v>5.26</v>
          </cell>
          <cell r="J159">
            <v>5.68</v>
          </cell>
          <cell r="K159">
            <v>5.52</v>
          </cell>
        </row>
        <row r="160">
          <cell r="E160">
            <v>2</v>
          </cell>
          <cell r="F160" t="str">
            <v>推入烫画机载台</v>
          </cell>
          <cell r="G160" t="str">
            <v>Push unit to Lamination</v>
          </cell>
          <cell r="H160">
            <v>2.3184</v>
          </cell>
          <cell r="I160">
            <v>2.1712</v>
          </cell>
          <cell r="J160">
            <v>2.2172</v>
          </cell>
          <cell r="K160">
            <v>2.24</v>
          </cell>
        </row>
        <row r="161">
          <cell r="E161">
            <v>3</v>
          </cell>
          <cell r="F161" t="str">
            <v>产品烫画</v>
          </cell>
          <cell r="G161" t="str">
            <v>Start Laminate</v>
          </cell>
          <cell r="H161">
            <v>32.65</v>
          </cell>
          <cell r="I161">
            <v>32.45</v>
          </cell>
          <cell r="J161">
            <v>32.65</v>
          </cell>
          <cell r="K161">
            <v>32.58</v>
          </cell>
        </row>
        <row r="162">
          <cell r="E162">
            <v>4</v>
          </cell>
          <cell r="F162" t="str">
            <v>拉出烫画机载台</v>
          </cell>
          <cell r="G162" t="str">
            <v>Pull out the Unit</v>
          </cell>
          <cell r="H162">
            <v>2.3552</v>
          </cell>
          <cell r="I162">
            <v>2.254</v>
          </cell>
          <cell r="J162">
            <v>2.1712</v>
          </cell>
          <cell r="K162">
            <v>2.26</v>
          </cell>
        </row>
        <row r="163">
          <cell r="E163">
            <v>5</v>
          </cell>
          <cell r="F163" t="str">
            <v>取出成品放到托盘</v>
          </cell>
          <cell r="G163" t="str">
            <v>Put unit in the tray</v>
          </cell>
          <cell r="H163">
            <v>12.1716</v>
          </cell>
          <cell r="I163">
            <v>13.11</v>
          </cell>
          <cell r="J163">
            <v>11.362</v>
          </cell>
          <cell r="K163">
            <v>12.21</v>
          </cell>
        </row>
        <row r="164">
          <cell r="E164">
            <v>6</v>
          </cell>
          <cell r="F164" t="str">
            <v>靜置60s</v>
          </cell>
          <cell r="G164" t="str">
            <v>Unit cooling 60s</v>
          </cell>
          <cell r="H164">
            <v>60</v>
          </cell>
          <cell r="I164">
            <v>60</v>
          </cell>
          <cell r="J164">
            <v>60</v>
          </cell>
          <cell r="K164">
            <v>60</v>
          </cell>
        </row>
        <row r="165">
          <cell r="E165">
            <v>7</v>
          </cell>
          <cell r="F165" t="str">
            <v>检查产品</v>
          </cell>
          <cell r="G165" t="str">
            <v>Check unit</v>
          </cell>
          <cell r="H165">
            <v>11.362</v>
          </cell>
          <cell r="I165">
            <v>12.19</v>
          </cell>
          <cell r="J165">
            <v>10.4144</v>
          </cell>
          <cell r="K165">
            <v>11.32</v>
          </cell>
        </row>
        <row r="166">
          <cell r="C166" t="str">
            <v>Panel Flange ADH-2F</v>
          </cell>
          <cell r="D166" t="str">
            <v>Pre Lam Panel Flange ADH Swatch (2+2+2)or(5+1)</v>
          </cell>
          <cell r="E166">
            <v>1</v>
          </cell>
          <cell r="F166" t="str">
            <v>将2mil&amp;2mil胶定位到tooling上</v>
          </cell>
          <cell r="G166" t="str">
            <v>Put ADH(2mil+2mil)  into the tooling</v>
          </cell>
          <cell r="H166">
            <v>32.52</v>
          </cell>
          <cell r="I166">
            <v>32.65</v>
          </cell>
          <cell r="J166">
            <v>32.58</v>
          </cell>
          <cell r="K166">
            <v>32.58</v>
          </cell>
          <cell r="L166">
            <v>66.13</v>
          </cell>
          <cell r="M166">
            <v>37.08</v>
          </cell>
        </row>
        <row r="167">
          <cell r="E167">
            <v>2</v>
          </cell>
          <cell r="F167" t="str">
            <v>盖上硅胶垫</v>
          </cell>
          <cell r="G167" t="str">
            <v>Cover silicone pad</v>
          </cell>
          <cell r="H167">
            <v>5.62</v>
          </cell>
          <cell r="I167">
            <v>5.26</v>
          </cell>
          <cell r="J167">
            <v>5.68</v>
          </cell>
          <cell r="K167">
            <v>5.52</v>
          </cell>
        </row>
        <row r="168">
          <cell r="E168">
            <v>2</v>
          </cell>
          <cell r="F168" t="str">
            <v>推入烫画机载台</v>
          </cell>
          <cell r="G168" t="str">
            <v>Push unit to Lamination</v>
          </cell>
          <cell r="H168">
            <v>2.3184</v>
          </cell>
          <cell r="I168">
            <v>2.1712</v>
          </cell>
          <cell r="J168">
            <v>2.2172</v>
          </cell>
          <cell r="K168">
            <v>2.24</v>
          </cell>
        </row>
        <row r="169">
          <cell r="E169">
            <v>3</v>
          </cell>
          <cell r="F169" t="str">
            <v>产品烫画</v>
          </cell>
          <cell r="G169" t="str">
            <v>Start Laminate</v>
          </cell>
          <cell r="H169">
            <v>32.65</v>
          </cell>
          <cell r="I169">
            <v>32.45</v>
          </cell>
          <cell r="J169">
            <v>32.65</v>
          </cell>
          <cell r="K169">
            <v>32.58</v>
          </cell>
        </row>
        <row r="170">
          <cell r="E170">
            <v>4</v>
          </cell>
          <cell r="F170" t="str">
            <v>拉出烫画机载台</v>
          </cell>
          <cell r="G170" t="str">
            <v>Pull out the Unit</v>
          </cell>
          <cell r="H170">
            <v>2.3552</v>
          </cell>
          <cell r="I170">
            <v>2.254</v>
          </cell>
          <cell r="J170">
            <v>2.1712</v>
          </cell>
          <cell r="K170">
            <v>2.26</v>
          </cell>
        </row>
        <row r="171">
          <cell r="E171">
            <v>5</v>
          </cell>
          <cell r="F171" t="str">
            <v>取出成品放到托盘</v>
          </cell>
          <cell r="G171" t="str">
            <v>Put unit in the tray</v>
          </cell>
          <cell r="H171">
            <v>12.1716</v>
          </cell>
          <cell r="I171">
            <v>13.11</v>
          </cell>
          <cell r="J171">
            <v>11.362</v>
          </cell>
          <cell r="K171">
            <v>12.21</v>
          </cell>
        </row>
        <row r="172">
          <cell r="E172">
            <v>6</v>
          </cell>
          <cell r="F172" t="str">
            <v>靜置60s</v>
          </cell>
          <cell r="G172" t="str">
            <v>Unit cooling 60s</v>
          </cell>
          <cell r="H172">
            <v>60</v>
          </cell>
          <cell r="I172">
            <v>60</v>
          </cell>
          <cell r="J172">
            <v>60</v>
          </cell>
          <cell r="K172">
            <v>60</v>
          </cell>
        </row>
        <row r="173">
          <cell r="E173">
            <v>7</v>
          </cell>
          <cell r="F173" t="str">
            <v>检查产品</v>
          </cell>
          <cell r="G173" t="str">
            <v>Check unit</v>
          </cell>
          <cell r="H173">
            <v>11.362</v>
          </cell>
          <cell r="I173">
            <v>12.19</v>
          </cell>
          <cell r="J173">
            <v>10.4144</v>
          </cell>
          <cell r="K173">
            <v>11.32</v>
          </cell>
        </row>
        <row r="174">
          <cell r="C174" t="str">
            <v>Bucket-4F</v>
          </cell>
          <cell r="D174" t="str">
            <v>Pre lam TSA to Bucket</v>
          </cell>
          <cell r="E174">
            <v>1</v>
          </cell>
          <cell r="F174" t="str">
            <v>交换硅胶垫</v>
          </cell>
          <cell r="G174" t="str">
            <v>Change silicone pad</v>
          </cell>
          <cell r="H174">
            <v>13.45</v>
          </cell>
          <cell r="I174">
            <v>14.25</v>
          </cell>
          <cell r="J174">
            <v>14.35</v>
          </cell>
          <cell r="K174">
            <v>14.02</v>
          </cell>
          <cell r="L174">
            <v>84.43</v>
          </cell>
          <cell r="M174">
            <v>37.08</v>
          </cell>
        </row>
        <row r="175">
          <cell r="E175">
            <v>2</v>
          </cell>
          <cell r="F175" t="str">
            <v>定位胶到Tooling</v>
          </cell>
          <cell r="G175" t="str">
            <v>Locate ADH on the tooling</v>
          </cell>
          <cell r="H175">
            <v>11.12</v>
          </cell>
          <cell r="I175">
            <v>10.89</v>
          </cell>
          <cell r="J175">
            <v>10.38</v>
          </cell>
          <cell r="K175">
            <v>10.8</v>
          </cell>
        </row>
        <row r="176">
          <cell r="E176">
            <v>3</v>
          </cell>
          <cell r="F176" t="str">
            <v>清洁Bucket</v>
          </cell>
          <cell r="G176" t="str">
            <v>Clean the Bucket with dustlessness cloth</v>
          </cell>
          <cell r="H176">
            <v>10.23</v>
          </cell>
          <cell r="I176">
            <v>9.56</v>
          </cell>
          <cell r="J176">
            <v>8.89</v>
          </cell>
          <cell r="K176">
            <v>9.56</v>
          </cell>
        </row>
        <row r="177">
          <cell r="E177">
            <v>4</v>
          </cell>
          <cell r="F177" t="str">
            <v>定位Bucket到Tooling</v>
          </cell>
          <cell r="G177" t="str">
            <v>Locate Bucket on the Holder</v>
          </cell>
          <cell r="H177">
            <v>11.21</v>
          </cell>
          <cell r="I177">
            <v>11.35</v>
          </cell>
          <cell r="J177">
            <v>11.62</v>
          </cell>
          <cell r="K177">
            <v>11.39</v>
          </cell>
        </row>
        <row r="178">
          <cell r="E178">
            <v>5</v>
          </cell>
          <cell r="F178" t="str">
            <v>定位硅胶垫到Tooling</v>
          </cell>
          <cell r="G178" t="str">
            <v>Locate the fixture on the Holder</v>
          </cell>
          <cell r="H178">
            <v>11.32</v>
          </cell>
          <cell r="I178">
            <v>10.32</v>
          </cell>
          <cell r="J178">
            <v>10.25</v>
          </cell>
          <cell r="K178">
            <v>10.63</v>
          </cell>
        </row>
        <row r="179">
          <cell r="E179">
            <v>6</v>
          </cell>
          <cell r="F179" t="str">
            <v>推入烫画机载台</v>
          </cell>
          <cell r="G179" t="str">
            <v>Push unit to Lamination</v>
          </cell>
          <cell r="H179">
            <v>2.3184</v>
          </cell>
          <cell r="I179">
            <v>2.1712</v>
          </cell>
          <cell r="J179">
            <v>2.2172</v>
          </cell>
          <cell r="K179">
            <v>2.24</v>
          </cell>
        </row>
        <row r="180">
          <cell r="E180">
            <v>7</v>
          </cell>
          <cell r="F180" t="str">
            <v>产品烫画</v>
          </cell>
          <cell r="G180" t="str">
            <v>Start Laminate</v>
          </cell>
          <cell r="H180">
            <v>32.65</v>
          </cell>
          <cell r="I180">
            <v>32.45</v>
          </cell>
          <cell r="J180">
            <v>32.65</v>
          </cell>
          <cell r="K180">
            <v>32.58</v>
          </cell>
        </row>
        <row r="181">
          <cell r="E181">
            <v>8</v>
          </cell>
          <cell r="F181" t="str">
            <v>拉出烫画机载台</v>
          </cell>
          <cell r="G181" t="str">
            <v>Pull out the Unit</v>
          </cell>
          <cell r="H181">
            <v>2.3552</v>
          </cell>
          <cell r="I181">
            <v>2.254</v>
          </cell>
          <cell r="J181">
            <v>2.1712</v>
          </cell>
          <cell r="K181">
            <v>2.26</v>
          </cell>
        </row>
        <row r="182">
          <cell r="E182">
            <v>9</v>
          </cell>
          <cell r="F182" t="str">
            <v>取出成品放到托盘</v>
          </cell>
          <cell r="G182" t="str">
            <v>Put unit in the tray</v>
          </cell>
          <cell r="H182">
            <v>12.1716</v>
          </cell>
          <cell r="I182">
            <v>13.11</v>
          </cell>
          <cell r="J182">
            <v>11.362</v>
          </cell>
          <cell r="K182">
            <v>12.21</v>
          </cell>
        </row>
        <row r="183">
          <cell r="E183">
            <v>10</v>
          </cell>
          <cell r="F183" t="str">
            <v>靜置10s</v>
          </cell>
          <cell r="G183" t="str">
            <v>Unit cooling 10s</v>
          </cell>
          <cell r="H183">
            <v>10</v>
          </cell>
          <cell r="I183">
            <v>10</v>
          </cell>
          <cell r="J183">
            <v>10</v>
          </cell>
          <cell r="K183">
            <v>10</v>
          </cell>
        </row>
        <row r="184">
          <cell r="E184">
            <v>11</v>
          </cell>
          <cell r="F184" t="str">
            <v>检查产品</v>
          </cell>
          <cell r="G184" t="str">
            <v>Check unit</v>
          </cell>
          <cell r="H184">
            <v>11.362</v>
          </cell>
          <cell r="I184">
            <v>12.19</v>
          </cell>
          <cell r="J184">
            <v>10.4144</v>
          </cell>
          <cell r="K184">
            <v>11.32</v>
          </cell>
        </row>
      </sheetData>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T42"/>
  <sheetViews>
    <sheetView showGridLines="0" zoomScale="80" zoomScaleNormal="80" workbookViewId="0">
      <selection activeCell="M27" sqref="M27"/>
    </sheetView>
  </sheetViews>
  <sheetFormatPr defaultColWidth="8.875" defaultRowHeight="11.2"/>
  <cols>
    <col min="1" max="1" width="1.875" style="54" customWidth="1"/>
    <col min="2" max="2" width="14.5" style="54" customWidth="1"/>
    <col min="3" max="3" width="10.375" style="54" customWidth="1"/>
    <col min="4" max="5" width="9" style="54" customWidth="1"/>
    <col min="6" max="6" width="10.125" style="54" customWidth="1"/>
    <col min="7" max="7" width="10.625" style="54" customWidth="1"/>
    <col min="8" max="8" width="11" style="54" customWidth="1"/>
    <col min="9" max="10" width="8.375" style="54" customWidth="1"/>
    <col min="11" max="11" width="9" style="54" customWidth="1"/>
    <col min="12" max="16384" width="8.875" style="54"/>
  </cols>
  <sheetData>
    <row r="1" ht="17.25" customHeight="1"/>
    <row r="2" ht="14.25" customHeight="1" spans="2:7">
      <c r="B2" s="287" t="s">
        <v>0</v>
      </c>
      <c r="C2" s="287"/>
      <c r="D2" s="287"/>
      <c r="E2" s="287"/>
      <c r="F2" s="287"/>
      <c r="G2" s="287"/>
    </row>
    <row r="3" ht="6" customHeight="1" spans="2:7">
      <c r="B3" s="287"/>
      <c r="C3" s="287"/>
      <c r="D3" s="287"/>
      <c r="E3" s="287"/>
      <c r="F3" s="287"/>
      <c r="G3" s="287"/>
    </row>
    <row r="4" ht="14.25" hidden="1" customHeight="1" outlineLevel="1" spans="2:4">
      <c r="B4" s="288" t="s">
        <v>1</v>
      </c>
      <c r="C4" s="288"/>
      <c r="D4" s="2"/>
    </row>
    <row r="5" ht="15" hidden="1" customHeight="1" outlineLevel="1" spans="2:4">
      <c r="B5" s="2" t="s">
        <v>2</v>
      </c>
      <c r="C5" s="2"/>
      <c r="D5" s="2"/>
    </row>
    <row r="6" ht="15" hidden="1" customHeight="1" outlineLevel="1" spans="2:4">
      <c r="B6" s="2" t="s">
        <v>3</v>
      </c>
      <c r="C6" s="2"/>
      <c r="D6" s="2"/>
    </row>
    <row r="7" ht="15" hidden="1" customHeight="1" outlineLevel="1" spans="2:4">
      <c r="B7" s="2" t="s">
        <v>4</v>
      </c>
      <c r="C7" s="2"/>
      <c r="D7" s="2"/>
    </row>
    <row r="8" ht="15" hidden="1" customHeight="1" outlineLevel="1" spans="2:4">
      <c r="B8" s="2" t="s">
        <v>5</v>
      </c>
      <c r="C8" s="2"/>
      <c r="D8" s="2"/>
    </row>
    <row r="9" ht="15" hidden="1" customHeight="1" outlineLevel="1" spans="2:3">
      <c r="B9" s="2" t="s">
        <v>6</v>
      </c>
      <c r="C9" s="2"/>
    </row>
    <row r="10" ht="15" hidden="1" customHeight="1" outlineLevel="1" spans="2:3">
      <c r="B10" s="2" t="s">
        <v>7</v>
      </c>
      <c r="C10" s="2"/>
    </row>
    <row r="11" ht="15" hidden="1" customHeight="1" outlineLevel="1" spans="2:3">
      <c r="B11" s="2" t="s">
        <v>8</v>
      </c>
      <c r="C11" s="2"/>
    </row>
    <row r="12" ht="15" hidden="1" customHeight="1" outlineLevel="1" spans="2:3">
      <c r="B12" s="289" t="s">
        <v>9</v>
      </c>
      <c r="C12" s="2"/>
    </row>
    <row r="13" ht="6" hidden="1" customHeight="1" outlineLevel="1" spans="2:11">
      <c r="B13" s="287"/>
      <c r="C13" s="287"/>
      <c r="D13" s="287"/>
      <c r="E13" s="287"/>
      <c r="F13" s="287"/>
      <c r="G13" s="287"/>
      <c r="H13" s="287"/>
      <c r="I13" s="287"/>
      <c r="J13" s="287"/>
      <c r="K13" s="287"/>
    </row>
    <row r="14" ht="23.25" customHeight="1" collapsed="1" spans="2:11">
      <c r="B14" s="290" t="s">
        <v>10</v>
      </c>
      <c r="C14" s="291" t="s">
        <v>11</v>
      </c>
      <c r="D14" s="292" t="s">
        <v>12</v>
      </c>
      <c r="E14" s="292" t="s">
        <v>13</v>
      </c>
      <c r="F14" s="292" t="s">
        <v>14</v>
      </c>
      <c r="G14" s="292" t="s">
        <v>15</v>
      </c>
      <c r="H14" s="292" t="s">
        <v>16</v>
      </c>
      <c r="I14" s="292" t="s">
        <v>17</v>
      </c>
      <c r="J14" s="312" t="s">
        <v>18</v>
      </c>
      <c r="K14" s="313" t="s">
        <v>19</v>
      </c>
    </row>
    <row r="15" ht="23.25" customHeight="1" spans="2:11">
      <c r="B15" s="293" t="s">
        <v>20</v>
      </c>
      <c r="C15" s="294">
        <v>303.030303030303</v>
      </c>
      <c r="D15" s="295">
        <f>+'Yield&amp;UPH Assumption'!$D4</f>
        <v>315.656565656566</v>
      </c>
      <c r="E15" s="295">
        <f>+'Yield&amp;UPH Assumption'!$D6</f>
        <v>303.030303030303</v>
      </c>
      <c r="F15" s="295">
        <f>+'Yield&amp;UPH Assumption'!$D7</f>
        <v>312.5</v>
      </c>
      <c r="G15" s="295">
        <f>+'Yield&amp;UPH Assumption'!$D8</f>
        <v>300</v>
      </c>
      <c r="H15" s="295">
        <f>+'Yield&amp;UPH Assumption'!$D8</f>
        <v>300</v>
      </c>
      <c r="I15" s="295">
        <f>+'Yield&amp;UPH Assumption'!$D9</f>
        <v>285</v>
      </c>
      <c r="J15" s="314" t="s">
        <v>21</v>
      </c>
      <c r="K15" s="315" t="s">
        <v>21</v>
      </c>
    </row>
    <row r="16" s="286" customFormat="1" ht="18" customHeight="1" spans="2:11">
      <c r="B16" s="296" t="s">
        <v>22</v>
      </c>
      <c r="C16" s="297" t="e">
        <f ca="1">SUMIF('ST Process'!$C$2:$C$243,"FPS",'ST Process'!#REF!)+SUMIF('ST Process'!$C$2:$C$243,"FPS",'ST Process'!#REF!)</f>
        <v>#REF!</v>
      </c>
      <c r="D16" s="297" t="e">
        <f ca="1">SUMIF('ST Process'!$C$2:$C$243,"Sub Pre",'ST Process'!#REF!)+SUMIF('ST Process'!$C$2:$C$243,"Sub Pre",'ST Process'!#REF!)</f>
        <v>#REF!</v>
      </c>
      <c r="E16" s="297" t="e">
        <f ca="1">SUMIF('ST Process'!$C$2:$C$243,"Main Pre",'ST Process'!#REF!)+SUMIF('ST Process'!$C$2:$C$243,"Main Pre",'ST Process'!#REF!)</f>
        <v>#REF!</v>
      </c>
      <c r="F16" s="297" t="e">
        <f ca="1">SUMIF('ST Process'!$C$2:$C$243,"Panel Sub",'ST Process'!#REF!)+SUMIF('ST Process'!$C$2:$C$243,"Panel Sub",'ST Process'!#REF!)</f>
        <v>#REF!</v>
      </c>
      <c r="G16" s="297" t="e">
        <f ca="1">SUMIF('ST Process'!$C$2:$C$243,"FATP Main",'ST Process'!#REF!)+SUMIF('ST Process'!$C$2:$C$243,"FATP Main",'ST Process'!#REF!)</f>
        <v>#REF!</v>
      </c>
      <c r="H16" s="297" t="e">
        <f ca="1">SUMIF('ST Process'!$C$2:$C$243,"Post FATP",'ST Process'!#REF!)+SUMIF('ST Process'!$C$2:$C$243,"Post FATP",'ST Process'!#REF!)</f>
        <v>#REF!</v>
      </c>
      <c r="I16" s="297" t="e">
        <f ca="1">SUMIF('ST Process'!$C$2:$C$243,"Pack out",'ST Process'!#REF!)+SUMIF('ST Process'!$C$2:$C$243,"Pack out",'ST Process'!#REF!)</f>
        <v>#REF!</v>
      </c>
      <c r="J16" s="316">
        <v>39</v>
      </c>
      <c r="K16" s="317" t="e">
        <f ca="1">SUM(C16:J16)</f>
        <v>#REF!</v>
      </c>
    </row>
    <row r="17" ht="18" customHeight="1" spans="2:12">
      <c r="B17" s="296" t="s">
        <v>23</v>
      </c>
      <c r="C17" s="298" t="s">
        <v>21</v>
      </c>
      <c r="D17" s="299">
        <v>3</v>
      </c>
      <c r="E17" s="309">
        <v>3</v>
      </c>
      <c r="F17" s="309">
        <v>3</v>
      </c>
      <c r="G17" s="309">
        <v>7</v>
      </c>
      <c r="H17" s="309">
        <v>1</v>
      </c>
      <c r="I17" s="309">
        <v>2</v>
      </c>
      <c r="J17" s="309">
        <v>1</v>
      </c>
      <c r="K17" s="317">
        <f>SUM(D17:J17)</f>
        <v>20</v>
      </c>
      <c r="L17" s="318"/>
    </row>
    <row r="18" ht="18" customHeight="1" spans="2:12">
      <c r="B18" s="296" t="s">
        <v>24</v>
      </c>
      <c r="C18" s="298" t="s">
        <v>21</v>
      </c>
      <c r="D18" s="299">
        <v>4</v>
      </c>
      <c r="E18" s="309">
        <v>5</v>
      </c>
      <c r="F18" s="309">
        <v>6</v>
      </c>
      <c r="G18" s="309">
        <v>12</v>
      </c>
      <c r="H18" s="309">
        <v>2</v>
      </c>
      <c r="I18" s="309">
        <v>2</v>
      </c>
      <c r="J18" s="309">
        <v>2</v>
      </c>
      <c r="K18" s="317">
        <f t="shared" ref="K18:K22" si="0">SUM(D18:J18)</f>
        <v>33</v>
      </c>
      <c r="L18" s="54" t="e">
        <f ca="1">L19/K34</f>
        <v>#REF!</v>
      </c>
    </row>
    <row r="19" ht="18" customHeight="1" spans="2:12">
      <c r="B19" s="296" t="s">
        <v>25</v>
      </c>
      <c r="C19" s="298" t="s">
        <v>21</v>
      </c>
      <c r="D19" s="299">
        <v>4</v>
      </c>
      <c r="E19" s="309">
        <v>5</v>
      </c>
      <c r="F19" s="309">
        <v>4</v>
      </c>
      <c r="G19" s="309">
        <v>12</v>
      </c>
      <c r="H19" s="309">
        <v>2</v>
      </c>
      <c r="I19" s="309">
        <v>2</v>
      </c>
      <c r="J19" s="309">
        <v>1</v>
      </c>
      <c r="K19" s="317">
        <f t="shared" si="0"/>
        <v>30</v>
      </c>
      <c r="L19" s="54">
        <f>133+239</f>
        <v>372</v>
      </c>
    </row>
    <row r="20" ht="18" customHeight="1" spans="2:11">
      <c r="B20" s="296" t="s">
        <v>26</v>
      </c>
      <c r="C20" s="298" t="s">
        <v>21</v>
      </c>
      <c r="D20" s="299">
        <v>4</v>
      </c>
      <c r="E20" s="309">
        <v>5</v>
      </c>
      <c r="F20" s="309">
        <v>4</v>
      </c>
      <c r="G20" s="309">
        <v>9</v>
      </c>
      <c r="H20" s="309">
        <v>2</v>
      </c>
      <c r="I20" s="309">
        <v>1</v>
      </c>
      <c r="J20" s="309">
        <v>1</v>
      </c>
      <c r="K20" s="317">
        <f t="shared" si="0"/>
        <v>26</v>
      </c>
    </row>
    <row r="21" ht="18" customHeight="1" spans="2:11">
      <c r="B21" s="296" t="s">
        <v>27</v>
      </c>
      <c r="C21" s="298" t="s">
        <v>21</v>
      </c>
      <c r="D21" s="299">
        <v>1</v>
      </c>
      <c r="E21" s="309">
        <v>1</v>
      </c>
      <c r="F21" s="309">
        <v>1</v>
      </c>
      <c r="G21" s="299">
        <v>2</v>
      </c>
      <c r="H21" s="299">
        <v>1</v>
      </c>
      <c r="I21" s="309">
        <v>1</v>
      </c>
      <c r="J21" s="309">
        <v>1</v>
      </c>
      <c r="K21" s="317">
        <f t="shared" si="0"/>
        <v>8</v>
      </c>
    </row>
    <row r="22" ht="18" customHeight="1" spans="2:11">
      <c r="B22" s="296" t="s">
        <v>28</v>
      </c>
      <c r="C22" s="298" t="s">
        <v>21</v>
      </c>
      <c r="D22" s="298" t="s">
        <v>21</v>
      </c>
      <c r="E22" s="298" t="s">
        <v>21</v>
      </c>
      <c r="F22" s="298">
        <v>3</v>
      </c>
      <c r="G22" s="299">
        <v>8</v>
      </c>
      <c r="H22" s="310">
        <v>4</v>
      </c>
      <c r="I22" s="319">
        <v>1</v>
      </c>
      <c r="J22" s="298" t="s">
        <v>21</v>
      </c>
      <c r="K22" s="317">
        <f t="shared" si="0"/>
        <v>16</v>
      </c>
    </row>
    <row r="23" ht="18" customHeight="1" spans="2:11">
      <c r="B23" s="300" t="s">
        <v>29</v>
      </c>
      <c r="C23" s="301" t="e">
        <f ca="1">+SUM(C16:C22)</f>
        <v>#REF!</v>
      </c>
      <c r="D23" s="302" t="e">
        <f ca="1">SUM(D16:D22)</f>
        <v>#REF!</v>
      </c>
      <c r="E23" s="302" t="e">
        <f ca="1">SUM(E16:E22)</f>
        <v>#REF!</v>
      </c>
      <c r="F23" s="302" t="e">
        <f ca="1" t="shared" ref="F23:K23" si="1">SUM(F16:F22)</f>
        <v>#REF!</v>
      </c>
      <c r="G23" s="302" t="e">
        <f ca="1" t="shared" si="1"/>
        <v>#REF!</v>
      </c>
      <c r="H23" s="302" t="e">
        <f ca="1" t="shared" si="1"/>
        <v>#REF!</v>
      </c>
      <c r="I23" s="302" t="e">
        <f ca="1" t="shared" si="1"/>
        <v>#REF!</v>
      </c>
      <c r="J23" s="302">
        <f t="shared" si="1"/>
        <v>45</v>
      </c>
      <c r="K23" s="320" t="e">
        <f ca="1" t="shared" si="1"/>
        <v>#REF!</v>
      </c>
    </row>
    <row r="24" ht="18" customHeight="1" spans="2:11">
      <c r="B24" s="303" t="s">
        <v>30</v>
      </c>
      <c r="C24" s="304"/>
      <c r="D24" s="304"/>
      <c r="E24" s="304"/>
      <c r="F24" s="304"/>
      <c r="G24" s="304"/>
      <c r="H24" s="304"/>
      <c r="I24" s="304"/>
      <c r="J24" s="304"/>
      <c r="K24" s="321">
        <v>11</v>
      </c>
    </row>
    <row r="25" ht="18" customHeight="1" spans="2:11">
      <c r="B25" s="303" t="s">
        <v>31</v>
      </c>
      <c r="C25" s="304"/>
      <c r="D25" s="304"/>
      <c r="E25" s="304"/>
      <c r="F25" s="304"/>
      <c r="G25" s="304"/>
      <c r="H25" s="304"/>
      <c r="I25" s="304"/>
      <c r="J25" s="304"/>
      <c r="K25" s="321">
        <v>6</v>
      </c>
    </row>
    <row r="26" ht="18" customHeight="1" spans="2:13">
      <c r="B26" s="303" t="s">
        <v>32</v>
      </c>
      <c r="C26" s="304"/>
      <c r="D26" s="304"/>
      <c r="E26" s="304"/>
      <c r="F26" s="304"/>
      <c r="G26" s="304"/>
      <c r="H26" s="304"/>
      <c r="I26" s="304"/>
      <c r="J26" s="304"/>
      <c r="K26" s="321">
        <v>18</v>
      </c>
      <c r="M26" s="54" t="e">
        <f ca="1">M28/K34</f>
        <v>#REF!</v>
      </c>
    </row>
    <row r="27" ht="18" customHeight="1" spans="2:11">
      <c r="B27" s="305" t="s">
        <v>33</v>
      </c>
      <c r="C27" s="304"/>
      <c r="D27" s="304"/>
      <c r="E27" s="304"/>
      <c r="F27" s="304"/>
      <c r="G27" s="304"/>
      <c r="H27" s="304"/>
      <c r="I27" s="304"/>
      <c r="J27" s="304"/>
      <c r="K27" s="321">
        <v>21</v>
      </c>
    </row>
    <row r="28" ht="18" customHeight="1" spans="2:13">
      <c r="B28" s="305" t="s">
        <v>34</v>
      </c>
      <c r="C28" s="304"/>
      <c r="D28" s="304"/>
      <c r="E28" s="304"/>
      <c r="F28" s="304"/>
      <c r="G28" s="304"/>
      <c r="H28" s="304"/>
      <c r="I28" s="304"/>
      <c r="J28" s="304"/>
      <c r="K28" s="321">
        <v>16</v>
      </c>
      <c r="M28" s="327">
        <f>SUM(K24:K33,K17:K22)</f>
        <v>372</v>
      </c>
    </row>
    <row r="29" ht="18" customHeight="1" spans="2:13">
      <c r="B29" s="305" t="s">
        <v>35</v>
      </c>
      <c r="C29" s="304"/>
      <c r="D29" s="304"/>
      <c r="E29" s="304"/>
      <c r="F29" s="304"/>
      <c r="G29" s="304"/>
      <c r="H29" s="304"/>
      <c r="I29" s="304"/>
      <c r="J29" s="304"/>
      <c r="K29" s="321">
        <v>21</v>
      </c>
      <c r="M29" s="318" t="e">
        <f ca="1">M28/K34</f>
        <v>#REF!</v>
      </c>
    </row>
    <row r="30" ht="18" customHeight="1" spans="2:11">
      <c r="B30" s="306" t="s">
        <v>36</v>
      </c>
      <c r="C30" s="304"/>
      <c r="D30" s="304"/>
      <c r="E30" s="304"/>
      <c r="F30" s="304"/>
      <c r="G30" s="304"/>
      <c r="H30" s="304"/>
      <c r="I30" s="304"/>
      <c r="J30" s="304"/>
      <c r="K30" s="322">
        <v>38</v>
      </c>
    </row>
    <row r="31" ht="18" customHeight="1" spans="2:20">
      <c r="B31" s="306" t="s">
        <v>37</v>
      </c>
      <c r="C31" s="304"/>
      <c r="D31" s="304"/>
      <c r="E31" s="304"/>
      <c r="F31" s="304"/>
      <c r="G31" s="304"/>
      <c r="H31" s="304"/>
      <c r="I31" s="304"/>
      <c r="J31" s="304"/>
      <c r="K31" s="322">
        <v>44</v>
      </c>
      <c r="T31"/>
    </row>
    <row r="32" ht="18" customHeight="1" spans="2:20">
      <c r="B32" s="306" t="s">
        <v>38</v>
      </c>
      <c r="C32" s="304"/>
      <c r="D32" s="304"/>
      <c r="E32" s="304"/>
      <c r="F32" s="304"/>
      <c r="G32" s="304"/>
      <c r="H32" s="304"/>
      <c r="I32" s="304"/>
      <c r="J32" s="304"/>
      <c r="K32" s="322">
        <v>16</v>
      </c>
      <c r="T32"/>
    </row>
    <row r="33" ht="18" customHeight="1" spans="2:20">
      <c r="B33" s="306" t="s">
        <v>39</v>
      </c>
      <c r="C33" s="304"/>
      <c r="D33" s="304"/>
      <c r="E33" s="311"/>
      <c r="F33" s="311"/>
      <c r="G33" s="311"/>
      <c r="H33" s="311"/>
      <c r="I33" s="304"/>
      <c r="J33" s="304"/>
      <c r="K33" s="322">
        <v>48</v>
      </c>
      <c r="T33"/>
    </row>
    <row r="34" ht="18" customHeight="1" spans="2:11">
      <c r="B34" s="307" t="s">
        <v>40</v>
      </c>
      <c r="C34" s="308"/>
      <c r="D34" s="308"/>
      <c r="E34" s="308"/>
      <c r="F34" s="308"/>
      <c r="G34" s="308"/>
      <c r="H34" s="308"/>
      <c r="I34" s="308"/>
      <c r="J34" s="308"/>
      <c r="K34" s="323" t="e">
        <f ca="1">SUM(K23:K33)</f>
        <v>#REF!</v>
      </c>
    </row>
    <row r="36" ht="14" spans="2:10">
      <c r="B36" s="2"/>
      <c r="C36" s="2"/>
      <c r="D36" s="2"/>
      <c r="J36" s="324"/>
    </row>
    <row r="37" ht="14" spans="2:11">
      <c r="B37" s="2"/>
      <c r="C37" s="2"/>
      <c r="D37" s="2"/>
      <c r="J37" s="325"/>
      <c r="K37" s="326"/>
    </row>
    <row r="38" ht="14" spans="2:4">
      <c r="B38" s="2"/>
      <c r="C38" s="2"/>
      <c r="D38" s="2"/>
    </row>
    <row r="39" ht="14" spans="2:4">
      <c r="B39" s="2"/>
      <c r="C39" s="2"/>
      <c r="D39" s="2"/>
    </row>
    <row r="40" ht="14" spans="2:4">
      <c r="B40" s="2"/>
      <c r="C40" s="2"/>
      <c r="D40" s="2"/>
    </row>
    <row r="41" ht="14" spans="2:3">
      <c r="B41" s="2"/>
      <c r="C41" s="2"/>
    </row>
    <row r="42" ht="14" spans="2:3">
      <c r="B42" s="2"/>
      <c r="C42" s="2"/>
    </row>
  </sheetData>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AH262"/>
  <sheetViews>
    <sheetView showGridLines="0" zoomScale="90" zoomScaleNormal="90" workbookViewId="0">
      <selection activeCell="E265" sqref="E265"/>
    </sheetView>
  </sheetViews>
  <sheetFormatPr defaultColWidth="9" defaultRowHeight="17.6"/>
  <cols>
    <col min="1" max="1" width="2.5" style="230" customWidth="1"/>
    <col min="2" max="2" width="6.125" style="230" customWidth="1"/>
    <col min="3" max="3" width="10.5" style="230" customWidth="1"/>
    <col min="4" max="4" width="18.5" style="230" customWidth="1"/>
    <col min="5" max="5" width="48.5" style="231" customWidth="1"/>
    <col min="6" max="6" width="10.625" style="232" customWidth="1"/>
    <col min="7" max="7" width="8" style="233" customWidth="1"/>
    <col min="8" max="8" width="10.125" style="232" customWidth="1"/>
    <col min="9" max="9" width="8.625" style="233" customWidth="1"/>
    <col min="10" max="10" width="6.625" style="230" customWidth="1"/>
    <col min="11" max="11" width="9.375" style="230" customWidth="1"/>
    <col min="12" max="12" width="22.875" style="230" customWidth="1"/>
    <col min="13" max="13" width="8.875" customWidth="1"/>
    <col min="14" max="16384" width="9" style="230"/>
  </cols>
  <sheetData>
    <row r="1" ht="8.25" customHeight="1"/>
    <row r="2" ht="18.75" customHeight="1" spans="2:2">
      <c r="B2" s="234" t="s">
        <v>41</v>
      </c>
    </row>
    <row r="3" ht="27" customHeight="1" spans="2:12">
      <c r="B3" s="235" t="s">
        <v>42</v>
      </c>
      <c r="C3" s="235" t="s">
        <v>43</v>
      </c>
      <c r="D3" s="235" t="s">
        <v>44</v>
      </c>
      <c r="E3" s="235" t="s">
        <v>45</v>
      </c>
      <c r="F3" s="235" t="s">
        <v>46</v>
      </c>
      <c r="G3" s="235" t="s">
        <v>47</v>
      </c>
      <c r="H3" s="235" t="s">
        <v>48</v>
      </c>
      <c r="I3" s="235" t="s">
        <v>49</v>
      </c>
      <c r="J3" s="235" t="s">
        <v>50</v>
      </c>
      <c r="K3" s="235" t="s">
        <v>51</v>
      </c>
      <c r="L3" s="235" t="s">
        <v>52</v>
      </c>
    </row>
    <row r="4" ht="16.5" hidden="1" customHeight="1" spans="2:12">
      <c r="B4" s="236" t="s">
        <v>53</v>
      </c>
      <c r="C4" s="237">
        <v>43825</v>
      </c>
      <c r="D4" s="238" t="s">
        <v>54</v>
      </c>
      <c r="E4" s="241" t="s">
        <v>55</v>
      </c>
      <c r="F4" s="242">
        <v>8</v>
      </c>
      <c r="G4" s="243">
        <v>10</v>
      </c>
      <c r="H4" s="244">
        <f>SUM(G4:G74)-SUM(F4:F74)</f>
        <v>27.1</v>
      </c>
      <c r="I4" s="243"/>
      <c r="J4" s="246"/>
      <c r="K4" s="246"/>
      <c r="L4" s="247"/>
    </row>
    <row r="5" ht="16.5" hidden="1" customHeight="1" spans="2:12">
      <c r="B5" s="239"/>
      <c r="C5" s="240"/>
      <c r="D5" s="238" t="s">
        <v>56</v>
      </c>
      <c r="E5" s="241" t="s">
        <v>57</v>
      </c>
      <c r="F5" s="242">
        <v>3</v>
      </c>
      <c r="G5" s="243">
        <v>2</v>
      </c>
      <c r="H5" s="245"/>
      <c r="I5" s="243"/>
      <c r="J5" s="246"/>
      <c r="K5" s="246"/>
      <c r="L5" s="247"/>
    </row>
    <row r="6" ht="16.5" hidden="1" customHeight="1" spans="2:12">
      <c r="B6" s="239"/>
      <c r="C6" s="240"/>
      <c r="D6" s="238" t="s">
        <v>58</v>
      </c>
      <c r="E6" s="241" t="s">
        <v>59</v>
      </c>
      <c r="F6" s="242">
        <v>3</v>
      </c>
      <c r="G6" s="243">
        <v>3</v>
      </c>
      <c r="H6" s="245"/>
      <c r="I6" s="243"/>
      <c r="J6" s="246"/>
      <c r="K6" s="246"/>
      <c r="L6" s="247"/>
    </row>
    <row r="7" ht="16.5" hidden="1" customHeight="1" spans="2:12">
      <c r="B7" s="239"/>
      <c r="C7" s="240"/>
      <c r="D7" s="238" t="s">
        <v>60</v>
      </c>
      <c r="E7" s="241" t="s">
        <v>61</v>
      </c>
      <c r="F7" s="242">
        <v>24</v>
      </c>
      <c r="G7" s="243">
        <v>21</v>
      </c>
      <c r="H7" s="245"/>
      <c r="I7" s="243"/>
      <c r="J7" s="246"/>
      <c r="K7" s="246"/>
      <c r="L7" s="247"/>
    </row>
    <row r="8" ht="16.5" hidden="1" customHeight="1" spans="2:12">
      <c r="B8" s="239"/>
      <c r="C8" s="240"/>
      <c r="D8" s="238" t="s">
        <v>62</v>
      </c>
      <c r="E8" s="241" t="s">
        <v>63</v>
      </c>
      <c r="F8" s="242">
        <v>9</v>
      </c>
      <c r="G8" s="243">
        <v>7</v>
      </c>
      <c r="H8" s="245"/>
      <c r="I8" s="243"/>
      <c r="J8" s="246"/>
      <c r="K8" s="246"/>
      <c r="L8" s="247"/>
    </row>
    <row r="9" ht="16.5" hidden="1" customHeight="1" spans="2:12">
      <c r="B9" s="239"/>
      <c r="C9" s="240"/>
      <c r="D9" s="238" t="s">
        <v>64</v>
      </c>
      <c r="E9" s="241" t="s">
        <v>65</v>
      </c>
      <c r="F9" s="242">
        <v>4</v>
      </c>
      <c r="G9" s="243">
        <v>3</v>
      </c>
      <c r="H9" s="245"/>
      <c r="I9" s="243"/>
      <c r="J9" s="246"/>
      <c r="K9" s="246"/>
      <c r="L9" s="247"/>
    </row>
    <row r="10" ht="16.5" hidden="1" customHeight="1" spans="2:12">
      <c r="B10" s="239"/>
      <c r="C10" s="240"/>
      <c r="D10" s="238" t="s">
        <v>66</v>
      </c>
      <c r="E10" s="241" t="s">
        <v>67</v>
      </c>
      <c r="F10" s="242">
        <v>18</v>
      </c>
      <c r="G10" s="243">
        <v>16</v>
      </c>
      <c r="H10" s="245"/>
      <c r="I10" s="243"/>
      <c r="J10" s="246"/>
      <c r="K10" s="246"/>
      <c r="L10" s="247"/>
    </row>
    <row r="11" ht="16.5" hidden="1" customHeight="1" spans="2:12">
      <c r="B11" s="239"/>
      <c r="C11" s="240"/>
      <c r="D11" s="238" t="s">
        <v>68</v>
      </c>
      <c r="E11" s="241" t="s">
        <v>69</v>
      </c>
      <c r="F11" s="242">
        <v>3</v>
      </c>
      <c r="G11" s="243">
        <v>0</v>
      </c>
      <c r="H11" s="245"/>
      <c r="I11" s="243"/>
      <c r="J11" s="246"/>
      <c r="K11" s="246"/>
      <c r="L11" s="247"/>
    </row>
    <row r="12" ht="16.5" hidden="1" customHeight="1" spans="2:12">
      <c r="B12" s="239"/>
      <c r="C12" s="240"/>
      <c r="D12" s="238" t="s">
        <v>70</v>
      </c>
      <c r="E12" s="241" t="s">
        <v>71</v>
      </c>
      <c r="F12" s="242">
        <v>4</v>
      </c>
      <c r="G12" s="243">
        <v>0</v>
      </c>
      <c r="H12" s="245"/>
      <c r="I12" s="243"/>
      <c r="J12" s="246"/>
      <c r="K12" s="246"/>
      <c r="L12" s="247"/>
    </row>
    <row r="13" ht="31" hidden="1" spans="2:12">
      <c r="B13" s="239"/>
      <c r="C13" s="240"/>
      <c r="D13" s="238" t="s">
        <v>72</v>
      </c>
      <c r="E13" s="241" t="s">
        <v>73</v>
      </c>
      <c r="F13" s="242">
        <v>2.8</v>
      </c>
      <c r="G13" s="243">
        <v>2.3</v>
      </c>
      <c r="H13" s="245"/>
      <c r="I13" s="243"/>
      <c r="J13" s="246"/>
      <c r="K13" s="246"/>
      <c r="L13" s="247"/>
    </row>
    <row r="14" ht="31" hidden="1" spans="2:12">
      <c r="B14" s="239"/>
      <c r="C14" s="240"/>
      <c r="D14" s="238" t="s">
        <v>74</v>
      </c>
      <c r="E14" s="241" t="s">
        <v>75</v>
      </c>
      <c r="F14" s="242">
        <v>1.8</v>
      </c>
      <c r="G14" s="243">
        <v>1.4</v>
      </c>
      <c r="H14" s="245"/>
      <c r="I14" s="243"/>
      <c r="J14" s="246"/>
      <c r="K14" s="246"/>
      <c r="L14" s="247"/>
    </row>
    <row r="15" ht="53" hidden="1" spans="2:12">
      <c r="B15" s="239"/>
      <c r="C15" s="240"/>
      <c r="D15" s="238" t="s">
        <v>76</v>
      </c>
      <c r="E15" s="241" t="s">
        <v>77</v>
      </c>
      <c r="F15" s="242">
        <v>11</v>
      </c>
      <c r="G15" s="243">
        <v>12</v>
      </c>
      <c r="H15" s="245"/>
      <c r="I15" s="243"/>
      <c r="J15" s="246"/>
      <c r="K15" s="246"/>
      <c r="L15" s="247"/>
    </row>
    <row r="16" hidden="1" spans="2:12">
      <c r="B16" s="239"/>
      <c r="C16" s="240"/>
      <c r="D16" s="238" t="s">
        <v>78</v>
      </c>
      <c r="E16" s="241" t="s">
        <v>79</v>
      </c>
      <c r="F16" s="242">
        <v>0</v>
      </c>
      <c r="G16" s="243">
        <v>7</v>
      </c>
      <c r="H16" s="245"/>
      <c r="I16" s="243"/>
      <c r="J16" s="246"/>
      <c r="K16" s="246"/>
      <c r="L16" s="247"/>
    </row>
    <row r="17" ht="16.5" hidden="1" customHeight="1" spans="2:12">
      <c r="B17" s="239"/>
      <c r="C17" s="240"/>
      <c r="D17" s="238" t="s">
        <v>80</v>
      </c>
      <c r="E17" s="241" t="s">
        <v>81</v>
      </c>
      <c r="F17" s="242">
        <v>9</v>
      </c>
      <c r="G17" s="243">
        <v>15</v>
      </c>
      <c r="H17" s="245"/>
      <c r="I17" s="243"/>
      <c r="J17" s="246"/>
      <c r="K17" s="246"/>
      <c r="L17" s="247"/>
    </row>
    <row r="18" ht="25" hidden="1" spans="2:12">
      <c r="B18" s="239"/>
      <c r="C18" s="240"/>
      <c r="D18" s="238" t="s">
        <v>82</v>
      </c>
      <c r="E18" s="241" t="s">
        <v>83</v>
      </c>
      <c r="F18" s="242">
        <v>7</v>
      </c>
      <c r="G18" s="243">
        <v>8</v>
      </c>
      <c r="H18" s="245"/>
      <c r="I18" s="243"/>
      <c r="J18" s="246"/>
      <c r="K18" s="246"/>
      <c r="L18" s="247"/>
    </row>
    <row r="19" hidden="1" spans="2:12">
      <c r="B19" s="239"/>
      <c r="C19" s="240"/>
      <c r="D19" s="238" t="s">
        <v>84</v>
      </c>
      <c r="E19" s="241" t="s">
        <v>85</v>
      </c>
      <c r="F19" s="242">
        <v>4</v>
      </c>
      <c r="G19" s="243">
        <v>5</v>
      </c>
      <c r="H19" s="245"/>
      <c r="I19" s="243"/>
      <c r="J19" s="246"/>
      <c r="K19" s="246"/>
      <c r="L19" s="247"/>
    </row>
    <row r="20" hidden="1" spans="2:12">
      <c r="B20" s="239"/>
      <c r="C20" s="240"/>
      <c r="D20" s="238" t="s">
        <v>86</v>
      </c>
      <c r="E20" s="241" t="s">
        <v>87</v>
      </c>
      <c r="F20" s="242">
        <v>5</v>
      </c>
      <c r="G20" s="243">
        <v>5</v>
      </c>
      <c r="H20" s="245"/>
      <c r="I20" s="243"/>
      <c r="J20" s="246"/>
      <c r="K20" s="246"/>
      <c r="L20" s="247"/>
    </row>
    <row r="21" ht="28" hidden="1" spans="2:12">
      <c r="B21" s="239"/>
      <c r="C21" s="240"/>
      <c r="D21" s="238" t="s">
        <v>88</v>
      </c>
      <c r="E21" s="241" t="s">
        <v>89</v>
      </c>
      <c r="F21" s="242">
        <v>12</v>
      </c>
      <c r="G21" s="243">
        <v>6</v>
      </c>
      <c r="H21" s="245"/>
      <c r="I21" s="243"/>
      <c r="J21" s="246"/>
      <c r="K21" s="246"/>
      <c r="L21" s="247"/>
    </row>
    <row r="22" ht="31" hidden="1" spans="2:12">
      <c r="B22" s="239"/>
      <c r="C22" s="240"/>
      <c r="D22" s="238" t="s">
        <v>90</v>
      </c>
      <c r="E22" s="241" t="s">
        <v>91</v>
      </c>
      <c r="F22" s="242">
        <v>0</v>
      </c>
      <c r="G22" s="243">
        <v>8</v>
      </c>
      <c r="H22" s="245"/>
      <c r="I22" s="243"/>
      <c r="J22" s="246"/>
      <c r="K22" s="246"/>
      <c r="L22" s="247"/>
    </row>
    <row r="23" ht="28" hidden="1" spans="2:12">
      <c r="B23" s="239"/>
      <c r="C23" s="240"/>
      <c r="D23" s="238" t="s">
        <v>92</v>
      </c>
      <c r="E23" s="241" t="s">
        <v>93</v>
      </c>
      <c r="F23" s="242">
        <v>8</v>
      </c>
      <c r="G23" s="243">
        <v>4</v>
      </c>
      <c r="H23" s="245"/>
      <c r="I23" s="243"/>
      <c r="J23" s="246"/>
      <c r="K23" s="246"/>
      <c r="L23" s="247"/>
    </row>
    <row r="24" ht="31" hidden="1" spans="2:12">
      <c r="B24" s="239"/>
      <c r="C24" s="240"/>
      <c r="D24" s="238" t="s">
        <v>94</v>
      </c>
      <c r="E24" s="241" t="s">
        <v>95</v>
      </c>
      <c r="F24" s="242">
        <v>0</v>
      </c>
      <c r="G24" s="243">
        <v>6</v>
      </c>
      <c r="H24" s="245"/>
      <c r="I24" s="243"/>
      <c r="J24" s="246"/>
      <c r="K24" s="246"/>
      <c r="L24" s="247"/>
    </row>
    <row r="25" hidden="1" spans="2:12">
      <c r="B25" s="239"/>
      <c r="C25" s="240"/>
      <c r="D25" s="238" t="s">
        <v>96</v>
      </c>
      <c r="E25" s="241" t="s">
        <v>97</v>
      </c>
      <c r="F25" s="242">
        <v>0</v>
      </c>
      <c r="G25" s="243">
        <v>2.1</v>
      </c>
      <c r="H25" s="245"/>
      <c r="I25" s="243"/>
      <c r="J25" s="246"/>
      <c r="K25" s="246"/>
      <c r="L25" s="247"/>
    </row>
    <row r="26" ht="28" hidden="1" spans="2:12">
      <c r="B26" s="239"/>
      <c r="C26" s="240"/>
      <c r="D26" s="238" t="s">
        <v>98</v>
      </c>
      <c r="E26" s="241" t="s">
        <v>99</v>
      </c>
      <c r="F26" s="242">
        <v>2.2</v>
      </c>
      <c r="G26" s="243">
        <v>1.8</v>
      </c>
      <c r="H26" s="245"/>
      <c r="I26" s="243"/>
      <c r="J26" s="246"/>
      <c r="K26" s="246"/>
      <c r="L26" s="247"/>
    </row>
    <row r="27" ht="31" hidden="1" spans="2:12">
      <c r="B27" s="239"/>
      <c r="C27" s="240"/>
      <c r="D27" s="238" t="s">
        <v>100</v>
      </c>
      <c r="E27" s="241" t="s">
        <v>101</v>
      </c>
      <c r="F27" s="242">
        <v>0</v>
      </c>
      <c r="G27" s="243">
        <v>16</v>
      </c>
      <c r="H27" s="245"/>
      <c r="I27" s="243"/>
      <c r="J27" s="246"/>
      <c r="K27" s="246"/>
      <c r="L27" s="247"/>
    </row>
    <row r="28" ht="31" hidden="1" spans="2:12">
      <c r="B28" s="239"/>
      <c r="C28" s="240"/>
      <c r="D28" s="238" t="s">
        <v>102</v>
      </c>
      <c r="E28" s="241" t="s">
        <v>101</v>
      </c>
      <c r="F28" s="242">
        <v>0</v>
      </c>
      <c r="G28" s="243">
        <v>16</v>
      </c>
      <c r="H28" s="245"/>
      <c r="I28" s="243"/>
      <c r="J28" s="246"/>
      <c r="K28" s="246"/>
      <c r="L28" s="247"/>
    </row>
    <row r="29" hidden="1" spans="2:12">
      <c r="B29" s="239"/>
      <c r="C29" s="240"/>
      <c r="D29" s="238" t="s">
        <v>103</v>
      </c>
      <c r="E29" s="241" t="s">
        <v>104</v>
      </c>
      <c r="F29" s="242">
        <v>7</v>
      </c>
      <c r="G29" s="243">
        <v>6</v>
      </c>
      <c r="H29" s="245"/>
      <c r="I29" s="243"/>
      <c r="J29" s="246"/>
      <c r="K29" s="246"/>
      <c r="L29" s="247"/>
    </row>
    <row r="30" hidden="1" spans="2:12">
      <c r="B30" s="239"/>
      <c r="C30" s="240"/>
      <c r="D30" s="238" t="s">
        <v>105</v>
      </c>
      <c r="E30" s="241" t="s">
        <v>106</v>
      </c>
      <c r="F30" s="242">
        <v>1.1</v>
      </c>
      <c r="G30" s="243">
        <v>0</v>
      </c>
      <c r="H30" s="245"/>
      <c r="I30" s="243"/>
      <c r="J30" s="246"/>
      <c r="K30" s="246"/>
      <c r="L30" s="247"/>
    </row>
    <row r="31" hidden="1" spans="2:12">
      <c r="B31" s="239"/>
      <c r="C31" s="240"/>
      <c r="D31" s="238" t="s">
        <v>107</v>
      </c>
      <c r="E31" s="241" t="s">
        <v>108</v>
      </c>
      <c r="F31" s="242">
        <v>2</v>
      </c>
      <c r="G31" s="243">
        <v>0</v>
      </c>
      <c r="H31" s="245"/>
      <c r="I31" s="243"/>
      <c r="J31" s="246"/>
      <c r="K31" s="246"/>
      <c r="L31" s="247"/>
    </row>
    <row r="32" ht="40" hidden="1" spans="2:12">
      <c r="B32" s="239"/>
      <c r="C32" s="240"/>
      <c r="D32" s="238" t="s">
        <v>109</v>
      </c>
      <c r="E32" s="241" t="s">
        <v>110</v>
      </c>
      <c r="F32" s="242">
        <v>2.4</v>
      </c>
      <c r="G32" s="243">
        <v>3.9</v>
      </c>
      <c r="H32" s="245"/>
      <c r="I32" s="243"/>
      <c r="J32" s="246"/>
      <c r="K32" s="246"/>
      <c r="L32" s="247"/>
    </row>
    <row r="33" hidden="1" spans="2:12">
      <c r="B33" s="239"/>
      <c r="C33" s="240"/>
      <c r="D33" s="238" t="s">
        <v>111</v>
      </c>
      <c r="E33" s="241" t="s">
        <v>112</v>
      </c>
      <c r="F33" s="242">
        <v>4</v>
      </c>
      <c r="G33" s="243">
        <v>0</v>
      </c>
      <c r="H33" s="245"/>
      <c r="I33" s="243"/>
      <c r="J33" s="246"/>
      <c r="K33" s="246"/>
      <c r="L33" s="247"/>
    </row>
    <row r="34" ht="40" hidden="1" spans="2:12">
      <c r="B34" s="239"/>
      <c r="C34" s="240"/>
      <c r="D34" s="238" t="s">
        <v>113</v>
      </c>
      <c r="E34" s="241" t="s">
        <v>114</v>
      </c>
      <c r="F34" s="242">
        <v>2.7</v>
      </c>
      <c r="G34" s="243">
        <v>3.4</v>
      </c>
      <c r="H34" s="245"/>
      <c r="I34" s="243"/>
      <c r="J34" s="246"/>
      <c r="K34" s="246"/>
      <c r="L34" s="247"/>
    </row>
    <row r="35" ht="40" hidden="1" spans="2:12">
      <c r="B35" s="239"/>
      <c r="C35" s="240"/>
      <c r="D35" s="238" t="s">
        <v>115</v>
      </c>
      <c r="E35" s="241" t="s">
        <v>116</v>
      </c>
      <c r="F35" s="242">
        <v>0.5</v>
      </c>
      <c r="G35" s="243">
        <v>0.7</v>
      </c>
      <c r="H35" s="245"/>
      <c r="I35" s="243"/>
      <c r="J35" s="246"/>
      <c r="K35" s="246"/>
      <c r="L35" s="247"/>
    </row>
    <row r="36" hidden="1" spans="2:12">
      <c r="B36" s="239"/>
      <c r="C36" s="240"/>
      <c r="D36" s="238" t="s">
        <v>117</v>
      </c>
      <c r="E36" s="241" t="s">
        <v>118</v>
      </c>
      <c r="F36" s="242">
        <v>6</v>
      </c>
      <c r="G36" s="243">
        <v>0</v>
      </c>
      <c r="H36" s="245"/>
      <c r="I36" s="243"/>
      <c r="J36" s="246"/>
      <c r="K36" s="246"/>
      <c r="L36" s="247"/>
    </row>
    <row r="37" hidden="1" spans="2:12">
      <c r="B37" s="239"/>
      <c r="C37" s="240"/>
      <c r="D37" s="238" t="s">
        <v>119</v>
      </c>
      <c r="E37" s="241" t="s">
        <v>120</v>
      </c>
      <c r="F37" s="242">
        <v>4</v>
      </c>
      <c r="G37" s="243">
        <v>4</v>
      </c>
      <c r="H37" s="245"/>
      <c r="I37" s="243"/>
      <c r="J37" s="246"/>
      <c r="K37" s="246"/>
      <c r="L37" s="247"/>
    </row>
    <row r="38" hidden="1" spans="2:12">
      <c r="B38" s="239"/>
      <c r="C38" s="240"/>
      <c r="D38" s="238" t="s">
        <v>121</v>
      </c>
      <c r="E38" s="241" t="s">
        <v>122</v>
      </c>
      <c r="F38" s="242">
        <v>8</v>
      </c>
      <c r="G38" s="243">
        <v>7</v>
      </c>
      <c r="H38" s="245"/>
      <c r="I38" s="243"/>
      <c r="J38" s="246"/>
      <c r="K38" s="246"/>
      <c r="L38" s="247"/>
    </row>
    <row r="39" hidden="1" spans="2:12">
      <c r="B39" s="239"/>
      <c r="C39" s="240"/>
      <c r="D39" s="238" t="s">
        <v>123</v>
      </c>
      <c r="E39" s="241" t="s">
        <v>65</v>
      </c>
      <c r="F39" s="242">
        <v>4</v>
      </c>
      <c r="G39" s="243">
        <v>3</v>
      </c>
      <c r="H39" s="245"/>
      <c r="I39" s="243"/>
      <c r="J39" s="246"/>
      <c r="K39" s="246"/>
      <c r="L39" s="247"/>
    </row>
    <row r="40" ht="38" hidden="1" spans="2:12">
      <c r="B40" s="239"/>
      <c r="C40" s="240"/>
      <c r="D40" s="238" t="s">
        <v>124</v>
      </c>
      <c r="E40" s="241" t="s">
        <v>125</v>
      </c>
      <c r="F40" s="242">
        <v>12</v>
      </c>
      <c r="G40" s="243">
        <v>15</v>
      </c>
      <c r="H40" s="245"/>
      <c r="I40" s="243"/>
      <c r="J40" s="246"/>
      <c r="K40" s="246"/>
      <c r="L40" s="247"/>
    </row>
    <row r="41" ht="28" hidden="1" spans="2:12">
      <c r="B41" s="239"/>
      <c r="C41" s="240"/>
      <c r="D41" s="238" t="s">
        <v>126</v>
      </c>
      <c r="E41" s="241" t="s">
        <v>127</v>
      </c>
      <c r="F41" s="242">
        <v>6</v>
      </c>
      <c r="G41" s="243">
        <v>5</v>
      </c>
      <c r="H41" s="245"/>
      <c r="I41" s="243"/>
      <c r="J41" s="246"/>
      <c r="K41" s="246"/>
      <c r="L41" s="247"/>
    </row>
    <row r="42" ht="40" hidden="1" spans="2:12">
      <c r="B42" s="239"/>
      <c r="C42" s="240"/>
      <c r="D42" s="238" t="s">
        <v>128</v>
      </c>
      <c r="E42" s="241" t="s">
        <v>129</v>
      </c>
      <c r="F42" s="242">
        <v>11</v>
      </c>
      <c r="G42" s="243">
        <v>8</v>
      </c>
      <c r="H42" s="245"/>
      <c r="I42" s="243"/>
      <c r="J42" s="246"/>
      <c r="K42" s="246"/>
      <c r="L42" s="247"/>
    </row>
    <row r="43" ht="25" hidden="1" spans="2:12">
      <c r="B43" s="239"/>
      <c r="C43" s="240"/>
      <c r="D43" s="238" t="s">
        <v>130</v>
      </c>
      <c r="E43" s="241" t="s">
        <v>131</v>
      </c>
      <c r="F43" s="242">
        <v>6</v>
      </c>
      <c r="G43" s="243">
        <v>8</v>
      </c>
      <c r="H43" s="245"/>
      <c r="I43" s="243"/>
      <c r="J43" s="246"/>
      <c r="K43" s="246"/>
      <c r="L43" s="247"/>
    </row>
    <row r="44" hidden="1" spans="2:12">
      <c r="B44" s="239"/>
      <c r="C44" s="240"/>
      <c r="D44" s="238" t="s">
        <v>132</v>
      </c>
      <c r="E44" s="241" t="s">
        <v>133</v>
      </c>
      <c r="F44" s="242">
        <v>15</v>
      </c>
      <c r="G44" s="243">
        <v>18</v>
      </c>
      <c r="H44" s="245"/>
      <c r="I44" s="243"/>
      <c r="J44" s="246"/>
      <c r="K44" s="246"/>
      <c r="L44" s="247"/>
    </row>
    <row r="45" hidden="1" spans="2:12">
      <c r="B45" s="239"/>
      <c r="C45" s="240"/>
      <c r="D45" s="238" t="s">
        <v>134</v>
      </c>
      <c r="E45" s="241" t="s">
        <v>135</v>
      </c>
      <c r="F45" s="242">
        <v>3</v>
      </c>
      <c r="G45" s="243">
        <v>5</v>
      </c>
      <c r="H45" s="245"/>
      <c r="I45" s="243"/>
      <c r="J45" s="246"/>
      <c r="K45" s="246"/>
      <c r="L45" s="247"/>
    </row>
    <row r="46" hidden="1" spans="2:12">
      <c r="B46" s="239"/>
      <c r="C46" s="240"/>
      <c r="D46" s="238" t="s">
        <v>136</v>
      </c>
      <c r="E46" s="241" t="s">
        <v>137</v>
      </c>
      <c r="F46" s="242">
        <v>3</v>
      </c>
      <c r="G46" s="243">
        <v>5</v>
      </c>
      <c r="H46" s="245"/>
      <c r="I46" s="243"/>
      <c r="J46" s="246"/>
      <c r="K46" s="246"/>
      <c r="L46" s="247"/>
    </row>
    <row r="47" hidden="1" spans="2:12">
      <c r="B47" s="239"/>
      <c r="C47" s="240"/>
      <c r="D47" s="238" t="s">
        <v>138</v>
      </c>
      <c r="E47" s="241" t="s">
        <v>139</v>
      </c>
      <c r="F47" s="242">
        <v>10</v>
      </c>
      <c r="G47" s="243">
        <v>14</v>
      </c>
      <c r="H47" s="245"/>
      <c r="I47" s="243"/>
      <c r="J47" s="246"/>
      <c r="K47" s="246"/>
      <c r="L47" s="247"/>
    </row>
    <row r="48" hidden="1" spans="2:12">
      <c r="B48" s="239"/>
      <c r="C48" s="240"/>
      <c r="D48" s="238" t="s">
        <v>140</v>
      </c>
      <c r="E48" s="241" t="s">
        <v>141</v>
      </c>
      <c r="F48" s="242">
        <v>10</v>
      </c>
      <c r="G48" s="243">
        <v>11</v>
      </c>
      <c r="H48" s="245"/>
      <c r="I48" s="243"/>
      <c r="J48" s="246"/>
      <c r="K48" s="246"/>
      <c r="L48" s="247"/>
    </row>
    <row r="49" hidden="1" spans="2:12">
      <c r="B49" s="239"/>
      <c r="C49" s="240"/>
      <c r="D49" s="238" t="s">
        <v>142</v>
      </c>
      <c r="E49" s="241" t="s">
        <v>143</v>
      </c>
      <c r="F49" s="242">
        <v>6</v>
      </c>
      <c r="G49" s="243">
        <v>5</v>
      </c>
      <c r="H49" s="245"/>
      <c r="I49" s="243"/>
      <c r="J49" s="246"/>
      <c r="K49" s="246"/>
      <c r="L49" s="247"/>
    </row>
    <row r="50" hidden="1" spans="2:12">
      <c r="B50" s="239"/>
      <c r="C50" s="240"/>
      <c r="D50" s="238" t="s">
        <v>144</v>
      </c>
      <c r="E50" s="241" t="s">
        <v>145</v>
      </c>
      <c r="F50" s="242">
        <v>4</v>
      </c>
      <c r="G50" s="243">
        <v>3</v>
      </c>
      <c r="H50" s="245"/>
      <c r="I50" s="243"/>
      <c r="J50" s="246"/>
      <c r="K50" s="246"/>
      <c r="L50" s="247"/>
    </row>
    <row r="51" ht="28" hidden="1" spans="2:12">
      <c r="B51" s="239"/>
      <c r="C51" s="240"/>
      <c r="D51" s="238" t="s">
        <v>146</v>
      </c>
      <c r="E51" s="241" t="s">
        <v>147</v>
      </c>
      <c r="F51" s="242">
        <v>4</v>
      </c>
      <c r="G51" s="243">
        <v>3</v>
      </c>
      <c r="H51" s="245"/>
      <c r="I51" s="243"/>
      <c r="J51" s="246"/>
      <c r="K51" s="246"/>
      <c r="L51" s="247"/>
    </row>
    <row r="52" hidden="1" spans="2:12">
      <c r="B52" s="239"/>
      <c r="C52" s="240"/>
      <c r="D52" s="238" t="s">
        <v>148</v>
      </c>
      <c r="E52" s="241" t="s">
        <v>149</v>
      </c>
      <c r="F52" s="242">
        <v>0</v>
      </c>
      <c r="G52" s="243">
        <v>15</v>
      </c>
      <c r="H52" s="245"/>
      <c r="I52" s="243"/>
      <c r="J52" s="246"/>
      <c r="K52" s="246"/>
      <c r="L52" s="247"/>
    </row>
    <row r="53" hidden="1" spans="2:12">
      <c r="B53" s="239"/>
      <c r="C53" s="240"/>
      <c r="D53" s="238" t="s">
        <v>150</v>
      </c>
      <c r="E53" s="241" t="s">
        <v>151</v>
      </c>
      <c r="F53" s="242">
        <v>0</v>
      </c>
      <c r="G53" s="243">
        <v>4</v>
      </c>
      <c r="H53" s="245"/>
      <c r="I53" s="243"/>
      <c r="J53" s="246"/>
      <c r="K53" s="246"/>
      <c r="L53" s="247"/>
    </row>
    <row r="54" ht="28" hidden="1" spans="2:12">
      <c r="B54" s="239"/>
      <c r="C54" s="240"/>
      <c r="D54" s="238" t="s">
        <v>152</v>
      </c>
      <c r="E54" s="241" t="s">
        <v>153</v>
      </c>
      <c r="F54" s="242">
        <v>12</v>
      </c>
      <c r="G54" s="243">
        <v>5</v>
      </c>
      <c r="H54" s="245"/>
      <c r="I54" s="243"/>
      <c r="J54" s="246"/>
      <c r="K54" s="246"/>
      <c r="L54" s="247"/>
    </row>
    <row r="55" hidden="1" spans="2:12">
      <c r="B55" s="239"/>
      <c r="C55" s="240"/>
      <c r="D55" s="238" t="s">
        <v>154</v>
      </c>
      <c r="E55" s="241" t="s">
        <v>155</v>
      </c>
      <c r="F55" s="242">
        <v>3</v>
      </c>
      <c r="G55" s="243">
        <v>4</v>
      </c>
      <c r="H55" s="245"/>
      <c r="I55" s="243"/>
      <c r="J55" s="246"/>
      <c r="K55" s="246"/>
      <c r="L55" s="247"/>
    </row>
    <row r="56" ht="25" hidden="1" spans="2:12">
      <c r="B56" s="239"/>
      <c r="C56" s="240"/>
      <c r="D56" s="238" t="s">
        <v>156</v>
      </c>
      <c r="E56" s="241" t="s">
        <v>157</v>
      </c>
      <c r="F56" s="242">
        <v>4</v>
      </c>
      <c r="G56" s="243">
        <v>5</v>
      </c>
      <c r="H56" s="245"/>
      <c r="I56" s="243"/>
      <c r="J56" s="246"/>
      <c r="K56" s="246"/>
      <c r="L56" s="247"/>
    </row>
    <row r="57" ht="28" hidden="1" spans="2:12">
      <c r="B57" s="239"/>
      <c r="C57" s="240"/>
      <c r="D57" s="238" t="s">
        <v>158</v>
      </c>
      <c r="E57" s="241" t="s">
        <v>159</v>
      </c>
      <c r="F57" s="242">
        <v>5</v>
      </c>
      <c r="G57" s="243">
        <v>5</v>
      </c>
      <c r="H57" s="245"/>
      <c r="I57" s="243"/>
      <c r="J57" s="246"/>
      <c r="K57" s="246"/>
      <c r="L57" s="247"/>
    </row>
    <row r="58" hidden="1" spans="2:12">
      <c r="B58" s="239"/>
      <c r="C58" s="240"/>
      <c r="D58" s="238" t="s">
        <v>160</v>
      </c>
      <c r="E58" s="241" t="s">
        <v>161</v>
      </c>
      <c r="F58" s="242">
        <v>9</v>
      </c>
      <c r="G58" s="243">
        <v>8</v>
      </c>
      <c r="H58" s="245"/>
      <c r="I58" s="243"/>
      <c r="J58" s="246"/>
      <c r="K58" s="246"/>
      <c r="L58" s="247"/>
    </row>
    <row r="59" hidden="1" spans="2:12">
      <c r="B59" s="239"/>
      <c r="C59" s="240"/>
      <c r="D59" s="238" t="s">
        <v>162</v>
      </c>
      <c r="E59" s="241" t="s">
        <v>163</v>
      </c>
      <c r="F59" s="242">
        <v>3</v>
      </c>
      <c r="G59" s="243"/>
      <c r="H59" s="245"/>
      <c r="I59" s="243"/>
      <c r="J59" s="246"/>
      <c r="K59" s="246"/>
      <c r="L59" s="247"/>
    </row>
    <row r="60" hidden="1" spans="2:12">
      <c r="B60" s="239"/>
      <c r="C60" s="240"/>
      <c r="D60" s="238" t="s">
        <v>164</v>
      </c>
      <c r="E60" s="241" t="s">
        <v>165</v>
      </c>
      <c r="F60" s="242">
        <v>4</v>
      </c>
      <c r="G60" s="243">
        <v>3</v>
      </c>
      <c r="H60" s="245"/>
      <c r="I60" s="243"/>
      <c r="J60" s="246"/>
      <c r="K60" s="246"/>
      <c r="L60" s="247"/>
    </row>
    <row r="61" hidden="1" spans="2:12">
      <c r="B61" s="239"/>
      <c r="C61" s="240"/>
      <c r="D61" s="238" t="s">
        <v>166</v>
      </c>
      <c r="E61" s="241" t="s">
        <v>65</v>
      </c>
      <c r="F61" s="242">
        <v>4</v>
      </c>
      <c r="G61" s="243">
        <v>3</v>
      </c>
      <c r="H61" s="245"/>
      <c r="I61" s="243"/>
      <c r="J61" s="246"/>
      <c r="K61" s="246"/>
      <c r="L61" s="247"/>
    </row>
    <row r="62" hidden="1" spans="2:12">
      <c r="B62" s="239"/>
      <c r="C62" s="240"/>
      <c r="D62" s="238" t="s">
        <v>167</v>
      </c>
      <c r="E62" s="241" t="s">
        <v>168</v>
      </c>
      <c r="F62" s="242">
        <v>4</v>
      </c>
      <c r="G62" s="243"/>
      <c r="H62" s="245"/>
      <c r="I62" s="243"/>
      <c r="J62" s="246"/>
      <c r="K62" s="246"/>
      <c r="L62" s="247"/>
    </row>
    <row r="63" ht="28" hidden="1" spans="2:12">
      <c r="B63" s="239"/>
      <c r="C63" s="240"/>
      <c r="D63" s="238" t="s">
        <v>169</v>
      </c>
      <c r="E63" s="241" t="s">
        <v>170</v>
      </c>
      <c r="F63" s="242">
        <v>10</v>
      </c>
      <c r="G63" s="243">
        <v>4</v>
      </c>
      <c r="H63" s="245"/>
      <c r="I63" s="243"/>
      <c r="J63" s="246"/>
      <c r="K63" s="246"/>
      <c r="L63" s="247"/>
    </row>
    <row r="64" hidden="1" spans="2:12">
      <c r="B64" s="239"/>
      <c r="C64" s="240"/>
      <c r="D64" s="238" t="s">
        <v>171</v>
      </c>
      <c r="E64" s="241" t="s">
        <v>172</v>
      </c>
      <c r="F64" s="242">
        <v>3</v>
      </c>
      <c r="G64" s="243">
        <v>3</v>
      </c>
      <c r="H64" s="245"/>
      <c r="I64" s="243"/>
      <c r="J64" s="246"/>
      <c r="K64" s="246"/>
      <c r="L64" s="247"/>
    </row>
    <row r="65" hidden="1" spans="2:12">
      <c r="B65" s="239"/>
      <c r="C65" s="240"/>
      <c r="D65" s="238" t="s">
        <v>173</v>
      </c>
      <c r="E65" s="241" t="s">
        <v>174</v>
      </c>
      <c r="F65" s="242">
        <v>20</v>
      </c>
      <c r="G65" s="243">
        <v>15</v>
      </c>
      <c r="H65" s="245"/>
      <c r="I65" s="243"/>
      <c r="J65" s="246"/>
      <c r="K65" s="246"/>
      <c r="L65" s="247"/>
    </row>
    <row r="66" hidden="1" spans="2:12">
      <c r="B66" s="239"/>
      <c r="C66" s="240"/>
      <c r="D66" s="238" t="s">
        <v>175</v>
      </c>
      <c r="E66" s="241" t="s">
        <v>176</v>
      </c>
      <c r="F66" s="242">
        <v>5</v>
      </c>
      <c r="G66" s="243">
        <v>5</v>
      </c>
      <c r="H66" s="245"/>
      <c r="I66" s="243"/>
      <c r="J66" s="246"/>
      <c r="K66" s="246"/>
      <c r="L66" s="247"/>
    </row>
    <row r="67" hidden="1" spans="2:12">
      <c r="B67" s="239"/>
      <c r="C67" s="240"/>
      <c r="D67" s="238" t="s">
        <v>177</v>
      </c>
      <c r="E67" s="241" t="s">
        <v>178</v>
      </c>
      <c r="F67" s="242">
        <v>9</v>
      </c>
      <c r="G67" s="243">
        <v>9</v>
      </c>
      <c r="H67" s="245"/>
      <c r="I67" s="243"/>
      <c r="J67" s="246"/>
      <c r="K67" s="246"/>
      <c r="L67" s="247"/>
    </row>
    <row r="68" ht="25" hidden="1" spans="2:12">
      <c r="B68" s="239"/>
      <c r="C68" s="240"/>
      <c r="D68" s="238" t="s">
        <v>179</v>
      </c>
      <c r="E68" s="241" t="s">
        <v>180</v>
      </c>
      <c r="F68" s="242">
        <v>5</v>
      </c>
      <c r="G68" s="243">
        <v>4</v>
      </c>
      <c r="H68" s="245"/>
      <c r="I68" s="243"/>
      <c r="J68" s="246"/>
      <c r="K68" s="246"/>
      <c r="L68" s="247"/>
    </row>
    <row r="69" hidden="1" spans="2:12">
      <c r="B69" s="239"/>
      <c r="C69" s="240"/>
      <c r="D69" s="238" t="s">
        <v>181</v>
      </c>
      <c r="E69" s="241" t="s">
        <v>182</v>
      </c>
      <c r="F69" s="242">
        <v>0</v>
      </c>
      <c r="G69" s="243">
        <v>1</v>
      </c>
      <c r="H69" s="245"/>
      <c r="I69" s="243"/>
      <c r="J69" s="246"/>
      <c r="K69" s="246"/>
      <c r="L69" s="247"/>
    </row>
    <row r="70" hidden="1" spans="2:12">
      <c r="B70" s="239"/>
      <c r="C70" s="240"/>
      <c r="D70" s="238" t="s">
        <v>183</v>
      </c>
      <c r="E70" s="241" t="s">
        <v>184</v>
      </c>
      <c r="F70" s="242">
        <v>4</v>
      </c>
      <c r="G70" s="243">
        <v>3</v>
      </c>
      <c r="H70" s="245"/>
      <c r="I70" s="243"/>
      <c r="J70" s="246"/>
      <c r="K70" s="246"/>
      <c r="L70" s="247"/>
    </row>
    <row r="71" ht="40" hidden="1" spans="2:12">
      <c r="B71" s="239"/>
      <c r="C71" s="240"/>
      <c r="D71" s="238" t="s">
        <v>185</v>
      </c>
      <c r="E71" s="241" t="s">
        <v>186</v>
      </c>
      <c r="F71" s="242">
        <v>3</v>
      </c>
      <c r="G71" s="243">
        <v>0</v>
      </c>
      <c r="H71" s="245"/>
      <c r="I71" s="243"/>
      <c r="J71" s="246"/>
      <c r="K71" s="246"/>
      <c r="L71" s="247"/>
    </row>
    <row r="72" ht="16.5" hidden="1" customHeight="1" spans="2:12">
      <c r="B72" s="239"/>
      <c r="C72" s="240"/>
      <c r="D72" s="238" t="s">
        <v>187</v>
      </c>
      <c r="E72" s="241" t="s">
        <v>188</v>
      </c>
      <c r="F72" s="242">
        <v>0</v>
      </c>
      <c r="G72" s="243">
        <v>6</v>
      </c>
      <c r="H72" s="245"/>
      <c r="I72" s="243"/>
      <c r="J72" s="246"/>
      <c r="K72" s="246"/>
      <c r="L72" s="247"/>
    </row>
    <row r="73" ht="28" hidden="1" spans="2:12">
      <c r="B73" s="239"/>
      <c r="C73" s="240"/>
      <c r="D73" s="238" t="s">
        <v>189</v>
      </c>
      <c r="E73" s="241" t="s">
        <v>190</v>
      </c>
      <c r="F73" s="242">
        <v>6</v>
      </c>
      <c r="G73" s="243">
        <v>5</v>
      </c>
      <c r="H73" s="245"/>
      <c r="I73" s="243"/>
      <c r="J73" s="246"/>
      <c r="K73" s="246"/>
      <c r="L73" s="247"/>
    </row>
    <row r="74" ht="25" hidden="1" spans="2:12">
      <c r="B74" s="248"/>
      <c r="C74" s="249"/>
      <c r="D74" s="250" t="s">
        <v>191</v>
      </c>
      <c r="E74" s="241" t="s">
        <v>192</v>
      </c>
      <c r="F74" s="242">
        <v>2</v>
      </c>
      <c r="G74" s="243">
        <v>0</v>
      </c>
      <c r="H74" s="252"/>
      <c r="I74" s="243"/>
      <c r="J74" s="246"/>
      <c r="K74" s="246"/>
      <c r="L74" s="247"/>
    </row>
    <row r="75" ht="31" hidden="1" spans="2:12">
      <c r="B75" s="246" t="s">
        <v>193</v>
      </c>
      <c r="C75" s="251">
        <v>43838</v>
      </c>
      <c r="D75" s="250" t="s">
        <v>194</v>
      </c>
      <c r="E75" s="241" t="s">
        <v>195</v>
      </c>
      <c r="F75" s="242">
        <v>0</v>
      </c>
      <c r="G75" s="243">
        <v>14</v>
      </c>
      <c r="H75" s="253"/>
      <c r="I75" s="243"/>
      <c r="J75" s="246"/>
      <c r="K75" s="246"/>
      <c r="L75" s="247"/>
    </row>
    <row r="76" ht="15" hidden="1" customHeight="1" spans="2:12">
      <c r="B76" s="246"/>
      <c r="C76" s="251"/>
      <c r="D76" s="250" t="s">
        <v>76</v>
      </c>
      <c r="E76" s="241" t="s">
        <v>196</v>
      </c>
      <c r="F76" s="242">
        <v>12</v>
      </c>
      <c r="G76" s="243">
        <v>6</v>
      </c>
      <c r="H76" s="253"/>
      <c r="I76" s="243"/>
      <c r="J76" s="246"/>
      <c r="K76" s="246"/>
      <c r="L76" s="247"/>
    </row>
    <row r="77" hidden="1" spans="2:12">
      <c r="B77" s="246"/>
      <c r="C77" s="251"/>
      <c r="D77" s="250" t="s">
        <v>197</v>
      </c>
      <c r="E77" s="241" t="s">
        <v>198</v>
      </c>
      <c r="F77" s="242">
        <v>0</v>
      </c>
      <c r="G77" s="243">
        <v>8</v>
      </c>
      <c r="H77" s="253"/>
      <c r="I77" s="243"/>
      <c r="J77" s="246"/>
      <c r="K77" s="246"/>
      <c r="L77" s="247"/>
    </row>
    <row r="78" ht="25" hidden="1" spans="2:12">
      <c r="B78" s="246"/>
      <c r="C78" s="251"/>
      <c r="D78" s="250" t="s">
        <v>199</v>
      </c>
      <c r="E78" s="241" t="s">
        <v>200</v>
      </c>
      <c r="F78" s="242">
        <v>0</v>
      </c>
      <c r="G78" s="243">
        <v>0.5</v>
      </c>
      <c r="H78" s="253"/>
      <c r="I78" s="243"/>
      <c r="J78" s="246"/>
      <c r="K78" s="246"/>
      <c r="L78" s="247"/>
    </row>
    <row r="79" ht="15" hidden="1" customHeight="1" spans="2:12">
      <c r="B79" s="246"/>
      <c r="C79" s="251"/>
      <c r="D79" s="250" t="s">
        <v>201</v>
      </c>
      <c r="E79" s="241" t="s">
        <v>202</v>
      </c>
      <c r="F79" s="242">
        <v>6</v>
      </c>
      <c r="G79" s="243">
        <v>6</v>
      </c>
      <c r="H79" s="253"/>
      <c r="I79" s="243"/>
      <c r="J79" s="246"/>
      <c r="K79" s="246"/>
      <c r="L79" s="247"/>
    </row>
    <row r="80" ht="31" hidden="1" spans="2:12">
      <c r="B80" s="246"/>
      <c r="C80" s="251"/>
      <c r="D80" s="250" t="s">
        <v>203</v>
      </c>
      <c r="E80" s="241" t="s">
        <v>204</v>
      </c>
      <c r="F80" s="242">
        <v>1</v>
      </c>
      <c r="G80" s="243">
        <v>0.8</v>
      </c>
      <c r="H80" s="253"/>
      <c r="I80" s="243"/>
      <c r="J80" s="246"/>
      <c r="K80" s="246"/>
      <c r="L80" s="247"/>
    </row>
    <row r="81" ht="28" hidden="1" spans="2:12">
      <c r="B81" s="246"/>
      <c r="C81" s="251"/>
      <c r="D81" s="250" t="s">
        <v>205</v>
      </c>
      <c r="E81" s="241" t="s">
        <v>206</v>
      </c>
      <c r="F81" s="242">
        <v>8</v>
      </c>
      <c r="G81" s="243">
        <v>9</v>
      </c>
      <c r="H81" s="253"/>
      <c r="I81" s="243"/>
      <c r="J81" s="246"/>
      <c r="K81" s="246"/>
      <c r="L81" s="247"/>
    </row>
    <row r="82" ht="28" hidden="1" spans="2:12">
      <c r="B82" s="246"/>
      <c r="C82" s="251"/>
      <c r="D82" s="250" t="s">
        <v>207</v>
      </c>
      <c r="E82" s="241" t="s">
        <v>208</v>
      </c>
      <c r="F82" s="242">
        <v>7</v>
      </c>
      <c r="G82" s="243">
        <v>11</v>
      </c>
      <c r="H82" s="253"/>
      <c r="I82" s="243"/>
      <c r="J82" s="246"/>
      <c r="K82" s="246"/>
      <c r="L82" s="247"/>
    </row>
    <row r="83" ht="28" hidden="1" spans="2:12">
      <c r="B83" s="246"/>
      <c r="C83" s="251"/>
      <c r="D83" s="250" t="s">
        <v>209</v>
      </c>
      <c r="E83" s="241" t="s">
        <v>210</v>
      </c>
      <c r="F83" s="242">
        <v>21</v>
      </c>
      <c r="G83" s="243">
        <v>13</v>
      </c>
      <c r="H83" s="253"/>
      <c r="I83" s="243"/>
      <c r="J83" s="246"/>
      <c r="K83" s="246"/>
      <c r="L83" s="247"/>
    </row>
    <row r="84" ht="40" hidden="1" spans="2:12">
      <c r="B84" s="246"/>
      <c r="C84" s="251"/>
      <c r="D84" s="250" t="s">
        <v>130</v>
      </c>
      <c r="E84" s="241" t="s">
        <v>211</v>
      </c>
      <c r="F84" s="242">
        <v>8</v>
      </c>
      <c r="G84" s="243">
        <v>7</v>
      </c>
      <c r="H84" s="253"/>
      <c r="I84" s="243"/>
      <c r="J84" s="246"/>
      <c r="K84" s="246"/>
      <c r="L84" s="247"/>
    </row>
    <row r="85" ht="31" hidden="1" spans="2:12">
      <c r="B85" s="246"/>
      <c r="C85" s="251"/>
      <c r="D85" s="250" t="s">
        <v>132</v>
      </c>
      <c r="E85" s="241" t="s">
        <v>212</v>
      </c>
      <c r="F85" s="242">
        <v>18</v>
      </c>
      <c r="G85" s="243">
        <v>16</v>
      </c>
      <c r="H85" s="253"/>
      <c r="I85" s="243"/>
      <c r="J85" s="246"/>
      <c r="K85" s="246"/>
      <c r="L85" s="247"/>
    </row>
    <row r="86" hidden="1" spans="2:12">
      <c r="B86" s="246"/>
      <c r="C86" s="251"/>
      <c r="D86" s="250" t="s">
        <v>136</v>
      </c>
      <c r="E86" s="241" t="s">
        <v>213</v>
      </c>
      <c r="F86" s="242">
        <v>5</v>
      </c>
      <c r="G86" s="243">
        <v>5</v>
      </c>
      <c r="H86" s="253"/>
      <c r="I86" s="243"/>
      <c r="J86" s="246"/>
      <c r="K86" s="246"/>
      <c r="L86" s="247"/>
    </row>
    <row r="87" hidden="1" spans="2:12">
      <c r="B87" s="246"/>
      <c r="C87" s="251"/>
      <c r="D87" s="250" t="s">
        <v>214</v>
      </c>
      <c r="E87" s="241" t="s">
        <v>215</v>
      </c>
      <c r="F87" s="242">
        <v>0</v>
      </c>
      <c r="G87" s="243">
        <v>7</v>
      </c>
      <c r="H87" s="253"/>
      <c r="I87" s="243"/>
      <c r="J87" s="246"/>
      <c r="K87" s="246"/>
      <c r="L87" s="247"/>
    </row>
    <row r="88" ht="28" hidden="1" spans="2:12">
      <c r="B88" s="246"/>
      <c r="C88" s="251"/>
      <c r="D88" s="250" t="s">
        <v>140</v>
      </c>
      <c r="E88" s="241" t="s">
        <v>216</v>
      </c>
      <c r="F88" s="242">
        <v>11</v>
      </c>
      <c r="G88" s="243">
        <v>4</v>
      </c>
      <c r="H88" s="253"/>
      <c r="I88" s="243"/>
      <c r="J88" s="246"/>
      <c r="K88" s="246"/>
      <c r="L88" s="247"/>
    </row>
    <row r="89" ht="15" hidden="1" customHeight="1" spans="2:12">
      <c r="B89" s="246"/>
      <c r="C89" s="251"/>
      <c r="D89" s="250" t="s">
        <v>217</v>
      </c>
      <c r="E89" s="241" t="s">
        <v>218</v>
      </c>
      <c r="F89" s="242">
        <v>15</v>
      </c>
      <c r="G89" s="243">
        <v>15</v>
      </c>
      <c r="H89" s="253"/>
      <c r="I89" s="243"/>
      <c r="J89" s="246"/>
      <c r="K89" s="246"/>
      <c r="L89" s="247"/>
    </row>
    <row r="90" ht="242" hidden="1" spans="2:26">
      <c r="B90" s="246"/>
      <c r="C90" s="251"/>
      <c r="D90" s="250" t="s">
        <v>219</v>
      </c>
      <c r="E90" s="241" t="s">
        <v>220</v>
      </c>
      <c r="F90" s="242">
        <v>4</v>
      </c>
      <c r="G90" s="243">
        <v>4</v>
      </c>
      <c r="H90" s="253"/>
      <c r="I90" s="243"/>
      <c r="J90" s="246"/>
      <c r="K90" s="246"/>
      <c r="L90" s="247"/>
      <c r="Z90" s="254" t="s">
        <v>221</v>
      </c>
    </row>
    <row r="91" ht="170" hidden="1" spans="2:26">
      <c r="B91" s="246"/>
      <c r="C91" s="251"/>
      <c r="D91" s="250" t="s">
        <v>222</v>
      </c>
      <c r="E91" s="241" t="s">
        <v>223</v>
      </c>
      <c r="F91" s="242">
        <v>0</v>
      </c>
      <c r="G91" s="243">
        <v>2</v>
      </c>
      <c r="H91" s="253"/>
      <c r="I91" s="243"/>
      <c r="J91" s="246"/>
      <c r="K91" s="246"/>
      <c r="L91" s="247"/>
      <c r="Z91" s="254" t="s">
        <v>224</v>
      </c>
    </row>
    <row r="92" hidden="1" spans="2:12">
      <c r="B92" s="246"/>
      <c r="C92" s="251"/>
      <c r="D92" s="250" t="s">
        <v>225</v>
      </c>
      <c r="E92" s="241" t="s">
        <v>223</v>
      </c>
      <c r="F92" s="242">
        <v>0</v>
      </c>
      <c r="G92" s="243">
        <v>2</v>
      </c>
      <c r="H92" s="253"/>
      <c r="I92" s="243"/>
      <c r="J92" s="246"/>
      <c r="K92" s="246"/>
      <c r="L92" s="247"/>
    </row>
    <row r="93" hidden="1" spans="2:12">
      <c r="B93" s="246"/>
      <c r="C93" s="251"/>
      <c r="D93" s="250" t="s">
        <v>175</v>
      </c>
      <c r="E93" s="241" t="s">
        <v>226</v>
      </c>
      <c r="F93" s="242">
        <v>5</v>
      </c>
      <c r="G93" s="243">
        <v>4</v>
      </c>
      <c r="H93" s="253"/>
      <c r="I93" s="243"/>
      <c r="J93" s="246"/>
      <c r="K93" s="246"/>
      <c r="L93" s="247"/>
    </row>
    <row r="94" ht="28" hidden="1" spans="2:12">
      <c r="B94" s="246"/>
      <c r="C94" s="251"/>
      <c r="D94" s="250" t="s">
        <v>177</v>
      </c>
      <c r="E94" s="241" t="s">
        <v>227</v>
      </c>
      <c r="F94" s="242">
        <v>9</v>
      </c>
      <c r="G94" s="243">
        <v>11</v>
      </c>
      <c r="H94" s="253"/>
      <c r="I94" s="243"/>
      <c r="J94" s="246"/>
      <c r="K94" s="246"/>
      <c r="L94" s="247"/>
    </row>
    <row r="95" hidden="1" spans="2:12">
      <c r="B95" s="246"/>
      <c r="C95" s="251"/>
      <c r="D95" s="250" t="s">
        <v>228</v>
      </c>
      <c r="E95" s="241" t="s">
        <v>229</v>
      </c>
      <c r="F95" s="242">
        <v>8</v>
      </c>
      <c r="G95" s="243">
        <v>7</v>
      </c>
      <c r="H95" s="253"/>
      <c r="I95" s="243"/>
      <c r="J95" s="246"/>
      <c r="K95" s="246"/>
      <c r="L95" s="247"/>
    </row>
    <row r="96" hidden="1" spans="2:12">
      <c r="B96" s="246"/>
      <c r="C96" s="251"/>
      <c r="D96" s="250" t="s">
        <v>187</v>
      </c>
      <c r="E96" s="241" t="s">
        <v>230</v>
      </c>
      <c r="F96" s="242">
        <v>6</v>
      </c>
      <c r="G96" s="243">
        <v>4</v>
      </c>
      <c r="H96" s="253"/>
      <c r="I96" s="243"/>
      <c r="J96" s="246"/>
      <c r="K96" s="246"/>
      <c r="L96" s="247"/>
    </row>
    <row r="97" ht="28" hidden="1" spans="2:12">
      <c r="B97" s="246" t="s">
        <v>231</v>
      </c>
      <c r="C97" s="251">
        <v>43840</v>
      </c>
      <c r="D97" s="250" t="s">
        <v>54</v>
      </c>
      <c r="E97" s="241" t="s">
        <v>232</v>
      </c>
      <c r="F97" s="242">
        <v>10</v>
      </c>
      <c r="G97" s="243">
        <v>8</v>
      </c>
      <c r="H97" s="253">
        <f>SUM(G97:G119)-SUM(F97:F119)</f>
        <v>-43.3</v>
      </c>
      <c r="I97" s="243"/>
      <c r="J97" s="246"/>
      <c r="K97" s="246"/>
      <c r="L97" s="247"/>
    </row>
    <row r="98" ht="28" hidden="1" spans="2:12">
      <c r="B98" s="246"/>
      <c r="C98" s="251"/>
      <c r="D98" s="250" t="s">
        <v>62</v>
      </c>
      <c r="E98" s="241" t="s">
        <v>233</v>
      </c>
      <c r="F98" s="242">
        <v>7</v>
      </c>
      <c r="G98" s="243">
        <v>6</v>
      </c>
      <c r="H98" s="253"/>
      <c r="I98" s="243"/>
      <c r="J98" s="246"/>
      <c r="K98" s="246"/>
      <c r="L98" s="247"/>
    </row>
    <row r="99" ht="28" hidden="1" spans="2:12">
      <c r="B99" s="246"/>
      <c r="C99" s="251"/>
      <c r="D99" s="250" t="s">
        <v>66</v>
      </c>
      <c r="E99" s="241" t="s">
        <v>234</v>
      </c>
      <c r="F99" s="242">
        <v>16</v>
      </c>
      <c r="G99" s="243">
        <v>15</v>
      </c>
      <c r="H99" s="253"/>
      <c r="I99" s="243"/>
      <c r="J99" s="246"/>
      <c r="K99" s="246"/>
      <c r="L99" s="247"/>
    </row>
    <row r="100" ht="28" hidden="1" spans="2:12">
      <c r="B100" s="246"/>
      <c r="C100" s="251"/>
      <c r="D100" s="250" t="s">
        <v>235</v>
      </c>
      <c r="E100" s="241" t="s">
        <v>236</v>
      </c>
      <c r="F100" s="242">
        <v>12</v>
      </c>
      <c r="G100" s="243">
        <v>10</v>
      </c>
      <c r="H100" s="253"/>
      <c r="I100" s="243"/>
      <c r="J100" s="246"/>
      <c r="K100" s="246"/>
      <c r="L100" s="247"/>
    </row>
    <row r="101" ht="28" hidden="1" spans="2:12">
      <c r="B101" s="246"/>
      <c r="C101" s="251"/>
      <c r="D101" s="250" t="s">
        <v>237</v>
      </c>
      <c r="E101" s="241" t="s">
        <v>238</v>
      </c>
      <c r="F101" s="242">
        <v>10</v>
      </c>
      <c r="G101" s="243">
        <v>9</v>
      </c>
      <c r="H101" s="253"/>
      <c r="I101" s="243"/>
      <c r="J101" s="246"/>
      <c r="K101" s="246"/>
      <c r="L101" s="247"/>
    </row>
    <row r="102" ht="28" hidden="1" spans="2:12">
      <c r="B102" s="246"/>
      <c r="C102" s="251"/>
      <c r="D102" s="250" t="s">
        <v>92</v>
      </c>
      <c r="E102" s="241" t="s">
        <v>239</v>
      </c>
      <c r="F102" s="242">
        <v>4</v>
      </c>
      <c r="G102" s="243">
        <v>3</v>
      </c>
      <c r="H102" s="253"/>
      <c r="I102" s="243"/>
      <c r="J102" s="246"/>
      <c r="K102" s="246"/>
      <c r="L102" s="247"/>
    </row>
    <row r="103" ht="31" hidden="1" spans="2:12">
      <c r="B103" s="246"/>
      <c r="C103" s="251"/>
      <c r="D103" s="250" t="s">
        <v>96</v>
      </c>
      <c r="E103" s="241" t="s">
        <v>240</v>
      </c>
      <c r="F103" s="242">
        <v>2.1</v>
      </c>
      <c r="G103" s="243">
        <v>1.8</v>
      </c>
      <c r="H103" s="253"/>
      <c r="I103" s="243"/>
      <c r="J103" s="246"/>
      <c r="K103" s="246"/>
      <c r="L103" s="247"/>
    </row>
    <row r="104" ht="28" hidden="1" spans="2:12">
      <c r="B104" s="246"/>
      <c r="C104" s="251"/>
      <c r="D104" s="250" t="s">
        <v>241</v>
      </c>
      <c r="E104" s="241" t="s">
        <v>242</v>
      </c>
      <c r="F104" s="242">
        <v>7</v>
      </c>
      <c r="G104" s="243">
        <v>6</v>
      </c>
      <c r="H104" s="253"/>
      <c r="I104" s="243"/>
      <c r="J104" s="246"/>
      <c r="K104" s="246"/>
      <c r="L104" s="247"/>
    </row>
    <row r="105" ht="28" hidden="1" spans="2:12">
      <c r="B105" s="246"/>
      <c r="C105" s="251"/>
      <c r="D105" s="250" t="s">
        <v>243</v>
      </c>
      <c r="E105" s="241" t="s">
        <v>244</v>
      </c>
      <c r="F105" s="242">
        <v>5</v>
      </c>
      <c r="G105" s="243">
        <v>4</v>
      </c>
      <c r="H105" s="253"/>
      <c r="I105" s="243"/>
      <c r="J105" s="246"/>
      <c r="K105" s="246"/>
      <c r="L105" s="247"/>
    </row>
    <row r="106" ht="28" hidden="1" spans="2:12">
      <c r="B106" s="246"/>
      <c r="C106" s="251"/>
      <c r="D106" s="250" t="s">
        <v>245</v>
      </c>
      <c r="E106" s="241" t="s">
        <v>246</v>
      </c>
      <c r="F106" s="242">
        <v>18</v>
      </c>
      <c r="G106" s="243">
        <v>9</v>
      </c>
      <c r="H106" s="253"/>
      <c r="I106" s="243"/>
      <c r="J106" s="246"/>
      <c r="K106" s="246"/>
      <c r="L106" s="247"/>
    </row>
    <row r="107" ht="248" hidden="1" spans="2:26">
      <c r="B107" s="246"/>
      <c r="C107" s="251"/>
      <c r="D107" s="250" t="s">
        <v>247</v>
      </c>
      <c r="E107" s="241" t="s">
        <v>248</v>
      </c>
      <c r="F107" s="242">
        <v>10</v>
      </c>
      <c r="G107" s="243">
        <v>9</v>
      </c>
      <c r="H107" s="253"/>
      <c r="I107" s="243"/>
      <c r="J107" s="246"/>
      <c r="K107" s="246"/>
      <c r="L107" s="247"/>
      <c r="Z107" s="254" t="s">
        <v>249</v>
      </c>
    </row>
    <row r="108" hidden="1" spans="2:12">
      <c r="B108" s="246"/>
      <c r="C108" s="251"/>
      <c r="D108" s="250" t="s">
        <v>209</v>
      </c>
      <c r="E108" s="241" t="s">
        <v>250</v>
      </c>
      <c r="F108" s="242">
        <v>13</v>
      </c>
      <c r="G108" s="243">
        <v>3</v>
      </c>
      <c r="H108" s="253"/>
      <c r="I108" s="243"/>
      <c r="J108" s="246"/>
      <c r="K108" s="246"/>
      <c r="L108" s="247"/>
    </row>
    <row r="109" hidden="1" spans="2:12">
      <c r="B109" s="246"/>
      <c r="C109" s="251"/>
      <c r="D109" s="250" t="s">
        <v>128</v>
      </c>
      <c r="E109" s="241" t="s">
        <v>251</v>
      </c>
      <c r="F109" s="242">
        <v>8</v>
      </c>
      <c r="G109" s="243">
        <v>9</v>
      </c>
      <c r="H109" s="253"/>
      <c r="I109" s="243"/>
      <c r="J109" s="246"/>
      <c r="K109" s="246"/>
      <c r="L109" s="247"/>
    </row>
    <row r="110" ht="28" hidden="1" spans="2:12">
      <c r="B110" s="246"/>
      <c r="C110" s="251"/>
      <c r="D110" s="250" t="s">
        <v>252</v>
      </c>
      <c r="E110" s="241" t="s">
        <v>253</v>
      </c>
      <c r="F110" s="242">
        <v>8</v>
      </c>
      <c r="G110" s="243">
        <v>7</v>
      </c>
      <c r="H110" s="253"/>
      <c r="I110" s="243"/>
      <c r="J110" s="246"/>
      <c r="K110" s="246"/>
      <c r="L110" s="247"/>
    </row>
    <row r="111" hidden="1" spans="2:12">
      <c r="B111" s="246"/>
      <c r="C111" s="251"/>
      <c r="D111" s="250" t="s">
        <v>254</v>
      </c>
      <c r="E111" s="241" t="s">
        <v>255</v>
      </c>
      <c r="F111" s="242">
        <v>5</v>
      </c>
      <c r="G111" s="243">
        <v>4</v>
      </c>
      <c r="H111" s="253"/>
      <c r="I111" s="243"/>
      <c r="J111" s="246"/>
      <c r="K111" s="246"/>
      <c r="L111" s="247"/>
    </row>
    <row r="112" ht="28" hidden="1" spans="2:12">
      <c r="B112" s="246"/>
      <c r="C112" s="251"/>
      <c r="D112" s="250" t="s">
        <v>256</v>
      </c>
      <c r="E112" s="241" t="s">
        <v>257</v>
      </c>
      <c r="F112" s="242">
        <v>15</v>
      </c>
      <c r="G112" s="243">
        <v>13</v>
      </c>
      <c r="H112" s="253"/>
      <c r="I112" s="243"/>
      <c r="J112" s="246"/>
      <c r="K112" s="246"/>
      <c r="L112" s="247"/>
    </row>
    <row r="113" ht="28" hidden="1" spans="2:12">
      <c r="B113" s="246"/>
      <c r="C113" s="251"/>
      <c r="D113" s="250" t="s">
        <v>258</v>
      </c>
      <c r="E113" s="241" t="s">
        <v>259</v>
      </c>
      <c r="F113" s="242">
        <v>5</v>
      </c>
      <c r="G113" s="243">
        <v>4</v>
      </c>
      <c r="H113" s="253"/>
      <c r="I113" s="243"/>
      <c r="J113" s="246"/>
      <c r="K113" s="246"/>
      <c r="L113" s="247"/>
    </row>
    <row r="114" ht="28" hidden="1" spans="2:12">
      <c r="B114" s="246"/>
      <c r="C114" s="251"/>
      <c r="D114" s="250" t="s">
        <v>260</v>
      </c>
      <c r="E114" s="241" t="s">
        <v>261</v>
      </c>
      <c r="F114" s="242">
        <v>10</v>
      </c>
      <c r="G114" s="243">
        <v>9</v>
      </c>
      <c r="H114" s="253"/>
      <c r="I114" s="243"/>
      <c r="J114" s="246"/>
      <c r="K114" s="246"/>
      <c r="L114" s="247"/>
    </row>
    <row r="115" hidden="1" spans="2:12">
      <c r="B115" s="246"/>
      <c r="C115" s="251"/>
      <c r="D115" s="250" t="s">
        <v>175</v>
      </c>
      <c r="E115" s="241" t="s">
        <v>262</v>
      </c>
      <c r="F115" s="242">
        <v>4</v>
      </c>
      <c r="G115" s="243">
        <v>2</v>
      </c>
      <c r="H115" s="253"/>
      <c r="I115" s="243"/>
      <c r="J115" s="246"/>
      <c r="K115" s="246"/>
      <c r="L115" s="247"/>
    </row>
    <row r="116" hidden="1" spans="2:12">
      <c r="B116" s="246"/>
      <c r="C116" s="251"/>
      <c r="D116" s="250" t="s">
        <v>177</v>
      </c>
      <c r="E116" s="241" t="s">
        <v>263</v>
      </c>
      <c r="F116" s="242">
        <v>11</v>
      </c>
      <c r="G116" s="243">
        <v>10</v>
      </c>
      <c r="H116" s="253"/>
      <c r="I116" s="243"/>
      <c r="J116" s="246"/>
      <c r="K116" s="246"/>
      <c r="L116" s="247"/>
    </row>
    <row r="117" hidden="1" spans="2:12">
      <c r="B117" s="246"/>
      <c r="C117" s="251"/>
      <c r="D117" s="250" t="s">
        <v>228</v>
      </c>
      <c r="E117" s="241" t="s">
        <v>264</v>
      </c>
      <c r="F117" s="242">
        <v>7</v>
      </c>
      <c r="G117" s="243">
        <v>3</v>
      </c>
      <c r="H117" s="253"/>
      <c r="I117" s="243"/>
      <c r="J117" s="246"/>
      <c r="K117" s="246"/>
      <c r="L117" s="247"/>
    </row>
    <row r="118" hidden="1" spans="2:12">
      <c r="B118" s="246"/>
      <c r="C118" s="251"/>
      <c r="D118" s="250" t="s">
        <v>265</v>
      </c>
      <c r="E118" s="241" t="s">
        <v>266</v>
      </c>
      <c r="F118" s="242">
        <v>3</v>
      </c>
      <c r="G118" s="243">
        <v>2</v>
      </c>
      <c r="H118" s="253"/>
      <c r="I118" s="243"/>
      <c r="J118" s="246"/>
      <c r="K118" s="246"/>
      <c r="L118" s="247"/>
    </row>
    <row r="119" hidden="1" spans="2:12">
      <c r="B119" s="246"/>
      <c r="C119" s="251"/>
      <c r="D119" s="250" t="s">
        <v>267</v>
      </c>
      <c r="E119" s="241" t="s">
        <v>268</v>
      </c>
      <c r="F119" s="242">
        <v>3</v>
      </c>
      <c r="G119" s="243">
        <v>3</v>
      </c>
      <c r="H119" s="253"/>
      <c r="I119" s="243"/>
      <c r="J119" s="246"/>
      <c r="K119" s="246"/>
      <c r="L119" s="247"/>
    </row>
    <row r="120" hidden="1" spans="2:12">
      <c r="B120" s="246" t="s">
        <v>269</v>
      </c>
      <c r="C120" s="251">
        <v>43841</v>
      </c>
      <c r="D120" s="250" t="s">
        <v>60</v>
      </c>
      <c r="E120" s="241" t="s">
        <v>270</v>
      </c>
      <c r="F120" s="242">
        <v>21</v>
      </c>
      <c r="G120" s="243">
        <v>18</v>
      </c>
      <c r="H120" s="253">
        <f>SUM(G120:G131)-SUM(F120:F131)</f>
        <v>-17.3</v>
      </c>
      <c r="I120" s="243"/>
      <c r="J120" s="246"/>
      <c r="K120" s="246"/>
      <c r="L120" s="247"/>
    </row>
    <row r="121" hidden="1" spans="2:12">
      <c r="B121" s="246"/>
      <c r="C121" s="251"/>
      <c r="D121" s="250" t="s">
        <v>271</v>
      </c>
      <c r="E121" s="241" t="s">
        <v>272</v>
      </c>
      <c r="F121" s="242">
        <v>18</v>
      </c>
      <c r="G121" s="243">
        <v>15</v>
      </c>
      <c r="H121" s="253"/>
      <c r="I121" s="243"/>
      <c r="J121" s="246"/>
      <c r="K121" s="246"/>
      <c r="L121" s="247"/>
    </row>
    <row r="122" hidden="1" spans="2:12">
      <c r="B122" s="246"/>
      <c r="C122" s="251"/>
      <c r="D122" s="250" t="s">
        <v>80</v>
      </c>
      <c r="E122" s="241" t="s">
        <v>273</v>
      </c>
      <c r="F122" s="242">
        <v>15</v>
      </c>
      <c r="G122" s="243">
        <v>9</v>
      </c>
      <c r="H122" s="253"/>
      <c r="I122" s="243"/>
      <c r="J122" s="246"/>
      <c r="K122" s="246"/>
      <c r="L122" s="247"/>
    </row>
    <row r="123" hidden="1" spans="2:12">
      <c r="B123" s="246"/>
      <c r="C123" s="251"/>
      <c r="D123" s="250" t="s">
        <v>274</v>
      </c>
      <c r="E123" s="241" t="s">
        <v>275</v>
      </c>
      <c r="F123" s="242">
        <v>0</v>
      </c>
      <c r="G123" s="243">
        <v>6</v>
      </c>
      <c r="H123" s="253"/>
      <c r="I123" s="243"/>
      <c r="J123" s="246"/>
      <c r="K123" s="246"/>
      <c r="L123" s="247"/>
    </row>
    <row r="124" hidden="1" spans="2:12">
      <c r="B124" s="246"/>
      <c r="C124" s="251"/>
      <c r="D124" s="250" t="s">
        <v>276</v>
      </c>
      <c r="E124" s="241" t="s">
        <v>277</v>
      </c>
      <c r="F124" s="242">
        <v>0</v>
      </c>
      <c r="G124" s="243">
        <v>3</v>
      </c>
      <c r="H124" s="253"/>
      <c r="I124" s="243"/>
      <c r="J124" s="246"/>
      <c r="K124" s="246"/>
      <c r="L124" s="247"/>
    </row>
    <row r="125" hidden="1" spans="2:12">
      <c r="B125" s="246"/>
      <c r="C125" s="251"/>
      <c r="D125" s="250" t="s">
        <v>241</v>
      </c>
      <c r="E125" s="241" t="s">
        <v>278</v>
      </c>
      <c r="F125" s="242">
        <v>6</v>
      </c>
      <c r="G125" s="243">
        <v>4</v>
      </c>
      <c r="H125" s="253"/>
      <c r="I125" s="243"/>
      <c r="J125" s="246"/>
      <c r="K125" s="246"/>
      <c r="L125" s="247"/>
    </row>
    <row r="126" hidden="1" spans="2:12">
      <c r="B126" s="246"/>
      <c r="C126" s="251"/>
      <c r="D126" s="250" t="s">
        <v>279</v>
      </c>
      <c r="E126" s="241" t="s">
        <v>280</v>
      </c>
      <c r="F126" s="242">
        <v>1.3</v>
      </c>
      <c r="G126" s="243">
        <v>0</v>
      </c>
      <c r="H126" s="253"/>
      <c r="I126" s="243"/>
      <c r="J126" s="246"/>
      <c r="K126" s="246"/>
      <c r="L126" s="247"/>
    </row>
    <row r="127" hidden="1" spans="2:12">
      <c r="B127" s="246"/>
      <c r="C127" s="251"/>
      <c r="D127" s="250" t="s">
        <v>281</v>
      </c>
      <c r="E127" s="241" t="s">
        <v>282</v>
      </c>
      <c r="F127" s="242">
        <v>6</v>
      </c>
      <c r="G127" s="243">
        <v>4</v>
      </c>
      <c r="H127" s="253"/>
      <c r="I127" s="243"/>
      <c r="J127" s="246"/>
      <c r="K127" s="246"/>
      <c r="L127" s="247"/>
    </row>
    <row r="128" hidden="1" spans="2:12">
      <c r="B128" s="246"/>
      <c r="C128" s="251"/>
      <c r="D128" s="250" t="s">
        <v>283</v>
      </c>
      <c r="E128" s="241" t="s">
        <v>284</v>
      </c>
      <c r="F128" s="242">
        <v>10</v>
      </c>
      <c r="G128" s="243">
        <v>8</v>
      </c>
      <c r="H128" s="253"/>
      <c r="I128" s="243"/>
      <c r="J128" s="246"/>
      <c r="K128" s="246"/>
      <c r="L128" s="247"/>
    </row>
    <row r="129" hidden="1" spans="2:12">
      <c r="B129" s="246"/>
      <c r="C129" s="251"/>
      <c r="D129" s="250" t="s">
        <v>285</v>
      </c>
      <c r="E129" s="241" t="s">
        <v>286</v>
      </c>
      <c r="F129" s="242">
        <v>5</v>
      </c>
      <c r="G129" s="243">
        <v>4</v>
      </c>
      <c r="H129" s="253"/>
      <c r="I129" s="243"/>
      <c r="J129" s="246"/>
      <c r="K129" s="246"/>
      <c r="L129" s="247"/>
    </row>
    <row r="130" ht="28" hidden="1" spans="2:12">
      <c r="B130" s="246"/>
      <c r="C130" s="251"/>
      <c r="D130" s="250" t="s">
        <v>287</v>
      </c>
      <c r="E130" s="241" t="s">
        <v>288</v>
      </c>
      <c r="F130" s="242">
        <v>8</v>
      </c>
      <c r="G130" s="243">
        <v>4</v>
      </c>
      <c r="H130" s="253"/>
      <c r="I130" s="243"/>
      <c r="J130" s="246"/>
      <c r="K130" s="246"/>
      <c r="L130" s="247"/>
    </row>
    <row r="131" ht="40" hidden="1" spans="2:12">
      <c r="B131" s="246"/>
      <c r="C131" s="251"/>
      <c r="D131" s="250" t="s">
        <v>289</v>
      </c>
      <c r="E131" s="241" t="s">
        <v>290</v>
      </c>
      <c r="F131" s="242">
        <v>9</v>
      </c>
      <c r="G131" s="243">
        <v>7</v>
      </c>
      <c r="H131" s="253"/>
      <c r="I131" s="243"/>
      <c r="J131" s="246"/>
      <c r="K131" s="246"/>
      <c r="L131" s="247"/>
    </row>
    <row r="132" ht="31" hidden="1" spans="2:12">
      <c r="B132" s="246" t="s">
        <v>291</v>
      </c>
      <c r="C132" s="251">
        <v>43843</v>
      </c>
      <c r="D132" s="250" t="s">
        <v>72</v>
      </c>
      <c r="E132" s="241" t="s">
        <v>292</v>
      </c>
      <c r="F132" s="242">
        <v>2.3</v>
      </c>
      <c r="G132" s="243">
        <v>2.5</v>
      </c>
      <c r="H132" s="253">
        <f>SUM(G132:G141)-SUM(F132:F141)</f>
        <v>7.5</v>
      </c>
      <c r="I132" s="243"/>
      <c r="J132" s="246"/>
      <c r="K132" s="246"/>
      <c r="L132" s="247"/>
    </row>
    <row r="133" ht="31" hidden="1" spans="2:12">
      <c r="B133" s="246"/>
      <c r="C133" s="251"/>
      <c r="D133" s="250" t="s">
        <v>293</v>
      </c>
      <c r="E133" s="241" t="s">
        <v>292</v>
      </c>
      <c r="F133" s="242">
        <v>2.3</v>
      </c>
      <c r="G133" s="243">
        <v>2.5</v>
      </c>
      <c r="H133" s="253"/>
      <c r="I133" s="243"/>
      <c r="J133" s="246"/>
      <c r="K133" s="246"/>
      <c r="L133" s="247"/>
    </row>
    <row r="134" ht="31" hidden="1" spans="2:12">
      <c r="B134" s="246"/>
      <c r="C134" s="251"/>
      <c r="D134" s="250" t="s">
        <v>74</v>
      </c>
      <c r="E134" s="241" t="s">
        <v>294</v>
      </c>
      <c r="F134" s="242">
        <v>1.4</v>
      </c>
      <c r="G134" s="243">
        <v>1.5</v>
      </c>
      <c r="H134" s="253"/>
      <c r="I134" s="243"/>
      <c r="J134" s="246"/>
      <c r="K134" s="246"/>
      <c r="L134" s="247"/>
    </row>
    <row r="135" ht="31" hidden="1" spans="2:12">
      <c r="B135" s="246"/>
      <c r="C135" s="251"/>
      <c r="D135" s="250" t="s">
        <v>295</v>
      </c>
      <c r="E135" s="241" t="s">
        <v>296</v>
      </c>
      <c r="F135" s="242">
        <v>8</v>
      </c>
      <c r="G135" s="243">
        <v>9</v>
      </c>
      <c r="H135" s="253"/>
      <c r="I135" s="243"/>
      <c r="J135" s="246"/>
      <c r="K135" s="246"/>
      <c r="L135" s="247"/>
    </row>
    <row r="136" ht="31" hidden="1" spans="2:12">
      <c r="B136" s="246"/>
      <c r="C136" s="251"/>
      <c r="D136" s="250" t="s">
        <v>194</v>
      </c>
      <c r="E136" s="241" t="s">
        <v>297</v>
      </c>
      <c r="F136" s="242">
        <v>14</v>
      </c>
      <c r="G136" s="243">
        <v>15</v>
      </c>
      <c r="H136" s="253"/>
      <c r="I136" s="243"/>
      <c r="J136" s="246"/>
      <c r="K136" s="246"/>
      <c r="L136" s="247"/>
    </row>
    <row r="137" ht="31" hidden="1" spans="2:12">
      <c r="B137" s="246"/>
      <c r="C137" s="251"/>
      <c r="D137" s="250" t="s">
        <v>76</v>
      </c>
      <c r="E137" s="241" t="s">
        <v>298</v>
      </c>
      <c r="F137" s="242">
        <v>6</v>
      </c>
      <c r="G137" s="243">
        <v>7</v>
      </c>
      <c r="H137" s="253"/>
      <c r="I137" s="243"/>
      <c r="J137" s="246"/>
      <c r="K137" s="246"/>
      <c r="L137" s="247"/>
    </row>
    <row r="138" hidden="1" spans="2:12">
      <c r="B138" s="246"/>
      <c r="C138" s="251"/>
      <c r="D138" s="250" t="s">
        <v>197</v>
      </c>
      <c r="E138" s="241" t="s">
        <v>299</v>
      </c>
      <c r="F138" s="242">
        <v>8</v>
      </c>
      <c r="G138" s="243">
        <v>9</v>
      </c>
      <c r="H138" s="253"/>
      <c r="I138" s="243"/>
      <c r="J138" s="246"/>
      <c r="K138" s="246"/>
      <c r="L138" s="247"/>
    </row>
    <row r="139" hidden="1" spans="2:12">
      <c r="B139" s="246"/>
      <c r="C139" s="251"/>
      <c r="D139" s="250" t="s">
        <v>78</v>
      </c>
      <c r="E139" s="241" t="s">
        <v>300</v>
      </c>
      <c r="F139" s="242">
        <v>7</v>
      </c>
      <c r="G139" s="243">
        <v>8</v>
      </c>
      <c r="H139" s="253"/>
      <c r="I139" s="243"/>
      <c r="J139" s="246"/>
      <c r="K139" s="246"/>
      <c r="L139" s="247"/>
    </row>
    <row r="140" ht="31" hidden="1" spans="2:12">
      <c r="B140" s="246"/>
      <c r="C140" s="251"/>
      <c r="D140" s="250" t="s">
        <v>80</v>
      </c>
      <c r="E140" s="241" t="s">
        <v>301</v>
      </c>
      <c r="F140" s="242">
        <v>9</v>
      </c>
      <c r="G140" s="243">
        <v>10</v>
      </c>
      <c r="H140" s="253"/>
      <c r="I140" s="243"/>
      <c r="J140" s="246"/>
      <c r="K140" s="246"/>
      <c r="L140" s="247"/>
    </row>
    <row r="141" hidden="1" spans="2:12">
      <c r="B141" s="246"/>
      <c r="C141" s="251"/>
      <c r="D141" s="250" t="s">
        <v>274</v>
      </c>
      <c r="E141" s="241" t="s">
        <v>302</v>
      </c>
      <c r="F141" s="242">
        <v>6</v>
      </c>
      <c r="G141" s="243">
        <v>7</v>
      </c>
      <c r="H141" s="253"/>
      <c r="I141" s="243"/>
      <c r="J141" s="246"/>
      <c r="K141" s="246"/>
      <c r="L141" s="247"/>
    </row>
    <row r="142" ht="16.5" hidden="1" customHeight="1" spans="2:12">
      <c r="B142" s="246" t="s">
        <v>303</v>
      </c>
      <c r="C142" s="237">
        <v>43845</v>
      </c>
      <c r="D142" s="250" t="s">
        <v>243</v>
      </c>
      <c r="E142" s="241" t="s">
        <v>304</v>
      </c>
      <c r="F142" s="242" t="s">
        <v>305</v>
      </c>
      <c r="G142" s="243">
        <v>-4</v>
      </c>
      <c r="H142" s="253" t="s">
        <v>21</v>
      </c>
      <c r="I142" s="243" t="s">
        <v>306</v>
      </c>
      <c r="J142" s="236" t="s">
        <v>307</v>
      </c>
      <c r="K142" s="236">
        <v>1469.3</v>
      </c>
      <c r="L142" s="236"/>
    </row>
    <row r="143" ht="16.5" hidden="1" customHeight="1" spans="2:12">
      <c r="B143" s="246"/>
      <c r="C143" s="239"/>
      <c r="D143" s="250" t="s">
        <v>119</v>
      </c>
      <c r="E143" s="241" t="s">
        <v>304</v>
      </c>
      <c r="F143" s="242" t="s">
        <v>308</v>
      </c>
      <c r="G143" s="243">
        <v>2</v>
      </c>
      <c r="H143" s="253" t="s">
        <v>309</v>
      </c>
      <c r="I143" s="243" t="s">
        <v>306</v>
      </c>
      <c r="J143" s="239"/>
      <c r="K143" s="239"/>
      <c r="L143" s="239"/>
    </row>
    <row r="144" ht="25" hidden="1" spans="2:12">
      <c r="B144" s="246"/>
      <c r="C144" s="239"/>
      <c r="D144" s="250" t="s">
        <v>310</v>
      </c>
      <c r="E144" s="241" t="s">
        <v>311</v>
      </c>
      <c r="F144" s="242" t="s">
        <v>312</v>
      </c>
      <c r="G144" s="243">
        <v>0</v>
      </c>
      <c r="H144" s="253"/>
      <c r="I144" s="243" t="s">
        <v>313</v>
      </c>
      <c r="J144" s="239"/>
      <c r="K144" s="239"/>
      <c r="L144" s="239"/>
    </row>
    <row r="145" hidden="1" spans="2:12">
      <c r="B145" s="246"/>
      <c r="C145" s="248"/>
      <c r="D145" s="250" t="s">
        <v>177</v>
      </c>
      <c r="E145" s="241" t="s">
        <v>314</v>
      </c>
      <c r="F145" s="242" t="s">
        <v>315</v>
      </c>
      <c r="G145" s="243">
        <v>1</v>
      </c>
      <c r="H145" s="253" t="s">
        <v>316</v>
      </c>
      <c r="I145" s="270" t="s">
        <v>317</v>
      </c>
      <c r="J145" s="248"/>
      <c r="K145" s="248"/>
      <c r="L145" s="248"/>
    </row>
    <row r="146" ht="24.95" hidden="1" customHeight="1" spans="2:12">
      <c r="B146" s="236" t="s">
        <v>318</v>
      </c>
      <c r="C146" s="237">
        <v>43851</v>
      </c>
      <c r="D146" s="250" t="s">
        <v>100</v>
      </c>
      <c r="E146" s="241" t="s">
        <v>319</v>
      </c>
      <c r="F146" s="242" t="s">
        <v>320</v>
      </c>
      <c r="G146" s="243">
        <v>1</v>
      </c>
      <c r="H146" s="253" t="s">
        <v>321</v>
      </c>
      <c r="I146" s="270" t="s">
        <v>313</v>
      </c>
      <c r="J146" s="236" t="s">
        <v>322</v>
      </c>
      <c r="K146" s="236">
        <f>+SUM(K142,G146:G159)</f>
        <v>1483.3</v>
      </c>
      <c r="L146" s="236"/>
    </row>
    <row r="147" ht="24.95" hidden="1" customHeight="1" spans="2:12">
      <c r="B147" s="239"/>
      <c r="C147" s="240"/>
      <c r="D147" s="255" t="s">
        <v>323</v>
      </c>
      <c r="E147" s="241" t="s">
        <v>324</v>
      </c>
      <c r="F147" s="242" t="s">
        <v>325</v>
      </c>
      <c r="G147" s="243">
        <v>0</v>
      </c>
      <c r="H147" s="253" t="s">
        <v>21</v>
      </c>
      <c r="I147" s="270" t="s">
        <v>313</v>
      </c>
      <c r="J147" s="239"/>
      <c r="K147" s="239"/>
      <c r="L147" s="239"/>
    </row>
    <row r="148" ht="24.95" hidden="1" customHeight="1" spans="2:12">
      <c r="B148" s="239"/>
      <c r="C148" s="240"/>
      <c r="D148" s="255" t="s">
        <v>209</v>
      </c>
      <c r="E148" s="241" t="s">
        <v>326</v>
      </c>
      <c r="F148" s="242" t="s">
        <v>327</v>
      </c>
      <c r="G148" s="243">
        <v>1</v>
      </c>
      <c r="H148" s="253" t="s">
        <v>328</v>
      </c>
      <c r="I148" s="270" t="s">
        <v>317</v>
      </c>
      <c r="J148" s="239"/>
      <c r="K148" s="239"/>
      <c r="L148" s="239"/>
    </row>
    <row r="149" ht="28.5" hidden="1" customHeight="1" spans="2:12">
      <c r="B149" s="239"/>
      <c r="C149" s="240"/>
      <c r="D149" s="256" t="s">
        <v>130</v>
      </c>
      <c r="E149" s="241" t="s">
        <v>329</v>
      </c>
      <c r="F149" s="242" t="s">
        <v>330</v>
      </c>
      <c r="G149" s="243">
        <v>4</v>
      </c>
      <c r="H149" s="253" t="s">
        <v>331</v>
      </c>
      <c r="I149" s="243" t="s">
        <v>313</v>
      </c>
      <c r="J149" s="239"/>
      <c r="K149" s="239"/>
      <c r="L149" s="239"/>
    </row>
    <row r="150" ht="38" hidden="1" spans="2:12">
      <c r="B150" s="239"/>
      <c r="C150" s="240"/>
      <c r="D150" s="256" t="s">
        <v>332</v>
      </c>
      <c r="E150" s="241" t="s">
        <v>333</v>
      </c>
      <c r="F150" s="253" t="s">
        <v>334</v>
      </c>
      <c r="G150" s="264">
        <v>-4</v>
      </c>
      <c r="H150" s="253" t="s">
        <v>21</v>
      </c>
      <c r="I150" s="243" t="s">
        <v>313</v>
      </c>
      <c r="J150" s="239"/>
      <c r="K150" s="239"/>
      <c r="L150" s="239"/>
    </row>
    <row r="151" ht="25" hidden="1" spans="2:12">
      <c r="B151" s="239"/>
      <c r="C151" s="240"/>
      <c r="D151" s="256" t="s">
        <v>132</v>
      </c>
      <c r="E151" s="241" t="s">
        <v>335</v>
      </c>
      <c r="F151" s="253" t="s">
        <v>336</v>
      </c>
      <c r="G151" s="264">
        <v>6</v>
      </c>
      <c r="H151" s="253" t="s">
        <v>337</v>
      </c>
      <c r="I151" s="243" t="s">
        <v>313</v>
      </c>
      <c r="J151" s="239"/>
      <c r="K151" s="239"/>
      <c r="L151" s="239"/>
    </row>
    <row r="152" hidden="1" spans="2:12">
      <c r="B152" s="239"/>
      <c r="C152" s="240"/>
      <c r="D152" s="256" t="s">
        <v>134</v>
      </c>
      <c r="E152" s="241" t="s">
        <v>338</v>
      </c>
      <c r="F152" s="253" t="s">
        <v>339</v>
      </c>
      <c r="G152" s="264">
        <v>1</v>
      </c>
      <c r="H152" s="253" t="s">
        <v>340</v>
      </c>
      <c r="I152" s="243" t="s">
        <v>313</v>
      </c>
      <c r="J152" s="239"/>
      <c r="K152" s="239"/>
      <c r="L152" s="239"/>
    </row>
    <row r="153" hidden="1" spans="2:12">
      <c r="B153" s="239"/>
      <c r="C153" s="240"/>
      <c r="D153" s="256" t="s">
        <v>136</v>
      </c>
      <c r="E153" s="241" t="s">
        <v>341</v>
      </c>
      <c r="F153" s="253" t="s">
        <v>339</v>
      </c>
      <c r="G153" s="264">
        <v>1</v>
      </c>
      <c r="H153" s="253" t="s">
        <v>342</v>
      </c>
      <c r="I153" s="243" t="s">
        <v>313</v>
      </c>
      <c r="J153" s="239"/>
      <c r="K153" s="239"/>
      <c r="L153" s="239"/>
    </row>
    <row r="154" ht="21" hidden="1" customHeight="1" spans="2:34">
      <c r="B154" s="239"/>
      <c r="C154" s="240"/>
      <c r="D154" s="256" t="s">
        <v>343</v>
      </c>
      <c r="E154" s="241" t="s">
        <v>344</v>
      </c>
      <c r="F154" s="253" t="s">
        <v>345</v>
      </c>
      <c r="G154" s="264">
        <v>4</v>
      </c>
      <c r="H154" s="253" t="s">
        <v>346</v>
      </c>
      <c r="I154" s="243" t="s">
        <v>313</v>
      </c>
      <c r="J154" s="239"/>
      <c r="K154" s="239"/>
      <c r="L154" s="239"/>
      <c r="AH154" s="254" t="s">
        <v>347</v>
      </c>
    </row>
    <row r="155" ht="25" hidden="1" spans="2:12">
      <c r="B155" s="239"/>
      <c r="C155" s="240"/>
      <c r="D155" s="256" t="s">
        <v>156</v>
      </c>
      <c r="E155" s="241" t="s">
        <v>348</v>
      </c>
      <c r="F155" s="253" t="s">
        <v>21</v>
      </c>
      <c r="G155" s="264" t="s">
        <v>21</v>
      </c>
      <c r="H155" s="253" t="s">
        <v>21</v>
      </c>
      <c r="I155" s="243" t="s">
        <v>349</v>
      </c>
      <c r="J155" s="239"/>
      <c r="K155" s="239"/>
      <c r="L155" s="239"/>
    </row>
    <row r="156" hidden="1" spans="2:12">
      <c r="B156" s="239"/>
      <c r="C156" s="240"/>
      <c r="D156" s="256" t="s">
        <v>350</v>
      </c>
      <c r="E156" s="241" t="s">
        <v>351</v>
      </c>
      <c r="F156" s="253" t="s">
        <v>339</v>
      </c>
      <c r="G156" s="264">
        <v>1</v>
      </c>
      <c r="H156" s="253" t="s">
        <v>352</v>
      </c>
      <c r="I156" s="243" t="s">
        <v>349</v>
      </c>
      <c r="J156" s="239"/>
      <c r="K156" s="239"/>
      <c r="L156" s="239"/>
    </row>
    <row r="157" hidden="1" spans="2:12">
      <c r="B157" s="239"/>
      <c r="C157" s="240"/>
      <c r="D157" s="256" t="s">
        <v>353</v>
      </c>
      <c r="E157" s="241" t="s">
        <v>354</v>
      </c>
      <c r="F157" s="253">
        <v>0</v>
      </c>
      <c r="G157" s="264">
        <v>0</v>
      </c>
      <c r="H157" s="253" t="s">
        <v>355</v>
      </c>
      <c r="I157" s="243" t="s">
        <v>313</v>
      </c>
      <c r="J157" s="239"/>
      <c r="K157" s="239"/>
      <c r="L157" s="239"/>
    </row>
    <row r="158" ht="25" hidden="1" spans="2:12">
      <c r="B158" s="239"/>
      <c r="C158" s="240"/>
      <c r="D158" s="256" t="s">
        <v>173</v>
      </c>
      <c r="E158" s="241" t="s">
        <v>356</v>
      </c>
      <c r="F158" s="253" t="s">
        <v>357</v>
      </c>
      <c r="G158" s="264">
        <v>1</v>
      </c>
      <c r="H158" s="253" t="s">
        <v>21</v>
      </c>
      <c r="I158" s="243" t="s">
        <v>313</v>
      </c>
      <c r="J158" s="239"/>
      <c r="K158" s="239"/>
      <c r="L158" s="239"/>
    </row>
    <row r="159" hidden="1" spans="2:12">
      <c r="B159" s="248"/>
      <c r="C159" s="249"/>
      <c r="D159" s="256" t="s">
        <v>267</v>
      </c>
      <c r="E159" s="241" t="s">
        <v>358</v>
      </c>
      <c r="F159" s="253" t="s">
        <v>359</v>
      </c>
      <c r="G159" s="264">
        <v>-2</v>
      </c>
      <c r="H159" s="253" t="s">
        <v>360</v>
      </c>
      <c r="I159" s="243" t="s">
        <v>313</v>
      </c>
      <c r="J159" s="248"/>
      <c r="K159" s="248"/>
      <c r="L159" s="248"/>
    </row>
    <row r="160" hidden="1" spans="2:12">
      <c r="B160" s="236" t="s">
        <v>361</v>
      </c>
      <c r="C160" s="237">
        <v>43879</v>
      </c>
      <c r="D160" s="257" t="s">
        <v>362</v>
      </c>
      <c r="E160" s="257" t="s">
        <v>363</v>
      </c>
      <c r="F160" s="265" t="s">
        <v>364</v>
      </c>
      <c r="G160" s="266">
        <v>-1.4</v>
      </c>
      <c r="H160" s="265" t="s">
        <v>365</v>
      </c>
      <c r="I160" s="266" t="s">
        <v>366</v>
      </c>
      <c r="J160" s="236" t="s">
        <v>322</v>
      </c>
      <c r="K160" s="271">
        <f>K146+SUM(G160:G182)</f>
        <v>1503</v>
      </c>
      <c r="L160" s="236"/>
    </row>
    <row r="161" hidden="1" spans="2:12">
      <c r="B161" s="239"/>
      <c r="C161" s="239"/>
      <c r="D161" s="257" t="s">
        <v>367</v>
      </c>
      <c r="E161" s="257" t="s">
        <v>363</v>
      </c>
      <c r="F161" s="265" t="s">
        <v>368</v>
      </c>
      <c r="G161" s="266">
        <v>-1.2</v>
      </c>
      <c r="H161" s="265" t="s">
        <v>369</v>
      </c>
      <c r="I161" s="266" t="s">
        <v>366</v>
      </c>
      <c r="J161" s="239"/>
      <c r="K161" s="272"/>
      <c r="L161" s="239"/>
    </row>
    <row r="162" hidden="1" spans="2:12">
      <c r="B162" s="239"/>
      <c r="C162" s="239"/>
      <c r="D162" s="257" t="s">
        <v>370</v>
      </c>
      <c r="E162" s="257" t="s">
        <v>363</v>
      </c>
      <c r="F162" s="265" t="s">
        <v>371</v>
      </c>
      <c r="G162" s="266">
        <v>-6</v>
      </c>
      <c r="H162" s="265" t="s">
        <v>372</v>
      </c>
      <c r="I162" s="266" t="s">
        <v>366</v>
      </c>
      <c r="J162" s="239"/>
      <c r="K162" s="272"/>
      <c r="L162" s="239"/>
    </row>
    <row r="163" hidden="1" spans="2:12">
      <c r="B163" s="239"/>
      <c r="C163" s="239"/>
      <c r="D163" s="257" t="s">
        <v>243</v>
      </c>
      <c r="E163" s="257" t="s">
        <v>363</v>
      </c>
      <c r="F163" s="265" t="s">
        <v>373</v>
      </c>
      <c r="G163" s="266">
        <v>0</v>
      </c>
      <c r="H163" s="265" t="s">
        <v>374</v>
      </c>
      <c r="I163" s="266" t="s">
        <v>366</v>
      </c>
      <c r="J163" s="239"/>
      <c r="K163" s="272"/>
      <c r="L163" s="239"/>
    </row>
    <row r="164" hidden="1" spans="2:12">
      <c r="B164" s="239"/>
      <c r="C164" s="239"/>
      <c r="D164" s="257" t="s">
        <v>119</v>
      </c>
      <c r="E164" s="257" t="s">
        <v>363</v>
      </c>
      <c r="F164" s="265" t="s">
        <v>371</v>
      </c>
      <c r="G164" s="266">
        <v>-6</v>
      </c>
      <c r="H164" s="265" t="s">
        <v>372</v>
      </c>
      <c r="I164" s="266" t="s">
        <v>366</v>
      </c>
      <c r="J164" s="239"/>
      <c r="K164" s="272"/>
      <c r="L164" s="239"/>
    </row>
    <row r="165" hidden="1" spans="2:12">
      <c r="B165" s="239"/>
      <c r="C165" s="239"/>
      <c r="D165" s="258" t="s">
        <v>375</v>
      </c>
      <c r="E165" s="267" t="s">
        <v>376</v>
      </c>
      <c r="F165" s="265" t="s">
        <v>377</v>
      </c>
      <c r="G165" s="266">
        <v>1.9</v>
      </c>
      <c r="H165" s="265" t="s">
        <v>378</v>
      </c>
      <c r="I165" s="266" t="s">
        <v>366</v>
      </c>
      <c r="J165" s="239"/>
      <c r="K165" s="272"/>
      <c r="L165" s="239"/>
    </row>
    <row r="166" hidden="1" spans="2:12">
      <c r="B166" s="239"/>
      <c r="C166" s="239"/>
      <c r="D166" s="258" t="s">
        <v>379</v>
      </c>
      <c r="E166" s="267" t="s">
        <v>376</v>
      </c>
      <c r="F166" s="265" t="s">
        <v>377</v>
      </c>
      <c r="G166" s="266">
        <v>1.9</v>
      </c>
      <c r="H166" s="265" t="s">
        <v>378</v>
      </c>
      <c r="I166" s="266" t="s">
        <v>366</v>
      </c>
      <c r="J166" s="239"/>
      <c r="K166" s="272"/>
      <c r="L166" s="239"/>
    </row>
    <row r="167" hidden="1" spans="2:12">
      <c r="B167" s="239"/>
      <c r="C167" s="239"/>
      <c r="D167" s="257" t="s">
        <v>380</v>
      </c>
      <c r="E167" s="267" t="s">
        <v>376</v>
      </c>
      <c r="F167" s="265" t="s">
        <v>381</v>
      </c>
      <c r="G167" s="266">
        <v>12</v>
      </c>
      <c r="H167" s="265" t="s">
        <v>382</v>
      </c>
      <c r="I167" s="266" t="s">
        <v>366</v>
      </c>
      <c r="J167" s="239"/>
      <c r="K167" s="272"/>
      <c r="L167" s="239"/>
    </row>
    <row r="168" hidden="1" spans="2:12">
      <c r="B168" s="239"/>
      <c r="C168" s="239"/>
      <c r="D168" s="257" t="s">
        <v>383</v>
      </c>
      <c r="E168" s="267" t="s">
        <v>376</v>
      </c>
      <c r="F168" s="265" t="s">
        <v>381</v>
      </c>
      <c r="G168" s="266">
        <v>12</v>
      </c>
      <c r="H168" s="265" t="s">
        <v>382</v>
      </c>
      <c r="I168" s="266" t="s">
        <v>366</v>
      </c>
      <c r="J168" s="239"/>
      <c r="K168" s="272"/>
      <c r="L168" s="239"/>
    </row>
    <row r="169" hidden="1" spans="2:12">
      <c r="B169" s="239"/>
      <c r="C169" s="239"/>
      <c r="D169" s="257" t="s">
        <v>72</v>
      </c>
      <c r="E169" s="257" t="s">
        <v>384</v>
      </c>
      <c r="F169" s="265" t="s">
        <v>385</v>
      </c>
      <c r="G169" s="266">
        <v>0.6</v>
      </c>
      <c r="H169" s="265" t="s">
        <v>386</v>
      </c>
      <c r="I169" s="266" t="s">
        <v>313</v>
      </c>
      <c r="J169" s="239"/>
      <c r="K169" s="272"/>
      <c r="L169" s="239"/>
    </row>
    <row r="170" hidden="1" spans="2:12">
      <c r="B170" s="239"/>
      <c r="C170" s="239"/>
      <c r="D170" s="259" t="s">
        <v>74</v>
      </c>
      <c r="E170" s="257" t="s">
        <v>384</v>
      </c>
      <c r="F170" s="265" t="s">
        <v>387</v>
      </c>
      <c r="G170" s="266">
        <v>0.5</v>
      </c>
      <c r="H170" s="265" t="s">
        <v>388</v>
      </c>
      <c r="I170" s="266" t="s">
        <v>313</v>
      </c>
      <c r="J170" s="239"/>
      <c r="K170" s="272"/>
      <c r="L170" s="239"/>
    </row>
    <row r="171" hidden="1" spans="2:12">
      <c r="B171" s="239"/>
      <c r="C171" s="239"/>
      <c r="D171" s="257" t="s">
        <v>113</v>
      </c>
      <c r="E171" s="257" t="s">
        <v>389</v>
      </c>
      <c r="F171" s="265" t="s">
        <v>390</v>
      </c>
      <c r="G171" s="266">
        <v>0.4</v>
      </c>
      <c r="H171" s="265" t="s">
        <v>391</v>
      </c>
      <c r="I171" s="266" t="s">
        <v>313</v>
      </c>
      <c r="J171" s="239"/>
      <c r="K171" s="272"/>
      <c r="L171" s="239"/>
    </row>
    <row r="172" hidden="1" spans="2:12">
      <c r="B172" s="239"/>
      <c r="C172" s="239"/>
      <c r="D172" s="257" t="s">
        <v>197</v>
      </c>
      <c r="E172" s="267" t="s">
        <v>392</v>
      </c>
      <c r="F172" s="265" t="s">
        <v>393</v>
      </c>
      <c r="G172" s="266">
        <v>-9</v>
      </c>
      <c r="H172" s="265" t="s">
        <v>394</v>
      </c>
      <c r="I172" s="266" t="s">
        <v>313</v>
      </c>
      <c r="J172" s="239"/>
      <c r="K172" s="272"/>
      <c r="L172" s="239"/>
    </row>
    <row r="173" hidden="1" spans="2:12">
      <c r="B173" s="239"/>
      <c r="C173" s="239"/>
      <c r="D173" s="257" t="s">
        <v>395</v>
      </c>
      <c r="E173" s="267" t="s">
        <v>376</v>
      </c>
      <c r="F173" s="265" t="s">
        <v>396</v>
      </c>
      <c r="G173" s="266">
        <v>6</v>
      </c>
      <c r="H173" s="265" t="s">
        <v>21</v>
      </c>
      <c r="I173" s="266" t="s">
        <v>366</v>
      </c>
      <c r="J173" s="239"/>
      <c r="K173" s="272"/>
      <c r="L173" s="239"/>
    </row>
    <row r="174" hidden="1" spans="2:12">
      <c r="B174" s="239"/>
      <c r="C174" s="239"/>
      <c r="D174" s="260" t="s">
        <v>181</v>
      </c>
      <c r="E174" s="257" t="s">
        <v>397</v>
      </c>
      <c r="F174" s="268" t="s">
        <v>398</v>
      </c>
      <c r="G174" s="266">
        <v>0</v>
      </c>
      <c r="H174" s="268" t="s">
        <v>399</v>
      </c>
      <c r="I174" s="266" t="s">
        <v>366</v>
      </c>
      <c r="J174" s="239"/>
      <c r="K174" s="272"/>
      <c r="L174" s="239"/>
    </row>
    <row r="175" hidden="1" spans="2:12">
      <c r="B175" s="239"/>
      <c r="C175" s="239"/>
      <c r="D175" s="260" t="s">
        <v>400</v>
      </c>
      <c r="E175" s="257" t="s">
        <v>397</v>
      </c>
      <c r="F175" s="268" t="s">
        <v>398</v>
      </c>
      <c r="G175" s="266">
        <v>0</v>
      </c>
      <c r="H175" s="268" t="s">
        <v>399</v>
      </c>
      <c r="I175" s="266" t="s">
        <v>366</v>
      </c>
      <c r="J175" s="239"/>
      <c r="K175" s="272"/>
      <c r="L175" s="239"/>
    </row>
    <row r="176" hidden="1" spans="2:12">
      <c r="B176" s="239"/>
      <c r="C176" s="239"/>
      <c r="D176" s="261" t="s">
        <v>401</v>
      </c>
      <c r="E176" s="247" t="s">
        <v>402</v>
      </c>
      <c r="F176" s="242" t="s">
        <v>403</v>
      </c>
      <c r="G176" s="264">
        <v>1</v>
      </c>
      <c r="H176" s="269" t="s">
        <v>21</v>
      </c>
      <c r="I176" s="264" t="s">
        <v>366</v>
      </c>
      <c r="J176" s="239"/>
      <c r="K176" s="272"/>
      <c r="L176" s="239"/>
    </row>
    <row r="177" hidden="1" spans="2:12">
      <c r="B177" s="239"/>
      <c r="C177" s="239"/>
      <c r="D177" s="261" t="s">
        <v>404</v>
      </c>
      <c r="E177" s="247" t="s">
        <v>405</v>
      </c>
      <c r="F177" s="242" t="s">
        <v>396</v>
      </c>
      <c r="G177" s="264">
        <v>6</v>
      </c>
      <c r="H177" s="242" t="s">
        <v>21</v>
      </c>
      <c r="I177" s="264" t="s">
        <v>366</v>
      </c>
      <c r="J177" s="239"/>
      <c r="K177" s="272"/>
      <c r="L177" s="239"/>
    </row>
    <row r="178" hidden="1" spans="2:12">
      <c r="B178" s="239"/>
      <c r="C178" s="239"/>
      <c r="D178" s="247" t="s">
        <v>406</v>
      </c>
      <c r="E178" s="247" t="s">
        <v>407</v>
      </c>
      <c r="F178" s="242" t="s">
        <v>408</v>
      </c>
      <c r="G178" s="264">
        <v>-1</v>
      </c>
      <c r="H178" s="242" t="s">
        <v>409</v>
      </c>
      <c r="I178" s="264" t="s">
        <v>366</v>
      </c>
      <c r="J178" s="239"/>
      <c r="K178" s="272"/>
      <c r="L178" s="239"/>
    </row>
    <row r="179" hidden="1" spans="2:12">
      <c r="B179" s="239"/>
      <c r="C179" s="239"/>
      <c r="D179" s="247" t="s">
        <v>265</v>
      </c>
      <c r="E179" s="247" t="s">
        <v>410</v>
      </c>
      <c r="F179" s="242" t="s">
        <v>411</v>
      </c>
      <c r="G179" s="264">
        <v>0</v>
      </c>
      <c r="H179" s="242" t="s">
        <v>412</v>
      </c>
      <c r="I179" s="264" t="s">
        <v>366</v>
      </c>
      <c r="J179" s="239"/>
      <c r="K179" s="272"/>
      <c r="L179" s="239"/>
    </row>
    <row r="180" hidden="1" spans="2:12">
      <c r="B180" s="239"/>
      <c r="C180" s="239"/>
      <c r="D180" s="262" t="s">
        <v>413</v>
      </c>
      <c r="E180" s="247" t="s">
        <v>414</v>
      </c>
      <c r="F180" s="242" t="s">
        <v>345</v>
      </c>
      <c r="G180" s="264">
        <v>4</v>
      </c>
      <c r="H180" s="242" t="s">
        <v>415</v>
      </c>
      <c r="I180" s="264" t="s">
        <v>349</v>
      </c>
      <c r="J180" s="239"/>
      <c r="K180" s="272"/>
      <c r="L180" s="239"/>
    </row>
    <row r="181" hidden="1" spans="2:12">
      <c r="B181" s="239"/>
      <c r="C181" s="239"/>
      <c r="D181" s="262" t="s">
        <v>416</v>
      </c>
      <c r="E181" s="247" t="s">
        <v>414</v>
      </c>
      <c r="F181" s="242" t="s">
        <v>417</v>
      </c>
      <c r="G181" s="264">
        <v>2</v>
      </c>
      <c r="H181" s="242" t="s">
        <v>415</v>
      </c>
      <c r="I181" s="264" t="s">
        <v>418</v>
      </c>
      <c r="J181" s="239"/>
      <c r="K181" s="272"/>
      <c r="L181" s="239"/>
    </row>
    <row r="182" hidden="1" spans="2:12">
      <c r="B182" s="248"/>
      <c r="C182" s="248"/>
      <c r="D182" s="263" t="s">
        <v>419</v>
      </c>
      <c r="E182" s="247" t="s">
        <v>407</v>
      </c>
      <c r="F182" s="242" t="s">
        <v>305</v>
      </c>
      <c r="G182" s="264">
        <v>-4</v>
      </c>
      <c r="H182" s="242" t="s">
        <v>394</v>
      </c>
      <c r="I182" s="264" t="s">
        <v>349</v>
      </c>
      <c r="J182" s="248"/>
      <c r="K182" s="273"/>
      <c r="L182" s="248"/>
    </row>
    <row r="183" ht="28" hidden="1" spans="2:12">
      <c r="B183" s="246" t="s">
        <v>420</v>
      </c>
      <c r="C183" s="251">
        <v>43893</v>
      </c>
      <c r="D183" s="258" t="s">
        <v>375</v>
      </c>
      <c r="E183" s="267" t="s">
        <v>421</v>
      </c>
      <c r="F183" s="265" t="s">
        <v>422</v>
      </c>
      <c r="G183" s="266">
        <v>-0.5</v>
      </c>
      <c r="H183" s="268" t="s">
        <v>423</v>
      </c>
      <c r="I183" s="266" t="s">
        <v>313</v>
      </c>
      <c r="J183" s="246" t="s">
        <v>322</v>
      </c>
      <c r="K183" s="264">
        <f>+SUM(G183:G202,K160)</f>
        <v>1512.9</v>
      </c>
      <c r="L183" s="246"/>
    </row>
    <row r="184" ht="25" hidden="1" spans="2:12">
      <c r="B184" s="246"/>
      <c r="C184" s="251"/>
      <c r="D184" s="258" t="s">
        <v>379</v>
      </c>
      <c r="E184" s="267" t="s">
        <v>424</v>
      </c>
      <c r="F184" s="265" t="s">
        <v>425</v>
      </c>
      <c r="G184" s="266">
        <v>-1.9</v>
      </c>
      <c r="H184" s="268" t="s">
        <v>426</v>
      </c>
      <c r="I184" s="266" t="s">
        <v>313</v>
      </c>
      <c r="J184" s="246"/>
      <c r="K184" s="264"/>
      <c r="L184" s="246"/>
    </row>
    <row r="185" hidden="1" spans="2:12">
      <c r="B185" s="246"/>
      <c r="C185" s="251"/>
      <c r="D185" s="257" t="s">
        <v>380</v>
      </c>
      <c r="E185" s="267" t="s">
        <v>427</v>
      </c>
      <c r="F185" s="265" t="s">
        <v>428</v>
      </c>
      <c r="G185" s="266">
        <v>0</v>
      </c>
      <c r="H185" s="265" t="s">
        <v>429</v>
      </c>
      <c r="I185" s="266" t="s">
        <v>349</v>
      </c>
      <c r="J185" s="246"/>
      <c r="K185" s="264"/>
      <c r="L185" s="246"/>
    </row>
    <row r="186" hidden="1" spans="2:12">
      <c r="B186" s="246"/>
      <c r="C186" s="251"/>
      <c r="D186" s="257" t="s">
        <v>383</v>
      </c>
      <c r="E186" s="267" t="s">
        <v>427</v>
      </c>
      <c r="F186" s="265" t="s">
        <v>428</v>
      </c>
      <c r="G186" s="266">
        <v>0</v>
      </c>
      <c r="H186" s="265" t="s">
        <v>429</v>
      </c>
      <c r="I186" s="266" t="s">
        <v>349</v>
      </c>
      <c r="J186" s="246"/>
      <c r="K186" s="264"/>
      <c r="L186" s="246"/>
    </row>
    <row r="187" hidden="1" spans="2:12">
      <c r="B187" s="246"/>
      <c r="C187" s="251"/>
      <c r="D187" s="259" t="s">
        <v>74</v>
      </c>
      <c r="E187" s="259" t="s">
        <v>430</v>
      </c>
      <c r="F187" s="194" t="s">
        <v>431</v>
      </c>
      <c r="G187" s="122">
        <v>-0.7</v>
      </c>
      <c r="H187" s="194" t="s">
        <v>432</v>
      </c>
      <c r="I187" s="122" t="s">
        <v>433</v>
      </c>
      <c r="J187" s="246"/>
      <c r="K187" s="264"/>
      <c r="L187" s="246"/>
    </row>
    <row r="188" hidden="1" spans="2:12">
      <c r="B188" s="246"/>
      <c r="C188" s="251"/>
      <c r="D188" s="257" t="s">
        <v>395</v>
      </c>
      <c r="E188" s="267" t="s">
        <v>427</v>
      </c>
      <c r="F188" s="268" t="s">
        <v>434</v>
      </c>
      <c r="G188" s="266">
        <v>-2</v>
      </c>
      <c r="H188" s="265" t="s">
        <v>435</v>
      </c>
      <c r="I188" s="266" t="s">
        <v>349</v>
      </c>
      <c r="J188" s="246"/>
      <c r="K188" s="264"/>
      <c r="L188" s="246"/>
    </row>
    <row r="189" hidden="1" spans="2:12">
      <c r="B189" s="246"/>
      <c r="C189" s="251"/>
      <c r="D189" s="257" t="s">
        <v>72</v>
      </c>
      <c r="E189" s="257" t="s">
        <v>436</v>
      </c>
      <c r="F189" s="265" t="s">
        <v>437</v>
      </c>
      <c r="G189" s="266">
        <v>-0.6</v>
      </c>
      <c r="H189" s="265" t="s">
        <v>386</v>
      </c>
      <c r="I189" s="122" t="s">
        <v>433</v>
      </c>
      <c r="J189" s="246"/>
      <c r="K189" s="264"/>
      <c r="L189" s="246"/>
    </row>
    <row r="190" hidden="1" spans="2:12">
      <c r="B190" s="246"/>
      <c r="C190" s="251"/>
      <c r="D190" s="258" t="s">
        <v>362</v>
      </c>
      <c r="E190" s="257" t="s">
        <v>438</v>
      </c>
      <c r="F190" s="268" t="s">
        <v>439</v>
      </c>
      <c r="G190" s="266">
        <v>1.4</v>
      </c>
      <c r="H190" s="265" t="s">
        <v>440</v>
      </c>
      <c r="I190" s="266" t="s">
        <v>441</v>
      </c>
      <c r="J190" s="246"/>
      <c r="K190" s="264"/>
      <c r="L190" s="246"/>
    </row>
    <row r="191" hidden="1" spans="2:12">
      <c r="B191" s="246"/>
      <c r="C191" s="251"/>
      <c r="D191" s="258" t="s">
        <v>367</v>
      </c>
      <c r="E191" s="257" t="s">
        <v>438</v>
      </c>
      <c r="F191" s="268" t="s">
        <v>442</v>
      </c>
      <c r="G191" s="266">
        <v>1.2</v>
      </c>
      <c r="H191" s="268" t="s">
        <v>443</v>
      </c>
      <c r="I191" s="266" t="s">
        <v>441</v>
      </c>
      <c r="J191" s="246"/>
      <c r="K191" s="264"/>
      <c r="L191" s="246"/>
    </row>
    <row r="192" hidden="1" spans="2:12">
      <c r="B192" s="246"/>
      <c r="C192" s="251"/>
      <c r="D192" s="258" t="s">
        <v>370</v>
      </c>
      <c r="E192" s="257" t="s">
        <v>438</v>
      </c>
      <c r="F192" s="268" t="s">
        <v>396</v>
      </c>
      <c r="G192" s="266">
        <v>6</v>
      </c>
      <c r="H192" s="268" t="s">
        <v>444</v>
      </c>
      <c r="I192" s="266" t="s">
        <v>441</v>
      </c>
      <c r="J192" s="246"/>
      <c r="K192" s="264"/>
      <c r="L192" s="246"/>
    </row>
    <row r="193" hidden="1" spans="2:12">
      <c r="B193" s="246"/>
      <c r="C193" s="251"/>
      <c r="D193" s="258" t="s">
        <v>243</v>
      </c>
      <c r="E193" s="257" t="s">
        <v>438</v>
      </c>
      <c r="F193" s="268" t="s">
        <v>373</v>
      </c>
      <c r="G193" s="266">
        <v>0</v>
      </c>
      <c r="H193" s="268" t="s">
        <v>374</v>
      </c>
      <c r="I193" s="266" t="s">
        <v>441</v>
      </c>
      <c r="J193" s="246"/>
      <c r="K193" s="264"/>
      <c r="L193" s="246"/>
    </row>
    <row r="194" hidden="1" spans="2:12">
      <c r="B194" s="246"/>
      <c r="C194" s="251"/>
      <c r="D194" s="258" t="s">
        <v>119</v>
      </c>
      <c r="E194" s="257" t="s">
        <v>438</v>
      </c>
      <c r="F194" s="268" t="s">
        <v>396</v>
      </c>
      <c r="G194" s="266">
        <v>6</v>
      </c>
      <c r="H194" s="268" t="s">
        <v>444</v>
      </c>
      <c r="I194" s="266" t="s">
        <v>441</v>
      </c>
      <c r="J194" s="246"/>
      <c r="K194" s="264"/>
      <c r="L194" s="246"/>
    </row>
    <row r="195" hidden="1" spans="2:12">
      <c r="B195" s="246"/>
      <c r="C195" s="251"/>
      <c r="D195" s="258" t="s">
        <v>445</v>
      </c>
      <c r="E195" s="267" t="s">
        <v>446</v>
      </c>
      <c r="F195" s="268" t="s">
        <v>396</v>
      </c>
      <c r="G195" s="266">
        <v>6</v>
      </c>
      <c r="H195" s="268" t="s">
        <v>444</v>
      </c>
      <c r="I195" s="266" t="s">
        <v>441</v>
      </c>
      <c r="J195" s="246"/>
      <c r="K195" s="264"/>
      <c r="L195" s="246"/>
    </row>
    <row r="196" hidden="1" spans="2:12">
      <c r="B196" s="246"/>
      <c r="C196" s="251"/>
      <c r="D196" s="258" t="s">
        <v>323</v>
      </c>
      <c r="E196" s="257" t="s">
        <v>447</v>
      </c>
      <c r="F196" s="265" t="s">
        <v>448</v>
      </c>
      <c r="G196" s="266">
        <v>1</v>
      </c>
      <c r="H196" s="265" t="s">
        <v>449</v>
      </c>
      <c r="I196" s="266" t="s">
        <v>450</v>
      </c>
      <c r="J196" s="246"/>
      <c r="K196" s="264"/>
      <c r="L196" s="246"/>
    </row>
    <row r="197" hidden="1" spans="2:12">
      <c r="B197" s="246"/>
      <c r="C197" s="251"/>
      <c r="D197" s="258" t="s">
        <v>132</v>
      </c>
      <c r="E197" s="257" t="s">
        <v>451</v>
      </c>
      <c r="F197" s="265" t="s">
        <v>452</v>
      </c>
      <c r="G197" s="266">
        <v>-4</v>
      </c>
      <c r="H197" s="265" t="s">
        <v>331</v>
      </c>
      <c r="I197" s="266" t="s">
        <v>313</v>
      </c>
      <c r="J197" s="246"/>
      <c r="K197" s="264"/>
      <c r="L197" s="246"/>
    </row>
    <row r="198" hidden="1" spans="2:12">
      <c r="B198" s="246"/>
      <c r="C198" s="251"/>
      <c r="D198" s="258" t="s">
        <v>350</v>
      </c>
      <c r="E198" s="257" t="s">
        <v>453</v>
      </c>
      <c r="F198" s="265" t="s">
        <v>454</v>
      </c>
      <c r="G198" s="266">
        <v>-1</v>
      </c>
      <c r="H198" s="265" t="s">
        <v>455</v>
      </c>
      <c r="I198" s="266" t="s">
        <v>349</v>
      </c>
      <c r="J198" s="246"/>
      <c r="K198" s="264"/>
      <c r="L198" s="246"/>
    </row>
    <row r="199" hidden="1" spans="2:12">
      <c r="B199" s="246"/>
      <c r="C199" s="251"/>
      <c r="D199" s="261" t="s">
        <v>404</v>
      </c>
      <c r="E199" s="247" t="s">
        <v>456</v>
      </c>
      <c r="F199" s="242" t="s">
        <v>454</v>
      </c>
      <c r="G199" s="264">
        <v>-1</v>
      </c>
      <c r="H199" s="242" t="s">
        <v>21</v>
      </c>
      <c r="I199" s="264" t="s">
        <v>457</v>
      </c>
      <c r="J199" s="246"/>
      <c r="K199" s="264"/>
      <c r="L199" s="246"/>
    </row>
    <row r="200" ht="25" hidden="1" spans="2:12">
      <c r="B200" s="246"/>
      <c r="C200" s="251"/>
      <c r="D200" s="256" t="s">
        <v>458</v>
      </c>
      <c r="E200" s="278" t="s">
        <v>459</v>
      </c>
      <c r="F200" s="242" t="s">
        <v>460</v>
      </c>
      <c r="G200" s="264">
        <v>0</v>
      </c>
      <c r="H200" s="242" t="s">
        <v>461</v>
      </c>
      <c r="I200" s="264" t="s">
        <v>462</v>
      </c>
      <c r="J200" s="246"/>
      <c r="K200" s="264"/>
      <c r="L200" s="246"/>
    </row>
    <row r="201" hidden="1" spans="2:12">
      <c r="B201" s="246"/>
      <c r="C201" s="251"/>
      <c r="D201" s="256" t="s">
        <v>463</v>
      </c>
      <c r="E201" s="247" t="s">
        <v>464</v>
      </c>
      <c r="F201" s="242" t="s">
        <v>465</v>
      </c>
      <c r="G201" s="264">
        <v>2</v>
      </c>
      <c r="H201" s="242" t="s">
        <v>466</v>
      </c>
      <c r="I201" s="264" t="s">
        <v>462</v>
      </c>
      <c r="J201" s="246"/>
      <c r="K201" s="264"/>
      <c r="L201" s="246"/>
    </row>
    <row r="202" ht="17.25" hidden="1" customHeight="1" spans="2:12">
      <c r="B202" s="246"/>
      <c r="C202" s="251"/>
      <c r="D202" s="247" t="s">
        <v>265</v>
      </c>
      <c r="E202" s="247" t="s">
        <v>467</v>
      </c>
      <c r="F202" s="242" t="s">
        <v>468</v>
      </c>
      <c r="G202" s="264">
        <v>-2</v>
      </c>
      <c r="H202" s="242" t="s">
        <v>469</v>
      </c>
      <c r="I202" s="264" t="s">
        <v>418</v>
      </c>
      <c r="J202" s="246"/>
      <c r="K202" s="264"/>
      <c r="L202" s="246"/>
    </row>
    <row r="203" hidden="1" spans="2:12">
      <c r="B203" s="236" t="s">
        <v>470</v>
      </c>
      <c r="C203" s="237">
        <v>43895</v>
      </c>
      <c r="D203" s="256" t="s">
        <v>395</v>
      </c>
      <c r="E203" s="267" t="s">
        <v>471</v>
      </c>
      <c r="F203" s="242" t="s">
        <v>472</v>
      </c>
      <c r="G203" s="264">
        <v>-1</v>
      </c>
      <c r="H203" s="242" t="s">
        <v>473</v>
      </c>
      <c r="I203" s="264" t="s">
        <v>474</v>
      </c>
      <c r="J203" s="236" t="s">
        <v>322</v>
      </c>
      <c r="K203" s="236">
        <f>+SUM(K183,G203:G210)</f>
        <v>1507.9</v>
      </c>
      <c r="L203" s="281"/>
    </row>
    <row r="204" hidden="1" spans="2:12">
      <c r="B204" s="239"/>
      <c r="C204" s="240"/>
      <c r="D204" s="256" t="s">
        <v>88</v>
      </c>
      <c r="E204" s="267" t="s">
        <v>475</v>
      </c>
      <c r="F204" s="242" t="s">
        <v>454</v>
      </c>
      <c r="G204" s="264">
        <v>-1</v>
      </c>
      <c r="H204" s="242" t="s">
        <v>455</v>
      </c>
      <c r="I204" s="264" t="s">
        <v>476</v>
      </c>
      <c r="J204" s="239"/>
      <c r="K204" s="239"/>
      <c r="L204" s="281"/>
    </row>
    <row r="205" hidden="1" spans="2:12">
      <c r="B205" s="239"/>
      <c r="C205" s="240"/>
      <c r="D205" s="256" t="s">
        <v>90</v>
      </c>
      <c r="E205" s="267" t="s">
        <v>477</v>
      </c>
      <c r="F205" s="242" t="s">
        <v>478</v>
      </c>
      <c r="G205" s="264">
        <v>-2</v>
      </c>
      <c r="H205" s="242" t="s">
        <v>479</v>
      </c>
      <c r="I205" s="264" t="s">
        <v>476</v>
      </c>
      <c r="J205" s="239"/>
      <c r="K205" s="239"/>
      <c r="L205" s="281"/>
    </row>
    <row r="206" hidden="1" spans="2:12">
      <c r="B206" s="239"/>
      <c r="C206" s="240"/>
      <c r="D206" s="256" t="s">
        <v>94</v>
      </c>
      <c r="E206" s="267" t="s">
        <v>480</v>
      </c>
      <c r="F206" s="242" t="s">
        <v>481</v>
      </c>
      <c r="G206" s="264">
        <v>-2</v>
      </c>
      <c r="H206" s="242" t="s">
        <v>482</v>
      </c>
      <c r="I206" s="264" t="s">
        <v>476</v>
      </c>
      <c r="J206" s="239"/>
      <c r="K206" s="239"/>
      <c r="L206" s="281"/>
    </row>
    <row r="207" hidden="1" spans="2:12">
      <c r="B207" s="239"/>
      <c r="C207" s="240"/>
      <c r="D207" s="256" t="s">
        <v>483</v>
      </c>
      <c r="E207" s="267" t="s">
        <v>480</v>
      </c>
      <c r="F207" s="242" t="s">
        <v>484</v>
      </c>
      <c r="G207" s="264">
        <v>-1</v>
      </c>
      <c r="H207" s="242" t="s">
        <v>337</v>
      </c>
      <c r="I207" s="264" t="s">
        <v>476</v>
      </c>
      <c r="J207" s="239"/>
      <c r="K207" s="239"/>
      <c r="L207" s="281"/>
    </row>
    <row r="208" hidden="1" spans="2:12">
      <c r="B208" s="239"/>
      <c r="C208" s="240"/>
      <c r="D208" s="256" t="s">
        <v>485</v>
      </c>
      <c r="E208" s="267" t="s">
        <v>486</v>
      </c>
      <c r="F208" s="242" t="s">
        <v>417</v>
      </c>
      <c r="G208" s="264">
        <v>2</v>
      </c>
      <c r="H208" s="242" t="s">
        <v>21</v>
      </c>
      <c r="I208" s="264" t="s">
        <v>450</v>
      </c>
      <c r="J208" s="239"/>
      <c r="K208" s="239"/>
      <c r="L208" s="281"/>
    </row>
    <row r="209" hidden="1" spans="2:12">
      <c r="B209" s="239"/>
      <c r="C209" s="240"/>
      <c r="D209" s="256" t="s">
        <v>416</v>
      </c>
      <c r="E209" s="247" t="s">
        <v>487</v>
      </c>
      <c r="F209" s="242" t="s">
        <v>488</v>
      </c>
      <c r="G209" s="264">
        <v>1</v>
      </c>
      <c r="H209" s="242" t="s">
        <v>489</v>
      </c>
      <c r="I209" s="264" t="s">
        <v>474</v>
      </c>
      <c r="J209" s="239"/>
      <c r="K209" s="239"/>
      <c r="L209" s="281"/>
    </row>
    <row r="210" hidden="1" spans="2:12">
      <c r="B210" s="248"/>
      <c r="C210" s="249"/>
      <c r="D210" s="247" t="s">
        <v>490</v>
      </c>
      <c r="E210" s="247" t="s">
        <v>491</v>
      </c>
      <c r="F210" s="242" t="s">
        <v>492</v>
      </c>
      <c r="G210" s="264">
        <v>-1</v>
      </c>
      <c r="H210" s="242" t="s">
        <v>493</v>
      </c>
      <c r="I210" s="264" t="s">
        <v>494</v>
      </c>
      <c r="J210" s="248"/>
      <c r="K210" s="248"/>
      <c r="L210" s="282"/>
    </row>
    <row r="211" hidden="1" spans="2:12">
      <c r="B211" s="246" t="s">
        <v>495</v>
      </c>
      <c r="C211" s="251">
        <v>43900</v>
      </c>
      <c r="D211" s="247" t="s">
        <v>496</v>
      </c>
      <c r="E211" s="247" t="s">
        <v>427</v>
      </c>
      <c r="F211" s="242" t="s">
        <v>308</v>
      </c>
      <c r="G211" s="264">
        <v>2</v>
      </c>
      <c r="H211" s="242" t="s">
        <v>479</v>
      </c>
      <c r="I211" s="264" t="s">
        <v>313</v>
      </c>
      <c r="J211" s="246" t="s">
        <v>322</v>
      </c>
      <c r="K211" s="246">
        <f>+SUM(K203,G211:G214)</f>
        <v>1512.9</v>
      </c>
      <c r="L211" s="246"/>
    </row>
    <row r="212" hidden="1" spans="2:12">
      <c r="B212" s="246"/>
      <c r="C212" s="251"/>
      <c r="D212" s="247" t="s">
        <v>497</v>
      </c>
      <c r="E212" s="247" t="s">
        <v>498</v>
      </c>
      <c r="F212" s="242" t="s">
        <v>499</v>
      </c>
      <c r="G212" s="264">
        <v>1</v>
      </c>
      <c r="H212" s="242" t="s">
        <v>500</v>
      </c>
      <c r="I212" s="264" t="s">
        <v>313</v>
      </c>
      <c r="J212" s="246"/>
      <c r="K212" s="246"/>
      <c r="L212" s="246"/>
    </row>
    <row r="213" hidden="1" spans="2:12">
      <c r="B213" s="246"/>
      <c r="C213" s="251"/>
      <c r="D213" s="247" t="s">
        <v>245</v>
      </c>
      <c r="E213" s="247" t="s">
        <v>501</v>
      </c>
      <c r="F213" s="242" t="s">
        <v>502</v>
      </c>
      <c r="G213" s="264">
        <v>2</v>
      </c>
      <c r="H213" s="242" t="s">
        <v>503</v>
      </c>
      <c r="I213" s="264" t="s">
        <v>450</v>
      </c>
      <c r="J213" s="246"/>
      <c r="K213" s="246"/>
      <c r="L213" s="246"/>
    </row>
    <row r="214" hidden="1" spans="2:12">
      <c r="B214" s="246"/>
      <c r="C214" s="251"/>
      <c r="D214" s="247" t="s">
        <v>504</v>
      </c>
      <c r="E214" s="247" t="s">
        <v>505</v>
      </c>
      <c r="F214" s="242" t="s">
        <v>325</v>
      </c>
      <c r="G214" s="264">
        <v>0</v>
      </c>
      <c r="H214" s="242" t="s">
        <v>355</v>
      </c>
      <c r="I214" s="264" t="s">
        <v>313</v>
      </c>
      <c r="J214" s="246"/>
      <c r="K214" s="246"/>
      <c r="L214" s="246"/>
    </row>
    <row r="215" hidden="1" spans="2:12">
      <c r="B215" s="246" t="s">
        <v>506</v>
      </c>
      <c r="C215" s="251">
        <v>43906</v>
      </c>
      <c r="D215" s="247" t="s">
        <v>507</v>
      </c>
      <c r="E215" s="247" t="s">
        <v>508</v>
      </c>
      <c r="F215" s="242" t="s">
        <v>325</v>
      </c>
      <c r="G215" s="264">
        <v>0</v>
      </c>
      <c r="H215" s="242" t="s">
        <v>509</v>
      </c>
      <c r="I215" s="264" t="s">
        <v>510</v>
      </c>
      <c r="J215" s="246" t="s">
        <v>322</v>
      </c>
      <c r="K215" s="246">
        <f>+SUM(K211,G215:G223)</f>
        <v>1518.3</v>
      </c>
      <c r="L215" s="283"/>
    </row>
    <row r="216" ht="12.75" hidden="1" customHeight="1" spans="2:12">
      <c r="B216" s="246"/>
      <c r="C216" s="251"/>
      <c r="D216" s="257" t="s">
        <v>511</v>
      </c>
      <c r="E216" s="247" t="s">
        <v>512</v>
      </c>
      <c r="F216" s="242" t="s">
        <v>437</v>
      </c>
      <c r="G216" s="264">
        <v>-0.6</v>
      </c>
      <c r="H216" s="242" t="s">
        <v>513</v>
      </c>
      <c r="I216" s="264" t="s">
        <v>313</v>
      </c>
      <c r="J216" s="246"/>
      <c r="K216" s="246"/>
      <c r="L216" s="283"/>
    </row>
    <row r="217" ht="12.75" hidden="1" customHeight="1" spans="2:12">
      <c r="B217" s="246"/>
      <c r="C217" s="246"/>
      <c r="D217" s="257" t="s">
        <v>496</v>
      </c>
      <c r="E217" s="257" t="s">
        <v>427</v>
      </c>
      <c r="F217" s="268" t="s">
        <v>481</v>
      </c>
      <c r="G217" s="266">
        <v>-2</v>
      </c>
      <c r="H217" s="268" t="s">
        <v>514</v>
      </c>
      <c r="I217" s="264" t="s">
        <v>313</v>
      </c>
      <c r="J217" s="246"/>
      <c r="K217" s="246"/>
      <c r="L217" s="283"/>
    </row>
    <row r="218" hidden="1" spans="2:12">
      <c r="B218" s="246"/>
      <c r="C218" s="246"/>
      <c r="D218" s="257" t="s">
        <v>154</v>
      </c>
      <c r="E218" s="257" t="s">
        <v>515</v>
      </c>
      <c r="F218" s="242" t="s">
        <v>516</v>
      </c>
      <c r="G218" s="266">
        <v>0</v>
      </c>
      <c r="H218" s="242" t="s">
        <v>449</v>
      </c>
      <c r="I218" s="264" t="s">
        <v>313</v>
      </c>
      <c r="J218" s="246"/>
      <c r="K218" s="246"/>
      <c r="L218" s="283" t="s">
        <v>517</v>
      </c>
    </row>
    <row r="219" hidden="1" spans="2:12">
      <c r="B219" s="246"/>
      <c r="C219" s="246"/>
      <c r="D219" s="257" t="s">
        <v>156</v>
      </c>
      <c r="E219" s="257" t="s">
        <v>518</v>
      </c>
      <c r="F219" s="242" t="s">
        <v>448</v>
      </c>
      <c r="G219" s="266">
        <v>1</v>
      </c>
      <c r="H219" s="242" t="s">
        <v>449</v>
      </c>
      <c r="I219" s="264" t="s">
        <v>313</v>
      </c>
      <c r="J219" s="246"/>
      <c r="K219" s="246"/>
      <c r="L219" s="283" t="s">
        <v>517</v>
      </c>
    </row>
    <row r="220" hidden="1" spans="2:12">
      <c r="B220" s="246"/>
      <c r="C220" s="246"/>
      <c r="D220" s="247" t="s">
        <v>401</v>
      </c>
      <c r="E220" s="247" t="s">
        <v>519</v>
      </c>
      <c r="F220" s="242" t="s">
        <v>520</v>
      </c>
      <c r="G220" s="264">
        <v>4</v>
      </c>
      <c r="H220" s="242" t="s">
        <v>521</v>
      </c>
      <c r="I220" s="264" t="s">
        <v>522</v>
      </c>
      <c r="J220" s="246"/>
      <c r="K220" s="246"/>
      <c r="L220" s="283"/>
    </row>
    <row r="221" hidden="1" spans="2:12">
      <c r="B221" s="246"/>
      <c r="C221" s="246"/>
      <c r="D221" s="247" t="s">
        <v>523</v>
      </c>
      <c r="E221" s="247" t="s">
        <v>524</v>
      </c>
      <c r="F221" s="242" t="s">
        <v>525</v>
      </c>
      <c r="G221" s="264">
        <v>3</v>
      </c>
      <c r="H221" s="242" t="s">
        <v>444</v>
      </c>
      <c r="I221" s="264" t="s">
        <v>526</v>
      </c>
      <c r="J221" s="246"/>
      <c r="K221" s="246"/>
      <c r="L221" s="283"/>
    </row>
    <row r="222" hidden="1" spans="2:12">
      <c r="B222" s="246"/>
      <c r="C222" s="246"/>
      <c r="D222" s="256" t="s">
        <v>222</v>
      </c>
      <c r="E222" s="247" t="s">
        <v>527</v>
      </c>
      <c r="F222" s="242" t="s">
        <v>528</v>
      </c>
      <c r="G222" s="264">
        <v>1</v>
      </c>
      <c r="H222" s="242" t="s">
        <v>529</v>
      </c>
      <c r="I222" s="264" t="s">
        <v>530</v>
      </c>
      <c r="J222" s="246"/>
      <c r="K222" s="246"/>
      <c r="L222" s="283"/>
    </row>
    <row r="223" hidden="1" outlineLevel="1" spans="2:12">
      <c r="B223" s="246"/>
      <c r="C223" s="246"/>
      <c r="D223" s="256" t="s">
        <v>413</v>
      </c>
      <c r="E223" s="247" t="s">
        <v>531</v>
      </c>
      <c r="F223" s="242" t="s">
        <v>532</v>
      </c>
      <c r="G223" s="264">
        <v>-1</v>
      </c>
      <c r="H223" s="242" t="s">
        <v>479</v>
      </c>
      <c r="I223" s="264" t="s">
        <v>474</v>
      </c>
      <c r="J223" s="246"/>
      <c r="K223" s="246"/>
      <c r="L223" s="283"/>
    </row>
    <row r="224" hidden="1" outlineLevel="1" collapsed="1" spans="2:12">
      <c r="B224" s="246" t="s">
        <v>533</v>
      </c>
      <c r="C224" s="251">
        <v>43910</v>
      </c>
      <c r="D224" s="247" t="s">
        <v>152</v>
      </c>
      <c r="E224" s="257" t="s">
        <v>515</v>
      </c>
      <c r="F224" s="242" t="s">
        <v>516</v>
      </c>
      <c r="G224" s="264">
        <v>0</v>
      </c>
      <c r="H224" s="242" t="s">
        <v>534</v>
      </c>
      <c r="I224" s="264" t="s">
        <v>535</v>
      </c>
      <c r="J224" s="246" t="s">
        <v>322</v>
      </c>
      <c r="K224" s="246">
        <f>+SUM(G224:G227,K215)</f>
        <v>1523.3</v>
      </c>
      <c r="L224" s="283" t="s">
        <v>517</v>
      </c>
    </row>
    <row r="225" hidden="1" outlineLevel="1" spans="2:12">
      <c r="B225" s="246"/>
      <c r="C225" s="251"/>
      <c r="D225" s="257" t="s">
        <v>343</v>
      </c>
      <c r="E225" s="257" t="s">
        <v>515</v>
      </c>
      <c r="F225" s="242" t="s">
        <v>448</v>
      </c>
      <c r="G225" s="264">
        <v>1</v>
      </c>
      <c r="H225" s="242" t="s">
        <v>534</v>
      </c>
      <c r="I225" s="264" t="s">
        <v>535</v>
      </c>
      <c r="J225" s="246"/>
      <c r="K225" s="246"/>
      <c r="L225" s="283" t="s">
        <v>517</v>
      </c>
    </row>
    <row r="226" hidden="1" outlineLevel="1" spans="2:12">
      <c r="B226" s="246"/>
      <c r="C226" s="251"/>
      <c r="D226" s="247" t="s">
        <v>179</v>
      </c>
      <c r="E226" s="247" t="s">
        <v>536</v>
      </c>
      <c r="F226" s="242" t="s">
        <v>448</v>
      </c>
      <c r="G226" s="264">
        <v>1</v>
      </c>
      <c r="H226" s="242" t="s">
        <v>537</v>
      </c>
      <c r="I226" s="264" t="s">
        <v>538</v>
      </c>
      <c r="J226" s="246"/>
      <c r="K226" s="246"/>
      <c r="L226" s="283"/>
    </row>
    <row r="227" hidden="1" outlineLevel="1" spans="2:12">
      <c r="B227" s="246"/>
      <c r="C227" s="246"/>
      <c r="D227" s="257" t="s">
        <v>539</v>
      </c>
      <c r="E227" s="257" t="s">
        <v>540</v>
      </c>
      <c r="F227" s="268" t="s">
        <v>525</v>
      </c>
      <c r="G227" s="266">
        <v>3</v>
      </c>
      <c r="H227" s="268" t="s">
        <v>444</v>
      </c>
      <c r="I227" s="264" t="s">
        <v>450</v>
      </c>
      <c r="J227" s="246"/>
      <c r="K227" s="246"/>
      <c r="L227" s="283"/>
    </row>
    <row r="228" ht="25" hidden="1" outlineLevel="1" spans="2:12">
      <c r="B228" s="246" t="s">
        <v>541</v>
      </c>
      <c r="C228" s="251">
        <v>43915</v>
      </c>
      <c r="D228" s="274" t="s">
        <v>395</v>
      </c>
      <c r="E228" s="279" t="s">
        <v>542</v>
      </c>
      <c r="F228" s="268" t="s">
        <v>543</v>
      </c>
      <c r="G228" s="264">
        <v>4</v>
      </c>
      <c r="H228" s="268" t="s">
        <v>544</v>
      </c>
      <c r="I228" s="264" t="s">
        <v>535</v>
      </c>
      <c r="J228" s="246" t="s">
        <v>322</v>
      </c>
      <c r="K228" s="246">
        <f>+K224+SUM(G228:G233)</f>
        <v>1527.4</v>
      </c>
      <c r="L228" s="283"/>
    </row>
    <row r="229" hidden="1" outlineLevel="1" spans="2:12">
      <c r="B229" s="246"/>
      <c r="C229" s="251"/>
      <c r="D229" s="274" t="s">
        <v>545</v>
      </c>
      <c r="E229" s="257" t="s">
        <v>546</v>
      </c>
      <c r="F229" s="268" t="s">
        <v>547</v>
      </c>
      <c r="G229" s="264">
        <v>0.4</v>
      </c>
      <c r="H229" s="268" t="s">
        <v>548</v>
      </c>
      <c r="I229" s="264" t="s">
        <v>549</v>
      </c>
      <c r="J229" s="246"/>
      <c r="K229" s="246"/>
      <c r="L229" s="283"/>
    </row>
    <row r="230" ht="28" hidden="1" outlineLevel="1" spans="2:12">
      <c r="B230" s="246"/>
      <c r="C230" s="251"/>
      <c r="D230" s="274" t="s">
        <v>115</v>
      </c>
      <c r="E230" s="257" t="s">
        <v>546</v>
      </c>
      <c r="F230" s="268" t="s">
        <v>550</v>
      </c>
      <c r="G230" s="264">
        <v>-0.3</v>
      </c>
      <c r="H230" s="268" t="s">
        <v>551</v>
      </c>
      <c r="I230" s="264" t="s">
        <v>549</v>
      </c>
      <c r="J230" s="246"/>
      <c r="K230" s="246"/>
      <c r="L230" s="247"/>
    </row>
    <row r="231" hidden="1" outlineLevel="1" spans="2:12">
      <c r="B231" s="246"/>
      <c r="C231" s="251"/>
      <c r="D231" s="247" t="s">
        <v>504</v>
      </c>
      <c r="E231" s="247" t="s">
        <v>552</v>
      </c>
      <c r="F231" s="268" t="s">
        <v>325</v>
      </c>
      <c r="G231" s="264">
        <v>0</v>
      </c>
      <c r="H231" s="268" t="s">
        <v>553</v>
      </c>
      <c r="I231" s="264" t="s">
        <v>313</v>
      </c>
      <c r="J231" s="246"/>
      <c r="K231" s="246"/>
      <c r="L231" s="283"/>
    </row>
    <row r="232" hidden="1" outlineLevel="1" spans="2:12">
      <c r="B232" s="246"/>
      <c r="C232" s="251"/>
      <c r="D232" s="257" t="s">
        <v>175</v>
      </c>
      <c r="E232" s="257" t="s">
        <v>392</v>
      </c>
      <c r="F232" s="268" t="s">
        <v>468</v>
      </c>
      <c r="G232" s="266">
        <v>-2</v>
      </c>
      <c r="H232" s="268" t="s">
        <v>394</v>
      </c>
      <c r="I232" s="264" t="s">
        <v>554</v>
      </c>
      <c r="J232" s="246"/>
      <c r="K232" s="246"/>
      <c r="L232" s="283" t="s">
        <v>517</v>
      </c>
    </row>
    <row r="233" ht="50" hidden="1" outlineLevel="1" spans="2:12">
      <c r="B233" s="246"/>
      <c r="C233" s="251"/>
      <c r="D233" s="247" t="s">
        <v>132</v>
      </c>
      <c r="E233" s="278" t="s">
        <v>555</v>
      </c>
      <c r="F233" s="268" t="s">
        <v>556</v>
      </c>
      <c r="G233" s="264">
        <v>2</v>
      </c>
      <c r="H233" s="268" t="s">
        <v>429</v>
      </c>
      <c r="I233" s="264" t="s">
        <v>535</v>
      </c>
      <c r="J233" s="246"/>
      <c r="K233" s="246"/>
      <c r="L233" s="283"/>
    </row>
    <row r="234" hidden="1" outlineLevel="1" spans="2:12">
      <c r="B234" s="246" t="s">
        <v>557</v>
      </c>
      <c r="C234" s="251">
        <v>43920</v>
      </c>
      <c r="D234" s="275" t="s">
        <v>558</v>
      </c>
      <c r="E234" s="247" t="s">
        <v>559</v>
      </c>
      <c r="F234" s="242" t="s">
        <v>345</v>
      </c>
      <c r="G234" s="264">
        <v>4</v>
      </c>
      <c r="H234" s="242" t="s">
        <v>21</v>
      </c>
      <c r="I234" s="264" t="s">
        <v>366</v>
      </c>
      <c r="J234" s="246" t="s">
        <v>322</v>
      </c>
      <c r="K234" s="246">
        <f>++SUM(K228,G234,G235,G236)</f>
        <v>1536.4</v>
      </c>
      <c r="L234" s="247"/>
    </row>
    <row r="235" hidden="1" outlineLevel="1" spans="2:12">
      <c r="B235" s="246"/>
      <c r="C235" s="251"/>
      <c r="D235" s="275" t="s">
        <v>560</v>
      </c>
      <c r="E235" s="247" t="s">
        <v>561</v>
      </c>
      <c r="F235" s="242" t="s">
        <v>525</v>
      </c>
      <c r="G235" s="264">
        <v>3</v>
      </c>
      <c r="H235" s="242" t="s">
        <v>444</v>
      </c>
      <c r="I235" s="264" t="s">
        <v>562</v>
      </c>
      <c r="J235" s="246"/>
      <c r="K235" s="246"/>
      <c r="L235" s="247" t="s">
        <v>563</v>
      </c>
    </row>
    <row r="236" hidden="1" outlineLevel="1" spans="2:12">
      <c r="B236" s="246"/>
      <c r="C236" s="251"/>
      <c r="D236" s="275" t="s">
        <v>564</v>
      </c>
      <c r="E236" s="247" t="s">
        <v>565</v>
      </c>
      <c r="F236" s="242" t="s">
        <v>566</v>
      </c>
      <c r="G236" s="264">
        <v>2</v>
      </c>
      <c r="H236" s="242" t="s">
        <v>21</v>
      </c>
      <c r="I236" s="264" t="s">
        <v>562</v>
      </c>
      <c r="J236" s="246"/>
      <c r="K236" s="246"/>
      <c r="L236" s="247" t="s">
        <v>567</v>
      </c>
    </row>
    <row r="237" hidden="1" outlineLevel="1" spans="2:12">
      <c r="B237" s="246" t="s">
        <v>568</v>
      </c>
      <c r="C237" s="251">
        <v>43921</v>
      </c>
      <c r="D237" s="274" t="s">
        <v>395</v>
      </c>
      <c r="E237" s="247" t="s">
        <v>569</v>
      </c>
      <c r="F237" s="268" t="s">
        <v>334</v>
      </c>
      <c r="G237" s="246">
        <v>-4</v>
      </c>
      <c r="H237" s="268" t="s">
        <v>544</v>
      </c>
      <c r="I237" s="246" t="s">
        <v>349</v>
      </c>
      <c r="J237" s="246" t="s">
        <v>322</v>
      </c>
      <c r="K237" s="246">
        <f>+K234+G237</f>
        <v>1532.4</v>
      </c>
      <c r="L237" s="247"/>
    </row>
    <row r="238" ht="25" hidden="1" outlineLevel="1" collapsed="1" spans="2:12">
      <c r="B238" s="239" t="s">
        <v>570</v>
      </c>
      <c r="C238" s="240">
        <v>43949</v>
      </c>
      <c r="D238" s="274" t="s">
        <v>571</v>
      </c>
      <c r="E238" s="247" t="s">
        <v>572</v>
      </c>
      <c r="F238" s="242" t="s">
        <v>417</v>
      </c>
      <c r="G238" s="246">
        <v>2</v>
      </c>
      <c r="H238" s="242" t="s">
        <v>573</v>
      </c>
      <c r="I238" s="246" t="s">
        <v>574</v>
      </c>
      <c r="J238" s="239" t="s">
        <v>322</v>
      </c>
      <c r="K238" s="239">
        <f>+K237+SUM(G238:G256)</f>
        <v>1563.4</v>
      </c>
      <c r="L238" s="247"/>
    </row>
    <row r="239" hidden="1" outlineLevel="1" spans="2:12">
      <c r="B239" s="239"/>
      <c r="C239" s="240"/>
      <c r="D239" s="274" t="s">
        <v>575</v>
      </c>
      <c r="E239" s="247" t="s">
        <v>576</v>
      </c>
      <c r="F239" s="242" t="s">
        <v>577</v>
      </c>
      <c r="G239" s="246">
        <v>1</v>
      </c>
      <c r="H239" s="242" t="s">
        <v>21</v>
      </c>
      <c r="I239" s="246" t="s">
        <v>578</v>
      </c>
      <c r="J239" s="239"/>
      <c r="K239" s="239"/>
      <c r="L239" s="247"/>
    </row>
    <row r="240" ht="25" hidden="1" outlineLevel="1" spans="2:12">
      <c r="B240" s="239"/>
      <c r="C240" s="240"/>
      <c r="D240" s="276" t="s">
        <v>579</v>
      </c>
      <c r="E240" s="247" t="s">
        <v>580</v>
      </c>
      <c r="F240" s="280" t="s">
        <v>581</v>
      </c>
      <c r="G240" s="246">
        <v>2</v>
      </c>
      <c r="H240" s="242" t="s">
        <v>21</v>
      </c>
      <c r="I240" s="246" t="s">
        <v>574</v>
      </c>
      <c r="J240" s="239"/>
      <c r="K240" s="239"/>
      <c r="L240" s="247"/>
    </row>
    <row r="241" hidden="1" outlineLevel="1" spans="2:12">
      <c r="B241" s="239"/>
      <c r="C241" s="240"/>
      <c r="D241" s="277" t="s">
        <v>496</v>
      </c>
      <c r="E241" s="247" t="s">
        <v>582</v>
      </c>
      <c r="F241" s="280" t="s">
        <v>583</v>
      </c>
      <c r="G241" s="246">
        <v>4</v>
      </c>
      <c r="H241" s="242" t="s">
        <v>21</v>
      </c>
      <c r="I241" s="246" t="s">
        <v>476</v>
      </c>
      <c r="J241" s="239"/>
      <c r="K241" s="239"/>
      <c r="L241" s="247"/>
    </row>
    <row r="242" hidden="1" outlineLevel="1" spans="2:12">
      <c r="B242" s="239"/>
      <c r="C242" s="240"/>
      <c r="D242" s="274" t="s">
        <v>584</v>
      </c>
      <c r="E242" s="247" t="s">
        <v>585</v>
      </c>
      <c r="F242" s="242" t="s">
        <v>586</v>
      </c>
      <c r="G242" s="246">
        <v>2</v>
      </c>
      <c r="H242" s="242" t="s">
        <v>21</v>
      </c>
      <c r="I242" s="246" t="s">
        <v>578</v>
      </c>
      <c r="J242" s="239"/>
      <c r="K242" s="239"/>
      <c r="L242" s="247"/>
    </row>
    <row r="243" hidden="1" outlineLevel="1" spans="2:12">
      <c r="B243" s="239"/>
      <c r="C243" s="240"/>
      <c r="D243" s="274" t="s">
        <v>587</v>
      </c>
      <c r="E243" s="247" t="s">
        <v>588</v>
      </c>
      <c r="F243" s="242" t="s">
        <v>589</v>
      </c>
      <c r="G243" s="246">
        <v>2</v>
      </c>
      <c r="H243" s="242" t="s">
        <v>21</v>
      </c>
      <c r="I243" s="246" t="s">
        <v>578</v>
      </c>
      <c r="J243" s="239"/>
      <c r="K243" s="239"/>
      <c r="L243" s="247"/>
    </row>
    <row r="244" hidden="1" outlineLevel="1" spans="2:12">
      <c r="B244" s="239"/>
      <c r="C244" s="240"/>
      <c r="D244" s="274" t="s">
        <v>590</v>
      </c>
      <c r="E244" s="247" t="s">
        <v>591</v>
      </c>
      <c r="F244" s="242" t="s">
        <v>592</v>
      </c>
      <c r="G244" s="246">
        <v>1</v>
      </c>
      <c r="H244" s="242" t="s">
        <v>21</v>
      </c>
      <c r="I244" s="246" t="s">
        <v>593</v>
      </c>
      <c r="J244" s="239"/>
      <c r="K244" s="239"/>
      <c r="L244" s="247"/>
    </row>
    <row r="245" hidden="1" outlineLevel="1" spans="2:12">
      <c r="B245" s="239"/>
      <c r="C245" s="240"/>
      <c r="D245" s="277" t="s">
        <v>350</v>
      </c>
      <c r="E245" s="247" t="s">
        <v>594</v>
      </c>
      <c r="F245" s="280" t="s">
        <v>595</v>
      </c>
      <c r="G245" s="246">
        <v>4</v>
      </c>
      <c r="H245" s="242" t="s">
        <v>21</v>
      </c>
      <c r="I245" s="246" t="s">
        <v>596</v>
      </c>
      <c r="J245" s="239"/>
      <c r="K245" s="239"/>
      <c r="L245" s="247"/>
    </row>
    <row r="246" hidden="1" outlineLevel="1" spans="2:12">
      <c r="B246" s="239"/>
      <c r="C246" s="240"/>
      <c r="D246" s="274" t="s">
        <v>597</v>
      </c>
      <c r="E246" s="247" t="s">
        <v>598</v>
      </c>
      <c r="F246" s="242" t="s">
        <v>599</v>
      </c>
      <c r="G246" s="246">
        <v>2</v>
      </c>
      <c r="H246" s="242" t="s">
        <v>21</v>
      </c>
      <c r="I246" s="246" t="s">
        <v>596</v>
      </c>
      <c r="J246" s="239"/>
      <c r="K246" s="239"/>
      <c r="L246" s="247"/>
    </row>
    <row r="247" hidden="1" outlineLevel="1" spans="2:12">
      <c r="B247" s="239"/>
      <c r="C247" s="240"/>
      <c r="D247" s="274" t="s">
        <v>600</v>
      </c>
      <c r="E247" s="247" t="s">
        <v>601</v>
      </c>
      <c r="F247" s="242" t="s">
        <v>602</v>
      </c>
      <c r="G247" s="246">
        <v>1</v>
      </c>
      <c r="H247" s="242" t="s">
        <v>21</v>
      </c>
      <c r="I247" s="246" t="s">
        <v>603</v>
      </c>
      <c r="J247" s="239"/>
      <c r="K247" s="239"/>
      <c r="L247" s="247"/>
    </row>
    <row r="248" hidden="1" outlineLevel="1" spans="2:12">
      <c r="B248" s="239"/>
      <c r="C248" s="240"/>
      <c r="D248" s="274" t="s">
        <v>173</v>
      </c>
      <c r="E248" s="247" t="s">
        <v>604</v>
      </c>
      <c r="F248" s="242" t="s">
        <v>605</v>
      </c>
      <c r="G248" s="246">
        <v>2</v>
      </c>
      <c r="H248" s="242" t="s">
        <v>21</v>
      </c>
      <c r="I248" s="246" t="s">
        <v>578</v>
      </c>
      <c r="J248" s="239"/>
      <c r="K248" s="239"/>
      <c r="L248" s="247"/>
    </row>
    <row r="249" ht="25" hidden="1" outlineLevel="1" spans="2:12">
      <c r="B249" s="239"/>
      <c r="C249" s="240"/>
      <c r="D249" s="274" t="s">
        <v>606</v>
      </c>
      <c r="E249" s="247" t="s">
        <v>607</v>
      </c>
      <c r="F249" s="242" t="s">
        <v>608</v>
      </c>
      <c r="G249" s="246">
        <v>2</v>
      </c>
      <c r="H249" s="242" t="s">
        <v>21</v>
      </c>
      <c r="I249" s="246" t="s">
        <v>578</v>
      </c>
      <c r="J249" s="239"/>
      <c r="K249" s="239"/>
      <c r="L249" s="247"/>
    </row>
    <row r="250" hidden="1" outlineLevel="1" spans="2:12">
      <c r="B250" s="239"/>
      <c r="C250" s="240"/>
      <c r="D250" s="274" t="s">
        <v>169</v>
      </c>
      <c r="E250" s="247" t="s">
        <v>609</v>
      </c>
      <c r="F250" s="242" t="s">
        <v>610</v>
      </c>
      <c r="G250" s="246">
        <v>2</v>
      </c>
      <c r="H250" s="242" t="s">
        <v>21</v>
      </c>
      <c r="I250" s="246" t="s">
        <v>578</v>
      </c>
      <c r="J250" s="239"/>
      <c r="K250" s="239"/>
      <c r="L250" s="247"/>
    </row>
    <row r="251" hidden="1" outlineLevel="1" spans="2:12">
      <c r="B251" s="239"/>
      <c r="C251" s="240"/>
      <c r="D251" s="274" t="s">
        <v>611</v>
      </c>
      <c r="E251" s="247" t="s">
        <v>612</v>
      </c>
      <c r="F251" s="242" t="s">
        <v>613</v>
      </c>
      <c r="G251" s="246">
        <v>1</v>
      </c>
      <c r="H251" s="242" t="s">
        <v>21</v>
      </c>
      <c r="I251" s="246" t="s">
        <v>578</v>
      </c>
      <c r="J251" s="239"/>
      <c r="K251" s="239"/>
      <c r="L251" s="247"/>
    </row>
    <row r="252" hidden="1" outlineLevel="1" spans="2:12">
      <c r="B252" s="239"/>
      <c r="C252" s="240"/>
      <c r="D252" s="274" t="s">
        <v>614</v>
      </c>
      <c r="E252" s="247" t="s">
        <v>615</v>
      </c>
      <c r="F252" s="242" t="s">
        <v>616</v>
      </c>
      <c r="G252" s="246">
        <v>1</v>
      </c>
      <c r="H252" s="242" t="s">
        <v>21</v>
      </c>
      <c r="I252" s="246" t="s">
        <v>578</v>
      </c>
      <c r="J252" s="239"/>
      <c r="K252" s="239"/>
      <c r="L252" s="247"/>
    </row>
    <row r="253" hidden="1" outlineLevel="1" spans="2:12">
      <c r="B253" s="239"/>
      <c r="C253" s="240"/>
      <c r="D253" s="274" t="s">
        <v>617</v>
      </c>
      <c r="E253" s="247" t="s">
        <v>618</v>
      </c>
      <c r="F253" s="242" t="s">
        <v>608</v>
      </c>
      <c r="G253" s="246">
        <v>2</v>
      </c>
      <c r="H253" s="242" t="s">
        <v>21</v>
      </c>
      <c r="I253" s="246" t="s">
        <v>578</v>
      </c>
      <c r="J253" s="239"/>
      <c r="K253" s="239"/>
      <c r="L253" s="247"/>
    </row>
    <row r="254" hidden="1" outlineLevel="1" spans="2:12">
      <c r="B254" s="239"/>
      <c r="C254" s="240"/>
      <c r="D254" s="274" t="s">
        <v>619</v>
      </c>
      <c r="E254" s="247" t="s">
        <v>620</v>
      </c>
      <c r="F254" s="242" t="s">
        <v>621</v>
      </c>
      <c r="G254" s="246">
        <v>2</v>
      </c>
      <c r="H254" s="242" t="s">
        <v>21</v>
      </c>
      <c r="I254" s="246" t="s">
        <v>494</v>
      </c>
      <c r="J254" s="239"/>
      <c r="K254" s="239"/>
      <c r="L254" s="247"/>
    </row>
    <row r="255" ht="28" hidden="1" outlineLevel="1" spans="2:12">
      <c r="B255" s="239"/>
      <c r="C255" s="240"/>
      <c r="D255" s="274" t="s">
        <v>179</v>
      </c>
      <c r="E255" s="247" t="s">
        <v>622</v>
      </c>
      <c r="F255" s="242" t="s">
        <v>339</v>
      </c>
      <c r="G255" s="246">
        <v>1</v>
      </c>
      <c r="H255" s="242" t="s">
        <v>623</v>
      </c>
      <c r="I255" s="246" t="s">
        <v>494</v>
      </c>
      <c r="J255" s="239"/>
      <c r="K255" s="239"/>
      <c r="L255" s="247"/>
    </row>
    <row r="256" hidden="1" outlineLevel="1" spans="2:12">
      <c r="B256" s="248"/>
      <c r="C256" s="249"/>
      <c r="D256" s="274" t="s">
        <v>558</v>
      </c>
      <c r="E256" s="247" t="s">
        <v>624</v>
      </c>
      <c r="F256" s="242" t="s">
        <v>625</v>
      </c>
      <c r="G256" s="246">
        <v>-3</v>
      </c>
      <c r="H256" s="242" t="s">
        <v>626</v>
      </c>
      <c r="I256" s="246" t="s">
        <v>627</v>
      </c>
      <c r="J256" s="248"/>
      <c r="K256" s="248"/>
      <c r="L256" s="247"/>
    </row>
    <row r="257" ht="25" collapsed="1" spans="2:12">
      <c r="B257" s="246" t="s">
        <v>628</v>
      </c>
      <c r="C257" s="251">
        <v>43959</v>
      </c>
      <c r="D257" s="274" t="s">
        <v>606</v>
      </c>
      <c r="E257" s="247" t="s">
        <v>629</v>
      </c>
      <c r="F257" s="268" t="s">
        <v>630</v>
      </c>
      <c r="G257" s="246">
        <v>-2</v>
      </c>
      <c r="H257" s="268" t="s">
        <v>21</v>
      </c>
      <c r="I257" s="246" t="s">
        <v>578</v>
      </c>
      <c r="J257" s="246" t="s">
        <v>322</v>
      </c>
      <c r="K257" s="284">
        <f>K238+SUM(G257:G262)</f>
        <v>1553.4</v>
      </c>
      <c r="L257" s="285"/>
    </row>
    <row r="258" spans="2:12">
      <c r="B258" s="246"/>
      <c r="C258" s="251"/>
      <c r="D258" s="274" t="s">
        <v>169</v>
      </c>
      <c r="E258" s="247" t="s">
        <v>631</v>
      </c>
      <c r="F258" s="268" t="s">
        <v>632</v>
      </c>
      <c r="G258" s="246">
        <v>-2</v>
      </c>
      <c r="H258" s="268" t="s">
        <v>21</v>
      </c>
      <c r="I258" s="246" t="s">
        <v>578</v>
      </c>
      <c r="J258" s="246"/>
      <c r="K258" s="284"/>
      <c r="L258" s="285"/>
    </row>
    <row r="259" spans="2:12">
      <c r="B259" s="246"/>
      <c r="C259" s="251"/>
      <c r="D259" s="274" t="s">
        <v>611</v>
      </c>
      <c r="E259" s="247" t="s">
        <v>633</v>
      </c>
      <c r="F259" s="268" t="s">
        <v>634</v>
      </c>
      <c r="G259" s="246">
        <v>-1</v>
      </c>
      <c r="H259" s="268" t="s">
        <v>21</v>
      </c>
      <c r="I259" s="246" t="s">
        <v>578</v>
      </c>
      <c r="J259" s="246"/>
      <c r="K259" s="284"/>
      <c r="L259" s="285"/>
    </row>
    <row r="260" spans="2:12">
      <c r="B260" s="246"/>
      <c r="C260" s="251"/>
      <c r="D260" s="274" t="s">
        <v>635</v>
      </c>
      <c r="E260" s="247" t="s">
        <v>636</v>
      </c>
      <c r="F260" s="268" t="s">
        <v>634</v>
      </c>
      <c r="G260" s="246">
        <v>-1</v>
      </c>
      <c r="H260" s="268" t="s">
        <v>21</v>
      </c>
      <c r="I260" s="246" t="s">
        <v>603</v>
      </c>
      <c r="J260" s="246"/>
      <c r="K260" s="284"/>
      <c r="L260" s="285"/>
    </row>
    <row r="261" spans="2:12">
      <c r="B261" s="246"/>
      <c r="C261" s="251"/>
      <c r="D261" s="61" t="s">
        <v>637</v>
      </c>
      <c r="E261" s="247" t="s">
        <v>638</v>
      </c>
      <c r="F261" s="268" t="s">
        <v>639</v>
      </c>
      <c r="G261" s="246">
        <v>-3</v>
      </c>
      <c r="H261" s="268" t="s">
        <v>21</v>
      </c>
      <c r="I261" s="246" t="s">
        <v>640</v>
      </c>
      <c r="J261" s="246"/>
      <c r="K261" s="284"/>
      <c r="L261" s="285"/>
    </row>
    <row r="262" spans="2:12">
      <c r="B262" s="246"/>
      <c r="C262" s="251"/>
      <c r="D262" s="274" t="s">
        <v>600</v>
      </c>
      <c r="E262" s="247" t="s">
        <v>641</v>
      </c>
      <c r="F262" s="268" t="s">
        <v>642</v>
      </c>
      <c r="G262" s="246">
        <v>-1</v>
      </c>
      <c r="H262" s="268" t="s">
        <v>21</v>
      </c>
      <c r="I262" s="246" t="s">
        <v>349</v>
      </c>
      <c r="J262" s="246"/>
      <c r="K262" s="284"/>
      <c r="L262" s="285"/>
    </row>
  </sheetData>
  <autoFilter ref="B3:L262"/>
  <mergeCells count="68">
    <mergeCell ref="B4:B74"/>
    <mergeCell ref="B75:B96"/>
    <mergeCell ref="B97:B119"/>
    <mergeCell ref="B120:B131"/>
    <mergeCell ref="B132:B141"/>
    <mergeCell ref="B142:B145"/>
    <mergeCell ref="B146:B159"/>
    <mergeCell ref="B160:B182"/>
    <mergeCell ref="B183:B202"/>
    <mergeCell ref="B203:B210"/>
    <mergeCell ref="B211:B214"/>
    <mergeCell ref="B215:B223"/>
    <mergeCell ref="B224:B227"/>
    <mergeCell ref="B228:B233"/>
    <mergeCell ref="B234:B236"/>
    <mergeCell ref="B238:B256"/>
    <mergeCell ref="B257:B262"/>
    <mergeCell ref="C4:C74"/>
    <mergeCell ref="C75:C96"/>
    <mergeCell ref="C97:C119"/>
    <mergeCell ref="C120:C131"/>
    <mergeCell ref="C132:C141"/>
    <mergeCell ref="C142:C145"/>
    <mergeCell ref="C146:C159"/>
    <mergeCell ref="C160:C182"/>
    <mergeCell ref="C183:C202"/>
    <mergeCell ref="C203:C210"/>
    <mergeCell ref="C211:C214"/>
    <mergeCell ref="C215:C223"/>
    <mergeCell ref="C224:C227"/>
    <mergeCell ref="C228:C233"/>
    <mergeCell ref="C234:C236"/>
    <mergeCell ref="C238:C256"/>
    <mergeCell ref="C257:C262"/>
    <mergeCell ref="H4:H74"/>
    <mergeCell ref="H75:H96"/>
    <mergeCell ref="H97:H119"/>
    <mergeCell ref="H120:H131"/>
    <mergeCell ref="H132:H141"/>
    <mergeCell ref="J142:J145"/>
    <mergeCell ref="J146:J159"/>
    <mergeCell ref="J160:J182"/>
    <mergeCell ref="J183:J202"/>
    <mergeCell ref="J203:J210"/>
    <mergeCell ref="J211:J214"/>
    <mergeCell ref="J215:J223"/>
    <mergeCell ref="J224:J227"/>
    <mergeCell ref="J228:J233"/>
    <mergeCell ref="J234:J236"/>
    <mergeCell ref="J238:J256"/>
    <mergeCell ref="J257:J262"/>
    <mergeCell ref="K142:K145"/>
    <mergeCell ref="K146:K159"/>
    <mergeCell ref="K160:K182"/>
    <mergeCell ref="K183:K202"/>
    <mergeCell ref="K203:K210"/>
    <mergeCell ref="K211:K214"/>
    <mergeCell ref="K215:K223"/>
    <mergeCell ref="K224:K227"/>
    <mergeCell ref="K228:K233"/>
    <mergeCell ref="K234:K236"/>
    <mergeCell ref="K238:K256"/>
    <mergeCell ref="K257:K262"/>
    <mergeCell ref="L142:L145"/>
    <mergeCell ref="L146:L159"/>
    <mergeCell ref="L160:L182"/>
    <mergeCell ref="L183:L202"/>
    <mergeCell ref="L211:L214"/>
  </mergeCells>
  <pageMargins left="0.699305555555556" right="0.699305555555556" top="0.75" bottom="0.75" header="0.3" footer="0.3"/>
  <pageSetup paperSize="9" orientation="portrait" horizontalDpi="300" verticalDpi="300"/>
  <headerFooter/>
  <ignoredErrors>
    <ignoredError sqref="K228 K224 K215 K211 K183 K203 K160 K238 K257" formulaRange="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244"/>
  <sheetViews>
    <sheetView showGridLines="0" tabSelected="1" zoomScale="90" zoomScaleNormal="90" workbookViewId="0">
      <pane xSplit="6" ySplit="1" topLeftCell="G239" activePane="bottomRight" state="frozen"/>
      <selection/>
      <selection pane="topRight"/>
      <selection pane="bottomLeft"/>
      <selection pane="bottomRight" activeCell="I249" sqref="I249"/>
    </sheetView>
  </sheetViews>
  <sheetFormatPr defaultColWidth="8.875" defaultRowHeight="17.6"/>
  <cols>
    <col min="1" max="1" width="5" customWidth="1"/>
    <col min="2" max="2" width="9.25" customWidth="1"/>
    <col min="3" max="3" width="10.625" customWidth="1"/>
    <col min="4" max="4" width="12.375" customWidth="1"/>
    <col min="5" max="5" width="14.375" customWidth="1"/>
    <col min="6" max="6" width="25.625" customWidth="1" outlineLevel="1"/>
    <col min="7" max="8" width="7.875" customWidth="1" outlineLevel="1"/>
    <col min="9" max="9" width="9.625" customWidth="1" outlineLevel="1"/>
    <col min="10" max="10" width="10" customWidth="1"/>
    <col min="11" max="11" width="9.625" customWidth="1"/>
    <col min="12" max="14" width="7.375" customWidth="1"/>
    <col min="15" max="15" width="18.625" style="45" customWidth="1"/>
    <col min="16" max="16" width="37.125" style="46" customWidth="1"/>
    <col min="17" max="17" width="21.125" customWidth="1"/>
  </cols>
  <sheetData>
    <row r="1" ht="36.75" customHeight="1" spans="1:16">
      <c r="A1" s="145" t="s">
        <v>643</v>
      </c>
      <c r="B1" s="145" t="s">
        <v>644</v>
      </c>
      <c r="C1" s="145" t="s">
        <v>10</v>
      </c>
      <c r="D1" s="145" t="s">
        <v>645</v>
      </c>
      <c r="E1" s="149" t="s">
        <v>44</v>
      </c>
      <c r="F1" s="149" t="s">
        <v>646</v>
      </c>
      <c r="G1" s="149" t="s">
        <v>647</v>
      </c>
      <c r="H1" s="149" t="s">
        <v>648</v>
      </c>
      <c r="I1" s="149" t="s">
        <v>649</v>
      </c>
      <c r="J1" s="149" t="s">
        <v>650</v>
      </c>
      <c r="K1" s="145" t="s">
        <v>651</v>
      </c>
      <c r="L1" s="145" t="s">
        <v>652</v>
      </c>
      <c r="M1" s="149" t="s">
        <v>653</v>
      </c>
      <c r="N1" s="158" t="s">
        <v>654</v>
      </c>
      <c r="O1" s="158" t="s">
        <v>655</v>
      </c>
      <c r="P1" s="87" t="s">
        <v>52</v>
      </c>
    </row>
    <row r="2" ht="20.1" customHeight="1" spans="1:16">
      <c r="A2" s="53">
        <v>1</v>
      </c>
      <c r="B2" s="53" t="s">
        <v>656</v>
      </c>
      <c r="C2" s="53" t="s">
        <v>657</v>
      </c>
      <c r="D2" s="57" t="s">
        <v>658</v>
      </c>
      <c r="E2" s="58" t="s">
        <v>659</v>
      </c>
      <c r="F2" s="59" t="s">
        <v>660</v>
      </c>
      <c r="G2" s="60">
        <v>0</v>
      </c>
      <c r="H2" s="60">
        <v>0</v>
      </c>
      <c r="I2" s="60">
        <v>0.92</v>
      </c>
      <c r="J2" s="66">
        <v>94.32</v>
      </c>
      <c r="K2" s="66">
        <v>97.38</v>
      </c>
      <c r="L2" s="66">
        <v>97.38</v>
      </c>
      <c r="M2" s="75">
        <v>9</v>
      </c>
      <c r="N2" s="75">
        <v>315.656565656566</v>
      </c>
      <c r="O2" s="55" t="s">
        <v>661</v>
      </c>
      <c r="P2" s="92"/>
    </row>
    <row r="3" ht="20.1" customHeight="1" spans="1:16">
      <c r="A3" s="53">
        <v>2</v>
      </c>
      <c r="B3" s="53" t="s">
        <v>656</v>
      </c>
      <c r="C3" s="53" t="s">
        <v>657</v>
      </c>
      <c r="D3" s="57" t="s">
        <v>658</v>
      </c>
      <c r="E3" s="58" t="s">
        <v>662</v>
      </c>
      <c r="F3" s="59" t="s">
        <v>663</v>
      </c>
      <c r="G3" s="60">
        <v>0</v>
      </c>
      <c r="H3" s="60">
        <v>0</v>
      </c>
      <c r="I3" s="60">
        <v>0.92</v>
      </c>
      <c r="J3" s="66">
        <v>165.17</v>
      </c>
      <c r="K3" s="66">
        <v>25.32</v>
      </c>
      <c r="L3" s="66">
        <v>190.49</v>
      </c>
      <c r="M3" s="75">
        <v>4</v>
      </c>
      <c r="N3" s="75">
        <v>315.656565656566</v>
      </c>
      <c r="O3" s="55" t="s">
        <v>664</v>
      </c>
      <c r="P3" s="92"/>
    </row>
    <row r="4" ht="20.1" customHeight="1" spans="1:16">
      <c r="A4" s="53">
        <v>3</v>
      </c>
      <c r="B4" s="53" t="s">
        <v>656</v>
      </c>
      <c r="C4" s="53" t="s">
        <v>657</v>
      </c>
      <c r="D4" s="57" t="s">
        <v>658</v>
      </c>
      <c r="E4" s="58" t="s">
        <v>665</v>
      </c>
      <c r="F4" s="59" t="s">
        <v>666</v>
      </c>
      <c r="G4" s="60">
        <v>0</v>
      </c>
      <c r="H4" s="60">
        <v>0</v>
      </c>
      <c r="I4" s="60">
        <v>0.92</v>
      </c>
      <c r="J4" s="66">
        <v>110.7</v>
      </c>
      <c r="K4" s="66">
        <v>113.66</v>
      </c>
      <c r="L4" s="66">
        <v>113.66</v>
      </c>
      <c r="M4" s="75">
        <v>17</v>
      </c>
      <c r="N4" s="75">
        <v>315.656565656566</v>
      </c>
      <c r="O4" s="55" t="s">
        <v>661</v>
      </c>
      <c r="P4" s="92"/>
    </row>
    <row r="5" ht="20.1" customHeight="1" spans="1:16">
      <c r="A5" s="53">
        <v>4</v>
      </c>
      <c r="B5" s="53" t="s">
        <v>656</v>
      </c>
      <c r="C5" s="53" t="s">
        <v>657</v>
      </c>
      <c r="D5" s="57" t="s">
        <v>658</v>
      </c>
      <c r="E5" s="58" t="s">
        <v>54</v>
      </c>
      <c r="F5" s="59" t="s">
        <v>667</v>
      </c>
      <c r="G5" s="60">
        <v>0</v>
      </c>
      <c r="H5" s="60">
        <v>0</v>
      </c>
      <c r="I5" s="60">
        <v>0.92</v>
      </c>
      <c r="J5" s="66">
        <v>217.92</v>
      </c>
      <c r="K5" s="66">
        <v>21.38</v>
      </c>
      <c r="L5" s="66">
        <v>239.3</v>
      </c>
      <c r="M5" s="75">
        <v>6</v>
      </c>
      <c r="N5" s="75">
        <v>315.656565656566</v>
      </c>
      <c r="O5" s="55" t="s">
        <v>664</v>
      </c>
      <c r="P5" s="92" t="s">
        <v>668</v>
      </c>
    </row>
    <row r="6" ht="20.1" customHeight="1" spans="1:16">
      <c r="A6" s="53">
        <v>5</v>
      </c>
      <c r="B6" s="53" t="s">
        <v>656</v>
      </c>
      <c r="C6" s="53" t="s">
        <v>657</v>
      </c>
      <c r="D6" s="57" t="s">
        <v>658</v>
      </c>
      <c r="E6" s="61" t="s">
        <v>669</v>
      </c>
      <c r="F6" s="150" t="s">
        <v>670</v>
      </c>
      <c r="G6" s="60">
        <v>0</v>
      </c>
      <c r="H6" s="60">
        <v>0</v>
      </c>
      <c r="I6" s="60">
        <v>0.92</v>
      </c>
      <c r="J6" s="66">
        <v>57.18</v>
      </c>
      <c r="K6" s="66">
        <v>60.03</v>
      </c>
      <c r="L6" s="66">
        <v>60.03</v>
      </c>
      <c r="M6" s="75">
        <v>5</v>
      </c>
      <c r="N6" s="75">
        <v>4</v>
      </c>
      <c r="O6" s="57" t="s">
        <v>661</v>
      </c>
      <c r="P6" s="92" t="s">
        <v>671</v>
      </c>
    </row>
    <row r="7" ht="20.1" customHeight="1" spans="1:16">
      <c r="A7" s="53">
        <v>6</v>
      </c>
      <c r="B7" s="53" t="s">
        <v>656</v>
      </c>
      <c r="C7" s="53" t="s">
        <v>657</v>
      </c>
      <c r="D7" s="57" t="s">
        <v>658</v>
      </c>
      <c r="E7" s="61" t="s">
        <v>672</v>
      </c>
      <c r="F7" s="150" t="s">
        <v>673</v>
      </c>
      <c r="G7" s="60">
        <v>0</v>
      </c>
      <c r="H7" s="60">
        <v>0</v>
      </c>
      <c r="I7" s="60">
        <v>0.92</v>
      </c>
      <c r="J7" s="66">
        <v>57.18</v>
      </c>
      <c r="K7" s="66">
        <v>60.03</v>
      </c>
      <c r="L7" s="66">
        <v>60.03</v>
      </c>
      <c r="M7" s="75">
        <v>5</v>
      </c>
      <c r="N7" s="75">
        <v>2</v>
      </c>
      <c r="O7" s="57" t="s">
        <v>661</v>
      </c>
      <c r="P7" s="92" t="s">
        <v>671</v>
      </c>
    </row>
    <row r="8" ht="20.1" customHeight="1" spans="1:16">
      <c r="A8" s="53">
        <v>7</v>
      </c>
      <c r="B8" s="53" t="s">
        <v>656</v>
      </c>
      <c r="C8" s="53" t="s">
        <v>657</v>
      </c>
      <c r="D8" s="57" t="s">
        <v>658</v>
      </c>
      <c r="E8" s="61" t="s">
        <v>674</v>
      </c>
      <c r="F8" s="150" t="s">
        <v>675</v>
      </c>
      <c r="G8" s="60">
        <v>0</v>
      </c>
      <c r="H8" s="60">
        <v>0</v>
      </c>
      <c r="I8" s="60">
        <v>0.92</v>
      </c>
      <c r="J8" s="66">
        <v>111.46</v>
      </c>
      <c r="K8" s="66">
        <v>44.64</v>
      </c>
      <c r="L8" s="66">
        <v>156.1</v>
      </c>
      <c r="M8" s="75">
        <v>2</v>
      </c>
      <c r="N8" s="75">
        <v>2</v>
      </c>
      <c r="O8" s="57" t="s">
        <v>664</v>
      </c>
      <c r="P8" s="92" t="s">
        <v>676</v>
      </c>
    </row>
    <row r="9" ht="20.1" customHeight="1" spans="1:16">
      <c r="A9" s="53">
        <v>8</v>
      </c>
      <c r="B9" s="53" t="s">
        <v>656</v>
      </c>
      <c r="C9" s="53" t="s">
        <v>657</v>
      </c>
      <c r="D9" s="57" t="s">
        <v>658</v>
      </c>
      <c r="E9" s="61" t="s">
        <v>677</v>
      </c>
      <c r="F9" s="150" t="s">
        <v>678</v>
      </c>
      <c r="G9" s="60">
        <v>0</v>
      </c>
      <c r="H9" s="60">
        <v>0</v>
      </c>
      <c r="I9" s="60">
        <v>0.92</v>
      </c>
      <c r="J9" s="66">
        <v>133.39</v>
      </c>
      <c r="K9" s="66">
        <v>147.96</v>
      </c>
      <c r="L9" s="66">
        <v>147.96</v>
      </c>
      <c r="M9" s="75">
        <v>178</v>
      </c>
      <c r="N9" s="75">
        <v>315.656565656566</v>
      </c>
      <c r="O9" s="57" t="s">
        <v>661</v>
      </c>
      <c r="P9" s="92" t="s">
        <v>679</v>
      </c>
    </row>
    <row r="10" ht="20.1" customHeight="1" spans="1:16">
      <c r="A10" s="53">
        <v>9</v>
      </c>
      <c r="B10" s="53" t="s">
        <v>656</v>
      </c>
      <c r="C10" s="53" t="s">
        <v>657</v>
      </c>
      <c r="D10" s="57" t="s">
        <v>658</v>
      </c>
      <c r="E10" s="61" t="s">
        <v>680</v>
      </c>
      <c r="F10" s="150" t="s">
        <v>681</v>
      </c>
      <c r="G10" s="60">
        <v>0</v>
      </c>
      <c r="H10" s="60">
        <v>0</v>
      </c>
      <c r="I10" s="60">
        <v>0.92</v>
      </c>
      <c r="J10" s="66">
        <v>225.39</v>
      </c>
      <c r="K10" s="66">
        <v>21.41</v>
      </c>
      <c r="L10" s="66">
        <v>246.8</v>
      </c>
      <c r="M10" s="75">
        <v>16</v>
      </c>
      <c r="N10" s="75">
        <v>315.656565656566</v>
      </c>
      <c r="O10" s="57" t="s">
        <v>664</v>
      </c>
      <c r="P10" s="92"/>
    </row>
    <row r="11" ht="20.1" customHeight="1" spans="1:16">
      <c r="A11" s="53">
        <v>10</v>
      </c>
      <c r="B11" s="53" t="s">
        <v>656</v>
      </c>
      <c r="C11" s="53" t="s">
        <v>657</v>
      </c>
      <c r="D11" s="57" t="s">
        <v>658</v>
      </c>
      <c r="E11" s="61" t="s">
        <v>682</v>
      </c>
      <c r="F11" s="150" t="s">
        <v>683</v>
      </c>
      <c r="G11" s="60">
        <v>0</v>
      </c>
      <c r="H11" s="60">
        <v>0</v>
      </c>
      <c r="I11" s="60">
        <v>0.92</v>
      </c>
      <c r="J11" s="66">
        <v>194.37</v>
      </c>
      <c r="K11" s="66">
        <v>28.84</v>
      </c>
      <c r="L11" s="66">
        <v>194.37</v>
      </c>
      <c r="M11" s="75">
        <v>8</v>
      </c>
      <c r="N11" s="75">
        <v>315.656565656566</v>
      </c>
      <c r="O11" s="57" t="s">
        <v>684</v>
      </c>
      <c r="P11" s="92" t="s">
        <v>685</v>
      </c>
    </row>
    <row r="12" ht="20.1" customHeight="1" spans="1:16">
      <c r="A12" s="53">
        <v>11</v>
      </c>
      <c r="B12" s="53" t="s">
        <v>656</v>
      </c>
      <c r="C12" s="53" t="s">
        <v>657</v>
      </c>
      <c r="D12" s="57" t="s">
        <v>658</v>
      </c>
      <c r="E12" s="61" t="s">
        <v>686</v>
      </c>
      <c r="F12" s="150" t="s">
        <v>686</v>
      </c>
      <c r="G12" s="60">
        <v>0</v>
      </c>
      <c r="H12" s="60">
        <v>0</v>
      </c>
      <c r="I12" s="60">
        <v>0.92</v>
      </c>
      <c r="J12" s="66">
        <v>30.5</v>
      </c>
      <c r="K12" s="66">
        <v>0</v>
      </c>
      <c r="L12" s="66">
        <v>30.5</v>
      </c>
      <c r="M12" s="75">
        <v>1</v>
      </c>
      <c r="N12" s="75">
        <v>315.656565656566</v>
      </c>
      <c r="O12" s="57" t="s">
        <v>687</v>
      </c>
      <c r="P12" s="92"/>
    </row>
    <row r="13" ht="20.1" customHeight="1" spans="1:16">
      <c r="A13" s="53">
        <v>12</v>
      </c>
      <c r="B13" s="53" t="s">
        <v>656</v>
      </c>
      <c r="C13" s="146" t="s">
        <v>14</v>
      </c>
      <c r="D13" s="124" t="s">
        <v>688</v>
      </c>
      <c r="E13" s="61" t="s">
        <v>689</v>
      </c>
      <c r="F13" s="150" t="s">
        <v>690</v>
      </c>
      <c r="G13" s="60">
        <v>0</v>
      </c>
      <c r="H13" s="60">
        <v>0</v>
      </c>
      <c r="I13" s="60">
        <v>0.92</v>
      </c>
      <c r="J13" s="66">
        <v>30.5</v>
      </c>
      <c r="K13" s="66">
        <v>0</v>
      </c>
      <c r="L13" s="66">
        <v>30.5</v>
      </c>
      <c r="M13" s="75">
        <v>1</v>
      </c>
      <c r="N13" s="75">
        <v>312.5</v>
      </c>
      <c r="O13" s="75" t="s">
        <v>691</v>
      </c>
      <c r="P13" s="159" t="s">
        <v>692</v>
      </c>
    </row>
    <row r="14" ht="20.1" customHeight="1" spans="1:16">
      <c r="A14" s="53">
        <v>13</v>
      </c>
      <c r="B14" s="53" t="s">
        <v>656</v>
      </c>
      <c r="C14" s="146" t="s">
        <v>14</v>
      </c>
      <c r="D14" s="124" t="s">
        <v>688</v>
      </c>
      <c r="E14" s="61" t="s">
        <v>56</v>
      </c>
      <c r="F14" s="150" t="s">
        <v>693</v>
      </c>
      <c r="G14" s="60">
        <v>0</v>
      </c>
      <c r="H14" s="60">
        <v>0</v>
      </c>
      <c r="I14" s="60">
        <v>0.95</v>
      </c>
      <c r="J14" s="66">
        <v>19.8933333333333</v>
      </c>
      <c r="K14" s="66">
        <v>21.44</v>
      </c>
      <c r="L14" s="66">
        <v>21.44</v>
      </c>
      <c r="M14" s="75">
        <v>1</v>
      </c>
      <c r="N14" s="75">
        <v>312.5</v>
      </c>
      <c r="O14" s="75" t="s">
        <v>694</v>
      </c>
      <c r="P14" s="159" t="s">
        <v>695</v>
      </c>
    </row>
    <row r="15" ht="20.1" customHeight="1" spans="1:16">
      <c r="A15" s="53">
        <v>14</v>
      </c>
      <c r="B15" s="53" t="s">
        <v>656</v>
      </c>
      <c r="C15" s="146" t="s">
        <v>14</v>
      </c>
      <c r="D15" s="124" t="s">
        <v>688</v>
      </c>
      <c r="E15" s="61" t="s">
        <v>58</v>
      </c>
      <c r="F15" s="150" t="s">
        <v>696</v>
      </c>
      <c r="G15" s="60">
        <v>0</v>
      </c>
      <c r="H15" s="60">
        <v>0</v>
      </c>
      <c r="I15" s="60">
        <v>0.95</v>
      </c>
      <c r="J15" s="66">
        <v>26.0233333333333</v>
      </c>
      <c r="K15" s="66">
        <v>21.14</v>
      </c>
      <c r="L15" s="66">
        <v>26.0233333333333</v>
      </c>
      <c r="M15" s="75">
        <v>1</v>
      </c>
      <c r="N15" s="75">
        <v>312.5</v>
      </c>
      <c r="O15" s="75" t="s">
        <v>694</v>
      </c>
      <c r="P15" s="159" t="s">
        <v>697</v>
      </c>
    </row>
    <row r="16" ht="27" customHeight="1" spans="1:16">
      <c r="A16" s="53">
        <v>15</v>
      </c>
      <c r="B16" s="53" t="s">
        <v>656</v>
      </c>
      <c r="C16" s="124" t="s">
        <v>14</v>
      </c>
      <c r="D16" s="124" t="s">
        <v>688</v>
      </c>
      <c r="E16" s="61" t="s">
        <v>507</v>
      </c>
      <c r="F16" s="151" t="s">
        <v>698</v>
      </c>
      <c r="G16" s="152">
        <v>0</v>
      </c>
      <c r="H16" s="152">
        <v>0</v>
      </c>
      <c r="I16" s="152">
        <v>0.92</v>
      </c>
      <c r="J16" s="66">
        <v>124.27</v>
      </c>
      <c r="K16" s="66">
        <v>25.02</v>
      </c>
      <c r="L16" s="66">
        <v>124.27</v>
      </c>
      <c r="M16" s="75">
        <v>3</v>
      </c>
      <c r="N16" s="75">
        <v>315.656565656566</v>
      </c>
      <c r="O16" s="75" t="s">
        <v>684</v>
      </c>
      <c r="P16" s="159" t="s">
        <v>699</v>
      </c>
    </row>
    <row r="17" ht="20.1" customHeight="1" spans="1:18">
      <c r="A17" s="53">
        <v>16</v>
      </c>
      <c r="B17" s="53" t="s">
        <v>656</v>
      </c>
      <c r="C17" s="146" t="s">
        <v>14</v>
      </c>
      <c r="D17" s="124" t="s">
        <v>688</v>
      </c>
      <c r="E17" s="61" t="s">
        <v>700</v>
      </c>
      <c r="F17" s="61" t="s">
        <v>701</v>
      </c>
      <c r="G17" s="60">
        <v>0</v>
      </c>
      <c r="H17" s="153">
        <v>0.05</v>
      </c>
      <c r="I17" s="60">
        <v>0.95</v>
      </c>
      <c r="J17" s="66">
        <v>66.1366666666667</v>
      </c>
      <c r="K17" s="66">
        <v>75.26</v>
      </c>
      <c r="L17" s="66">
        <v>75.26</v>
      </c>
      <c r="M17" s="75">
        <v>1</v>
      </c>
      <c r="N17" s="75">
        <v>312.5</v>
      </c>
      <c r="O17" s="75" t="s">
        <v>702</v>
      </c>
      <c r="P17" s="160" t="s">
        <v>703</v>
      </c>
      <c r="R17" s="166"/>
    </row>
    <row r="18" ht="25.5" customHeight="1" spans="1:16">
      <c r="A18" s="53">
        <v>17</v>
      </c>
      <c r="B18" s="53" t="s">
        <v>656</v>
      </c>
      <c r="C18" s="146" t="s">
        <v>14</v>
      </c>
      <c r="D18" s="124" t="s">
        <v>688</v>
      </c>
      <c r="E18" s="61" t="s">
        <v>60</v>
      </c>
      <c r="F18" s="61" t="s">
        <v>704</v>
      </c>
      <c r="G18" s="60">
        <v>0</v>
      </c>
      <c r="H18" s="60">
        <v>0</v>
      </c>
      <c r="I18" s="60">
        <v>0.92</v>
      </c>
      <c r="J18" s="66">
        <v>185</v>
      </c>
      <c r="K18" s="66">
        <v>0</v>
      </c>
      <c r="L18" s="66">
        <v>185</v>
      </c>
      <c r="M18" s="75">
        <v>1</v>
      </c>
      <c r="N18" s="75">
        <v>312.5</v>
      </c>
      <c r="O18" s="75" t="s">
        <v>705</v>
      </c>
      <c r="P18" s="159" t="s">
        <v>706</v>
      </c>
    </row>
    <row r="19" ht="20.1" customHeight="1" spans="1:16">
      <c r="A19" s="53">
        <v>18</v>
      </c>
      <c r="B19" s="53" t="s">
        <v>656</v>
      </c>
      <c r="C19" s="124" t="s">
        <v>14</v>
      </c>
      <c r="D19" s="124" t="s">
        <v>688</v>
      </c>
      <c r="E19" s="58" t="s">
        <v>62</v>
      </c>
      <c r="F19" s="154" t="s">
        <v>707</v>
      </c>
      <c r="G19" s="60">
        <v>0</v>
      </c>
      <c r="H19" s="60">
        <v>0</v>
      </c>
      <c r="I19" s="60">
        <v>0.92</v>
      </c>
      <c r="J19" s="66">
        <v>67.0866666666667</v>
      </c>
      <c r="K19" s="66">
        <v>40.9433333333333</v>
      </c>
      <c r="L19" s="66">
        <v>67.0866666666667</v>
      </c>
      <c r="M19" s="75">
        <v>2</v>
      </c>
      <c r="N19" s="75">
        <v>312.5</v>
      </c>
      <c r="O19" s="57" t="s">
        <v>708</v>
      </c>
      <c r="P19" s="161" t="s">
        <v>709</v>
      </c>
    </row>
    <row r="20" ht="20.1" customHeight="1" spans="1:16">
      <c r="A20" s="53">
        <v>19</v>
      </c>
      <c r="B20" s="53" t="s">
        <v>656</v>
      </c>
      <c r="C20" s="124" t="s">
        <v>14</v>
      </c>
      <c r="D20" s="124" t="s">
        <v>688</v>
      </c>
      <c r="E20" s="58" t="s">
        <v>64</v>
      </c>
      <c r="F20" s="154"/>
      <c r="G20" s="60">
        <v>0</v>
      </c>
      <c r="H20" s="60">
        <v>0</v>
      </c>
      <c r="I20" s="60">
        <v>0.92</v>
      </c>
      <c r="J20" s="66">
        <v>31.6966666666667</v>
      </c>
      <c r="K20" s="66">
        <v>0</v>
      </c>
      <c r="L20" s="66">
        <v>31.6966666666667</v>
      </c>
      <c r="M20" s="75">
        <v>1</v>
      </c>
      <c r="N20" s="75">
        <v>312.5</v>
      </c>
      <c r="O20" s="57" t="s">
        <v>710</v>
      </c>
      <c r="P20" s="161" t="s">
        <v>711</v>
      </c>
    </row>
    <row r="21" ht="20.1" customHeight="1" spans="1:16">
      <c r="A21" s="53">
        <v>20</v>
      </c>
      <c r="B21" s="53" t="s">
        <v>656</v>
      </c>
      <c r="C21" s="124" t="s">
        <v>14</v>
      </c>
      <c r="D21" s="124" t="s">
        <v>688</v>
      </c>
      <c r="E21" s="58" t="s">
        <v>712</v>
      </c>
      <c r="F21" s="154"/>
      <c r="G21" s="60">
        <v>0</v>
      </c>
      <c r="H21" s="60">
        <v>0</v>
      </c>
      <c r="I21" s="60">
        <v>0.92</v>
      </c>
      <c r="J21" s="66">
        <v>27.5233333333333</v>
      </c>
      <c r="K21" s="66">
        <v>27.4</v>
      </c>
      <c r="L21" s="66">
        <v>27.5233333333333</v>
      </c>
      <c r="M21" s="75">
        <v>1</v>
      </c>
      <c r="N21" s="75">
        <v>312.5</v>
      </c>
      <c r="O21" s="57" t="s">
        <v>713</v>
      </c>
      <c r="P21" s="161" t="s">
        <v>714</v>
      </c>
    </row>
    <row r="22" ht="20.1" customHeight="1" spans="1:16">
      <c r="A22" s="53">
        <v>21</v>
      </c>
      <c r="B22" s="53" t="s">
        <v>656</v>
      </c>
      <c r="C22" s="124" t="s">
        <v>14</v>
      </c>
      <c r="D22" s="124" t="s">
        <v>688</v>
      </c>
      <c r="E22" s="58" t="s">
        <v>66</v>
      </c>
      <c r="F22" s="58" t="s">
        <v>715</v>
      </c>
      <c r="G22" s="60">
        <v>0</v>
      </c>
      <c r="H22" s="60">
        <v>0</v>
      </c>
      <c r="I22" s="60">
        <v>0.92</v>
      </c>
      <c r="J22" s="66">
        <v>158.94</v>
      </c>
      <c r="K22" s="66">
        <v>0</v>
      </c>
      <c r="L22" s="66">
        <v>158.94</v>
      </c>
      <c r="M22" s="75">
        <v>1</v>
      </c>
      <c r="N22" s="75">
        <v>312.5</v>
      </c>
      <c r="O22" s="55" t="s">
        <v>710</v>
      </c>
      <c r="P22" s="159" t="s">
        <v>716</v>
      </c>
    </row>
    <row r="23" spans="1:16">
      <c r="A23" s="53">
        <v>22</v>
      </c>
      <c r="B23" s="53" t="s">
        <v>656</v>
      </c>
      <c r="C23" s="124" t="s">
        <v>14</v>
      </c>
      <c r="D23" s="124" t="s">
        <v>688</v>
      </c>
      <c r="E23" s="58" t="s">
        <v>717</v>
      </c>
      <c r="F23" s="58" t="s">
        <v>718</v>
      </c>
      <c r="G23" s="60">
        <v>0</v>
      </c>
      <c r="H23" s="60">
        <v>0</v>
      </c>
      <c r="I23" s="60">
        <v>0.92</v>
      </c>
      <c r="J23" s="66">
        <v>36.63</v>
      </c>
      <c r="K23" s="66">
        <v>29.75</v>
      </c>
      <c r="L23" s="66">
        <v>36.63</v>
      </c>
      <c r="M23" s="75">
        <v>1</v>
      </c>
      <c r="N23" s="75">
        <v>312.5</v>
      </c>
      <c r="O23" s="55" t="s">
        <v>713</v>
      </c>
      <c r="P23" s="159" t="s">
        <v>719</v>
      </c>
    </row>
    <row r="24" ht="20.1" customHeight="1" spans="1:16">
      <c r="A24" s="53">
        <v>23</v>
      </c>
      <c r="B24" s="53" t="s">
        <v>656</v>
      </c>
      <c r="C24" s="124" t="s">
        <v>14</v>
      </c>
      <c r="D24" s="124" t="s">
        <v>688</v>
      </c>
      <c r="E24" s="155" t="s">
        <v>271</v>
      </c>
      <c r="F24" s="58" t="s">
        <v>720</v>
      </c>
      <c r="G24" s="60">
        <v>0</v>
      </c>
      <c r="H24" s="60">
        <v>0</v>
      </c>
      <c r="I24" s="60">
        <v>0.92</v>
      </c>
      <c r="J24" s="66">
        <v>150</v>
      </c>
      <c r="K24" s="66">
        <v>0</v>
      </c>
      <c r="L24" s="66">
        <v>150</v>
      </c>
      <c r="M24" s="75">
        <v>1</v>
      </c>
      <c r="N24" s="75">
        <v>312.5</v>
      </c>
      <c r="O24" s="75" t="s">
        <v>721</v>
      </c>
      <c r="P24" s="159" t="s">
        <v>722</v>
      </c>
    </row>
    <row r="25" ht="20.1" customHeight="1" spans="1:16">
      <c r="A25" s="53">
        <v>24</v>
      </c>
      <c r="B25" s="53" t="s">
        <v>656</v>
      </c>
      <c r="C25" s="124" t="s">
        <v>14</v>
      </c>
      <c r="D25" s="124" t="s">
        <v>688</v>
      </c>
      <c r="E25" s="61" t="s">
        <v>723</v>
      </c>
      <c r="F25" s="61" t="s">
        <v>724</v>
      </c>
      <c r="G25" s="60">
        <v>0</v>
      </c>
      <c r="H25" s="153">
        <v>0.05</v>
      </c>
      <c r="I25" s="60">
        <v>0.95</v>
      </c>
      <c r="J25" s="66">
        <v>21.7</v>
      </c>
      <c r="K25" s="66">
        <v>26.79</v>
      </c>
      <c r="L25" s="66">
        <v>26.79</v>
      </c>
      <c r="M25" s="75">
        <v>1</v>
      </c>
      <c r="N25" s="75">
        <v>312.5</v>
      </c>
      <c r="O25" s="75" t="s">
        <v>725</v>
      </c>
      <c r="P25" s="159"/>
    </row>
    <row r="26" ht="20.1" customHeight="1" spans="1:16">
      <c r="A26" s="53">
        <v>25</v>
      </c>
      <c r="B26" s="53" t="s">
        <v>656</v>
      </c>
      <c r="C26" s="124" t="s">
        <v>14</v>
      </c>
      <c r="D26" s="124" t="s">
        <v>688</v>
      </c>
      <c r="E26" s="61" t="s">
        <v>726</v>
      </c>
      <c r="F26" s="58" t="s">
        <v>727</v>
      </c>
      <c r="G26" s="60">
        <v>0</v>
      </c>
      <c r="H26" s="60">
        <v>0</v>
      </c>
      <c r="I26" s="60">
        <v>0.92</v>
      </c>
      <c r="J26" s="66">
        <v>157.473333333333</v>
      </c>
      <c r="K26" s="66">
        <v>0</v>
      </c>
      <c r="L26" s="66">
        <v>157.473333333333</v>
      </c>
      <c r="M26" s="83">
        <v>1</v>
      </c>
      <c r="N26" s="75">
        <v>312.5</v>
      </c>
      <c r="O26" s="75" t="s">
        <v>728</v>
      </c>
      <c r="P26" s="159" t="s">
        <v>729</v>
      </c>
    </row>
    <row r="27" ht="20.1" customHeight="1" spans="1:16">
      <c r="A27" s="53">
        <v>26</v>
      </c>
      <c r="B27" s="53" t="s">
        <v>656</v>
      </c>
      <c r="C27" s="124" t="s">
        <v>14</v>
      </c>
      <c r="D27" s="124" t="s">
        <v>688</v>
      </c>
      <c r="E27" s="58" t="s">
        <v>730</v>
      </c>
      <c r="F27" s="58" t="s">
        <v>731</v>
      </c>
      <c r="G27" s="60">
        <v>0</v>
      </c>
      <c r="H27" s="60">
        <v>0</v>
      </c>
      <c r="I27" s="60">
        <v>0.92</v>
      </c>
      <c r="J27" s="66">
        <v>73.14</v>
      </c>
      <c r="K27" s="66">
        <v>70.0133333333333</v>
      </c>
      <c r="L27" s="66">
        <v>73.14</v>
      </c>
      <c r="M27" s="75">
        <v>1</v>
      </c>
      <c r="N27" s="75">
        <v>312.5</v>
      </c>
      <c r="O27" s="55" t="s">
        <v>732</v>
      </c>
      <c r="P27" s="159" t="s">
        <v>733</v>
      </c>
    </row>
    <row r="28" ht="20.1" customHeight="1" spans="1:16">
      <c r="A28" s="53">
        <v>27</v>
      </c>
      <c r="B28" s="53" t="s">
        <v>656</v>
      </c>
      <c r="C28" s="124" t="s">
        <v>14</v>
      </c>
      <c r="D28" s="55" t="s">
        <v>688</v>
      </c>
      <c r="E28" s="61" t="s">
        <v>734</v>
      </c>
      <c r="F28" s="58" t="s">
        <v>735</v>
      </c>
      <c r="G28" s="153">
        <v>0.03</v>
      </c>
      <c r="H28" s="60">
        <v>0</v>
      </c>
      <c r="I28" s="60">
        <v>0.952</v>
      </c>
      <c r="J28" s="66">
        <v>10</v>
      </c>
      <c r="K28" s="66">
        <v>15</v>
      </c>
      <c r="L28" s="66">
        <v>25</v>
      </c>
      <c r="M28" s="75">
        <v>1</v>
      </c>
      <c r="N28" s="75">
        <v>312.5</v>
      </c>
      <c r="O28" s="75" t="s">
        <v>736</v>
      </c>
      <c r="P28" s="159"/>
    </row>
    <row r="29" ht="20.1" customHeight="1" spans="1:16">
      <c r="A29" s="53">
        <v>28</v>
      </c>
      <c r="B29" s="53" t="s">
        <v>656</v>
      </c>
      <c r="C29" s="124" t="s">
        <v>14</v>
      </c>
      <c r="D29" s="124" t="s">
        <v>688</v>
      </c>
      <c r="E29" s="58" t="s">
        <v>737</v>
      </c>
      <c r="F29" s="58" t="s">
        <v>738</v>
      </c>
      <c r="G29" s="60">
        <v>0</v>
      </c>
      <c r="H29" s="60">
        <v>0</v>
      </c>
      <c r="I29" s="60">
        <v>0.92</v>
      </c>
      <c r="J29" s="66">
        <v>102.93666666666</v>
      </c>
      <c r="K29" s="66">
        <v>39.7233333333333</v>
      </c>
      <c r="L29" s="66">
        <v>102.93666666666</v>
      </c>
      <c r="M29" s="83">
        <v>1</v>
      </c>
      <c r="N29" s="75">
        <v>312.5</v>
      </c>
      <c r="O29" s="75" t="s">
        <v>710</v>
      </c>
      <c r="P29" s="159" t="s">
        <v>739</v>
      </c>
    </row>
    <row r="30" ht="20.1" customHeight="1" spans="1:16">
      <c r="A30" s="53">
        <v>29</v>
      </c>
      <c r="B30" s="53" t="s">
        <v>656</v>
      </c>
      <c r="C30" s="124" t="s">
        <v>14</v>
      </c>
      <c r="D30" s="124" t="s">
        <v>688</v>
      </c>
      <c r="E30" s="58" t="s">
        <v>740</v>
      </c>
      <c r="F30" s="58" t="s">
        <v>741</v>
      </c>
      <c r="G30" s="60">
        <v>0</v>
      </c>
      <c r="H30" s="60">
        <v>0</v>
      </c>
      <c r="I30" s="60">
        <v>0.92</v>
      </c>
      <c r="J30" s="66">
        <v>37.52</v>
      </c>
      <c r="K30" s="66">
        <v>30.4933333333333</v>
      </c>
      <c r="L30" s="66">
        <v>37.52</v>
      </c>
      <c r="M30" s="83">
        <v>1</v>
      </c>
      <c r="N30" s="75">
        <v>312.5</v>
      </c>
      <c r="O30" s="55" t="s">
        <v>713</v>
      </c>
      <c r="P30" s="159" t="s">
        <v>742</v>
      </c>
    </row>
    <row r="31" ht="20.1" customHeight="1" spans="1:16">
      <c r="A31" s="53">
        <v>30</v>
      </c>
      <c r="B31" s="53" t="s">
        <v>656</v>
      </c>
      <c r="C31" s="124" t="s">
        <v>14</v>
      </c>
      <c r="D31" s="124" t="s">
        <v>688</v>
      </c>
      <c r="E31" s="92" t="s">
        <v>743</v>
      </c>
      <c r="F31" s="92" t="s">
        <v>744</v>
      </c>
      <c r="G31" s="60">
        <v>0</v>
      </c>
      <c r="H31" s="60">
        <v>0</v>
      </c>
      <c r="I31" s="60">
        <v>0.92</v>
      </c>
      <c r="J31" s="66">
        <v>31.2666666666667</v>
      </c>
      <c r="K31" s="66">
        <v>0</v>
      </c>
      <c r="L31" s="66">
        <v>31.2666666666667</v>
      </c>
      <c r="M31" s="75">
        <v>1</v>
      </c>
      <c r="N31" s="75">
        <v>312.5</v>
      </c>
      <c r="O31" s="55" t="s">
        <v>691</v>
      </c>
      <c r="P31" s="159"/>
    </row>
    <row r="32" ht="20.1" customHeight="1" spans="1:16">
      <c r="A32" s="53">
        <v>31</v>
      </c>
      <c r="B32" s="53" t="s">
        <v>656</v>
      </c>
      <c r="C32" s="146" t="s">
        <v>14</v>
      </c>
      <c r="D32" s="124" t="s">
        <v>688</v>
      </c>
      <c r="E32" s="58" t="s">
        <v>235</v>
      </c>
      <c r="F32" s="61" t="s">
        <v>745</v>
      </c>
      <c r="G32" s="60">
        <v>0</v>
      </c>
      <c r="H32" s="60">
        <v>0</v>
      </c>
      <c r="I32" s="60">
        <v>0.92</v>
      </c>
      <c r="J32" s="66">
        <v>102.413333333333</v>
      </c>
      <c r="K32" s="66">
        <v>38.2333333333333</v>
      </c>
      <c r="L32" s="66">
        <v>102.413333333333</v>
      </c>
      <c r="M32" s="83">
        <v>1</v>
      </c>
      <c r="N32" s="75">
        <v>312.5</v>
      </c>
      <c r="O32" s="55" t="s">
        <v>691</v>
      </c>
      <c r="P32" s="159" t="s">
        <v>746</v>
      </c>
    </row>
    <row r="33" ht="20.1" customHeight="1" spans="1:16">
      <c r="A33" s="53">
        <v>32</v>
      </c>
      <c r="B33" s="53" t="s">
        <v>656</v>
      </c>
      <c r="C33" s="146" t="s">
        <v>14</v>
      </c>
      <c r="D33" s="124" t="s">
        <v>688</v>
      </c>
      <c r="E33" s="58" t="s">
        <v>747</v>
      </c>
      <c r="F33" s="61" t="s">
        <v>748</v>
      </c>
      <c r="G33" s="60">
        <v>0</v>
      </c>
      <c r="H33" s="60">
        <v>0</v>
      </c>
      <c r="I33" s="60">
        <v>0.95</v>
      </c>
      <c r="J33" s="66">
        <v>42.5333333333333</v>
      </c>
      <c r="K33" s="66">
        <v>102.94</v>
      </c>
      <c r="L33" s="66">
        <v>102.94</v>
      </c>
      <c r="M33" s="75">
        <v>1</v>
      </c>
      <c r="N33" s="75">
        <v>312.5</v>
      </c>
      <c r="O33" s="55" t="s">
        <v>749</v>
      </c>
      <c r="P33" s="160" t="s">
        <v>750</v>
      </c>
    </row>
    <row r="34" ht="20.1" customHeight="1" spans="1:16">
      <c r="A34" s="53">
        <v>33</v>
      </c>
      <c r="B34" s="53" t="s">
        <v>656</v>
      </c>
      <c r="C34" s="55" t="s">
        <v>14</v>
      </c>
      <c r="D34" s="55" t="s">
        <v>688</v>
      </c>
      <c r="E34" s="58" t="s">
        <v>558</v>
      </c>
      <c r="F34" s="58"/>
      <c r="G34" s="55">
        <v>0</v>
      </c>
      <c r="H34" s="55">
        <v>0</v>
      </c>
      <c r="I34" s="55">
        <v>0.92</v>
      </c>
      <c r="J34" s="66">
        <v>35</v>
      </c>
      <c r="K34" s="66">
        <v>0</v>
      </c>
      <c r="L34" s="66">
        <v>35</v>
      </c>
      <c r="M34" s="75">
        <v>1</v>
      </c>
      <c r="N34" s="75">
        <v>312.5</v>
      </c>
      <c r="O34" s="55" t="s">
        <v>751</v>
      </c>
      <c r="P34" s="142" t="s">
        <v>752</v>
      </c>
    </row>
    <row r="35" ht="20.1" customHeight="1" spans="1:16">
      <c r="A35" s="53">
        <v>34</v>
      </c>
      <c r="B35" s="53" t="s">
        <v>656</v>
      </c>
      <c r="C35" s="55" t="s">
        <v>14</v>
      </c>
      <c r="D35" s="55" t="s">
        <v>688</v>
      </c>
      <c r="E35" s="58" t="s">
        <v>753</v>
      </c>
      <c r="F35" s="58" t="s">
        <v>753</v>
      </c>
      <c r="G35" s="55">
        <v>0</v>
      </c>
      <c r="H35" s="55">
        <v>0</v>
      </c>
      <c r="I35" s="55">
        <v>0.92</v>
      </c>
      <c r="J35" s="66">
        <v>30.5</v>
      </c>
      <c r="K35" s="66">
        <v>0</v>
      </c>
      <c r="L35" s="66">
        <v>30.5</v>
      </c>
      <c r="M35" s="75">
        <v>1</v>
      </c>
      <c r="N35" s="75">
        <v>312.5</v>
      </c>
      <c r="O35" s="75" t="s">
        <v>687</v>
      </c>
      <c r="P35" s="160"/>
    </row>
    <row r="36" ht="20.1" customHeight="1" spans="1:16">
      <c r="A36" s="53">
        <v>35</v>
      </c>
      <c r="B36" s="53" t="s">
        <v>656</v>
      </c>
      <c r="C36" s="55" t="s">
        <v>14</v>
      </c>
      <c r="D36" s="55" t="s">
        <v>688</v>
      </c>
      <c r="E36" s="58" t="s">
        <v>754</v>
      </c>
      <c r="F36" s="58" t="s">
        <v>755</v>
      </c>
      <c r="G36" s="55">
        <v>0</v>
      </c>
      <c r="H36" s="55">
        <v>0</v>
      </c>
      <c r="I36" s="55">
        <v>0.92</v>
      </c>
      <c r="J36" s="66">
        <v>75</v>
      </c>
      <c r="K36" s="66">
        <v>0</v>
      </c>
      <c r="L36" s="66">
        <v>75</v>
      </c>
      <c r="M36" s="75">
        <v>120</v>
      </c>
      <c r="N36" s="75">
        <v>312.5</v>
      </c>
      <c r="O36" s="75" t="s">
        <v>756</v>
      </c>
      <c r="P36" s="159"/>
    </row>
    <row r="37" ht="20.1" customHeight="1" spans="1:16">
      <c r="A37" s="53">
        <v>36</v>
      </c>
      <c r="B37" s="53" t="s">
        <v>656</v>
      </c>
      <c r="C37" s="57" t="s">
        <v>757</v>
      </c>
      <c r="D37" s="57" t="s">
        <v>758</v>
      </c>
      <c r="E37" s="58" t="s">
        <v>759</v>
      </c>
      <c r="F37" s="58" t="s">
        <v>760</v>
      </c>
      <c r="G37" s="55">
        <v>0</v>
      </c>
      <c r="H37" s="55">
        <v>0</v>
      </c>
      <c r="I37" s="55">
        <v>0.92</v>
      </c>
      <c r="J37" s="66">
        <v>96.85</v>
      </c>
      <c r="K37" s="66">
        <v>99.75</v>
      </c>
      <c r="L37" s="66">
        <v>99.75</v>
      </c>
      <c r="M37" s="162">
        <v>6</v>
      </c>
      <c r="N37" s="75">
        <v>303.030303030303</v>
      </c>
      <c r="O37" s="75" t="s">
        <v>661</v>
      </c>
      <c r="P37" s="159" t="s">
        <v>671</v>
      </c>
    </row>
    <row r="38" ht="20.1" customHeight="1" spans="1:16">
      <c r="A38" s="53">
        <v>37</v>
      </c>
      <c r="B38" s="53" t="s">
        <v>656</v>
      </c>
      <c r="C38" s="57" t="s">
        <v>11</v>
      </c>
      <c r="D38" s="57" t="s">
        <v>758</v>
      </c>
      <c r="E38" s="58" t="s">
        <v>72</v>
      </c>
      <c r="F38" s="58" t="s">
        <v>761</v>
      </c>
      <c r="G38" s="55">
        <v>0</v>
      </c>
      <c r="H38" s="55">
        <v>0</v>
      </c>
      <c r="I38" s="55">
        <v>0.92</v>
      </c>
      <c r="J38" s="66">
        <v>66.83</v>
      </c>
      <c r="K38" s="66">
        <v>71.73</v>
      </c>
      <c r="L38" s="66">
        <v>71.73</v>
      </c>
      <c r="M38" s="75">
        <v>3</v>
      </c>
      <c r="N38" s="75">
        <v>333.333333333333</v>
      </c>
      <c r="O38" s="55" t="s">
        <v>661</v>
      </c>
      <c r="P38" s="159" t="s">
        <v>762</v>
      </c>
    </row>
    <row r="39" ht="20.1" customHeight="1" spans="1:16">
      <c r="A39" s="53">
        <v>38</v>
      </c>
      <c r="B39" s="53" t="s">
        <v>656</v>
      </c>
      <c r="C39" s="57" t="s">
        <v>11</v>
      </c>
      <c r="D39" s="57" t="s">
        <v>758</v>
      </c>
      <c r="E39" s="58" t="s">
        <v>293</v>
      </c>
      <c r="F39" s="58" t="s">
        <v>763</v>
      </c>
      <c r="G39" s="55">
        <v>0</v>
      </c>
      <c r="H39" s="55">
        <v>0</v>
      </c>
      <c r="I39" s="55">
        <v>0.92</v>
      </c>
      <c r="J39" s="66">
        <v>45.11</v>
      </c>
      <c r="K39" s="66">
        <v>48.01</v>
      </c>
      <c r="L39" s="66">
        <v>48.01</v>
      </c>
      <c r="M39" s="75">
        <v>2</v>
      </c>
      <c r="N39" s="75">
        <v>333.333333333333</v>
      </c>
      <c r="O39" s="55" t="s">
        <v>661</v>
      </c>
      <c r="P39" s="159" t="s">
        <v>764</v>
      </c>
    </row>
    <row r="40" s="116" customFormat="1" ht="20.1" customHeight="1" spans="1:17">
      <c r="A40" s="53">
        <v>39</v>
      </c>
      <c r="B40" s="53" t="s">
        <v>656</v>
      </c>
      <c r="C40" s="57" t="s">
        <v>11</v>
      </c>
      <c r="D40" s="57" t="s">
        <v>758</v>
      </c>
      <c r="E40" s="58" t="s">
        <v>74</v>
      </c>
      <c r="F40" s="58" t="s">
        <v>765</v>
      </c>
      <c r="G40" s="55">
        <v>0</v>
      </c>
      <c r="H40" s="55">
        <v>0</v>
      </c>
      <c r="I40" s="55">
        <v>0.92</v>
      </c>
      <c r="J40" s="66">
        <v>45.86</v>
      </c>
      <c r="K40" s="66">
        <v>48.76</v>
      </c>
      <c r="L40" s="66">
        <v>48.76</v>
      </c>
      <c r="M40" s="75">
        <v>4</v>
      </c>
      <c r="N40" s="75">
        <v>333.333333333333</v>
      </c>
      <c r="O40" s="55" t="s">
        <v>661</v>
      </c>
      <c r="P40" s="159" t="s">
        <v>766</v>
      </c>
      <c r="Q40"/>
    </row>
    <row r="41" ht="20.1" customHeight="1" spans="1:16">
      <c r="A41" s="53">
        <v>40</v>
      </c>
      <c r="B41" s="53" t="s">
        <v>656</v>
      </c>
      <c r="C41" s="57" t="s">
        <v>11</v>
      </c>
      <c r="D41" s="57" t="s">
        <v>758</v>
      </c>
      <c r="E41" s="58" t="s">
        <v>295</v>
      </c>
      <c r="F41" s="58" t="s">
        <v>767</v>
      </c>
      <c r="G41" s="55">
        <v>0</v>
      </c>
      <c r="H41" s="55">
        <v>0</v>
      </c>
      <c r="I41" s="55">
        <v>0.92</v>
      </c>
      <c r="J41" s="66">
        <v>59.29</v>
      </c>
      <c r="K41" s="66">
        <v>22.65</v>
      </c>
      <c r="L41" s="66">
        <v>81.94</v>
      </c>
      <c r="M41" s="75">
        <v>2</v>
      </c>
      <c r="N41" s="75">
        <v>333.333333333333</v>
      </c>
      <c r="O41" s="55" t="s">
        <v>664</v>
      </c>
      <c r="P41" s="160" t="s">
        <v>768</v>
      </c>
    </row>
    <row r="42" ht="20.1" customHeight="1" spans="1:16">
      <c r="A42" s="53">
        <v>41</v>
      </c>
      <c r="B42" s="53" t="s">
        <v>656</v>
      </c>
      <c r="C42" s="57" t="s">
        <v>11</v>
      </c>
      <c r="D42" s="57" t="s">
        <v>758</v>
      </c>
      <c r="E42" s="58" t="s">
        <v>194</v>
      </c>
      <c r="F42" s="58" t="s">
        <v>769</v>
      </c>
      <c r="G42" s="55">
        <v>0</v>
      </c>
      <c r="H42" s="55">
        <v>0</v>
      </c>
      <c r="I42" s="55">
        <v>0.92</v>
      </c>
      <c r="J42" s="66">
        <v>130.05</v>
      </c>
      <c r="K42" s="66">
        <v>70.74</v>
      </c>
      <c r="L42" s="66">
        <v>130.05</v>
      </c>
      <c r="M42" s="75">
        <v>1</v>
      </c>
      <c r="N42" s="75">
        <v>333.333333333333</v>
      </c>
      <c r="O42" s="55" t="s">
        <v>770</v>
      </c>
      <c r="P42" s="159" t="s">
        <v>771</v>
      </c>
    </row>
    <row r="43" ht="20.1" customHeight="1" spans="1:16">
      <c r="A43" s="53">
        <v>42</v>
      </c>
      <c r="B43" s="53" t="s">
        <v>656</v>
      </c>
      <c r="C43" s="57" t="s">
        <v>11</v>
      </c>
      <c r="D43" s="57" t="s">
        <v>758</v>
      </c>
      <c r="E43" s="58" t="s">
        <v>76</v>
      </c>
      <c r="F43" s="58" t="s">
        <v>772</v>
      </c>
      <c r="G43" s="156">
        <v>0</v>
      </c>
      <c r="H43" s="156">
        <v>0</v>
      </c>
      <c r="I43" s="55">
        <v>0.92</v>
      </c>
      <c r="J43" s="66">
        <v>126.46</v>
      </c>
      <c r="K43" s="66">
        <v>112.58</v>
      </c>
      <c r="L43" s="66">
        <v>126.46</v>
      </c>
      <c r="M43" s="75">
        <v>2</v>
      </c>
      <c r="N43" s="75">
        <v>333.333333333333</v>
      </c>
      <c r="O43" s="163" t="s">
        <v>773</v>
      </c>
      <c r="P43" s="159" t="s">
        <v>774</v>
      </c>
    </row>
    <row r="44" ht="20.1" customHeight="1" spans="1:16">
      <c r="A44" s="53">
        <v>43</v>
      </c>
      <c r="B44" s="53" t="s">
        <v>656</v>
      </c>
      <c r="C44" s="57" t="s">
        <v>11</v>
      </c>
      <c r="D44" s="57" t="s">
        <v>758</v>
      </c>
      <c r="E44" s="58" t="s">
        <v>775</v>
      </c>
      <c r="F44" s="58" t="s">
        <v>776</v>
      </c>
      <c r="G44" s="55">
        <v>0</v>
      </c>
      <c r="H44" s="55">
        <v>0</v>
      </c>
      <c r="I44" s="55">
        <v>0.95</v>
      </c>
      <c r="J44" s="66">
        <v>0</v>
      </c>
      <c r="K44" s="66">
        <v>111.41</v>
      </c>
      <c r="L44" s="66">
        <v>111.41</v>
      </c>
      <c r="M44" s="75">
        <v>2</v>
      </c>
      <c r="N44" s="75">
        <v>333.333333333333</v>
      </c>
      <c r="O44" s="163" t="s">
        <v>773</v>
      </c>
      <c r="P44" s="160"/>
    </row>
    <row r="45" ht="20.1" customHeight="1" spans="1:16">
      <c r="A45" s="53">
        <v>44</v>
      </c>
      <c r="B45" s="53" t="s">
        <v>656</v>
      </c>
      <c r="C45" s="57" t="s">
        <v>11</v>
      </c>
      <c r="D45" s="57" t="s">
        <v>758</v>
      </c>
      <c r="E45" s="58" t="s">
        <v>777</v>
      </c>
      <c r="F45" s="58" t="s">
        <v>778</v>
      </c>
      <c r="G45" s="55">
        <v>0</v>
      </c>
      <c r="H45" s="55">
        <v>0</v>
      </c>
      <c r="I45" s="55">
        <v>0.95</v>
      </c>
      <c r="J45" s="66">
        <v>0</v>
      </c>
      <c r="K45" s="66">
        <v>97.7</v>
      </c>
      <c r="L45" s="66">
        <v>97.7</v>
      </c>
      <c r="M45" s="75">
        <v>2</v>
      </c>
      <c r="N45" s="75">
        <v>333.333333333333</v>
      </c>
      <c r="O45" s="55" t="s">
        <v>779</v>
      </c>
      <c r="P45" s="160"/>
    </row>
    <row r="46" ht="20.1" customHeight="1" spans="1:16">
      <c r="A46" s="53">
        <v>45</v>
      </c>
      <c r="B46" s="53" t="s">
        <v>656</v>
      </c>
      <c r="C46" s="57" t="s">
        <v>11</v>
      </c>
      <c r="D46" s="57" t="s">
        <v>758</v>
      </c>
      <c r="E46" s="58" t="s">
        <v>78</v>
      </c>
      <c r="F46" s="58" t="s">
        <v>780</v>
      </c>
      <c r="G46" s="55">
        <v>0</v>
      </c>
      <c r="H46" s="55">
        <v>0</v>
      </c>
      <c r="I46" s="55">
        <v>0.92</v>
      </c>
      <c r="J46" s="66">
        <v>76.17</v>
      </c>
      <c r="K46" s="66">
        <v>0</v>
      </c>
      <c r="L46" s="66">
        <v>76.17</v>
      </c>
      <c r="M46" s="75">
        <v>1</v>
      </c>
      <c r="N46" s="75">
        <v>333.333333333333</v>
      </c>
      <c r="O46" s="55" t="s">
        <v>691</v>
      </c>
      <c r="P46" s="159" t="s">
        <v>781</v>
      </c>
    </row>
    <row r="47" ht="20.1" customHeight="1" spans="1:16">
      <c r="A47" s="53">
        <v>46</v>
      </c>
      <c r="B47" s="53" t="s">
        <v>656</v>
      </c>
      <c r="C47" s="57" t="s">
        <v>11</v>
      </c>
      <c r="D47" s="57" t="s">
        <v>758</v>
      </c>
      <c r="E47" s="58" t="s">
        <v>395</v>
      </c>
      <c r="F47" s="58"/>
      <c r="G47" s="55">
        <v>0</v>
      </c>
      <c r="H47" s="55">
        <v>0</v>
      </c>
      <c r="I47" s="55">
        <v>0.92</v>
      </c>
      <c r="J47" s="66">
        <v>69.7</v>
      </c>
      <c r="K47" s="66">
        <v>39.08</v>
      </c>
      <c r="L47" s="66">
        <v>69.7</v>
      </c>
      <c r="M47" s="75">
        <v>1</v>
      </c>
      <c r="N47" s="75">
        <v>333.333333333333</v>
      </c>
      <c r="O47" s="55" t="s">
        <v>691</v>
      </c>
      <c r="P47" s="142" t="s">
        <v>782</v>
      </c>
    </row>
    <row r="48" ht="20.1" customHeight="1" spans="1:16">
      <c r="A48" s="53">
        <v>47</v>
      </c>
      <c r="B48" s="53" t="s">
        <v>656</v>
      </c>
      <c r="C48" s="57" t="s">
        <v>11</v>
      </c>
      <c r="D48" s="57" t="s">
        <v>758</v>
      </c>
      <c r="E48" s="58" t="s">
        <v>80</v>
      </c>
      <c r="F48" s="58" t="s">
        <v>783</v>
      </c>
      <c r="G48" s="55">
        <v>0</v>
      </c>
      <c r="H48" s="55">
        <v>0</v>
      </c>
      <c r="I48" s="55">
        <v>0.92</v>
      </c>
      <c r="J48" s="66">
        <v>94.23</v>
      </c>
      <c r="K48" s="66">
        <v>25.28</v>
      </c>
      <c r="L48" s="66">
        <v>94.23</v>
      </c>
      <c r="M48" s="75">
        <v>1</v>
      </c>
      <c r="N48" s="75">
        <v>333.333333333333</v>
      </c>
      <c r="O48" s="55" t="s">
        <v>784</v>
      </c>
      <c r="P48" s="159" t="s">
        <v>785</v>
      </c>
    </row>
    <row r="49" ht="20.1" customHeight="1" spans="1:16">
      <c r="A49" s="53">
        <v>48</v>
      </c>
      <c r="B49" s="53" t="s">
        <v>656</v>
      </c>
      <c r="C49" s="147" t="s">
        <v>11</v>
      </c>
      <c r="D49" s="57" t="s">
        <v>758</v>
      </c>
      <c r="E49" s="157" t="s">
        <v>274</v>
      </c>
      <c r="F49" s="58" t="s">
        <v>274</v>
      </c>
      <c r="G49" s="63">
        <v>0</v>
      </c>
      <c r="H49" s="63">
        <v>0</v>
      </c>
      <c r="I49" s="63">
        <v>0.92</v>
      </c>
      <c r="J49" s="66">
        <v>61.74</v>
      </c>
      <c r="K49" s="66">
        <v>0</v>
      </c>
      <c r="L49" s="66">
        <v>61.74</v>
      </c>
      <c r="M49" s="75">
        <v>1</v>
      </c>
      <c r="N49" s="75">
        <v>333.333333333333</v>
      </c>
      <c r="O49" s="55" t="s">
        <v>691</v>
      </c>
      <c r="P49" s="159" t="s">
        <v>786</v>
      </c>
    </row>
    <row r="50" ht="20.1" customHeight="1" spans="1:16">
      <c r="A50" s="53">
        <v>49</v>
      </c>
      <c r="B50" s="53" t="s">
        <v>656</v>
      </c>
      <c r="C50" s="147" t="s">
        <v>757</v>
      </c>
      <c r="D50" s="57" t="s">
        <v>758</v>
      </c>
      <c r="E50" s="58" t="s">
        <v>787</v>
      </c>
      <c r="F50" s="58" t="s">
        <v>788</v>
      </c>
      <c r="G50" s="63">
        <v>0</v>
      </c>
      <c r="H50" s="63">
        <v>0</v>
      </c>
      <c r="I50" s="63">
        <v>0.92</v>
      </c>
      <c r="J50" s="66">
        <v>53.14</v>
      </c>
      <c r="K50" s="66">
        <v>56.18</v>
      </c>
      <c r="L50" s="66">
        <v>56.18</v>
      </c>
      <c r="M50" s="75">
        <v>5</v>
      </c>
      <c r="N50" s="75">
        <v>303.030303030303</v>
      </c>
      <c r="O50" s="55" t="s">
        <v>661</v>
      </c>
      <c r="P50" s="160" t="s">
        <v>789</v>
      </c>
    </row>
    <row r="51" ht="20.1" customHeight="1" spans="1:16">
      <c r="A51" s="53">
        <v>50</v>
      </c>
      <c r="B51" s="53" t="s">
        <v>656</v>
      </c>
      <c r="C51" s="147" t="s">
        <v>757</v>
      </c>
      <c r="D51" s="57" t="s">
        <v>758</v>
      </c>
      <c r="E51" s="58" t="s">
        <v>790</v>
      </c>
      <c r="F51" s="58"/>
      <c r="G51" s="63">
        <v>0</v>
      </c>
      <c r="H51" s="63">
        <v>0</v>
      </c>
      <c r="I51" s="63">
        <v>0.92</v>
      </c>
      <c r="J51" s="66">
        <v>20</v>
      </c>
      <c r="K51" s="66">
        <v>0</v>
      </c>
      <c r="L51" s="66">
        <v>20</v>
      </c>
      <c r="M51" s="75">
        <v>1</v>
      </c>
      <c r="N51" s="75">
        <v>303.030303030303</v>
      </c>
      <c r="O51" s="55" t="s">
        <v>691</v>
      </c>
      <c r="P51" s="142" t="s">
        <v>791</v>
      </c>
    </row>
    <row r="52" ht="20.1" customHeight="1" spans="1:16">
      <c r="A52" s="53">
        <v>51</v>
      </c>
      <c r="B52" s="53" t="s">
        <v>656</v>
      </c>
      <c r="C52" s="147" t="s">
        <v>757</v>
      </c>
      <c r="D52" s="57" t="s">
        <v>758</v>
      </c>
      <c r="E52" s="58" t="s">
        <v>82</v>
      </c>
      <c r="F52" s="58" t="s">
        <v>792</v>
      </c>
      <c r="G52" s="63">
        <v>0</v>
      </c>
      <c r="H52" s="63">
        <v>0</v>
      </c>
      <c r="I52" s="63">
        <v>0.92</v>
      </c>
      <c r="J52" s="66">
        <v>84.43</v>
      </c>
      <c r="K52" s="66">
        <v>37.08</v>
      </c>
      <c r="L52" s="66">
        <v>84.43</v>
      </c>
      <c r="M52" s="75">
        <v>1</v>
      </c>
      <c r="N52" s="75">
        <v>303.030303030303</v>
      </c>
      <c r="O52" s="55" t="s">
        <v>793</v>
      </c>
      <c r="P52" s="92" t="s">
        <v>794</v>
      </c>
    </row>
    <row r="53" ht="20.1" customHeight="1" spans="1:16">
      <c r="A53" s="53">
        <v>52</v>
      </c>
      <c r="B53" s="53" t="s">
        <v>656</v>
      </c>
      <c r="C53" s="147" t="s">
        <v>757</v>
      </c>
      <c r="D53" s="57" t="s">
        <v>758</v>
      </c>
      <c r="E53" s="58" t="s">
        <v>237</v>
      </c>
      <c r="F53" s="58" t="s">
        <v>795</v>
      </c>
      <c r="G53" s="63">
        <v>0</v>
      </c>
      <c r="H53" s="63">
        <v>0</v>
      </c>
      <c r="I53" s="63">
        <v>0.92</v>
      </c>
      <c r="J53" s="66">
        <v>97.94</v>
      </c>
      <c r="K53" s="66">
        <v>0</v>
      </c>
      <c r="L53" s="66">
        <v>97.94</v>
      </c>
      <c r="M53" s="75">
        <v>1</v>
      </c>
      <c r="N53" s="75">
        <v>303.030303030303</v>
      </c>
      <c r="O53" s="55" t="s">
        <v>751</v>
      </c>
      <c r="P53" s="159" t="s">
        <v>796</v>
      </c>
    </row>
    <row r="54" ht="20.1" customHeight="1" spans="1:16">
      <c r="A54" s="53">
        <v>53</v>
      </c>
      <c r="B54" s="53" t="s">
        <v>656</v>
      </c>
      <c r="C54" s="147" t="s">
        <v>757</v>
      </c>
      <c r="D54" s="57" t="s">
        <v>758</v>
      </c>
      <c r="E54" s="58" t="s">
        <v>84</v>
      </c>
      <c r="F54" s="58" t="s">
        <v>797</v>
      </c>
      <c r="G54" s="63">
        <v>0</v>
      </c>
      <c r="H54" s="63">
        <v>0</v>
      </c>
      <c r="I54" s="63">
        <v>0.95</v>
      </c>
      <c r="J54" s="66">
        <v>59.65</v>
      </c>
      <c r="K54" s="66">
        <v>102.28</v>
      </c>
      <c r="L54" s="66">
        <v>102.28</v>
      </c>
      <c r="M54" s="75">
        <v>1</v>
      </c>
      <c r="N54" s="75">
        <v>303.030303030303</v>
      </c>
      <c r="O54" s="55" t="s">
        <v>749</v>
      </c>
      <c r="P54" s="159" t="s">
        <v>798</v>
      </c>
    </row>
    <row r="55" ht="20.1" customHeight="1" spans="1:16">
      <c r="A55" s="53">
        <v>54</v>
      </c>
      <c r="B55" s="53" t="s">
        <v>656</v>
      </c>
      <c r="C55" s="147" t="s">
        <v>757</v>
      </c>
      <c r="D55" s="57" t="s">
        <v>758</v>
      </c>
      <c r="E55" s="58" t="s">
        <v>86</v>
      </c>
      <c r="F55" s="58" t="s">
        <v>799</v>
      </c>
      <c r="G55" s="63">
        <v>0</v>
      </c>
      <c r="H55" s="63">
        <v>0</v>
      </c>
      <c r="I55" s="63">
        <v>0.95</v>
      </c>
      <c r="J55" s="66">
        <v>49.88</v>
      </c>
      <c r="K55" s="66">
        <v>101.85</v>
      </c>
      <c r="L55" s="66">
        <v>101.85</v>
      </c>
      <c r="M55" s="75">
        <v>1</v>
      </c>
      <c r="N55" s="75">
        <v>303.030303030303</v>
      </c>
      <c r="O55" s="55" t="s">
        <v>749</v>
      </c>
      <c r="P55" s="160" t="s">
        <v>800</v>
      </c>
    </row>
    <row r="56" ht="20.1" customHeight="1" spans="1:16">
      <c r="A56" s="53">
        <v>55</v>
      </c>
      <c r="B56" s="53" t="s">
        <v>656</v>
      </c>
      <c r="C56" s="147" t="s">
        <v>757</v>
      </c>
      <c r="D56" s="57" t="s">
        <v>758</v>
      </c>
      <c r="E56" s="58" t="s">
        <v>801</v>
      </c>
      <c r="F56" s="58" t="s">
        <v>802</v>
      </c>
      <c r="G56" s="63">
        <v>0</v>
      </c>
      <c r="H56" s="63">
        <v>0</v>
      </c>
      <c r="I56" s="63">
        <v>0.92</v>
      </c>
      <c r="J56" s="66">
        <v>38.85</v>
      </c>
      <c r="K56" s="66">
        <v>0</v>
      </c>
      <c r="L56" s="66">
        <v>35.85</v>
      </c>
      <c r="M56" s="164">
        <v>1</v>
      </c>
      <c r="N56" s="75">
        <v>303.030303030303</v>
      </c>
      <c r="O56" s="55" t="s">
        <v>691</v>
      </c>
      <c r="P56" s="160"/>
    </row>
    <row r="57" ht="20.1" customHeight="1" spans="1:16">
      <c r="A57" s="53">
        <v>56</v>
      </c>
      <c r="B57" s="53" t="s">
        <v>656</v>
      </c>
      <c r="C57" s="147" t="s">
        <v>757</v>
      </c>
      <c r="D57" s="57" t="s">
        <v>758</v>
      </c>
      <c r="E57" s="58" t="s">
        <v>575</v>
      </c>
      <c r="F57" s="58"/>
      <c r="G57" s="63">
        <v>0</v>
      </c>
      <c r="H57" s="63">
        <v>0</v>
      </c>
      <c r="I57" s="63">
        <v>0.92</v>
      </c>
      <c r="J57" s="66">
        <v>70</v>
      </c>
      <c r="K57" s="66">
        <v>0</v>
      </c>
      <c r="L57" s="66">
        <v>70</v>
      </c>
      <c r="M57" s="164">
        <v>120</v>
      </c>
      <c r="N57" s="75">
        <v>303.030303030303</v>
      </c>
      <c r="O57" s="55" t="s">
        <v>691</v>
      </c>
      <c r="P57" s="142" t="s">
        <v>803</v>
      </c>
    </row>
    <row r="58" ht="20.1" customHeight="1" spans="1:16">
      <c r="A58" s="53">
        <v>57</v>
      </c>
      <c r="B58" s="53" t="s">
        <v>656</v>
      </c>
      <c r="C58" s="147" t="s">
        <v>757</v>
      </c>
      <c r="D58" s="57" t="s">
        <v>758</v>
      </c>
      <c r="E58" s="58" t="s">
        <v>804</v>
      </c>
      <c r="F58" s="58" t="s">
        <v>805</v>
      </c>
      <c r="G58" s="60">
        <v>0</v>
      </c>
      <c r="H58" s="60">
        <v>0</v>
      </c>
      <c r="I58" s="60">
        <v>0.92</v>
      </c>
      <c r="J58" s="66">
        <v>159.52</v>
      </c>
      <c r="K58" s="66">
        <v>162.42</v>
      </c>
      <c r="L58" s="66">
        <v>162.42</v>
      </c>
      <c r="M58" s="75">
        <v>26</v>
      </c>
      <c r="N58" s="75">
        <v>303.030303030303</v>
      </c>
      <c r="O58" s="55" t="s">
        <v>661</v>
      </c>
      <c r="P58" s="159" t="s">
        <v>671</v>
      </c>
    </row>
    <row r="59" ht="20.1" customHeight="1" spans="1:16">
      <c r="A59" s="53">
        <v>58</v>
      </c>
      <c r="B59" s="53" t="s">
        <v>656</v>
      </c>
      <c r="C59" s="147" t="s">
        <v>757</v>
      </c>
      <c r="D59" s="57" t="s">
        <v>758</v>
      </c>
      <c r="E59" s="58" t="s">
        <v>88</v>
      </c>
      <c r="F59" s="58" t="s">
        <v>806</v>
      </c>
      <c r="G59" s="55">
        <v>0</v>
      </c>
      <c r="H59" s="55">
        <v>0</v>
      </c>
      <c r="I59" s="55">
        <v>0.92</v>
      </c>
      <c r="J59" s="66">
        <v>175.14</v>
      </c>
      <c r="K59" s="66">
        <v>23.36</v>
      </c>
      <c r="L59" s="66">
        <v>175.14</v>
      </c>
      <c r="M59" s="75">
        <v>4</v>
      </c>
      <c r="N59" s="75">
        <v>303.030303030303</v>
      </c>
      <c r="O59" s="55" t="s">
        <v>793</v>
      </c>
      <c r="P59" s="92" t="s">
        <v>807</v>
      </c>
    </row>
    <row r="60" ht="20.1" customHeight="1" spans="1:16">
      <c r="A60" s="53">
        <v>59</v>
      </c>
      <c r="B60" s="53" t="s">
        <v>656</v>
      </c>
      <c r="C60" s="147" t="s">
        <v>757</v>
      </c>
      <c r="D60" s="57" t="s">
        <v>758</v>
      </c>
      <c r="E60" s="58" t="s">
        <v>90</v>
      </c>
      <c r="F60" s="58" t="s">
        <v>808</v>
      </c>
      <c r="G60" s="55">
        <v>0</v>
      </c>
      <c r="H60" s="55">
        <v>0</v>
      </c>
      <c r="I60" s="55">
        <v>0.92</v>
      </c>
      <c r="J60" s="66">
        <v>202.32</v>
      </c>
      <c r="K60" s="66">
        <v>23.17</v>
      </c>
      <c r="L60" s="66">
        <v>225.49</v>
      </c>
      <c r="M60" s="75">
        <v>8</v>
      </c>
      <c r="N60" s="75">
        <v>303.030303030303</v>
      </c>
      <c r="O60" s="55" t="s">
        <v>664</v>
      </c>
      <c r="P60" s="92" t="s">
        <v>809</v>
      </c>
    </row>
    <row r="61" ht="20.1" customHeight="1" spans="1:16">
      <c r="A61" s="53">
        <v>60</v>
      </c>
      <c r="B61" s="53" t="s">
        <v>656</v>
      </c>
      <c r="C61" s="148" t="s">
        <v>757</v>
      </c>
      <c r="D61" s="57" t="s">
        <v>758</v>
      </c>
      <c r="E61" s="58" t="s">
        <v>810</v>
      </c>
      <c r="F61" s="58" t="s">
        <v>811</v>
      </c>
      <c r="G61" s="55">
        <v>0</v>
      </c>
      <c r="H61" s="55">
        <v>0</v>
      </c>
      <c r="I61" s="55">
        <v>0.92</v>
      </c>
      <c r="J61" s="66">
        <v>175.17</v>
      </c>
      <c r="K61" s="66">
        <v>178.16</v>
      </c>
      <c r="L61" s="66">
        <v>178.16</v>
      </c>
      <c r="M61" s="75">
        <v>60</v>
      </c>
      <c r="N61" s="75">
        <v>303.030303030303</v>
      </c>
      <c r="O61" s="55" t="s">
        <v>661</v>
      </c>
      <c r="P61" s="159" t="s">
        <v>812</v>
      </c>
    </row>
    <row r="62" ht="20.1" customHeight="1" spans="1:16">
      <c r="A62" s="53">
        <v>61</v>
      </c>
      <c r="B62" s="53" t="s">
        <v>656</v>
      </c>
      <c r="C62" s="147" t="s">
        <v>757</v>
      </c>
      <c r="D62" s="57" t="s">
        <v>758</v>
      </c>
      <c r="E62" s="58" t="s">
        <v>92</v>
      </c>
      <c r="F62" s="58" t="s">
        <v>813</v>
      </c>
      <c r="G62" s="55">
        <v>0</v>
      </c>
      <c r="H62" s="55">
        <v>0</v>
      </c>
      <c r="I62" s="55">
        <v>0.92</v>
      </c>
      <c r="J62" s="66">
        <v>287.49</v>
      </c>
      <c r="K62" s="66">
        <v>22.44</v>
      </c>
      <c r="L62" s="66">
        <v>287.49</v>
      </c>
      <c r="M62" s="75">
        <v>10</v>
      </c>
      <c r="N62" s="75">
        <v>303.030303030303</v>
      </c>
      <c r="O62" s="55" t="s">
        <v>793</v>
      </c>
      <c r="P62" s="165" t="s">
        <v>814</v>
      </c>
    </row>
    <row r="63" ht="20.1" customHeight="1" spans="1:16">
      <c r="A63" s="53">
        <v>62</v>
      </c>
      <c r="B63" s="53" t="s">
        <v>656</v>
      </c>
      <c r="C63" s="147" t="s">
        <v>757</v>
      </c>
      <c r="D63" s="57" t="s">
        <v>758</v>
      </c>
      <c r="E63" s="58" t="s">
        <v>94</v>
      </c>
      <c r="F63" s="58" t="s">
        <v>815</v>
      </c>
      <c r="G63" s="55">
        <v>0</v>
      </c>
      <c r="H63" s="55">
        <v>0</v>
      </c>
      <c r="I63" s="55">
        <v>0.92</v>
      </c>
      <c r="J63" s="66">
        <v>390.64</v>
      </c>
      <c r="K63" s="66">
        <v>22.24</v>
      </c>
      <c r="L63" s="66">
        <v>412.88</v>
      </c>
      <c r="M63" s="75">
        <v>20</v>
      </c>
      <c r="N63" s="75">
        <v>303.030303030303</v>
      </c>
      <c r="O63" s="55" t="s">
        <v>664</v>
      </c>
      <c r="P63" s="92" t="s">
        <v>816</v>
      </c>
    </row>
    <row r="64" ht="20.1" customHeight="1" spans="1:16">
      <c r="A64" s="53">
        <v>63</v>
      </c>
      <c r="B64" s="53" t="s">
        <v>656</v>
      </c>
      <c r="C64" s="147" t="s">
        <v>757</v>
      </c>
      <c r="D64" s="57" t="s">
        <v>758</v>
      </c>
      <c r="E64" s="61" t="s">
        <v>817</v>
      </c>
      <c r="F64" s="61" t="s">
        <v>818</v>
      </c>
      <c r="G64" s="55">
        <v>0</v>
      </c>
      <c r="H64" s="55">
        <v>0</v>
      </c>
      <c r="I64" s="55">
        <v>0.92</v>
      </c>
      <c r="J64" s="66">
        <v>47.02</v>
      </c>
      <c r="K64" s="66">
        <v>50.09</v>
      </c>
      <c r="L64" s="66">
        <v>50.09</v>
      </c>
      <c r="M64" s="75">
        <v>3</v>
      </c>
      <c r="N64" s="75">
        <v>303.030303030303</v>
      </c>
      <c r="O64" s="55" t="s">
        <v>661</v>
      </c>
      <c r="P64" s="159"/>
    </row>
    <row r="65" ht="20.1" customHeight="1" spans="1:16">
      <c r="A65" s="53">
        <v>64</v>
      </c>
      <c r="B65" s="53" t="s">
        <v>656</v>
      </c>
      <c r="C65" s="147" t="s">
        <v>757</v>
      </c>
      <c r="D65" s="57" t="s">
        <v>758</v>
      </c>
      <c r="E65" s="58" t="s">
        <v>96</v>
      </c>
      <c r="F65" s="61" t="s">
        <v>819</v>
      </c>
      <c r="G65" s="63">
        <v>0</v>
      </c>
      <c r="H65" s="63">
        <v>0</v>
      </c>
      <c r="I65" s="63">
        <v>0.92</v>
      </c>
      <c r="J65" s="66">
        <v>111.59</v>
      </c>
      <c r="K65" s="66">
        <v>114.58</v>
      </c>
      <c r="L65" s="66">
        <v>114.58</v>
      </c>
      <c r="M65" s="75">
        <v>6</v>
      </c>
      <c r="N65" s="75">
        <v>303.030303030303</v>
      </c>
      <c r="O65" s="57" t="s">
        <v>661</v>
      </c>
      <c r="P65" s="159" t="s">
        <v>820</v>
      </c>
    </row>
    <row r="66" ht="20.1" customHeight="1" spans="1:16">
      <c r="A66" s="53">
        <v>65</v>
      </c>
      <c r="B66" s="53" t="s">
        <v>656</v>
      </c>
      <c r="C66" s="147" t="s">
        <v>757</v>
      </c>
      <c r="D66" s="57" t="s">
        <v>758</v>
      </c>
      <c r="E66" s="58" t="s">
        <v>199</v>
      </c>
      <c r="F66" s="61" t="s">
        <v>819</v>
      </c>
      <c r="G66" s="63">
        <v>0</v>
      </c>
      <c r="H66" s="63">
        <v>0</v>
      </c>
      <c r="I66" s="63">
        <v>0.92</v>
      </c>
      <c r="J66" s="66">
        <v>327.16</v>
      </c>
      <c r="K66" s="66">
        <v>332.14</v>
      </c>
      <c r="L66" s="66">
        <v>332.14</v>
      </c>
      <c r="M66" s="75">
        <v>60</v>
      </c>
      <c r="N66" s="75">
        <v>303.030303030303</v>
      </c>
      <c r="O66" s="53" t="s">
        <v>661</v>
      </c>
      <c r="P66" s="159" t="s">
        <v>821</v>
      </c>
    </row>
    <row r="67" ht="20.1" customHeight="1" spans="1:16">
      <c r="A67" s="53">
        <v>66</v>
      </c>
      <c r="B67" s="53" t="s">
        <v>656</v>
      </c>
      <c r="C67" s="147" t="s">
        <v>757</v>
      </c>
      <c r="D67" s="57" t="s">
        <v>758</v>
      </c>
      <c r="E67" s="58" t="s">
        <v>98</v>
      </c>
      <c r="F67" s="61" t="s">
        <v>822</v>
      </c>
      <c r="G67" s="63">
        <v>0</v>
      </c>
      <c r="H67" s="63">
        <v>0</v>
      </c>
      <c r="I67" s="63">
        <v>0.92</v>
      </c>
      <c r="J67" s="66">
        <v>111.59</v>
      </c>
      <c r="K67" s="66">
        <v>114.58</v>
      </c>
      <c r="L67" s="66">
        <v>114.58</v>
      </c>
      <c r="M67" s="75">
        <v>6</v>
      </c>
      <c r="N67" s="75">
        <v>303.030303030303</v>
      </c>
      <c r="O67" s="55" t="s">
        <v>661</v>
      </c>
      <c r="P67" s="159" t="s">
        <v>823</v>
      </c>
    </row>
    <row r="68" ht="20.1" customHeight="1" spans="1:16">
      <c r="A68" s="53">
        <v>67</v>
      </c>
      <c r="B68" s="53" t="s">
        <v>656</v>
      </c>
      <c r="C68" s="147" t="s">
        <v>757</v>
      </c>
      <c r="D68" s="57" t="s">
        <v>758</v>
      </c>
      <c r="E68" s="58" t="s">
        <v>824</v>
      </c>
      <c r="F68" s="61" t="s">
        <v>825</v>
      </c>
      <c r="G68" s="63">
        <v>0</v>
      </c>
      <c r="H68" s="63">
        <v>0</v>
      </c>
      <c r="I68" s="63">
        <v>0.92</v>
      </c>
      <c r="J68" s="66">
        <v>131.68</v>
      </c>
      <c r="K68" s="66">
        <v>134.67</v>
      </c>
      <c r="L68" s="66">
        <v>134.67</v>
      </c>
      <c r="M68" s="75">
        <v>26</v>
      </c>
      <c r="N68" s="75">
        <v>303.030303030303</v>
      </c>
      <c r="O68" s="55" t="s">
        <v>661</v>
      </c>
      <c r="P68" s="159" t="s">
        <v>826</v>
      </c>
    </row>
    <row r="69" ht="20.1" customHeight="1" spans="1:16">
      <c r="A69" s="53">
        <v>68</v>
      </c>
      <c r="B69" s="53" t="s">
        <v>656</v>
      </c>
      <c r="C69" s="147" t="s">
        <v>757</v>
      </c>
      <c r="D69" s="57" t="s">
        <v>758</v>
      </c>
      <c r="E69" s="58" t="s">
        <v>827</v>
      </c>
      <c r="F69" s="58" t="s">
        <v>828</v>
      </c>
      <c r="G69" s="63">
        <v>0</v>
      </c>
      <c r="H69" s="63">
        <v>0</v>
      </c>
      <c r="I69" s="63">
        <v>0.92</v>
      </c>
      <c r="J69" s="66">
        <v>138.47</v>
      </c>
      <c r="K69" s="66">
        <v>22.54</v>
      </c>
      <c r="L69" s="66">
        <v>138.47</v>
      </c>
      <c r="M69" s="75">
        <v>1</v>
      </c>
      <c r="N69" s="75">
        <v>303.030303030303</v>
      </c>
      <c r="O69" s="55" t="s">
        <v>793</v>
      </c>
      <c r="P69" s="92"/>
    </row>
    <row r="70" ht="20.1" customHeight="1" spans="1:16">
      <c r="A70" s="53">
        <v>69</v>
      </c>
      <c r="B70" s="53" t="s">
        <v>656</v>
      </c>
      <c r="C70" s="147" t="s">
        <v>757</v>
      </c>
      <c r="D70" s="57" t="s">
        <v>758</v>
      </c>
      <c r="E70" s="58" t="s">
        <v>100</v>
      </c>
      <c r="F70" s="58" t="s">
        <v>829</v>
      </c>
      <c r="G70" s="55">
        <v>0</v>
      </c>
      <c r="H70" s="55">
        <v>0</v>
      </c>
      <c r="I70" s="55">
        <v>0.92</v>
      </c>
      <c r="J70" s="66">
        <v>156.26</v>
      </c>
      <c r="K70" s="66">
        <v>22.24</v>
      </c>
      <c r="L70" s="66">
        <v>178.5</v>
      </c>
      <c r="M70" s="75">
        <v>2</v>
      </c>
      <c r="N70" s="75">
        <v>303.030303030303</v>
      </c>
      <c r="O70" s="55" t="s">
        <v>664</v>
      </c>
      <c r="P70" s="92" t="s">
        <v>830</v>
      </c>
    </row>
    <row r="71" ht="20.1" customHeight="1" spans="1:16">
      <c r="A71" s="53">
        <v>70</v>
      </c>
      <c r="B71" s="53" t="s">
        <v>656</v>
      </c>
      <c r="C71" s="147" t="s">
        <v>757</v>
      </c>
      <c r="D71" s="57" t="s">
        <v>758</v>
      </c>
      <c r="E71" s="58" t="s">
        <v>102</v>
      </c>
      <c r="F71" s="58" t="s">
        <v>831</v>
      </c>
      <c r="G71" s="55">
        <v>0</v>
      </c>
      <c r="H71" s="55">
        <v>0</v>
      </c>
      <c r="I71" s="55">
        <v>0.92</v>
      </c>
      <c r="J71" s="66">
        <v>139.04</v>
      </c>
      <c r="K71" s="66">
        <v>22.24</v>
      </c>
      <c r="L71" s="66">
        <v>161.28</v>
      </c>
      <c r="M71" s="75">
        <v>2</v>
      </c>
      <c r="N71" s="75">
        <v>303.030303030303</v>
      </c>
      <c r="O71" s="55" t="s">
        <v>664</v>
      </c>
      <c r="P71" s="92" t="s">
        <v>832</v>
      </c>
    </row>
    <row r="72" ht="20.1" customHeight="1" spans="1:16">
      <c r="A72" s="53">
        <v>71</v>
      </c>
      <c r="B72" s="53" t="s">
        <v>656</v>
      </c>
      <c r="C72" s="148" t="s">
        <v>757</v>
      </c>
      <c r="D72" s="57" t="s">
        <v>758</v>
      </c>
      <c r="E72" s="157" t="s">
        <v>375</v>
      </c>
      <c r="F72" s="167"/>
      <c r="G72" s="55">
        <v>0</v>
      </c>
      <c r="H72" s="55">
        <v>0</v>
      </c>
      <c r="I72" s="55">
        <v>0.92</v>
      </c>
      <c r="J72" s="66">
        <v>275.26</v>
      </c>
      <c r="K72" s="66">
        <v>280.24</v>
      </c>
      <c r="L72" s="66">
        <v>280.24</v>
      </c>
      <c r="M72" s="75">
        <v>19</v>
      </c>
      <c r="N72" s="75">
        <v>303.030303030303</v>
      </c>
      <c r="O72" s="57" t="s">
        <v>661</v>
      </c>
      <c r="P72" s="92" t="s">
        <v>833</v>
      </c>
    </row>
    <row r="73" ht="20.1" customHeight="1" spans="1:16">
      <c r="A73" s="53">
        <v>72</v>
      </c>
      <c r="B73" s="53" t="s">
        <v>656</v>
      </c>
      <c r="C73" s="148" t="s">
        <v>757</v>
      </c>
      <c r="D73" s="57" t="s">
        <v>758</v>
      </c>
      <c r="E73" s="157" t="s">
        <v>380</v>
      </c>
      <c r="F73" s="58"/>
      <c r="G73" s="55">
        <v>0</v>
      </c>
      <c r="H73" s="55">
        <v>0</v>
      </c>
      <c r="I73" s="55">
        <v>0.92</v>
      </c>
      <c r="J73" s="66">
        <v>86.91</v>
      </c>
      <c r="K73" s="66">
        <v>22.24</v>
      </c>
      <c r="L73" s="66">
        <v>109.15</v>
      </c>
      <c r="M73" s="75">
        <v>2</v>
      </c>
      <c r="N73" s="75">
        <v>303.030303030303</v>
      </c>
      <c r="O73" s="55" t="s">
        <v>664</v>
      </c>
      <c r="P73" s="92" t="s">
        <v>834</v>
      </c>
    </row>
    <row r="74" ht="20.1" customHeight="1" spans="1:16">
      <c r="A74" s="53">
        <v>73</v>
      </c>
      <c r="B74" s="53" t="s">
        <v>656</v>
      </c>
      <c r="C74" s="148" t="s">
        <v>757</v>
      </c>
      <c r="D74" s="57" t="s">
        <v>758</v>
      </c>
      <c r="E74" s="157" t="s">
        <v>383</v>
      </c>
      <c r="F74" s="58"/>
      <c r="G74" s="55">
        <v>0</v>
      </c>
      <c r="H74" s="55">
        <v>0</v>
      </c>
      <c r="I74" s="55">
        <v>0.92</v>
      </c>
      <c r="J74" s="66">
        <v>92.02</v>
      </c>
      <c r="K74" s="66">
        <v>22.24</v>
      </c>
      <c r="L74" s="66">
        <v>114.26</v>
      </c>
      <c r="M74" s="75">
        <v>2</v>
      </c>
      <c r="N74" s="75">
        <v>303.030303030303</v>
      </c>
      <c r="O74" s="55" t="s">
        <v>664</v>
      </c>
      <c r="P74" s="92" t="s">
        <v>834</v>
      </c>
    </row>
    <row r="75" ht="20.1" customHeight="1" spans="1:16">
      <c r="A75" s="53">
        <v>74</v>
      </c>
      <c r="B75" s="53" t="s">
        <v>656</v>
      </c>
      <c r="C75" s="147" t="s">
        <v>757</v>
      </c>
      <c r="D75" s="57" t="s">
        <v>758</v>
      </c>
      <c r="E75" s="58" t="s">
        <v>201</v>
      </c>
      <c r="F75" s="61" t="s">
        <v>835</v>
      </c>
      <c r="G75" s="63">
        <v>0</v>
      </c>
      <c r="H75" s="63">
        <v>0</v>
      </c>
      <c r="I75" s="60">
        <v>0.92</v>
      </c>
      <c r="J75" s="66">
        <v>65.37</v>
      </c>
      <c r="K75" s="66">
        <v>0</v>
      </c>
      <c r="L75" s="66">
        <v>65.37</v>
      </c>
      <c r="M75" s="75">
        <v>1</v>
      </c>
      <c r="N75" s="75">
        <v>303.030303030303</v>
      </c>
      <c r="O75" s="57" t="s">
        <v>691</v>
      </c>
      <c r="P75" s="159" t="s">
        <v>836</v>
      </c>
    </row>
    <row r="76" ht="20.1" customHeight="1" spans="1:16">
      <c r="A76" s="53">
        <v>75</v>
      </c>
      <c r="B76" s="53" t="s">
        <v>656</v>
      </c>
      <c r="C76" s="147" t="s">
        <v>757</v>
      </c>
      <c r="D76" s="57" t="s">
        <v>758</v>
      </c>
      <c r="E76" s="58" t="s">
        <v>837</v>
      </c>
      <c r="F76" s="61" t="s">
        <v>838</v>
      </c>
      <c r="G76" s="63">
        <v>0</v>
      </c>
      <c r="H76" s="63">
        <v>0</v>
      </c>
      <c r="I76" s="63">
        <v>0.92</v>
      </c>
      <c r="J76" s="66">
        <v>107.8</v>
      </c>
      <c r="K76" s="66">
        <v>110.91</v>
      </c>
      <c r="L76" s="66">
        <v>110.91</v>
      </c>
      <c r="M76" s="75">
        <v>3</v>
      </c>
      <c r="N76" s="75">
        <v>303.030303030303</v>
      </c>
      <c r="O76" s="57" t="s">
        <v>661</v>
      </c>
      <c r="P76" s="92" t="s">
        <v>839</v>
      </c>
    </row>
    <row r="77" ht="20.1" customHeight="1" spans="1:16">
      <c r="A77" s="53">
        <v>76</v>
      </c>
      <c r="B77" s="53" t="s">
        <v>656</v>
      </c>
      <c r="C77" s="147" t="s">
        <v>757</v>
      </c>
      <c r="D77" s="57" t="s">
        <v>758</v>
      </c>
      <c r="E77" s="61" t="s">
        <v>203</v>
      </c>
      <c r="F77" s="61" t="s">
        <v>840</v>
      </c>
      <c r="G77" s="63">
        <v>0</v>
      </c>
      <c r="H77" s="63">
        <v>0</v>
      </c>
      <c r="I77" s="63">
        <v>0.92</v>
      </c>
      <c r="J77" s="66">
        <v>210</v>
      </c>
      <c r="K77" s="66">
        <v>230</v>
      </c>
      <c r="L77" s="66">
        <v>230</v>
      </c>
      <c r="M77" s="75">
        <v>30</v>
      </c>
      <c r="N77" s="75">
        <v>303.030303030303</v>
      </c>
      <c r="O77" s="57" t="s">
        <v>661</v>
      </c>
      <c r="P77" s="159" t="s">
        <v>841</v>
      </c>
    </row>
    <row r="78" s="116" customFormat="1" ht="20.1" customHeight="1" spans="1:17">
      <c r="A78" s="53">
        <v>77</v>
      </c>
      <c r="B78" s="53" t="s">
        <v>656</v>
      </c>
      <c r="C78" s="148" t="s">
        <v>757</v>
      </c>
      <c r="D78" s="57" t="s">
        <v>758</v>
      </c>
      <c r="E78" s="61" t="s">
        <v>497</v>
      </c>
      <c r="F78" s="61" t="s">
        <v>842</v>
      </c>
      <c r="G78" s="55">
        <v>0</v>
      </c>
      <c r="H78" s="55">
        <v>0</v>
      </c>
      <c r="I78" s="55">
        <v>0.92</v>
      </c>
      <c r="J78" s="66">
        <v>85.08</v>
      </c>
      <c r="K78" s="66">
        <v>28.63</v>
      </c>
      <c r="L78" s="66">
        <v>85.08</v>
      </c>
      <c r="M78" s="75">
        <v>1</v>
      </c>
      <c r="N78" s="75">
        <v>303.030303030303</v>
      </c>
      <c r="O78" s="57" t="s">
        <v>793</v>
      </c>
      <c r="P78" s="92" t="s">
        <v>843</v>
      </c>
      <c r="Q78"/>
    </row>
    <row r="79" ht="20.1" customHeight="1" spans="1:16">
      <c r="A79" s="53">
        <v>78</v>
      </c>
      <c r="B79" s="53" t="s">
        <v>656</v>
      </c>
      <c r="C79" s="147" t="s">
        <v>757</v>
      </c>
      <c r="D79" s="57" t="s">
        <v>758</v>
      </c>
      <c r="E79" s="61" t="s">
        <v>844</v>
      </c>
      <c r="F79" s="61" t="s">
        <v>845</v>
      </c>
      <c r="G79" s="63">
        <v>0</v>
      </c>
      <c r="H79" s="63">
        <v>0</v>
      </c>
      <c r="I79" s="63">
        <v>0.95</v>
      </c>
      <c r="J79" s="66">
        <v>110.62</v>
      </c>
      <c r="K79" s="66">
        <v>111.2</v>
      </c>
      <c r="L79" s="66">
        <v>111.2</v>
      </c>
      <c r="M79" s="75">
        <v>1</v>
      </c>
      <c r="N79" s="75">
        <v>303.030303030303</v>
      </c>
      <c r="O79" s="57" t="s">
        <v>684</v>
      </c>
      <c r="P79" s="159" t="s">
        <v>846</v>
      </c>
    </row>
    <row r="80" ht="20.1" customHeight="1" spans="1:16">
      <c r="A80" s="53">
        <v>79</v>
      </c>
      <c r="B80" s="53" t="s">
        <v>656</v>
      </c>
      <c r="C80" s="147" t="s">
        <v>757</v>
      </c>
      <c r="D80" s="57" t="s">
        <v>758</v>
      </c>
      <c r="E80" s="168" t="s">
        <v>579</v>
      </c>
      <c r="F80" s="61"/>
      <c r="G80" s="63">
        <v>0</v>
      </c>
      <c r="H80" s="63">
        <v>0</v>
      </c>
      <c r="I80" s="63">
        <v>0.92</v>
      </c>
      <c r="J80" s="66">
        <v>20.12</v>
      </c>
      <c r="K80" s="66">
        <v>0</v>
      </c>
      <c r="L80" s="66">
        <v>20.12</v>
      </c>
      <c r="M80" s="75">
        <v>1</v>
      </c>
      <c r="N80" s="75">
        <v>303.030303030303</v>
      </c>
      <c r="O80" s="57" t="s">
        <v>691</v>
      </c>
      <c r="P80" s="142" t="s">
        <v>847</v>
      </c>
    </row>
    <row r="81" ht="20.1" customHeight="1" spans="1:16">
      <c r="A81" s="53">
        <v>80</v>
      </c>
      <c r="B81" s="53" t="s">
        <v>656</v>
      </c>
      <c r="C81" s="147" t="s">
        <v>757</v>
      </c>
      <c r="D81" s="57" t="s">
        <v>758</v>
      </c>
      <c r="E81" s="61" t="s">
        <v>109</v>
      </c>
      <c r="F81" s="61" t="s">
        <v>848</v>
      </c>
      <c r="G81" s="63">
        <v>0</v>
      </c>
      <c r="H81" s="63">
        <v>0</v>
      </c>
      <c r="I81" s="63">
        <v>0.92</v>
      </c>
      <c r="J81" s="66">
        <v>165.46</v>
      </c>
      <c r="K81" s="66">
        <v>168.5</v>
      </c>
      <c r="L81" s="66">
        <v>168.5</v>
      </c>
      <c r="M81" s="75">
        <v>8</v>
      </c>
      <c r="N81" s="75">
        <v>606.060606060606</v>
      </c>
      <c r="O81" s="57" t="s">
        <v>661</v>
      </c>
      <c r="P81" s="159" t="s">
        <v>849</v>
      </c>
    </row>
    <row r="82" ht="20.1" customHeight="1" spans="1:16">
      <c r="A82" s="53">
        <v>81</v>
      </c>
      <c r="B82" s="53" t="s">
        <v>656</v>
      </c>
      <c r="C82" s="148" t="s">
        <v>757</v>
      </c>
      <c r="D82" s="57" t="s">
        <v>758</v>
      </c>
      <c r="E82" s="134" t="s">
        <v>113</v>
      </c>
      <c r="F82" s="169" t="s">
        <v>850</v>
      </c>
      <c r="G82" s="170">
        <v>0</v>
      </c>
      <c r="H82" s="170">
        <v>0</v>
      </c>
      <c r="I82" s="170">
        <v>0.92</v>
      </c>
      <c r="J82" s="180">
        <v>130.604285714286</v>
      </c>
      <c r="K82" s="181">
        <v>133.644285714286</v>
      </c>
      <c r="L82" s="181">
        <v>133.64</v>
      </c>
      <c r="M82" s="75">
        <v>6</v>
      </c>
      <c r="N82" s="75">
        <v>606.060606060606</v>
      </c>
      <c r="O82" s="57" t="s">
        <v>661</v>
      </c>
      <c r="P82" s="159" t="s">
        <v>851</v>
      </c>
    </row>
    <row r="83" ht="20.1" customHeight="1" spans="1:16">
      <c r="A83" s="53">
        <v>82</v>
      </c>
      <c r="B83" s="53" t="s">
        <v>656</v>
      </c>
      <c r="C83" s="148" t="s">
        <v>757</v>
      </c>
      <c r="D83" s="57" t="s">
        <v>758</v>
      </c>
      <c r="E83" s="171" t="s">
        <v>545</v>
      </c>
      <c r="F83" s="61"/>
      <c r="G83" s="55">
        <v>0</v>
      </c>
      <c r="H83" s="55">
        <v>0</v>
      </c>
      <c r="I83" s="55">
        <v>0.92</v>
      </c>
      <c r="J83" s="180">
        <v>139.56</v>
      </c>
      <c r="K83" s="181">
        <v>142.6</v>
      </c>
      <c r="L83" s="66">
        <v>142.6</v>
      </c>
      <c r="M83" s="75">
        <v>35</v>
      </c>
      <c r="N83" s="75">
        <v>303</v>
      </c>
      <c r="O83" s="57" t="s">
        <v>661</v>
      </c>
      <c r="P83" s="183" t="s">
        <v>852</v>
      </c>
    </row>
    <row r="84" ht="20.1" customHeight="1" spans="1:16">
      <c r="A84" s="53">
        <v>83</v>
      </c>
      <c r="B84" s="53" t="s">
        <v>656</v>
      </c>
      <c r="C84" s="148" t="s">
        <v>757</v>
      </c>
      <c r="D84" s="57" t="s">
        <v>758</v>
      </c>
      <c r="E84" s="134" t="s">
        <v>115</v>
      </c>
      <c r="F84" s="61" t="s">
        <v>853</v>
      </c>
      <c r="G84" s="55">
        <v>0</v>
      </c>
      <c r="H84" s="55">
        <v>0</v>
      </c>
      <c r="I84" s="55">
        <v>0.92</v>
      </c>
      <c r="J84" s="180">
        <v>139.56</v>
      </c>
      <c r="K84" s="181">
        <v>142.6</v>
      </c>
      <c r="L84" s="66">
        <v>142.6</v>
      </c>
      <c r="M84" s="75">
        <v>35</v>
      </c>
      <c r="N84" s="75">
        <v>606</v>
      </c>
      <c r="O84" s="57" t="s">
        <v>661</v>
      </c>
      <c r="P84" s="184" t="s">
        <v>854</v>
      </c>
    </row>
    <row r="85" ht="20.1" customHeight="1" spans="1:16">
      <c r="A85" s="53">
        <v>84</v>
      </c>
      <c r="B85" s="53" t="s">
        <v>656</v>
      </c>
      <c r="C85" s="147" t="s">
        <v>757</v>
      </c>
      <c r="D85" s="57" t="s">
        <v>758</v>
      </c>
      <c r="E85" s="172" t="s">
        <v>276</v>
      </c>
      <c r="F85" s="61" t="s">
        <v>276</v>
      </c>
      <c r="G85" s="63">
        <v>0</v>
      </c>
      <c r="H85" s="63">
        <v>0</v>
      </c>
      <c r="I85" s="63">
        <v>0.92</v>
      </c>
      <c r="J85" s="180">
        <v>25.84</v>
      </c>
      <c r="K85" s="66">
        <v>0</v>
      </c>
      <c r="L85" s="180">
        <v>25.84</v>
      </c>
      <c r="M85" s="164">
        <v>1</v>
      </c>
      <c r="N85" s="75">
        <v>303.030303030303</v>
      </c>
      <c r="O85" s="55" t="s">
        <v>691</v>
      </c>
      <c r="P85" s="159" t="s">
        <v>855</v>
      </c>
    </row>
    <row r="86" s="143" customFormat="1" ht="20.1" customHeight="1" spans="1:17">
      <c r="A86" s="53">
        <v>85</v>
      </c>
      <c r="B86" s="53" t="s">
        <v>656</v>
      </c>
      <c r="C86" s="55" t="s">
        <v>757</v>
      </c>
      <c r="D86" s="55" t="s">
        <v>758</v>
      </c>
      <c r="E86" s="61" t="s">
        <v>241</v>
      </c>
      <c r="F86" s="173"/>
      <c r="G86" s="63">
        <v>0</v>
      </c>
      <c r="H86" s="63">
        <v>0</v>
      </c>
      <c r="I86" s="63">
        <v>0.92</v>
      </c>
      <c r="J86" s="66">
        <v>40.54</v>
      </c>
      <c r="K86" s="66">
        <v>0</v>
      </c>
      <c r="L86" s="66">
        <v>40.54</v>
      </c>
      <c r="M86" s="164">
        <v>1</v>
      </c>
      <c r="N86" s="75">
        <v>303.030303030303</v>
      </c>
      <c r="O86" s="55" t="s">
        <v>691</v>
      </c>
      <c r="P86" s="159" t="s">
        <v>856</v>
      </c>
      <c r="Q86"/>
    </row>
    <row r="87" ht="20.1" customHeight="1" spans="1:16">
      <c r="A87" s="53">
        <v>86</v>
      </c>
      <c r="B87" s="53" t="s">
        <v>656</v>
      </c>
      <c r="C87" s="148" t="s">
        <v>757</v>
      </c>
      <c r="D87" s="57" t="s">
        <v>758</v>
      </c>
      <c r="E87" s="92" t="s">
        <v>483</v>
      </c>
      <c r="F87" s="92" t="s">
        <v>857</v>
      </c>
      <c r="G87" s="55">
        <v>0</v>
      </c>
      <c r="H87" s="55">
        <v>0</v>
      </c>
      <c r="I87" s="55">
        <v>0.92</v>
      </c>
      <c r="J87" s="66">
        <v>267.08</v>
      </c>
      <c r="K87" s="66">
        <v>24.04</v>
      </c>
      <c r="L87" s="66">
        <v>267.08</v>
      </c>
      <c r="M87" s="75">
        <v>4</v>
      </c>
      <c r="N87" s="75">
        <v>303.030303030303</v>
      </c>
      <c r="O87" s="57" t="s">
        <v>793</v>
      </c>
      <c r="P87" s="92" t="s">
        <v>858</v>
      </c>
    </row>
    <row r="88" s="143" customFormat="1" ht="20.1" customHeight="1" spans="1:17">
      <c r="A88" s="53">
        <v>87</v>
      </c>
      <c r="B88" s="53" t="s">
        <v>656</v>
      </c>
      <c r="C88" s="148" t="s">
        <v>757</v>
      </c>
      <c r="D88" s="148" t="s">
        <v>758</v>
      </c>
      <c r="E88" s="92" t="s">
        <v>362</v>
      </c>
      <c r="F88" s="61" t="s">
        <v>859</v>
      </c>
      <c r="G88" s="63">
        <v>0</v>
      </c>
      <c r="H88" s="63">
        <v>0</v>
      </c>
      <c r="I88" s="63">
        <v>0.92</v>
      </c>
      <c r="J88" s="66">
        <v>69.95</v>
      </c>
      <c r="K88" s="66">
        <v>73.89</v>
      </c>
      <c r="L88" s="66">
        <v>73.89</v>
      </c>
      <c r="M88" s="75">
        <v>5</v>
      </c>
      <c r="N88" s="75">
        <v>303.030303030303</v>
      </c>
      <c r="O88" s="55" t="s">
        <v>661</v>
      </c>
      <c r="P88" s="159" t="s">
        <v>671</v>
      </c>
      <c r="Q88"/>
    </row>
    <row r="89" s="143" customFormat="1" ht="20.1" customHeight="1" spans="1:17">
      <c r="A89" s="53">
        <v>88</v>
      </c>
      <c r="B89" s="53" t="s">
        <v>656</v>
      </c>
      <c r="C89" s="148" t="s">
        <v>757</v>
      </c>
      <c r="D89" s="148" t="s">
        <v>758</v>
      </c>
      <c r="E89" s="92" t="s">
        <v>367</v>
      </c>
      <c r="F89" s="61" t="s">
        <v>860</v>
      </c>
      <c r="G89" s="63">
        <v>0</v>
      </c>
      <c r="H89" s="63">
        <v>0</v>
      </c>
      <c r="I89" s="63">
        <v>0.92</v>
      </c>
      <c r="J89" s="66">
        <v>55.87</v>
      </c>
      <c r="K89" s="66">
        <v>61.79</v>
      </c>
      <c r="L89" s="66">
        <v>61.79</v>
      </c>
      <c r="M89" s="75">
        <v>5</v>
      </c>
      <c r="N89" s="75">
        <v>303.030303030303</v>
      </c>
      <c r="O89" s="55" t="s">
        <v>661</v>
      </c>
      <c r="P89" s="159" t="s">
        <v>671</v>
      </c>
      <c r="Q89"/>
    </row>
    <row r="90" s="143" customFormat="1" ht="20.1" customHeight="1" spans="1:17">
      <c r="A90" s="53">
        <v>89</v>
      </c>
      <c r="B90" s="53" t="s">
        <v>656</v>
      </c>
      <c r="C90" s="148" t="s">
        <v>757</v>
      </c>
      <c r="D90" s="57" t="s">
        <v>758</v>
      </c>
      <c r="E90" s="92" t="s">
        <v>370</v>
      </c>
      <c r="F90" s="61" t="s">
        <v>861</v>
      </c>
      <c r="G90" s="63">
        <v>0</v>
      </c>
      <c r="H90" s="63">
        <v>0</v>
      </c>
      <c r="I90" s="63">
        <v>0.92</v>
      </c>
      <c r="J90" s="66">
        <v>41.15</v>
      </c>
      <c r="K90" s="66">
        <v>22.44</v>
      </c>
      <c r="L90" s="66">
        <v>63.59</v>
      </c>
      <c r="M90" s="185">
        <v>2</v>
      </c>
      <c r="N90" s="75">
        <v>303.030303030303</v>
      </c>
      <c r="O90" s="55" t="s">
        <v>664</v>
      </c>
      <c r="P90" s="159"/>
      <c r="Q90"/>
    </row>
    <row r="91" s="143" customFormat="1" ht="20.1" customHeight="1" spans="1:17">
      <c r="A91" s="53">
        <v>90</v>
      </c>
      <c r="B91" s="53" t="s">
        <v>656</v>
      </c>
      <c r="C91" s="148" t="s">
        <v>757</v>
      </c>
      <c r="D91" s="57" t="s">
        <v>758</v>
      </c>
      <c r="E91" s="92" t="s">
        <v>243</v>
      </c>
      <c r="F91" s="61" t="s">
        <v>862</v>
      </c>
      <c r="G91" s="63">
        <v>0</v>
      </c>
      <c r="H91" s="63">
        <v>0</v>
      </c>
      <c r="I91" s="63">
        <v>0.92</v>
      </c>
      <c r="J91" s="66">
        <v>0</v>
      </c>
      <c r="K91" s="66">
        <v>0</v>
      </c>
      <c r="L91" s="66">
        <v>0</v>
      </c>
      <c r="M91" s="185">
        <v>1</v>
      </c>
      <c r="N91" s="75">
        <v>303.030303030303</v>
      </c>
      <c r="O91" s="55" t="s">
        <v>691</v>
      </c>
      <c r="P91" s="159" t="s">
        <v>863</v>
      </c>
      <c r="Q91"/>
    </row>
    <row r="92" s="143" customFormat="1" ht="20.1" customHeight="1" spans="1:17">
      <c r="A92" s="53">
        <v>91</v>
      </c>
      <c r="B92" s="53" t="s">
        <v>656</v>
      </c>
      <c r="C92" s="148" t="s">
        <v>757</v>
      </c>
      <c r="D92" s="57" t="s">
        <v>758</v>
      </c>
      <c r="E92" s="92" t="s">
        <v>119</v>
      </c>
      <c r="F92" s="61" t="s">
        <v>864</v>
      </c>
      <c r="G92" s="63">
        <v>0</v>
      </c>
      <c r="H92" s="63">
        <v>0</v>
      </c>
      <c r="I92" s="63">
        <v>0.92</v>
      </c>
      <c r="J92" s="66">
        <v>63.72</v>
      </c>
      <c r="K92" s="66">
        <v>27.36</v>
      </c>
      <c r="L92" s="66">
        <v>63.72</v>
      </c>
      <c r="M92" s="185">
        <v>1</v>
      </c>
      <c r="N92" s="75">
        <v>303.030303030303</v>
      </c>
      <c r="O92" s="55" t="s">
        <v>784</v>
      </c>
      <c r="P92" s="159" t="s">
        <v>865</v>
      </c>
      <c r="Q92"/>
    </row>
    <row r="93" s="143" customFormat="1" ht="20.1" customHeight="1" spans="1:17">
      <c r="A93" s="53">
        <v>92</v>
      </c>
      <c r="B93" s="53" t="s">
        <v>656</v>
      </c>
      <c r="C93" s="148" t="s">
        <v>757</v>
      </c>
      <c r="D93" s="57" t="s">
        <v>758</v>
      </c>
      <c r="E93" s="92" t="s">
        <v>445</v>
      </c>
      <c r="F93" s="61"/>
      <c r="G93" s="63">
        <v>0</v>
      </c>
      <c r="H93" s="63">
        <v>0</v>
      </c>
      <c r="I93" s="63">
        <v>0.92</v>
      </c>
      <c r="J93" s="66">
        <v>162.29</v>
      </c>
      <c r="K93" s="66">
        <v>22.43</v>
      </c>
      <c r="L93" s="66">
        <v>184.72</v>
      </c>
      <c r="M93" s="185">
        <v>6</v>
      </c>
      <c r="N93" s="75">
        <v>303.030303030303</v>
      </c>
      <c r="O93" s="55" t="s">
        <v>664</v>
      </c>
      <c r="P93" s="159"/>
      <c r="Q93"/>
    </row>
    <row r="94" s="143" customFormat="1" ht="20.1" customHeight="1" spans="1:17">
      <c r="A94" s="53">
        <v>93</v>
      </c>
      <c r="B94" s="53" t="s">
        <v>656</v>
      </c>
      <c r="C94" s="148" t="s">
        <v>757</v>
      </c>
      <c r="D94" s="57" t="s">
        <v>758</v>
      </c>
      <c r="E94" s="61" t="s">
        <v>323</v>
      </c>
      <c r="F94" s="61" t="s">
        <v>866</v>
      </c>
      <c r="G94" s="55">
        <v>0</v>
      </c>
      <c r="H94" s="55">
        <v>0</v>
      </c>
      <c r="I94" s="55">
        <v>0.92</v>
      </c>
      <c r="J94" s="66">
        <v>621.69</v>
      </c>
      <c r="K94" s="66">
        <v>360</v>
      </c>
      <c r="L94" s="66">
        <v>621.69</v>
      </c>
      <c r="M94" s="185">
        <v>15</v>
      </c>
      <c r="N94" s="75">
        <v>303.030303030303</v>
      </c>
      <c r="O94" s="55" t="s">
        <v>867</v>
      </c>
      <c r="P94" s="159" t="s">
        <v>868</v>
      </c>
      <c r="Q94"/>
    </row>
    <row r="95" ht="20.1" customHeight="1" spans="1:16">
      <c r="A95" s="53">
        <v>94</v>
      </c>
      <c r="B95" s="53" t="s">
        <v>656</v>
      </c>
      <c r="C95" s="148" t="s">
        <v>757</v>
      </c>
      <c r="D95" s="57" t="s">
        <v>758</v>
      </c>
      <c r="E95" s="61" t="s">
        <v>869</v>
      </c>
      <c r="F95" s="174" t="s">
        <v>870</v>
      </c>
      <c r="G95" s="63">
        <v>0</v>
      </c>
      <c r="H95" s="63">
        <v>0</v>
      </c>
      <c r="I95" s="63">
        <v>0.92</v>
      </c>
      <c r="J95" s="66">
        <v>186.22</v>
      </c>
      <c r="K95" s="66">
        <v>0</v>
      </c>
      <c r="L95" s="66">
        <v>186.22</v>
      </c>
      <c r="M95" s="185">
        <v>5</v>
      </c>
      <c r="N95" s="75">
        <v>303.030303030303</v>
      </c>
      <c r="O95" s="55" t="s">
        <v>871</v>
      </c>
      <c r="P95" s="159" t="s">
        <v>872</v>
      </c>
    </row>
    <row r="96" ht="20.1" customHeight="1" spans="1:16">
      <c r="A96" s="53">
        <v>95</v>
      </c>
      <c r="B96" s="53" t="s">
        <v>656</v>
      </c>
      <c r="C96" s="148" t="s">
        <v>757</v>
      </c>
      <c r="D96" s="57" t="s">
        <v>758</v>
      </c>
      <c r="E96" s="58" t="s">
        <v>873</v>
      </c>
      <c r="F96" s="58" t="s">
        <v>873</v>
      </c>
      <c r="G96" s="60">
        <v>0</v>
      </c>
      <c r="H96" s="60">
        <v>0</v>
      </c>
      <c r="I96" s="60">
        <v>0.92</v>
      </c>
      <c r="J96" s="66">
        <v>30.5</v>
      </c>
      <c r="K96" s="66">
        <v>0</v>
      </c>
      <c r="L96" s="66">
        <v>30.5</v>
      </c>
      <c r="M96" s="162">
        <v>1</v>
      </c>
      <c r="N96" s="75">
        <v>303.030303030303</v>
      </c>
      <c r="O96" s="75" t="s">
        <v>687</v>
      </c>
      <c r="P96" s="159"/>
    </row>
    <row r="97" ht="20.1" customHeight="1" spans="1:16">
      <c r="A97" s="53">
        <v>96</v>
      </c>
      <c r="B97" s="53" t="s">
        <v>656</v>
      </c>
      <c r="C97" s="55" t="s">
        <v>15</v>
      </c>
      <c r="D97" s="55" t="s">
        <v>874</v>
      </c>
      <c r="E97" s="58" t="s">
        <v>875</v>
      </c>
      <c r="F97" s="58" t="s">
        <v>876</v>
      </c>
      <c r="G97" s="60">
        <v>0</v>
      </c>
      <c r="H97" s="60">
        <v>0</v>
      </c>
      <c r="I97" s="60">
        <v>0.92</v>
      </c>
      <c r="J97" s="66">
        <v>30.4766666666667</v>
      </c>
      <c r="K97" s="66">
        <v>0</v>
      </c>
      <c r="L97" s="66">
        <v>30.4766666666667</v>
      </c>
      <c r="M97" s="75">
        <v>1</v>
      </c>
      <c r="N97" s="75">
        <v>300</v>
      </c>
      <c r="O97" s="55" t="s">
        <v>691</v>
      </c>
      <c r="P97" s="186"/>
    </row>
    <row r="98" ht="20.1" customHeight="1" spans="1:16">
      <c r="A98" s="53">
        <v>97</v>
      </c>
      <c r="B98" s="53" t="s">
        <v>656</v>
      </c>
      <c r="C98" s="55" t="s">
        <v>15</v>
      </c>
      <c r="D98" s="55" t="s">
        <v>874</v>
      </c>
      <c r="E98" s="61" t="s">
        <v>245</v>
      </c>
      <c r="F98" s="61" t="s">
        <v>877</v>
      </c>
      <c r="G98" s="55">
        <v>0</v>
      </c>
      <c r="H98" s="175">
        <v>0.05</v>
      </c>
      <c r="I98" s="55">
        <v>0.95</v>
      </c>
      <c r="J98" s="66">
        <v>67.3133333333333</v>
      </c>
      <c r="K98" s="66">
        <v>94.73</v>
      </c>
      <c r="L98" s="66">
        <v>94.73</v>
      </c>
      <c r="M98" s="75">
        <v>1</v>
      </c>
      <c r="N98" s="75">
        <v>300</v>
      </c>
      <c r="O98" s="55" t="s">
        <v>878</v>
      </c>
      <c r="P98" s="159" t="s">
        <v>879</v>
      </c>
    </row>
    <row r="99" ht="20.1" customHeight="1" spans="1:16">
      <c r="A99" s="53">
        <v>98</v>
      </c>
      <c r="B99" s="53" t="s">
        <v>656</v>
      </c>
      <c r="C99" s="55" t="s">
        <v>15</v>
      </c>
      <c r="D99" s="55" t="s">
        <v>874</v>
      </c>
      <c r="E99" s="176" t="s">
        <v>880</v>
      </c>
      <c r="F99" s="61" t="s">
        <v>881</v>
      </c>
      <c r="G99" s="63">
        <v>0</v>
      </c>
      <c r="H99" s="153">
        <v>0.05</v>
      </c>
      <c r="I99" s="60">
        <v>0.92</v>
      </c>
      <c r="J99" s="66">
        <v>43.8433333333333</v>
      </c>
      <c r="K99" s="66">
        <v>21</v>
      </c>
      <c r="L99" s="66">
        <v>21</v>
      </c>
      <c r="M99" s="75">
        <v>1</v>
      </c>
      <c r="N99" s="75">
        <v>300</v>
      </c>
      <c r="O99" s="55" t="s">
        <v>882</v>
      </c>
      <c r="P99" s="159" t="s">
        <v>883</v>
      </c>
    </row>
    <row r="100" ht="20.1" customHeight="1" spans="1:16">
      <c r="A100" s="53">
        <v>99</v>
      </c>
      <c r="B100" s="53" t="s">
        <v>656</v>
      </c>
      <c r="C100" s="55" t="s">
        <v>15</v>
      </c>
      <c r="D100" s="55" t="s">
        <v>874</v>
      </c>
      <c r="E100" s="176" t="s">
        <v>884</v>
      </c>
      <c r="F100" s="61" t="s">
        <v>885</v>
      </c>
      <c r="G100" s="63">
        <v>0</v>
      </c>
      <c r="H100" s="153">
        <v>0.05</v>
      </c>
      <c r="I100" s="60">
        <v>0.95</v>
      </c>
      <c r="J100" s="66">
        <v>0</v>
      </c>
      <c r="K100" s="66">
        <v>20</v>
      </c>
      <c r="L100" s="66">
        <v>20</v>
      </c>
      <c r="M100" s="75">
        <v>1</v>
      </c>
      <c r="N100" s="75">
        <v>300</v>
      </c>
      <c r="O100" s="55" t="s">
        <v>882</v>
      </c>
      <c r="P100" s="159"/>
    </row>
    <row r="101" ht="20.1" customHeight="1" spans="1:16">
      <c r="A101" s="53">
        <v>100</v>
      </c>
      <c r="B101" s="53" t="s">
        <v>656</v>
      </c>
      <c r="C101" s="55" t="s">
        <v>15</v>
      </c>
      <c r="D101" s="55" t="s">
        <v>874</v>
      </c>
      <c r="E101" s="61" t="s">
        <v>886</v>
      </c>
      <c r="F101" s="61" t="s">
        <v>887</v>
      </c>
      <c r="G101" s="63">
        <v>0</v>
      </c>
      <c r="H101" s="63">
        <v>0</v>
      </c>
      <c r="I101" s="60">
        <v>0.92</v>
      </c>
      <c r="J101" s="66">
        <v>20.65</v>
      </c>
      <c r="K101" s="66">
        <v>0</v>
      </c>
      <c r="L101" s="66">
        <v>20.65</v>
      </c>
      <c r="M101" s="75">
        <v>1</v>
      </c>
      <c r="N101" s="75">
        <v>300</v>
      </c>
      <c r="O101" s="55" t="s">
        <v>691</v>
      </c>
      <c r="P101" s="159" t="s">
        <v>888</v>
      </c>
    </row>
    <row r="102" ht="20.1" customHeight="1" spans="1:16">
      <c r="A102" s="53">
        <v>101</v>
      </c>
      <c r="B102" s="53" t="s">
        <v>656</v>
      </c>
      <c r="C102" s="55" t="s">
        <v>15</v>
      </c>
      <c r="D102" s="55" t="s">
        <v>874</v>
      </c>
      <c r="E102" s="177" t="s">
        <v>889</v>
      </c>
      <c r="F102" s="58" t="s">
        <v>890</v>
      </c>
      <c r="G102" s="63">
        <v>0</v>
      </c>
      <c r="H102" s="178">
        <v>0.05</v>
      </c>
      <c r="I102" s="63">
        <v>0.95</v>
      </c>
      <c r="J102" s="66">
        <v>0</v>
      </c>
      <c r="K102" s="66">
        <v>40</v>
      </c>
      <c r="L102" s="66">
        <v>40</v>
      </c>
      <c r="M102" s="75">
        <v>1</v>
      </c>
      <c r="N102" s="75">
        <v>300</v>
      </c>
      <c r="O102" s="55" t="s">
        <v>882</v>
      </c>
      <c r="P102" s="159"/>
    </row>
    <row r="103" ht="20.1" customHeight="1" spans="1:16">
      <c r="A103" s="53">
        <v>102</v>
      </c>
      <c r="B103" s="53" t="s">
        <v>656</v>
      </c>
      <c r="C103" s="63" t="s">
        <v>15</v>
      </c>
      <c r="D103" s="55" t="s">
        <v>874</v>
      </c>
      <c r="E103" s="177" t="s">
        <v>281</v>
      </c>
      <c r="F103" s="61" t="s">
        <v>891</v>
      </c>
      <c r="G103" s="63">
        <v>0</v>
      </c>
      <c r="H103" s="63">
        <v>0</v>
      </c>
      <c r="I103" s="63">
        <v>0.92</v>
      </c>
      <c r="J103" s="66">
        <v>30</v>
      </c>
      <c r="K103" s="66">
        <v>0</v>
      </c>
      <c r="L103" s="66">
        <v>30</v>
      </c>
      <c r="M103" s="75">
        <v>1</v>
      </c>
      <c r="N103" s="75">
        <v>300</v>
      </c>
      <c r="O103" s="55" t="s">
        <v>684</v>
      </c>
      <c r="P103" s="160" t="s">
        <v>892</v>
      </c>
    </row>
    <row r="104" ht="20.1" customHeight="1" spans="1:16">
      <c r="A104" s="53">
        <v>103</v>
      </c>
      <c r="B104" s="53" t="s">
        <v>656</v>
      </c>
      <c r="C104" s="55" t="s">
        <v>15</v>
      </c>
      <c r="D104" s="55" t="s">
        <v>874</v>
      </c>
      <c r="E104" s="58" t="s">
        <v>893</v>
      </c>
      <c r="F104" s="58" t="s">
        <v>894</v>
      </c>
      <c r="G104" s="63">
        <v>0</v>
      </c>
      <c r="H104" s="178">
        <v>0.05</v>
      </c>
      <c r="I104" s="63">
        <v>0.92</v>
      </c>
      <c r="J104" s="66">
        <v>32.98</v>
      </c>
      <c r="K104" s="66">
        <v>17</v>
      </c>
      <c r="L104" s="66">
        <v>32.98</v>
      </c>
      <c r="M104" s="75">
        <v>1</v>
      </c>
      <c r="N104" s="75">
        <v>300</v>
      </c>
      <c r="O104" s="55" t="s">
        <v>882</v>
      </c>
      <c r="P104" s="142" t="s">
        <v>895</v>
      </c>
    </row>
    <row r="105" ht="20.1" customHeight="1" spans="1:16">
      <c r="A105" s="53">
        <v>104</v>
      </c>
      <c r="B105" s="53" t="s">
        <v>656</v>
      </c>
      <c r="C105" s="55" t="s">
        <v>15</v>
      </c>
      <c r="D105" s="55" t="s">
        <v>874</v>
      </c>
      <c r="E105" s="61" t="s">
        <v>205</v>
      </c>
      <c r="F105" s="61" t="s">
        <v>896</v>
      </c>
      <c r="G105" s="63">
        <v>0</v>
      </c>
      <c r="H105" s="63">
        <v>0</v>
      </c>
      <c r="I105" s="63">
        <v>0.92</v>
      </c>
      <c r="J105" s="66">
        <v>90.91</v>
      </c>
      <c r="K105" s="66">
        <v>0</v>
      </c>
      <c r="L105" s="66">
        <v>90.91</v>
      </c>
      <c r="M105" s="75">
        <v>1</v>
      </c>
      <c r="N105" s="75">
        <v>300</v>
      </c>
      <c r="O105" s="55" t="s">
        <v>684</v>
      </c>
      <c r="P105" s="159" t="s">
        <v>897</v>
      </c>
    </row>
    <row r="106" ht="20.1" customHeight="1" spans="1:16">
      <c r="A106" s="53">
        <v>105</v>
      </c>
      <c r="B106" s="53" t="s">
        <v>656</v>
      </c>
      <c r="C106" s="55" t="s">
        <v>15</v>
      </c>
      <c r="D106" s="55" t="s">
        <v>874</v>
      </c>
      <c r="E106" s="58" t="s">
        <v>121</v>
      </c>
      <c r="F106" s="61" t="s">
        <v>898</v>
      </c>
      <c r="G106" s="63">
        <v>0</v>
      </c>
      <c r="H106" s="60">
        <v>0</v>
      </c>
      <c r="I106" s="60">
        <v>0.92</v>
      </c>
      <c r="J106" s="66">
        <v>76.58</v>
      </c>
      <c r="K106" s="66">
        <v>0</v>
      </c>
      <c r="L106" s="66">
        <v>76.58</v>
      </c>
      <c r="M106" s="75">
        <v>1</v>
      </c>
      <c r="N106" s="75">
        <v>300</v>
      </c>
      <c r="O106" s="55" t="s">
        <v>871</v>
      </c>
      <c r="P106" s="159" t="s">
        <v>899</v>
      </c>
    </row>
    <row r="107" ht="20.1" customHeight="1" spans="1:16">
      <c r="A107" s="53">
        <v>106</v>
      </c>
      <c r="B107" s="53" t="s">
        <v>656</v>
      </c>
      <c r="C107" s="55" t="s">
        <v>15</v>
      </c>
      <c r="D107" s="55" t="s">
        <v>874</v>
      </c>
      <c r="E107" s="61" t="s">
        <v>207</v>
      </c>
      <c r="F107" s="61" t="s">
        <v>900</v>
      </c>
      <c r="G107" s="63">
        <v>0</v>
      </c>
      <c r="H107" s="60">
        <v>0</v>
      </c>
      <c r="I107" s="60">
        <v>0.92</v>
      </c>
      <c r="J107" s="66">
        <v>112.54</v>
      </c>
      <c r="K107" s="66">
        <v>0</v>
      </c>
      <c r="L107" s="66">
        <v>112.54</v>
      </c>
      <c r="M107" s="75">
        <v>1</v>
      </c>
      <c r="N107" s="75">
        <v>300</v>
      </c>
      <c r="O107" s="55" t="s">
        <v>710</v>
      </c>
      <c r="P107" s="159" t="s">
        <v>901</v>
      </c>
    </row>
    <row r="108" ht="20.1" customHeight="1" spans="1:16">
      <c r="A108" s="53">
        <v>107</v>
      </c>
      <c r="B108" s="53" t="s">
        <v>656</v>
      </c>
      <c r="C108" s="55" t="s">
        <v>15</v>
      </c>
      <c r="D108" s="55" t="s">
        <v>874</v>
      </c>
      <c r="E108" s="61" t="s">
        <v>123</v>
      </c>
      <c r="F108" s="61" t="s">
        <v>902</v>
      </c>
      <c r="G108" s="63">
        <v>0</v>
      </c>
      <c r="H108" s="60">
        <v>0</v>
      </c>
      <c r="I108" s="60">
        <v>0.92</v>
      </c>
      <c r="J108" s="66">
        <v>33.12</v>
      </c>
      <c r="K108" s="66">
        <v>29.4933333333333</v>
      </c>
      <c r="L108" s="66">
        <v>33.12</v>
      </c>
      <c r="M108" s="75">
        <v>1</v>
      </c>
      <c r="N108" s="75">
        <v>300</v>
      </c>
      <c r="O108" s="55" t="s">
        <v>713</v>
      </c>
      <c r="P108" s="159" t="s">
        <v>903</v>
      </c>
    </row>
    <row r="109" ht="20.1" customHeight="1" spans="1:16">
      <c r="A109" s="53">
        <v>108</v>
      </c>
      <c r="B109" s="53" t="s">
        <v>656</v>
      </c>
      <c r="C109" s="55" t="s">
        <v>15</v>
      </c>
      <c r="D109" s="55" t="s">
        <v>874</v>
      </c>
      <c r="E109" s="61" t="s">
        <v>310</v>
      </c>
      <c r="F109" s="61" t="s">
        <v>904</v>
      </c>
      <c r="G109" s="63">
        <v>0</v>
      </c>
      <c r="H109" s="60">
        <v>0</v>
      </c>
      <c r="I109" s="60">
        <v>0.92</v>
      </c>
      <c r="J109" s="66">
        <v>65.38</v>
      </c>
      <c r="K109" s="66">
        <v>34.8066666666667</v>
      </c>
      <c r="L109" s="66">
        <v>65.38</v>
      </c>
      <c r="M109" s="75">
        <v>1</v>
      </c>
      <c r="N109" s="75">
        <v>300</v>
      </c>
      <c r="O109" s="55" t="s">
        <v>684</v>
      </c>
      <c r="P109" s="159" t="s">
        <v>249</v>
      </c>
    </row>
    <row r="110" ht="20.1" customHeight="1" spans="1:16">
      <c r="A110" s="53">
        <v>109</v>
      </c>
      <c r="B110" s="53" t="s">
        <v>656</v>
      </c>
      <c r="C110" s="55" t="s">
        <v>15</v>
      </c>
      <c r="D110" s="55" t="s">
        <v>874</v>
      </c>
      <c r="E110" s="61" t="s">
        <v>905</v>
      </c>
      <c r="F110" s="61" t="s">
        <v>906</v>
      </c>
      <c r="G110" s="63">
        <v>0</v>
      </c>
      <c r="H110" s="60">
        <v>0</v>
      </c>
      <c r="I110" s="60">
        <v>0.92</v>
      </c>
      <c r="J110" s="66">
        <v>38.52</v>
      </c>
      <c r="K110" s="66">
        <v>0</v>
      </c>
      <c r="L110" s="66">
        <v>38.52</v>
      </c>
      <c r="M110" s="75">
        <v>1</v>
      </c>
      <c r="N110" s="75">
        <v>300</v>
      </c>
      <c r="O110" s="55" t="s">
        <v>691</v>
      </c>
      <c r="P110" s="159"/>
    </row>
    <row r="111" ht="20.1" customHeight="1" spans="1:16">
      <c r="A111" s="53">
        <v>110</v>
      </c>
      <c r="B111" s="53" t="s">
        <v>656</v>
      </c>
      <c r="C111" s="55" t="s">
        <v>15</v>
      </c>
      <c r="D111" s="55" t="s">
        <v>874</v>
      </c>
      <c r="E111" s="61" t="s">
        <v>907</v>
      </c>
      <c r="F111" s="61" t="s">
        <v>908</v>
      </c>
      <c r="G111" s="60">
        <v>0</v>
      </c>
      <c r="H111" s="60">
        <v>0</v>
      </c>
      <c r="I111" s="60">
        <v>0.92</v>
      </c>
      <c r="J111" s="66">
        <v>54.86</v>
      </c>
      <c r="K111" s="66">
        <v>0</v>
      </c>
      <c r="L111" s="66">
        <v>54.86</v>
      </c>
      <c r="M111" s="75">
        <v>1</v>
      </c>
      <c r="N111" s="75">
        <v>300</v>
      </c>
      <c r="O111" s="55" t="s">
        <v>691</v>
      </c>
      <c r="P111" s="159"/>
    </row>
    <row r="112" ht="20.1" customHeight="1" spans="1:16">
      <c r="A112" s="53">
        <v>111</v>
      </c>
      <c r="B112" s="53" t="s">
        <v>656</v>
      </c>
      <c r="C112" s="55" t="s">
        <v>15</v>
      </c>
      <c r="D112" s="55" t="s">
        <v>874</v>
      </c>
      <c r="E112" s="58" t="s">
        <v>247</v>
      </c>
      <c r="F112" s="58" t="s">
        <v>909</v>
      </c>
      <c r="G112" s="60">
        <v>0</v>
      </c>
      <c r="H112" s="60">
        <v>0</v>
      </c>
      <c r="I112" s="60">
        <v>0.92</v>
      </c>
      <c r="J112" s="66">
        <v>98.976666666667</v>
      </c>
      <c r="K112" s="66">
        <v>0</v>
      </c>
      <c r="L112" s="66">
        <v>98.976666666667</v>
      </c>
      <c r="M112" s="75">
        <v>1</v>
      </c>
      <c r="N112" s="75">
        <v>300</v>
      </c>
      <c r="O112" s="55" t="s">
        <v>691</v>
      </c>
      <c r="P112" s="159" t="s">
        <v>910</v>
      </c>
    </row>
    <row r="113" ht="20.1" customHeight="1" spans="1:16">
      <c r="A113" s="53">
        <v>112</v>
      </c>
      <c r="B113" s="53" t="s">
        <v>656</v>
      </c>
      <c r="C113" s="55" t="s">
        <v>15</v>
      </c>
      <c r="D113" s="55" t="s">
        <v>874</v>
      </c>
      <c r="E113" s="61" t="s">
        <v>209</v>
      </c>
      <c r="F113" s="61" t="s">
        <v>911</v>
      </c>
      <c r="G113" s="178">
        <v>0.03</v>
      </c>
      <c r="H113" s="63">
        <v>0</v>
      </c>
      <c r="I113" s="60">
        <v>0.952</v>
      </c>
      <c r="J113" s="182">
        <v>21</v>
      </c>
      <c r="K113" s="182">
        <v>100</v>
      </c>
      <c r="L113" s="66">
        <v>100</v>
      </c>
      <c r="M113" s="75">
        <v>1</v>
      </c>
      <c r="N113" s="77">
        <v>300</v>
      </c>
      <c r="O113" s="55" t="s">
        <v>736</v>
      </c>
      <c r="P113" s="187" t="s">
        <v>912</v>
      </c>
    </row>
    <row r="114" s="143" customFormat="1" ht="20.1" customHeight="1" spans="1:18">
      <c r="A114" s="53">
        <v>113</v>
      </c>
      <c r="B114" s="53" t="s">
        <v>656</v>
      </c>
      <c r="C114" s="55" t="s">
        <v>15</v>
      </c>
      <c r="D114" s="55" t="s">
        <v>874</v>
      </c>
      <c r="E114" s="61" t="s">
        <v>913</v>
      </c>
      <c r="F114" s="61" t="s">
        <v>914</v>
      </c>
      <c r="G114" s="63">
        <v>0</v>
      </c>
      <c r="H114" s="63">
        <v>0</v>
      </c>
      <c r="I114" s="60">
        <v>0.92</v>
      </c>
      <c r="J114" s="66">
        <v>39.16</v>
      </c>
      <c r="K114" s="66">
        <v>0</v>
      </c>
      <c r="L114" s="66">
        <v>39.16</v>
      </c>
      <c r="M114" s="75">
        <v>1</v>
      </c>
      <c r="N114" s="77">
        <v>300</v>
      </c>
      <c r="O114" s="55" t="s">
        <v>691</v>
      </c>
      <c r="P114" s="159" t="s">
        <v>915</v>
      </c>
      <c r="Q114"/>
      <c r="R114"/>
    </row>
    <row r="115" ht="20.1" customHeight="1" spans="1:16">
      <c r="A115" s="53">
        <v>114</v>
      </c>
      <c r="B115" s="53" t="s">
        <v>656</v>
      </c>
      <c r="C115" s="55" t="s">
        <v>15</v>
      </c>
      <c r="D115" s="55" t="s">
        <v>874</v>
      </c>
      <c r="E115" s="58" t="s">
        <v>916</v>
      </c>
      <c r="F115" s="58" t="s">
        <v>917</v>
      </c>
      <c r="G115" s="63">
        <v>0</v>
      </c>
      <c r="H115" s="63">
        <v>0</v>
      </c>
      <c r="I115" s="63">
        <v>0.92</v>
      </c>
      <c r="J115" s="66">
        <v>57.1633333333333</v>
      </c>
      <c r="K115" s="66">
        <v>0</v>
      </c>
      <c r="L115" s="66">
        <v>57.1633333333333</v>
      </c>
      <c r="M115" s="75">
        <v>1</v>
      </c>
      <c r="N115" s="77">
        <v>300</v>
      </c>
      <c r="O115" s="55" t="s">
        <v>691</v>
      </c>
      <c r="P115" s="159"/>
    </row>
    <row r="116" ht="34" spans="1:16">
      <c r="A116" s="53">
        <v>115</v>
      </c>
      <c r="B116" s="53" t="s">
        <v>656</v>
      </c>
      <c r="C116" s="55" t="s">
        <v>15</v>
      </c>
      <c r="D116" s="55" t="s">
        <v>874</v>
      </c>
      <c r="E116" s="58" t="s">
        <v>124</v>
      </c>
      <c r="F116" s="58" t="s">
        <v>918</v>
      </c>
      <c r="G116" s="63">
        <v>0</v>
      </c>
      <c r="H116" s="178">
        <v>0.05</v>
      </c>
      <c r="I116" s="63">
        <v>0.92</v>
      </c>
      <c r="J116" s="66">
        <v>123.656666666667</v>
      </c>
      <c r="K116" s="66">
        <v>56.6366666666667</v>
      </c>
      <c r="L116" s="66">
        <v>123.656666666667</v>
      </c>
      <c r="M116" s="75">
        <v>1</v>
      </c>
      <c r="N116" s="77">
        <v>300</v>
      </c>
      <c r="O116" s="55" t="s">
        <v>919</v>
      </c>
      <c r="P116" s="159" t="s">
        <v>920</v>
      </c>
    </row>
    <row r="117" ht="20.1" customHeight="1" spans="1:16">
      <c r="A117" s="53">
        <v>116</v>
      </c>
      <c r="B117" s="53" t="s">
        <v>656</v>
      </c>
      <c r="C117" s="55" t="s">
        <v>15</v>
      </c>
      <c r="D117" s="55" t="s">
        <v>874</v>
      </c>
      <c r="E117" s="61" t="s">
        <v>126</v>
      </c>
      <c r="F117" s="58" t="s">
        <v>921</v>
      </c>
      <c r="G117" s="63">
        <v>0</v>
      </c>
      <c r="H117" s="63">
        <v>0</v>
      </c>
      <c r="I117" s="63">
        <v>0.92</v>
      </c>
      <c r="J117" s="66">
        <v>653.4</v>
      </c>
      <c r="K117" s="66">
        <v>611.16</v>
      </c>
      <c r="L117" s="66">
        <v>611.16</v>
      </c>
      <c r="M117" s="75">
        <v>15</v>
      </c>
      <c r="N117" s="77">
        <v>300</v>
      </c>
      <c r="O117" s="55" t="s">
        <v>922</v>
      </c>
      <c r="P117" s="159" t="s">
        <v>923</v>
      </c>
    </row>
    <row r="118" ht="20.1" customHeight="1" spans="1:16">
      <c r="A118" s="53">
        <v>117</v>
      </c>
      <c r="B118" s="53" t="s">
        <v>656</v>
      </c>
      <c r="C118" s="55" t="s">
        <v>15</v>
      </c>
      <c r="D118" s="55" t="s">
        <v>874</v>
      </c>
      <c r="E118" s="58" t="s">
        <v>128</v>
      </c>
      <c r="F118" s="58" t="s">
        <v>924</v>
      </c>
      <c r="G118" s="178">
        <v>0.03</v>
      </c>
      <c r="H118" s="178">
        <v>0.03</v>
      </c>
      <c r="I118" s="63">
        <v>0.92</v>
      </c>
      <c r="J118" s="66">
        <v>113.22</v>
      </c>
      <c r="K118" s="66">
        <v>60.75</v>
      </c>
      <c r="L118" s="66">
        <v>113.22</v>
      </c>
      <c r="M118" s="75">
        <v>1</v>
      </c>
      <c r="N118" s="77">
        <v>300</v>
      </c>
      <c r="O118" s="55" t="s">
        <v>882</v>
      </c>
      <c r="P118" s="142" t="s">
        <v>925</v>
      </c>
    </row>
    <row r="119" ht="20.1" customHeight="1" spans="1:16">
      <c r="A119" s="53">
        <v>118</v>
      </c>
      <c r="B119" s="53" t="s">
        <v>656</v>
      </c>
      <c r="C119" s="55" t="s">
        <v>15</v>
      </c>
      <c r="D119" s="55" t="s">
        <v>926</v>
      </c>
      <c r="E119" s="58" t="s">
        <v>130</v>
      </c>
      <c r="F119" s="179" t="s">
        <v>927</v>
      </c>
      <c r="G119" s="63">
        <v>0</v>
      </c>
      <c r="H119" s="63">
        <v>0</v>
      </c>
      <c r="I119" s="63">
        <v>0.92</v>
      </c>
      <c r="J119" s="66">
        <v>110.8</v>
      </c>
      <c r="K119" s="66">
        <v>51.66</v>
      </c>
      <c r="L119" s="66">
        <v>110.8</v>
      </c>
      <c r="M119" s="75">
        <v>1</v>
      </c>
      <c r="N119" s="77">
        <v>300</v>
      </c>
      <c r="O119" s="55" t="s">
        <v>684</v>
      </c>
      <c r="P119" s="142" t="s">
        <v>928</v>
      </c>
    </row>
    <row r="120" ht="20.1" customHeight="1" spans="1:16">
      <c r="A120" s="53">
        <v>119</v>
      </c>
      <c r="B120" s="53" t="s">
        <v>656</v>
      </c>
      <c r="C120" s="63" t="s">
        <v>15</v>
      </c>
      <c r="D120" s="55" t="s">
        <v>926</v>
      </c>
      <c r="E120" s="177" t="s">
        <v>332</v>
      </c>
      <c r="F120" s="179" t="s">
        <v>929</v>
      </c>
      <c r="G120" s="63">
        <v>0</v>
      </c>
      <c r="H120" s="63">
        <v>0</v>
      </c>
      <c r="I120" s="63">
        <v>0.95</v>
      </c>
      <c r="J120" s="66">
        <v>32.52</v>
      </c>
      <c r="K120" s="66">
        <v>86.37</v>
      </c>
      <c r="L120" s="66">
        <v>86.37</v>
      </c>
      <c r="M120" s="75">
        <v>1</v>
      </c>
      <c r="N120" s="77">
        <v>300</v>
      </c>
      <c r="O120" s="55" t="s">
        <v>749</v>
      </c>
      <c r="P120" s="159" t="s">
        <v>930</v>
      </c>
    </row>
    <row r="121" ht="20.1" customHeight="1" spans="1:16">
      <c r="A121" s="53">
        <v>120</v>
      </c>
      <c r="B121" s="53" t="s">
        <v>656</v>
      </c>
      <c r="C121" s="55" t="s">
        <v>15</v>
      </c>
      <c r="D121" s="55" t="s">
        <v>926</v>
      </c>
      <c r="E121" s="177" t="s">
        <v>504</v>
      </c>
      <c r="F121" s="179" t="s">
        <v>931</v>
      </c>
      <c r="G121" s="55">
        <v>0</v>
      </c>
      <c r="H121" s="55">
        <v>0</v>
      </c>
      <c r="I121" s="55">
        <v>0.95</v>
      </c>
      <c r="J121" s="66">
        <v>37.29</v>
      </c>
      <c r="K121" s="66">
        <v>37.45</v>
      </c>
      <c r="L121" s="66">
        <v>37.45</v>
      </c>
      <c r="M121" s="75">
        <v>1</v>
      </c>
      <c r="N121" s="75">
        <v>300</v>
      </c>
      <c r="O121" s="55" t="s">
        <v>684</v>
      </c>
      <c r="P121" s="159" t="s">
        <v>932</v>
      </c>
    </row>
    <row r="122" ht="20.1" customHeight="1" spans="1:16">
      <c r="A122" s="53">
        <v>121</v>
      </c>
      <c r="B122" s="53" t="s">
        <v>656</v>
      </c>
      <c r="C122" s="55" t="s">
        <v>15</v>
      </c>
      <c r="D122" s="55" t="s">
        <v>926</v>
      </c>
      <c r="E122" s="177" t="s">
        <v>132</v>
      </c>
      <c r="F122" s="58" t="s">
        <v>933</v>
      </c>
      <c r="G122" s="55">
        <v>0</v>
      </c>
      <c r="H122" s="55">
        <v>0</v>
      </c>
      <c r="I122" s="55">
        <v>0.92</v>
      </c>
      <c r="J122" s="66">
        <v>201.75</v>
      </c>
      <c r="K122" s="66">
        <v>56.62</v>
      </c>
      <c r="L122" s="66">
        <v>201.75</v>
      </c>
      <c r="M122" s="75">
        <v>1</v>
      </c>
      <c r="N122" s="75">
        <v>300</v>
      </c>
      <c r="O122" s="55" t="s">
        <v>749</v>
      </c>
      <c r="P122" s="159" t="s">
        <v>934</v>
      </c>
    </row>
    <row r="123" ht="20.1" customHeight="1" spans="1:16">
      <c r="A123" s="53">
        <v>122</v>
      </c>
      <c r="B123" s="53" t="s">
        <v>656</v>
      </c>
      <c r="C123" s="55" t="s">
        <v>15</v>
      </c>
      <c r="D123" s="55" t="s">
        <v>926</v>
      </c>
      <c r="E123" s="177" t="s">
        <v>134</v>
      </c>
      <c r="F123" s="58" t="s">
        <v>933</v>
      </c>
      <c r="G123" s="55">
        <v>0</v>
      </c>
      <c r="H123" s="55">
        <v>0</v>
      </c>
      <c r="I123" s="55">
        <v>0.95</v>
      </c>
      <c r="J123" s="66">
        <v>47.0566666666667</v>
      </c>
      <c r="K123" s="66">
        <v>131.61</v>
      </c>
      <c r="L123" s="66">
        <v>131.61</v>
      </c>
      <c r="M123" s="75">
        <v>1</v>
      </c>
      <c r="N123" s="75">
        <v>300</v>
      </c>
      <c r="O123" s="55" t="s">
        <v>749</v>
      </c>
      <c r="P123" s="159" t="s">
        <v>935</v>
      </c>
    </row>
    <row r="124" ht="20.1" customHeight="1" spans="1:16">
      <c r="A124" s="53">
        <v>123</v>
      </c>
      <c r="B124" s="53" t="s">
        <v>656</v>
      </c>
      <c r="C124" s="55" t="s">
        <v>15</v>
      </c>
      <c r="D124" s="55" t="s">
        <v>926</v>
      </c>
      <c r="E124" s="177" t="s">
        <v>136</v>
      </c>
      <c r="F124" s="58" t="s">
        <v>936</v>
      </c>
      <c r="G124" s="55">
        <v>0</v>
      </c>
      <c r="H124" s="55">
        <v>0</v>
      </c>
      <c r="I124" s="55">
        <v>0.95</v>
      </c>
      <c r="J124" s="66">
        <v>39.56</v>
      </c>
      <c r="K124" s="66">
        <v>81.31</v>
      </c>
      <c r="L124" s="66">
        <v>34.6533333333333</v>
      </c>
      <c r="M124" s="75">
        <v>1</v>
      </c>
      <c r="N124" s="75">
        <v>300</v>
      </c>
      <c r="O124" s="55" t="s">
        <v>684</v>
      </c>
      <c r="P124" s="142" t="s">
        <v>937</v>
      </c>
    </row>
    <row r="125" ht="20.1" customHeight="1" spans="1:16">
      <c r="A125" s="53">
        <v>124</v>
      </c>
      <c r="B125" s="53" t="s">
        <v>656</v>
      </c>
      <c r="C125" s="55" t="s">
        <v>15</v>
      </c>
      <c r="D125" s="55" t="s">
        <v>926</v>
      </c>
      <c r="E125" s="58" t="s">
        <v>138</v>
      </c>
      <c r="F125" s="61" t="s">
        <v>938</v>
      </c>
      <c r="G125" s="55">
        <v>0</v>
      </c>
      <c r="H125" s="55">
        <v>0</v>
      </c>
      <c r="I125" s="55">
        <v>0.92</v>
      </c>
      <c r="J125" s="66">
        <v>102.743333333333</v>
      </c>
      <c r="K125" s="66">
        <v>76</v>
      </c>
      <c r="L125" s="66">
        <v>102.743333333333</v>
      </c>
      <c r="M125" s="75">
        <v>1</v>
      </c>
      <c r="N125" s="75">
        <v>300</v>
      </c>
      <c r="O125" s="55" t="s">
        <v>770</v>
      </c>
      <c r="P125" s="159" t="s">
        <v>939</v>
      </c>
    </row>
    <row r="126" ht="20.1" customHeight="1" spans="1:16">
      <c r="A126" s="53">
        <v>125</v>
      </c>
      <c r="B126" s="53" t="s">
        <v>656</v>
      </c>
      <c r="C126" s="55" t="s">
        <v>15</v>
      </c>
      <c r="D126" s="55" t="s">
        <v>926</v>
      </c>
      <c r="E126" s="58" t="s">
        <v>283</v>
      </c>
      <c r="F126" s="61" t="s">
        <v>940</v>
      </c>
      <c r="G126" s="55">
        <v>0</v>
      </c>
      <c r="H126" s="55">
        <v>0</v>
      </c>
      <c r="I126" s="55">
        <v>0.92</v>
      </c>
      <c r="J126" s="66">
        <v>85.68</v>
      </c>
      <c r="K126" s="66">
        <v>0</v>
      </c>
      <c r="L126" s="66">
        <v>85.68</v>
      </c>
      <c r="M126" s="75">
        <v>1</v>
      </c>
      <c r="N126" s="75">
        <v>300</v>
      </c>
      <c r="O126" s="55" t="s">
        <v>691</v>
      </c>
      <c r="P126" s="159" t="s">
        <v>941</v>
      </c>
    </row>
    <row r="127" ht="20.1" customHeight="1" spans="1:16">
      <c r="A127" s="53">
        <v>126</v>
      </c>
      <c r="B127" s="53" t="s">
        <v>656</v>
      </c>
      <c r="C127" s="148" t="s">
        <v>757</v>
      </c>
      <c r="D127" s="57" t="s">
        <v>758</v>
      </c>
      <c r="E127" s="58" t="s">
        <v>214</v>
      </c>
      <c r="F127" s="58" t="s">
        <v>942</v>
      </c>
      <c r="G127" s="55">
        <v>0</v>
      </c>
      <c r="H127" s="55">
        <v>0</v>
      </c>
      <c r="I127" s="55">
        <v>0.92</v>
      </c>
      <c r="J127" s="66">
        <v>76.6</v>
      </c>
      <c r="K127" s="66">
        <v>0</v>
      </c>
      <c r="L127" s="66">
        <v>76.6</v>
      </c>
      <c r="M127" s="75">
        <v>1</v>
      </c>
      <c r="N127" s="75">
        <v>300</v>
      </c>
      <c r="O127" s="55" t="s">
        <v>691</v>
      </c>
      <c r="P127" s="159" t="s">
        <v>943</v>
      </c>
    </row>
    <row r="128" ht="20.1" customHeight="1" spans="1:16">
      <c r="A128" s="53">
        <v>127</v>
      </c>
      <c r="B128" s="53" t="s">
        <v>656</v>
      </c>
      <c r="C128" s="124" t="s">
        <v>15</v>
      </c>
      <c r="D128" s="124" t="s">
        <v>926</v>
      </c>
      <c r="E128" s="58" t="s">
        <v>140</v>
      </c>
      <c r="F128" s="61" t="s">
        <v>944</v>
      </c>
      <c r="G128" s="55">
        <v>0</v>
      </c>
      <c r="H128" s="55">
        <v>0</v>
      </c>
      <c r="I128" s="55">
        <v>0.95</v>
      </c>
      <c r="J128" s="66">
        <v>34.41</v>
      </c>
      <c r="K128" s="66">
        <v>74.46</v>
      </c>
      <c r="L128" s="66">
        <v>74.46</v>
      </c>
      <c r="M128" s="75">
        <v>1</v>
      </c>
      <c r="N128" s="75">
        <v>300</v>
      </c>
      <c r="O128" s="55" t="s">
        <v>684</v>
      </c>
      <c r="P128" s="159" t="s">
        <v>945</v>
      </c>
    </row>
    <row r="129" ht="20.1" customHeight="1" spans="1:16">
      <c r="A129" s="53">
        <v>128</v>
      </c>
      <c r="B129" s="53" t="s">
        <v>656</v>
      </c>
      <c r="C129" s="124" t="s">
        <v>15</v>
      </c>
      <c r="D129" s="124" t="s">
        <v>926</v>
      </c>
      <c r="E129" s="58" t="s">
        <v>142</v>
      </c>
      <c r="F129" s="61" t="s">
        <v>142</v>
      </c>
      <c r="G129" s="55">
        <v>0</v>
      </c>
      <c r="H129" s="55">
        <v>0</v>
      </c>
      <c r="I129" s="55">
        <v>0.92</v>
      </c>
      <c r="J129" s="66">
        <v>46.39</v>
      </c>
      <c r="K129" s="66">
        <v>0</v>
      </c>
      <c r="L129" s="66">
        <v>46.39</v>
      </c>
      <c r="M129" s="75">
        <v>1</v>
      </c>
      <c r="N129" s="75">
        <v>300</v>
      </c>
      <c r="O129" s="55" t="s">
        <v>691</v>
      </c>
      <c r="P129" s="159" t="s">
        <v>946</v>
      </c>
    </row>
    <row r="130" ht="20.1" customHeight="1" spans="1:16">
      <c r="A130" s="53">
        <v>129</v>
      </c>
      <c r="B130" s="53" t="s">
        <v>656</v>
      </c>
      <c r="C130" s="124" t="s">
        <v>15</v>
      </c>
      <c r="D130" s="124" t="s">
        <v>926</v>
      </c>
      <c r="E130" s="58" t="s">
        <v>144</v>
      </c>
      <c r="F130" s="61" t="s">
        <v>947</v>
      </c>
      <c r="G130" s="63">
        <v>0</v>
      </c>
      <c r="H130" s="63">
        <v>0</v>
      </c>
      <c r="I130" s="63">
        <v>0.95</v>
      </c>
      <c r="J130" s="66">
        <v>26.1833333333333</v>
      </c>
      <c r="K130" s="66">
        <v>62.3466666666667</v>
      </c>
      <c r="L130" s="66">
        <v>62.3466666666667</v>
      </c>
      <c r="M130" s="75">
        <v>1</v>
      </c>
      <c r="N130" s="77">
        <v>300</v>
      </c>
      <c r="O130" s="55" t="s">
        <v>691</v>
      </c>
      <c r="P130" s="159" t="s">
        <v>948</v>
      </c>
    </row>
    <row r="131" ht="20.1" customHeight="1" spans="1:16">
      <c r="A131" s="53">
        <v>130</v>
      </c>
      <c r="B131" s="53" t="s">
        <v>656</v>
      </c>
      <c r="C131" s="124" t="s">
        <v>15</v>
      </c>
      <c r="D131" s="124" t="s">
        <v>926</v>
      </c>
      <c r="E131" s="58" t="s">
        <v>146</v>
      </c>
      <c r="F131" s="61" t="s">
        <v>949</v>
      </c>
      <c r="G131" s="63">
        <v>0</v>
      </c>
      <c r="H131" s="63">
        <v>0</v>
      </c>
      <c r="I131" s="63">
        <v>0.92</v>
      </c>
      <c r="J131" s="66">
        <v>28.4</v>
      </c>
      <c r="K131" s="66">
        <v>0</v>
      </c>
      <c r="L131" s="66">
        <v>28.4</v>
      </c>
      <c r="M131" s="75">
        <v>1</v>
      </c>
      <c r="N131" s="77">
        <v>300</v>
      </c>
      <c r="O131" s="55" t="s">
        <v>691</v>
      </c>
      <c r="P131" s="159" t="s">
        <v>950</v>
      </c>
    </row>
    <row r="132" ht="20.1" customHeight="1" spans="1:16">
      <c r="A132" s="53">
        <v>131</v>
      </c>
      <c r="B132" s="53" t="s">
        <v>656</v>
      </c>
      <c r="C132" s="55" t="s">
        <v>15</v>
      </c>
      <c r="D132" s="55" t="s">
        <v>926</v>
      </c>
      <c r="E132" s="58" t="s">
        <v>148</v>
      </c>
      <c r="F132" s="58" t="s">
        <v>951</v>
      </c>
      <c r="G132" s="63">
        <v>0</v>
      </c>
      <c r="H132" s="63">
        <v>0</v>
      </c>
      <c r="I132" s="63">
        <v>0.92</v>
      </c>
      <c r="J132" s="66">
        <v>156.7</v>
      </c>
      <c r="K132" s="66">
        <v>36.0466666666667</v>
      </c>
      <c r="L132" s="66">
        <v>156.7</v>
      </c>
      <c r="M132" s="75">
        <v>1</v>
      </c>
      <c r="N132" s="77">
        <v>300</v>
      </c>
      <c r="O132" s="55" t="s">
        <v>749</v>
      </c>
      <c r="P132" s="142" t="s">
        <v>952</v>
      </c>
    </row>
    <row r="133" ht="20.1" customHeight="1" spans="1:16">
      <c r="A133" s="53">
        <v>132</v>
      </c>
      <c r="B133" s="53" t="s">
        <v>656</v>
      </c>
      <c r="C133" s="55" t="s">
        <v>15</v>
      </c>
      <c r="D133" s="55" t="s">
        <v>926</v>
      </c>
      <c r="E133" s="188" t="s">
        <v>150</v>
      </c>
      <c r="F133" s="58" t="s">
        <v>953</v>
      </c>
      <c r="G133" s="63">
        <v>0</v>
      </c>
      <c r="H133" s="63">
        <v>0</v>
      </c>
      <c r="I133" s="63">
        <v>0.92</v>
      </c>
      <c r="J133" s="66">
        <v>42.6</v>
      </c>
      <c r="K133" s="66">
        <v>0</v>
      </c>
      <c r="L133" s="66">
        <v>42.6</v>
      </c>
      <c r="M133" s="75">
        <v>1</v>
      </c>
      <c r="N133" s="77">
        <v>300</v>
      </c>
      <c r="O133" s="55" t="s">
        <v>684</v>
      </c>
      <c r="P133" s="159" t="s">
        <v>954</v>
      </c>
    </row>
    <row r="134" ht="20.1" customHeight="1" spans="1:16">
      <c r="A134" s="53">
        <v>133</v>
      </c>
      <c r="B134" s="53" t="s">
        <v>656</v>
      </c>
      <c r="C134" s="55" t="s">
        <v>15</v>
      </c>
      <c r="D134" s="55" t="s">
        <v>926</v>
      </c>
      <c r="E134" s="58" t="s">
        <v>152</v>
      </c>
      <c r="F134" s="58" t="s">
        <v>955</v>
      </c>
      <c r="G134" s="63">
        <v>0</v>
      </c>
      <c r="H134" s="63">
        <v>0</v>
      </c>
      <c r="I134" s="63">
        <v>0.95</v>
      </c>
      <c r="J134" s="66">
        <v>46.0833333333333</v>
      </c>
      <c r="K134" s="66">
        <v>99.13</v>
      </c>
      <c r="L134" s="66">
        <v>99.13</v>
      </c>
      <c r="M134" s="75">
        <v>1</v>
      </c>
      <c r="N134" s="77">
        <v>300</v>
      </c>
      <c r="O134" s="55" t="s">
        <v>956</v>
      </c>
      <c r="P134" s="159" t="s">
        <v>957</v>
      </c>
    </row>
    <row r="135" ht="20.1" customHeight="1" spans="1:16">
      <c r="A135" s="53">
        <v>134</v>
      </c>
      <c r="B135" s="53" t="s">
        <v>656</v>
      </c>
      <c r="C135" s="148" t="s">
        <v>15</v>
      </c>
      <c r="D135" s="57" t="s">
        <v>926</v>
      </c>
      <c r="E135" s="58" t="s">
        <v>343</v>
      </c>
      <c r="F135" s="58"/>
      <c r="G135" s="55">
        <v>0</v>
      </c>
      <c r="H135" s="55">
        <v>0</v>
      </c>
      <c r="I135" s="55">
        <v>0.95</v>
      </c>
      <c r="J135" s="66">
        <v>30.4533333333333</v>
      </c>
      <c r="K135" s="66">
        <v>83.3166666666667</v>
      </c>
      <c r="L135" s="66">
        <v>83.3166666666667</v>
      </c>
      <c r="M135" s="75">
        <v>1</v>
      </c>
      <c r="N135" s="77">
        <v>300</v>
      </c>
      <c r="O135" s="55" t="s">
        <v>684</v>
      </c>
      <c r="P135" s="159" t="s">
        <v>958</v>
      </c>
    </row>
    <row r="136" ht="22.5" customHeight="1" spans="1:16">
      <c r="A136" s="53">
        <v>135</v>
      </c>
      <c r="B136" s="53" t="s">
        <v>656</v>
      </c>
      <c r="C136" s="55" t="s">
        <v>15</v>
      </c>
      <c r="D136" s="55" t="s">
        <v>926</v>
      </c>
      <c r="E136" s="58" t="s">
        <v>154</v>
      </c>
      <c r="F136" s="189" t="s">
        <v>959</v>
      </c>
      <c r="G136" s="190">
        <v>0</v>
      </c>
      <c r="H136" s="190">
        <v>0</v>
      </c>
      <c r="I136" s="55">
        <v>0.95</v>
      </c>
      <c r="J136" s="66">
        <v>19.53</v>
      </c>
      <c r="K136" s="66">
        <v>96.7366666666667</v>
      </c>
      <c r="L136" s="66">
        <v>96.7366666666667</v>
      </c>
      <c r="M136" s="75">
        <v>1</v>
      </c>
      <c r="N136" s="75">
        <v>300</v>
      </c>
      <c r="O136" s="55" t="s">
        <v>749</v>
      </c>
      <c r="P136" s="159" t="s">
        <v>960</v>
      </c>
    </row>
    <row r="137" ht="24.75" customHeight="1" spans="1:16">
      <c r="A137" s="53">
        <v>136</v>
      </c>
      <c r="B137" s="53" t="s">
        <v>656</v>
      </c>
      <c r="C137" s="55" t="s">
        <v>15</v>
      </c>
      <c r="D137" s="55" t="s">
        <v>926</v>
      </c>
      <c r="E137" s="58" t="s">
        <v>156</v>
      </c>
      <c r="F137" s="189" t="s">
        <v>961</v>
      </c>
      <c r="G137" s="190">
        <v>0</v>
      </c>
      <c r="H137" s="190">
        <v>0</v>
      </c>
      <c r="I137" s="55">
        <v>0.95</v>
      </c>
      <c r="J137" s="66">
        <v>42.38</v>
      </c>
      <c r="K137" s="66">
        <v>109.13</v>
      </c>
      <c r="L137" s="66">
        <v>109.13</v>
      </c>
      <c r="M137" s="75">
        <v>1</v>
      </c>
      <c r="N137" s="75">
        <v>300</v>
      </c>
      <c r="O137" s="55" t="s">
        <v>956</v>
      </c>
      <c r="P137" s="159" t="s">
        <v>962</v>
      </c>
    </row>
    <row r="138" ht="20.1" customHeight="1" spans="1:16">
      <c r="A138" s="53">
        <v>137</v>
      </c>
      <c r="B138" s="53" t="s">
        <v>656</v>
      </c>
      <c r="C138" s="55" t="s">
        <v>15</v>
      </c>
      <c r="D138" s="55" t="s">
        <v>926</v>
      </c>
      <c r="E138" s="58" t="s">
        <v>350</v>
      </c>
      <c r="F138" s="58" t="s">
        <v>963</v>
      </c>
      <c r="G138" s="55">
        <v>0</v>
      </c>
      <c r="H138" s="55">
        <v>0</v>
      </c>
      <c r="I138" s="55">
        <v>0.92</v>
      </c>
      <c r="J138" s="66">
        <v>75.9</v>
      </c>
      <c r="K138" s="66">
        <v>45.64</v>
      </c>
      <c r="L138" s="66">
        <v>75.9</v>
      </c>
      <c r="M138" s="75">
        <v>1</v>
      </c>
      <c r="N138" s="75">
        <v>300</v>
      </c>
      <c r="O138" s="55" t="s">
        <v>784</v>
      </c>
      <c r="P138" s="142" t="s">
        <v>964</v>
      </c>
    </row>
    <row r="139" ht="20.1" customHeight="1" spans="1:16">
      <c r="A139" s="53">
        <v>138</v>
      </c>
      <c r="B139" s="53" t="s">
        <v>656</v>
      </c>
      <c r="C139" s="55" t="s">
        <v>15</v>
      </c>
      <c r="D139" s="55" t="s">
        <v>926</v>
      </c>
      <c r="E139" s="58" t="s">
        <v>965</v>
      </c>
      <c r="F139" s="58" t="s">
        <v>966</v>
      </c>
      <c r="G139" s="55">
        <v>0</v>
      </c>
      <c r="H139" s="175">
        <v>0.05</v>
      </c>
      <c r="I139" s="55">
        <v>0.95</v>
      </c>
      <c r="J139" s="66">
        <v>42.72</v>
      </c>
      <c r="K139" s="66">
        <v>50.09</v>
      </c>
      <c r="L139" s="66">
        <v>50.09</v>
      </c>
      <c r="M139" s="75">
        <v>1</v>
      </c>
      <c r="N139" s="75">
        <v>300</v>
      </c>
      <c r="O139" s="55" t="s">
        <v>967</v>
      </c>
      <c r="P139" s="159" t="s">
        <v>968</v>
      </c>
    </row>
    <row r="140" ht="20.1" customHeight="1" spans="1:16">
      <c r="A140" s="53">
        <v>139</v>
      </c>
      <c r="B140" s="53" t="s">
        <v>656</v>
      </c>
      <c r="C140" s="55" t="s">
        <v>15</v>
      </c>
      <c r="D140" s="55" t="s">
        <v>926</v>
      </c>
      <c r="E140" s="58" t="s">
        <v>158</v>
      </c>
      <c r="F140" s="61" t="s">
        <v>969</v>
      </c>
      <c r="G140" s="55">
        <v>0</v>
      </c>
      <c r="H140" s="175">
        <v>0.05</v>
      </c>
      <c r="I140" s="55">
        <v>0.92</v>
      </c>
      <c r="J140" s="66">
        <v>44.0633333333333</v>
      </c>
      <c r="K140" s="66">
        <v>37.1166666666667</v>
      </c>
      <c r="L140" s="66">
        <v>44.0633333333333</v>
      </c>
      <c r="M140" s="75">
        <v>1</v>
      </c>
      <c r="N140" s="75">
        <v>300</v>
      </c>
      <c r="O140" s="55" t="s">
        <v>967</v>
      </c>
      <c r="P140" s="159" t="s">
        <v>970</v>
      </c>
    </row>
    <row r="141" ht="20.1" customHeight="1" spans="1:16">
      <c r="A141" s="53">
        <v>140</v>
      </c>
      <c r="B141" s="53" t="s">
        <v>656</v>
      </c>
      <c r="C141" s="55" t="s">
        <v>15</v>
      </c>
      <c r="D141" s="55" t="s">
        <v>926</v>
      </c>
      <c r="E141" s="58" t="s">
        <v>971</v>
      </c>
      <c r="F141" s="58" t="s">
        <v>972</v>
      </c>
      <c r="G141" s="55">
        <v>0</v>
      </c>
      <c r="H141" s="55">
        <v>0</v>
      </c>
      <c r="I141" s="55">
        <v>0.92</v>
      </c>
      <c r="J141" s="66">
        <v>30.5</v>
      </c>
      <c r="K141" s="66">
        <v>0</v>
      </c>
      <c r="L141" s="66">
        <v>30.5</v>
      </c>
      <c r="M141" s="75">
        <v>1</v>
      </c>
      <c r="N141" s="75">
        <v>300</v>
      </c>
      <c r="O141" s="55" t="s">
        <v>687</v>
      </c>
      <c r="P141" s="159"/>
    </row>
    <row r="142" ht="19.5" customHeight="1" spans="1:16">
      <c r="A142" s="53">
        <v>141</v>
      </c>
      <c r="B142" s="53" t="s">
        <v>656</v>
      </c>
      <c r="C142" s="55" t="s">
        <v>15</v>
      </c>
      <c r="D142" s="55" t="s">
        <v>973</v>
      </c>
      <c r="E142" s="191" t="s">
        <v>252</v>
      </c>
      <c r="F142" s="191" t="s">
        <v>974</v>
      </c>
      <c r="G142" s="55">
        <v>0</v>
      </c>
      <c r="H142" s="55">
        <v>0</v>
      </c>
      <c r="I142" s="55">
        <v>0.92</v>
      </c>
      <c r="J142" s="66">
        <v>76.5033333333333</v>
      </c>
      <c r="K142" s="66">
        <v>0</v>
      </c>
      <c r="L142" s="66">
        <v>76.5033333333333</v>
      </c>
      <c r="M142" s="75">
        <v>1</v>
      </c>
      <c r="N142" s="75">
        <v>300</v>
      </c>
      <c r="O142" s="55" t="s">
        <v>691</v>
      </c>
      <c r="P142" s="159" t="s">
        <v>975</v>
      </c>
    </row>
    <row r="143" ht="20.1" customHeight="1" spans="1:16">
      <c r="A143" s="53">
        <v>142</v>
      </c>
      <c r="B143" s="53" t="s">
        <v>656</v>
      </c>
      <c r="C143" s="55" t="s">
        <v>15</v>
      </c>
      <c r="D143" s="55" t="s">
        <v>973</v>
      </c>
      <c r="E143" s="58" t="s">
        <v>976</v>
      </c>
      <c r="F143" s="58" t="s">
        <v>977</v>
      </c>
      <c r="G143" s="55">
        <v>0</v>
      </c>
      <c r="H143" s="55">
        <v>0</v>
      </c>
      <c r="I143" s="55">
        <v>0.92</v>
      </c>
      <c r="J143" s="66">
        <v>125.78</v>
      </c>
      <c r="K143" s="66">
        <v>0</v>
      </c>
      <c r="L143" s="66">
        <v>125.78</v>
      </c>
      <c r="M143" s="75">
        <v>1</v>
      </c>
      <c r="N143" s="75">
        <v>300</v>
      </c>
      <c r="O143" s="55" t="s">
        <v>871</v>
      </c>
      <c r="P143" s="159" t="s">
        <v>978</v>
      </c>
    </row>
    <row r="144" ht="23" spans="1:16">
      <c r="A144" s="53">
        <v>143</v>
      </c>
      <c r="B144" s="53" t="s">
        <v>656</v>
      </c>
      <c r="C144" s="55" t="s">
        <v>15</v>
      </c>
      <c r="D144" s="55" t="s">
        <v>973</v>
      </c>
      <c r="E144" s="58" t="s">
        <v>254</v>
      </c>
      <c r="F144" s="58" t="s">
        <v>979</v>
      </c>
      <c r="G144" s="55">
        <v>0</v>
      </c>
      <c r="H144" s="55">
        <v>0</v>
      </c>
      <c r="I144" s="55">
        <v>0.92</v>
      </c>
      <c r="J144" s="66">
        <v>44</v>
      </c>
      <c r="K144" s="66">
        <v>0</v>
      </c>
      <c r="L144" s="66">
        <v>44</v>
      </c>
      <c r="M144" s="75">
        <v>1</v>
      </c>
      <c r="N144" s="75">
        <v>300</v>
      </c>
      <c r="O144" s="55" t="s">
        <v>691</v>
      </c>
      <c r="P144" s="159" t="s">
        <v>980</v>
      </c>
    </row>
    <row r="145" ht="20.1" customHeight="1" spans="1:16">
      <c r="A145" s="53">
        <v>144</v>
      </c>
      <c r="B145" s="53" t="s">
        <v>656</v>
      </c>
      <c r="C145" s="55" t="s">
        <v>15</v>
      </c>
      <c r="D145" s="55" t="s">
        <v>973</v>
      </c>
      <c r="E145" s="191" t="s">
        <v>981</v>
      </c>
      <c r="F145" s="191">
        <v>4</v>
      </c>
      <c r="G145" s="55">
        <v>0</v>
      </c>
      <c r="H145" s="175">
        <v>0.05</v>
      </c>
      <c r="I145" s="55">
        <v>0.95</v>
      </c>
      <c r="J145" s="66">
        <v>15.8366666666667</v>
      </c>
      <c r="K145" s="66">
        <v>23.6866666666667</v>
      </c>
      <c r="L145" s="66">
        <v>23.6866666666667</v>
      </c>
      <c r="M145" s="75">
        <v>1</v>
      </c>
      <c r="N145" s="75">
        <v>300</v>
      </c>
      <c r="O145" s="57" t="s">
        <v>919</v>
      </c>
      <c r="P145" s="159" t="s">
        <v>982</v>
      </c>
    </row>
    <row r="146" ht="20.1" customHeight="1" spans="1:16">
      <c r="A146" s="53">
        <v>145</v>
      </c>
      <c r="B146" s="53" t="s">
        <v>656</v>
      </c>
      <c r="C146" s="55" t="s">
        <v>15</v>
      </c>
      <c r="D146" s="55" t="s">
        <v>973</v>
      </c>
      <c r="E146" s="58" t="s">
        <v>256</v>
      </c>
      <c r="F146" s="58">
        <v>4</v>
      </c>
      <c r="G146" s="55">
        <v>0</v>
      </c>
      <c r="H146" s="55">
        <v>0</v>
      </c>
      <c r="I146" s="55">
        <v>0.92</v>
      </c>
      <c r="J146" s="66">
        <v>143.506666666667</v>
      </c>
      <c r="K146" s="66">
        <v>0</v>
      </c>
      <c r="L146" s="66">
        <v>143.506666666667</v>
      </c>
      <c r="M146" s="75">
        <v>1</v>
      </c>
      <c r="N146" s="75">
        <v>300</v>
      </c>
      <c r="O146" s="55" t="s">
        <v>871</v>
      </c>
      <c r="P146" s="142" t="s">
        <v>983</v>
      </c>
    </row>
    <row r="147" ht="20.1" customHeight="1" spans="1:16">
      <c r="A147" s="53">
        <v>146</v>
      </c>
      <c r="B147" s="53" t="s">
        <v>656</v>
      </c>
      <c r="C147" s="55" t="s">
        <v>15</v>
      </c>
      <c r="D147" s="55" t="s">
        <v>973</v>
      </c>
      <c r="E147" s="58" t="s">
        <v>984</v>
      </c>
      <c r="F147" s="58" t="s">
        <v>985</v>
      </c>
      <c r="G147" s="55">
        <v>0</v>
      </c>
      <c r="H147" s="175">
        <v>0.05</v>
      </c>
      <c r="I147" s="55">
        <v>0.92</v>
      </c>
      <c r="J147" s="66">
        <v>27.4366666666667</v>
      </c>
      <c r="K147" s="66">
        <v>19.7733333333333</v>
      </c>
      <c r="L147" s="66">
        <v>27.4366666666667</v>
      </c>
      <c r="M147" s="75">
        <v>1</v>
      </c>
      <c r="N147" s="75">
        <v>300</v>
      </c>
      <c r="O147" s="55" t="s">
        <v>725</v>
      </c>
      <c r="P147" s="159"/>
    </row>
    <row r="148" ht="20.1" customHeight="1" spans="1:16">
      <c r="A148" s="53">
        <v>147</v>
      </c>
      <c r="B148" s="53" t="s">
        <v>656</v>
      </c>
      <c r="C148" s="55" t="s">
        <v>15</v>
      </c>
      <c r="D148" s="55" t="s">
        <v>973</v>
      </c>
      <c r="E148" s="192" t="s">
        <v>160</v>
      </c>
      <c r="F148" s="193">
        <v>10</v>
      </c>
      <c r="G148" s="55">
        <v>0</v>
      </c>
      <c r="H148" s="55">
        <v>0</v>
      </c>
      <c r="I148" s="55">
        <v>0.92</v>
      </c>
      <c r="J148" s="66">
        <v>87.52</v>
      </c>
      <c r="K148" s="66">
        <v>0</v>
      </c>
      <c r="L148" s="66">
        <v>87.52</v>
      </c>
      <c r="M148" s="75">
        <v>1</v>
      </c>
      <c r="N148" s="77">
        <v>300</v>
      </c>
      <c r="O148" s="75" t="s">
        <v>728</v>
      </c>
      <c r="P148" s="159" t="s">
        <v>986</v>
      </c>
    </row>
    <row r="149" ht="20.1" customHeight="1" spans="1:16">
      <c r="A149" s="53">
        <v>148</v>
      </c>
      <c r="B149" s="53" t="s">
        <v>656</v>
      </c>
      <c r="C149" s="55" t="s">
        <v>15</v>
      </c>
      <c r="D149" s="55" t="s">
        <v>973</v>
      </c>
      <c r="E149" s="58" t="s">
        <v>987</v>
      </c>
      <c r="F149" s="58" t="s">
        <v>988</v>
      </c>
      <c r="G149" s="60">
        <v>0</v>
      </c>
      <c r="H149" s="60">
        <v>0</v>
      </c>
      <c r="I149" s="60">
        <v>0.95</v>
      </c>
      <c r="J149" s="66">
        <v>59.9166666666667</v>
      </c>
      <c r="K149" s="66">
        <v>60.5833333333333</v>
      </c>
      <c r="L149" s="66">
        <v>60.5833333333333</v>
      </c>
      <c r="M149" s="75">
        <v>1</v>
      </c>
      <c r="N149" s="77">
        <v>300</v>
      </c>
      <c r="O149" s="55" t="s">
        <v>732</v>
      </c>
      <c r="P149" s="159" t="s">
        <v>989</v>
      </c>
    </row>
    <row r="150" ht="20.1" customHeight="1" spans="1:16">
      <c r="A150" s="53">
        <v>149</v>
      </c>
      <c r="B150" s="53" t="s">
        <v>656</v>
      </c>
      <c r="C150" s="55" t="s">
        <v>15</v>
      </c>
      <c r="D150" s="55" t="s">
        <v>973</v>
      </c>
      <c r="E150" s="193" t="s">
        <v>990</v>
      </c>
      <c r="F150" s="179" t="s">
        <v>991</v>
      </c>
      <c r="G150" s="60">
        <v>0</v>
      </c>
      <c r="H150" s="60">
        <v>0</v>
      </c>
      <c r="I150" s="60">
        <v>0.92</v>
      </c>
      <c r="J150" s="66">
        <v>32.9433333333333</v>
      </c>
      <c r="K150" s="66">
        <v>25.8166666666667</v>
      </c>
      <c r="L150" s="66">
        <v>32.9433333333333</v>
      </c>
      <c r="M150" s="75">
        <v>1</v>
      </c>
      <c r="N150" s="77">
        <v>300</v>
      </c>
      <c r="O150" s="55" t="s">
        <v>992</v>
      </c>
      <c r="P150" s="159" t="s">
        <v>993</v>
      </c>
    </row>
    <row r="151" ht="20.1" customHeight="1" spans="1:16">
      <c r="A151" s="53">
        <v>150</v>
      </c>
      <c r="B151" s="53" t="s">
        <v>656</v>
      </c>
      <c r="C151" s="55" t="s">
        <v>15</v>
      </c>
      <c r="D151" s="55" t="s">
        <v>973</v>
      </c>
      <c r="E151" s="193" t="s">
        <v>994</v>
      </c>
      <c r="F151" s="179" t="s">
        <v>995</v>
      </c>
      <c r="G151" s="60">
        <v>0</v>
      </c>
      <c r="H151" s="60">
        <v>0</v>
      </c>
      <c r="I151" s="60">
        <v>0.95</v>
      </c>
      <c r="J151" s="66">
        <v>20.0533333333333</v>
      </c>
      <c r="K151" s="66">
        <v>37.5066666666667</v>
      </c>
      <c r="L151" s="66">
        <v>37.5066666666667</v>
      </c>
      <c r="M151" s="75">
        <v>1</v>
      </c>
      <c r="N151" s="77">
        <v>300</v>
      </c>
      <c r="O151" s="55" t="s">
        <v>713</v>
      </c>
      <c r="P151" s="159" t="s">
        <v>996</v>
      </c>
    </row>
    <row r="152" ht="20.1" customHeight="1" spans="1:16">
      <c r="A152" s="53">
        <v>151</v>
      </c>
      <c r="B152" s="53" t="s">
        <v>656</v>
      </c>
      <c r="C152" s="55" t="s">
        <v>15</v>
      </c>
      <c r="D152" s="55" t="s">
        <v>973</v>
      </c>
      <c r="E152" s="58" t="s">
        <v>285</v>
      </c>
      <c r="F152" s="58" t="s">
        <v>997</v>
      </c>
      <c r="G152" s="60">
        <v>0</v>
      </c>
      <c r="H152" s="60">
        <v>0</v>
      </c>
      <c r="I152" s="60">
        <v>0.92</v>
      </c>
      <c r="J152" s="66">
        <v>44</v>
      </c>
      <c r="K152" s="66">
        <v>0</v>
      </c>
      <c r="L152" s="66">
        <v>44</v>
      </c>
      <c r="M152" s="75">
        <v>1</v>
      </c>
      <c r="N152" s="77">
        <v>300</v>
      </c>
      <c r="O152" s="55" t="s">
        <v>691</v>
      </c>
      <c r="P152" s="159" t="s">
        <v>998</v>
      </c>
    </row>
    <row r="153" ht="20.1" customHeight="1" spans="1:16">
      <c r="A153" s="53">
        <v>152</v>
      </c>
      <c r="B153" s="53" t="s">
        <v>656</v>
      </c>
      <c r="C153" s="63" t="s">
        <v>15</v>
      </c>
      <c r="D153" s="55" t="s">
        <v>973</v>
      </c>
      <c r="E153" s="58" t="s">
        <v>999</v>
      </c>
      <c r="F153" s="58" t="s">
        <v>1000</v>
      </c>
      <c r="G153" s="60">
        <v>0</v>
      </c>
      <c r="H153" s="153">
        <v>0.05</v>
      </c>
      <c r="I153" s="60">
        <v>0.95</v>
      </c>
      <c r="J153" s="66">
        <v>14.8366666666667</v>
      </c>
      <c r="K153" s="66">
        <v>34.19</v>
      </c>
      <c r="L153" s="66">
        <v>34.19</v>
      </c>
      <c r="M153" s="75">
        <v>1</v>
      </c>
      <c r="N153" s="77">
        <v>300</v>
      </c>
      <c r="O153" s="55" t="s">
        <v>919</v>
      </c>
      <c r="P153" s="159" t="s">
        <v>1001</v>
      </c>
    </row>
    <row r="154" ht="20.1" customHeight="1" spans="1:16">
      <c r="A154" s="53">
        <v>153</v>
      </c>
      <c r="B154" s="53" t="s">
        <v>656</v>
      </c>
      <c r="C154" s="55" t="s">
        <v>15</v>
      </c>
      <c r="D154" s="55" t="s">
        <v>973</v>
      </c>
      <c r="E154" s="58" t="s">
        <v>287</v>
      </c>
      <c r="F154" s="58" t="s">
        <v>1002</v>
      </c>
      <c r="G154" s="60">
        <v>0</v>
      </c>
      <c r="H154" s="60">
        <v>0</v>
      </c>
      <c r="I154" s="60">
        <v>0.95</v>
      </c>
      <c r="J154" s="66">
        <v>45.72</v>
      </c>
      <c r="K154" s="66">
        <v>82.8133333333333</v>
      </c>
      <c r="L154" s="66">
        <v>82.8133333333333</v>
      </c>
      <c r="M154" s="75">
        <v>1</v>
      </c>
      <c r="N154" s="77">
        <v>300</v>
      </c>
      <c r="O154" s="55" t="s">
        <v>749</v>
      </c>
      <c r="P154" s="159" t="s">
        <v>1003</v>
      </c>
    </row>
    <row r="155" ht="20.1" customHeight="1" spans="1:16">
      <c r="A155" s="53">
        <v>154</v>
      </c>
      <c r="B155" s="53" t="s">
        <v>656</v>
      </c>
      <c r="C155" s="55" t="s">
        <v>15</v>
      </c>
      <c r="D155" s="55" t="s">
        <v>973</v>
      </c>
      <c r="E155" s="58" t="s">
        <v>1004</v>
      </c>
      <c r="F155" s="58" t="s">
        <v>1005</v>
      </c>
      <c r="G155" s="60">
        <v>0</v>
      </c>
      <c r="H155" s="60">
        <v>0</v>
      </c>
      <c r="I155" s="60">
        <v>0.92</v>
      </c>
      <c r="J155" s="66">
        <v>104.45</v>
      </c>
      <c r="K155" s="66">
        <v>65.0266666666667</v>
      </c>
      <c r="L155" s="66">
        <v>104.45</v>
      </c>
      <c r="M155" s="75">
        <v>1</v>
      </c>
      <c r="N155" s="77">
        <v>300</v>
      </c>
      <c r="O155" s="55" t="s">
        <v>749</v>
      </c>
      <c r="P155" s="165" t="s">
        <v>1006</v>
      </c>
    </row>
    <row r="156" s="116" customFormat="1" ht="20.1" customHeight="1" spans="1:17">
      <c r="A156" s="53">
        <v>155</v>
      </c>
      <c r="B156" s="53" t="s">
        <v>656</v>
      </c>
      <c r="C156" s="55" t="s">
        <v>15</v>
      </c>
      <c r="D156" s="55" t="s">
        <v>973</v>
      </c>
      <c r="E156" s="58" t="s">
        <v>1007</v>
      </c>
      <c r="F156" s="58" t="s">
        <v>1008</v>
      </c>
      <c r="G156" s="55">
        <v>0</v>
      </c>
      <c r="H156" s="175">
        <v>0.05</v>
      </c>
      <c r="I156" s="55">
        <v>0.92</v>
      </c>
      <c r="J156" s="66">
        <v>39.44</v>
      </c>
      <c r="K156" s="66">
        <v>19.4133333333333</v>
      </c>
      <c r="L156" s="66">
        <v>39.44</v>
      </c>
      <c r="M156" s="75">
        <v>1</v>
      </c>
      <c r="N156" s="75">
        <v>300</v>
      </c>
      <c r="O156" s="55" t="s">
        <v>967</v>
      </c>
      <c r="P156" s="159" t="s">
        <v>1009</v>
      </c>
      <c r="Q156"/>
    </row>
    <row r="157" s="116" customFormat="1" ht="20.1" customHeight="1" spans="1:18">
      <c r="A157" s="53">
        <v>156</v>
      </c>
      <c r="B157" s="53" t="s">
        <v>656</v>
      </c>
      <c r="C157" s="55" t="s">
        <v>15</v>
      </c>
      <c r="D157" s="55" t="s">
        <v>973</v>
      </c>
      <c r="E157" s="58" t="s">
        <v>1010</v>
      </c>
      <c r="F157" s="58" t="s">
        <v>1011</v>
      </c>
      <c r="G157" s="55">
        <v>0</v>
      </c>
      <c r="H157" s="175">
        <v>0.05</v>
      </c>
      <c r="I157" s="55">
        <v>0.92</v>
      </c>
      <c r="J157" s="66">
        <v>40.1433333333333</v>
      </c>
      <c r="K157" s="66">
        <v>22.24</v>
      </c>
      <c r="L157" s="66">
        <v>40.1433333333333</v>
      </c>
      <c r="M157" s="75">
        <v>1</v>
      </c>
      <c r="N157" s="75">
        <v>300</v>
      </c>
      <c r="O157" s="55" t="s">
        <v>967</v>
      </c>
      <c r="P157" s="159"/>
      <c r="Q157"/>
      <c r="R157"/>
    </row>
    <row r="158" ht="20.1" customHeight="1" spans="1:16">
      <c r="A158" s="53">
        <v>157</v>
      </c>
      <c r="B158" s="53" t="s">
        <v>656</v>
      </c>
      <c r="C158" s="55" t="s">
        <v>15</v>
      </c>
      <c r="D158" s="55" t="s">
        <v>973</v>
      </c>
      <c r="E158" s="58" t="s">
        <v>1012</v>
      </c>
      <c r="F158" s="58" t="s">
        <v>1013</v>
      </c>
      <c r="G158" s="60">
        <v>0</v>
      </c>
      <c r="H158" s="60">
        <v>0</v>
      </c>
      <c r="I158" s="60">
        <v>0.95</v>
      </c>
      <c r="J158" s="66">
        <v>34.0933333333333</v>
      </c>
      <c r="K158" s="66">
        <v>74.4233333333333</v>
      </c>
      <c r="L158" s="66">
        <v>74.4233333333333</v>
      </c>
      <c r="M158" s="75">
        <v>1</v>
      </c>
      <c r="N158" s="77">
        <v>300</v>
      </c>
      <c r="O158" s="55" t="s">
        <v>749</v>
      </c>
      <c r="P158" s="159" t="s">
        <v>1014</v>
      </c>
    </row>
    <row r="159" ht="20.1" customHeight="1" spans="1:16">
      <c r="A159" s="53">
        <v>158</v>
      </c>
      <c r="B159" s="53" t="s">
        <v>656</v>
      </c>
      <c r="C159" s="63" t="s">
        <v>15</v>
      </c>
      <c r="D159" s="55" t="s">
        <v>973</v>
      </c>
      <c r="E159" s="58" t="s">
        <v>353</v>
      </c>
      <c r="F159" s="58" t="s">
        <v>1015</v>
      </c>
      <c r="G159" s="60">
        <v>0</v>
      </c>
      <c r="H159" s="60">
        <v>0</v>
      </c>
      <c r="I159" s="60">
        <v>0.95</v>
      </c>
      <c r="J159" s="182">
        <v>45.5433333333333</v>
      </c>
      <c r="K159" s="182">
        <v>80.84</v>
      </c>
      <c r="L159" s="66">
        <v>80.84</v>
      </c>
      <c r="M159" s="75">
        <v>1</v>
      </c>
      <c r="N159" s="77">
        <v>300</v>
      </c>
      <c r="O159" s="55" t="s">
        <v>691</v>
      </c>
      <c r="P159" s="159" t="s">
        <v>1016</v>
      </c>
    </row>
    <row r="160" ht="20.1" customHeight="1" spans="1:16">
      <c r="A160" s="53">
        <v>159</v>
      </c>
      <c r="B160" s="53" t="s">
        <v>656</v>
      </c>
      <c r="C160" s="55" t="s">
        <v>15</v>
      </c>
      <c r="D160" s="55" t="s">
        <v>973</v>
      </c>
      <c r="E160" s="194" t="s">
        <v>164</v>
      </c>
      <c r="F160" s="194" t="s">
        <v>1017</v>
      </c>
      <c r="G160" s="153">
        <v>0.05</v>
      </c>
      <c r="H160" s="60">
        <v>0</v>
      </c>
      <c r="I160" s="60">
        <v>0.92</v>
      </c>
      <c r="J160" s="66">
        <v>19.02</v>
      </c>
      <c r="K160" s="66">
        <v>11.47</v>
      </c>
      <c r="L160" s="66">
        <v>30.23</v>
      </c>
      <c r="M160" s="75">
        <v>1</v>
      </c>
      <c r="N160" s="77">
        <v>300</v>
      </c>
      <c r="O160" s="55" t="s">
        <v>1018</v>
      </c>
      <c r="P160" s="159" t="s">
        <v>1019</v>
      </c>
    </row>
    <row r="161" s="51" customFormat="1" ht="20.1" customHeight="1" spans="1:17">
      <c r="A161" s="53">
        <v>160</v>
      </c>
      <c r="B161" s="53" t="s">
        <v>656</v>
      </c>
      <c r="C161" s="55" t="s">
        <v>15</v>
      </c>
      <c r="D161" s="55" t="s">
        <v>973</v>
      </c>
      <c r="E161" s="194" t="s">
        <v>600</v>
      </c>
      <c r="F161" s="194" t="s">
        <v>1020</v>
      </c>
      <c r="G161" s="153">
        <v>0.05</v>
      </c>
      <c r="H161" s="195">
        <v>0</v>
      </c>
      <c r="I161" s="195">
        <v>0.95</v>
      </c>
      <c r="J161" s="66">
        <v>26.7666666666667</v>
      </c>
      <c r="K161" s="66">
        <v>223.706666666667</v>
      </c>
      <c r="L161" s="66">
        <v>250.473333333333</v>
      </c>
      <c r="M161" s="75">
        <v>1</v>
      </c>
      <c r="N161" s="77">
        <v>300</v>
      </c>
      <c r="O161" s="75" t="s">
        <v>1021</v>
      </c>
      <c r="P161" s="134" t="s">
        <v>1022</v>
      </c>
      <c r="Q161"/>
    </row>
    <row r="162" ht="20.1" customHeight="1" spans="1:16">
      <c r="A162" s="53">
        <v>161</v>
      </c>
      <c r="B162" s="53" t="s">
        <v>656</v>
      </c>
      <c r="C162" s="55" t="s">
        <v>15</v>
      </c>
      <c r="D162" s="55" t="s">
        <v>973</v>
      </c>
      <c r="E162" s="58" t="s">
        <v>1023</v>
      </c>
      <c r="F162" s="58" t="s">
        <v>1024</v>
      </c>
      <c r="G162" s="153">
        <v>0.05</v>
      </c>
      <c r="H162" s="60">
        <v>0</v>
      </c>
      <c r="I162" s="60">
        <v>0.92</v>
      </c>
      <c r="J162" s="66">
        <v>25.86</v>
      </c>
      <c r="K162" s="66">
        <v>4.37</v>
      </c>
      <c r="L162" s="66">
        <v>30.23</v>
      </c>
      <c r="M162" s="75">
        <v>1</v>
      </c>
      <c r="N162" s="77">
        <v>300</v>
      </c>
      <c r="O162" s="55" t="s">
        <v>1018</v>
      </c>
      <c r="P162" s="159"/>
    </row>
    <row r="163" ht="20.1" customHeight="1" spans="1:16">
      <c r="A163" s="53">
        <v>162</v>
      </c>
      <c r="B163" s="53" t="s">
        <v>656</v>
      </c>
      <c r="C163" s="63" t="s">
        <v>15</v>
      </c>
      <c r="D163" s="55" t="s">
        <v>973</v>
      </c>
      <c r="E163" s="132" t="s">
        <v>1025</v>
      </c>
      <c r="F163" s="132" t="s">
        <v>1025</v>
      </c>
      <c r="G163" s="60">
        <v>0</v>
      </c>
      <c r="H163" s="60">
        <v>0</v>
      </c>
      <c r="I163" s="60">
        <v>0.92</v>
      </c>
      <c r="J163" s="66">
        <v>30.5</v>
      </c>
      <c r="K163" s="66">
        <v>0</v>
      </c>
      <c r="L163" s="66">
        <v>30.5</v>
      </c>
      <c r="M163" s="75">
        <v>1</v>
      </c>
      <c r="N163" s="77">
        <v>300</v>
      </c>
      <c r="O163" s="55" t="s">
        <v>687</v>
      </c>
      <c r="P163" s="159"/>
    </row>
    <row r="164" ht="20.1" customHeight="1" spans="1:16">
      <c r="A164" s="53">
        <v>163</v>
      </c>
      <c r="B164" s="53" t="s">
        <v>656</v>
      </c>
      <c r="C164" s="55" t="s">
        <v>15</v>
      </c>
      <c r="D164" s="55" t="s">
        <v>1026</v>
      </c>
      <c r="E164" s="58" t="s">
        <v>458</v>
      </c>
      <c r="F164" s="58" t="s">
        <v>1027</v>
      </c>
      <c r="G164" s="175">
        <v>0.05</v>
      </c>
      <c r="H164" s="55">
        <v>0</v>
      </c>
      <c r="I164" s="55">
        <v>0.92</v>
      </c>
      <c r="J164" s="66">
        <v>128.6</v>
      </c>
      <c r="K164" s="66">
        <v>67.1866666666667</v>
      </c>
      <c r="L164" s="66">
        <v>128.6</v>
      </c>
      <c r="M164" s="75">
        <v>1</v>
      </c>
      <c r="N164" s="75">
        <v>300</v>
      </c>
      <c r="O164" s="55" t="s">
        <v>684</v>
      </c>
      <c r="P164" s="159" t="s">
        <v>1028</v>
      </c>
    </row>
    <row r="165" ht="20.1" customHeight="1" spans="1:16">
      <c r="A165" s="53">
        <v>164</v>
      </c>
      <c r="B165" s="53" t="s">
        <v>656</v>
      </c>
      <c r="C165" s="55" t="s">
        <v>15</v>
      </c>
      <c r="D165" s="55" t="s">
        <v>1026</v>
      </c>
      <c r="E165" s="58" t="s">
        <v>463</v>
      </c>
      <c r="F165" s="58" t="s">
        <v>1029</v>
      </c>
      <c r="G165" s="175">
        <v>0.05</v>
      </c>
      <c r="H165" s="55">
        <v>0</v>
      </c>
      <c r="I165" s="55">
        <v>0.92</v>
      </c>
      <c r="J165" s="66">
        <v>112.7</v>
      </c>
      <c r="K165" s="66">
        <v>66.9733333333333</v>
      </c>
      <c r="L165" s="66">
        <v>112.7</v>
      </c>
      <c r="M165" s="75">
        <v>1</v>
      </c>
      <c r="N165" s="75">
        <v>300</v>
      </c>
      <c r="O165" s="55" t="s">
        <v>684</v>
      </c>
      <c r="P165" s="159" t="s">
        <v>1030</v>
      </c>
    </row>
    <row r="166" ht="29.1" customHeight="1" spans="1:16">
      <c r="A166" s="53">
        <v>165</v>
      </c>
      <c r="B166" s="53" t="s">
        <v>656</v>
      </c>
      <c r="C166" s="148" t="s">
        <v>15</v>
      </c>
      <c r="D166" s="122" t="s">
        <v>1026</v>
      </c>
      <c r="E166" s="194" t="s">
        <v>401</v>
      </c>
      <c r="F166" s="189"/>
      <c r="G166" s="196">
        <v>0.03</v>
      </c>
      <c r="H166" s="190">
        <v>0</v>
      </c>
      <c r="I166" s="190">
        <v>0.92</v>
      </c>
      <c r="J166" s="66">
        <v>50</v>
      </c>
      <c r="K166" s="66">
        <v>50</v>
      </c>
      <c r="L166" s="66">
        <v>50</v>
      </c>
      <c r="M166" s="75">
        <v>1</v>
      </c>
      <c r="N166" s="75">
        <v>300</v>
      </c>
      <c r="O166" s="199" t="s">
        <v>1018</v>
      </c>
      <c r="P166" s="159" t="s">
        <v>1031</v>
      </c>
    </row>
    <row r="167" ht="20.1" customHeight="1" spans="1:16">
      <c r="A167" s="53">
        <v>166</v>
      </c>
      <c r="B167" s="53" t="s">
        <v>656</v>
      </c>
      <c r="C167" s="55" t="s">
        <v>15</v>
      </c>
      <c r="D167" s="55" t="s">
        <v>1026</v>
      </c>
      <c r="E167" s="58" t="s">
        <v>258</v>
      </c>
      <c r="F167" s="58" t="s">
        <v>1032</v>
      </c>
      <c r="G167" s="55">
        <v>0</v>
      </c>
      <c r="H167" s="55">
        <v>0</v>
      </c>
      <c r="I167" s="55">
        <v>0.92</v>
      </c>
      <c r="J167" s="66">
        <v>43.25</v>
      </c>
      <c r="K167" s="66">
        <v>0</v>
      </c>
      <c r="L167" s="66">
        <v>43.25</v>
      </c>
      <c r="M167" s="75">
        <v>1</v>
      </c>
      <c r="N167" s="75">
        <v>300</v>
      </c>
      <c r="O167" s="55" t="s">
        <v>691</v>
      </c>
      <c r="P167" s="159" t="s">
        <v>1033</v>
      </c>
    </row>
    <row r="168" ht="20.1" customHeight="1" spans="1:16">
      <c r="A168" s="53">
        <v>167</v>
      </c>
      <c r="B168" s="53" t="s">
        <v>656</v>
      </c>
      <c r="C168" s="55" t="s">
        <v>15</v>
      </c>
      <c r="D168" s="55" t="s">
        <v>1026</v>
      </c>
      <c r="E168" s="58" t="s">
        <v>289</v>
      </c>
      <c r="F168" s="58" t="s">
        <v>1034</v>
      </c>
      <c r="G168" s="55">
        <v>0</v>
      </c>
      <c r="H168" s="175">
        <v>0.05</v>
      </c>
      <c r="I168" s="55">
        <v>0.92</v>
      </c>
      <c r="J168" s="66">
        <v>77.6666666666667</v>
      </c>
      <c r="K168" s="66">
        <v>17.63</v>
      </c>
      <c r="L168" s="66">
        <v>77.6666666666667</v>
      </c>
      <c r="M168" s="75">
        <v>1</v>
      </c>
      <c r="N168" s="75">
        <v>300</v>
      </c>
      <c r="O168" s="55" t="s">
        <v>725</v>
      </c>
      <c r="P168" s="159" t="s">
        <v>1035</v>
      </c>
    </row>
    <row r="169" ht="20.1" customHeight="1" spans="1:16">
      <c r="A169" s="53">
        <v>168</v>
      </c>
      <c r="B169" s="53" t="s">
        <v>656</v>
      </c>
      <c r="C169" s="55" t="s">
        <v>15</v>
      </c>
      <c r="D169" s="55" t="s">
        <v>1026</v>
      </c>
      <c r="E169" s="58" t="s">
        <v>260</v>
      </c>
      <c r="F169" s="58" t="s">
        <v>1036</v>
      </c>
      <c r="G169" s="55">
        <v>0</v>
      </c>
      <c r="H169" s="55">
        <v>0</v>
      </c>
      <c r="I169" s="55">
        <v>0.92</v>
      </c>
      <c r="J169" s="66">
        <v>99.18</v>
      </c>
      <c r="K169" s="66">
        <v>0</v>
      </c>
      <c r="L169" s="66">
        <v>99.18</v>
      </c>
      <c r="M169" s="75">
        <v>1</v>
      </c>
      <c r="N169" s="75">
        <v>300</v>
      </c>
      <c r="O169" s="55" t="s">
        <v>728</v>
      </c>
      <c r="P169" s="159" t="s">
        <v>1037</v>
      </c>
    </row>
    <row r="170" ht="20.1" customHeight="1" spans="1:16">
      <c r="A170" s="53">
        <v>169</v>
      </c>
      <c r="B170" s="53" t="s">
        <v>656</v>
      </c>
      <c r="C170" s="55" t="s">
        <v>15</v>
      </c>
      <c r="D170" s="55" t="s">
        <v>1026</v>
      </c>
      <c r="E170" s="58" t="s">
        <v>1038</v>
      </c>
      <c r="F170" s="58" t="s">
        <v>1039</v>
      </c>
      <c r="G170" s="55">
        <v>0</v>
      </c>
      <c r="H170" s="55">
        <v>0</v>
      </c>
      <c r="I170" s="55">
        <v>0.92</v>
      </c>
      <c r="J170" s="66">
        <v>53.78</v>
      </c>
      <c r="K170" s="66">
        <v>51.12</v>
      </c>
      <c r="L170" s="66">
        <v>53.78</v>
      </c>
      <c r="M170" s="75">
        <v>1</v>
      </c>
      <c r="N170" s="75">
        <v>300</v>
      </c>
      <c r="O170" s="55" t="s">
        <v>732</v>
      </c>
      <c r="P170" s="159" t="s">
        <v>1040</v>
      </c>
    </row>
    <row r="171" ht="20.1" customHeight="1" spans="1:16">
      <c r="A171" s="53">
        <v>170</v>
      </c>
      <c r="B171" s="53" t="s">
        <v>656</v>
      </c>
      <c r="C171" s="55" t="s">
        <v>15</v>
      </c>
      <c r="D171" s="55" t="s">
        <v>1026</v>
      </c>
      <c r="E171" s="58" t="s">
        <v>1041</v>
      </c>
      <c r="F171" s="58" t="s">
        <v>1042</v>
      </c>
      <c r="G171" s="55">
        <v>0</v>
      </c>
      <c r="H171" s="55">
        <v>0</v>
      </c>
      <c r="I171" s="55">
        <v>0.92</v>
      </c>
      <c r="J171" s="66">
        <v>25.7366666666667</v>
      </c>
      <c r="K171" s="66">
        <v>0</v>
      </c>
      <c r="L171" s="66">
        <v>25.7366666666667</v>
      </c>
      <c r="M171" s="75">
        <v>1</v>
      </c>
      <c r="N171" s="75">
        <v>300</v>
      </c>
      <c r="O171" s="55" t="s">
        <v>710</v>
      </c>
      <c r="P171" s="159"/>
    </row>
    <row r="172" ht="20.1" customHeight="1" spans="1:16">
      <c r="A172" s="53">
        <v>171</v>
      </c>
      <c r="B172" s="53" t="s">
        <v>656</v>
      </c>
      <c r="C172" s="55" t="s">
        <v>15</v>
      </c>
      <c r="D172" s="55" t="s">
        <v>1026</v>
      </c>
      <c r="E172" s="58" t="s">
        <v>1043</v>
      </c>
      <c r="F172" s="58" t="s">
        <v>1044</v>
      </c>
      <c r="G172" s="60">
        <v>0</v>
      </c>
      <c r="H172" s="60">
        <v>0</v>
      </c>
      <c r="I172" s="60">
        <v>0.95</v>
      </c>
      <c r="J172" s="66">
        <v>26.3</v>
      </c>
      <c r="K172" s="66">
        <v>39.6233333333333</v>
      </c>
      <c r="L172" s="66">
        <v>39.6233333333333</v>
      </c>
      <c r="M172" s="75">
        <v>1</v>
      </c>
      <c r="N172" s="77">
        <v>300</v>
      </c>
      <c r="O172" s="55" t="s">
        <v>713</v>
      </c>
      <c r="P172" s="159" t="s">
        <v>996</v>
      </c>
    </row>
    <row r="173" ht="20.1" customHeight="1" spans="1:16">
      <c r="A173" s="53">
        <v>172</v>
      </c>
      <c r="B173" s="53" t="s">
        <v>656</v>
      </c>
      <c r="C173" s="55" t="s">
        <v>15</v>
      </c>
      <c r="D173" s="55" t="s">
        <v>1026</v>
      </c>
      <c r="E173" s="58" t="s">
        <v>1045</v>
      </c>
      <c r="F173" s="58" t="s">
        <v>1034</v>
      </c>
      <c r="G173" s="60">
        <v>0</v>
      </c>
      <c r="H173" s="153">
        <v>0.05</v>
      </c>
      <c r="I173" s="60">
        <v>0.95</v>
      </c>
      <c r="J173" s="66">
        <v>20.03</v>
      </c>
      <c r="K173" s="66">
        <v>25.1133333333333</v>
      </c>
      <c r="L173" s="66">
        <v>25.1133333333333</v>
      </c>
      <c r="M173" s="75">
        <v>1</v>
      </c>
      <c r="N173" s="77">
        <v>300</v>
      </c>
      <c r="O173" s="55" t="s">
        <v>725</v>
      </c>
      <c r="P173" s="159"/>
    </row>
    <row r="174" ht="20.1" customHeight="1" spans="1:16">
      <c r="A174" s="53">
        <v>173</v>
      </c>
      <c r="B174" s="53" t="s">
        <v>656</v>
      </c>
      <c r="C174" s="55" t="s">
        <v>15</v>
      </c>
      <c r="D174" s="55" t="s">
        <v>1026</v>
      </c>
      <c r="E174" s="61" t="s">
        <v>1046</v>
      </c>
      <c r="F174" s="58" t="s">
        <v>1036</v>
      </c>
      <c r="G174" s="60">
        <v>0</v>
      </c>
      <c r="H174" s="60">
        <v>0</v>
      </c>
      <c r="I174" s="60">
        <v>0.92</v>
      </c>
      <c r="J174" s="66">
        <v>66.3333333333333</v>
      </c>
      <c r="K174" s="66">
        <v>0</v>
      </c>
      <c r="L174" s="66">
        <v>66.3333333333333</v>
      </c>
      <c r="M174" s="75">
        <v>1</v>
      </c>
      <c r="N174" s="77">
        <v>300</v>
      </c>
      <c r="O174" s="55" t="s">
        <v>728</v>
      </c>
      <c r="P174" s="159"/>
    </row>
    <row r="175" ht="20.1" customHeight="1" spans="1:16">
      <c r="A175" s="53">
        <v>174</v>
      </c>
      <c r="B175" s="53" t="s">
        <v>656</v>
      </c>
      <c r="C175" s="55" t="s">
        <v>15</v>
      </c>
      <c r="D175" s="55" t="s">
        <v>1026</v>
      </c>
      <c r="E175" s="58" t="s">
        <v>1047</v>
      </c>
      <c r="F175" s="58" t="s">
        <v>1039</v>
      </c>
      <c r="G175" s="60">
        <v>0</v>
      </c>
      <c r="H175" s="60">
        <v>0</v>
      </c>
      <c r="I175" s="60">
        <v>0.92</v>
      </c>
      <c r="J175" s="66">
        <v>54.3833333333333</v>
      </c>
      <c r="K175" s="66">
        <v>50.9466666666667</v>
      </c>
      <c r="L175" s="66">
        <v>54.3833333333333</v>
      </c>
      <c r="M175" s="75">
        <v>1</v>
      </c>
      <c r="N175" s="77">
        <v>300</v>
      </c>
      <c r="O175" s="55" t="s">
        <v>732</v>
      </c>
      <c r="P175" s="159" t="s">
        <v>1048</v>
      </c>
    </row>
    <row r="176" ht="20.1" customHeight="1" spans="1:16">
      <c r="A176" s="53">
        <v>175</v>
      </c>
      <c r="B176" s="53" t="s">
        <v>656</v>
      </c>
      <c r="C176" s="55" t="s">
        <v>15</v>
      </c>
      <c r="D176" s="55" t="s">
        <v>1026</v>
      </c>
      <c r="E176" s="58" t="s">
        <v>166</v>
      </c>
      <c r="F176" s="58" t="s">
        <v>1049</v>
      </c>
      <c r="G176" s="60">
        <v>0</v>
      </c>
      <c r="H176" s="60">
        <v>0</v>
      </c>
      <c r="I176" s="60">
        <v>0.92</v>
      </c>
      <c r="J176" s="66">
        <v>27.99</v>
      </c>
      <c r="K176" s="66">
        <v>0</v>
      </c>
      <c r="L176" s="66">
        <v>27.99</v>
      </c>
      <c r="M176" s="75">
        <v>1</v>
      </c>
      <c r="N176" s="77">
        <v>300</v>
      </c>
      <c r="O176" s="55" t="s">
        <v>710</v>
      </c>
      <c r="P176" s="159" t="s">
        <v>1050</v>
      </c>
    </row>
    <row r="177" ht="20.1" customHeight="1" spans="1:16">
      <c r="A177" s="53">
        <v>176</v>
      </c>
      <c r="B177" s="53" t="s">
        <v>656</v>
      </c>
      <c r="C177" s="55" t="s">
        <v>15</v>
      </c>
      <c r="D177" s="55" t="s">
        <v>1026</v>
      </c>
      <c r="E177" s="58" t="s">
        <v>1051</v>
      </c>
      <c r="F177" s="58" t="s">
        <v>1052</v>
      </c>
      <c r="G177" s="60">
        <v>0</v>
      </c>
      <c r="H177" s="60">
        <v>0</v>
      </c>
      <c r="I177" s="60">
        <v>0.95</v>
      </c>
      <c r="J177" s="66">
        <v>21.04</v>
      </c>
      <c r="K177" s="66">
        <v>38.2666666666667</v>
      </c>
      <c r="L177" s="66">
        <v>38.2666666666667</v>
      </c>
      <c r="M177" s="75">
        <v>1</v>
      </c>
      <c r="N177" s="77">
        <v>300</v>
      </c>
      <c r="O177" s="55" t="s">
        <v>713</v>
      </c>
      <c r="P177" s="159" t="s">
        <v>996</v>
      </c>
    </row>
    <row r="178" ht="21.95" customHeight="1" spans="1:16">
      <c r="A178" s="53">
        <v>177</v>
      </c>
      <c r="B178" s="53" t="s">
        <v>656</v>
      </c>
      <c r="C178" s="55" t="s">
        <v>15</v>
      </c>
      <c r="D178" s="55" t="s">
        <v>1026</v>
      </c>
      <c r="E178" s="58" t="s">
        <v>523</v>
      </c>
      <c r="F178" s="189"/>
      <c r="G178" s="190">
        <v>0</v>
      </c>
      <c r="H178" s="190">
        <v>0</v>
      </c>
      <c r="I178" s="55">
        <v>0.95</v>
      </c>
      <c r="J178" s="66">
        <v>29.01</v>
      </c>
      <c r="K178" s="66">
        <v>24.24</v>
      </c>
      <c r="L178" s="66">
        <v>29.01</v>
      </c>
      <c r="M178" s="75">
        <v>1</v>
      </c>
      <c r="N178" s="75">
        <v>300</v>
      </c>
      <c r="O178" s="55" t="s">
        <v>736</v>
      </c>
      <c r="P178" s="159" t="s">
        <v>1053</v>
      </c>
    </row>
    <row r="179" ht="17.25" customHeight="1" spans="1:16">
      <c r="A179" s="53">
        <v>178</v>
      </c>
      <c r="B179" s="53" t="s">
        <v>656</v>
      </c>
      <c r="C179" s="55" t="s">
        <v>15</v>
      </c>
      <c r="D179" s="55" t="s">
        <v>1026</v>
      </c>
      <c r="E179" s="197" t="s">
        <v>169</v>
      </c>
      <c r="F179" s="58" t="s">
        <v>1054</v>
      </c>
      <c r="G179" s="60">
        <v>0</v>
      </c>
      <c r="H179" s="153">
        <v>0.05</v>
      </c>
      <c r="I179" s="55">
        <v>0.92</v>
      </c>
      <c r="J179" s="66">
        <v>76.8</v>
      </c>
      <c r="K179" s="66">
        <v>31.5</v>
      </c>
      <c r="L179" s="66">
        <v>76.79</v>
      </c>
      <c r="M179" s="75">
        <v>2</v>
      </c>
      <c r="N179" s="77">
        <v>300</v>
      </c>
      <c r="O179" s="55" t="s">
        <v>919</v>
      </c>
      <c r="P179" s="142" t="s">
        <v>1055</v>
      </c>
    </row>
    <row r="180" ht="21.95" customHeight="1" spans="1:16">
      <c r="A180" s="53">
        <v>179</v>
      </c>
      <c r="B180" s="53" t="s">
        <v>656</v>
      </c>
      <c r="C180" s="55" t="s">
        <v>15</v>
      </c>
      <c r="D180" s="55" t="s">
        <v>1026</v>
      </c>
      <c r="E180" s="58" t="s">
        <v>222</v>
      </c>
      <c r="F180" s="189"/>
      <c r="G180" s="190">
        <v>0</v>
      </c>
      <c r="H180" s="196">
        <v>0.05</v>
      </c>
      <c r="I180" s="55">
        <v>0.95</v>
      </c>
      <c r="J180" s="66">
        <v>30.36</v>
      </c>
      <c r="K180" s="66">
        <v>48.12</v>
      </c>
      <c r="L180" s="66">
        <v>48.12</v>
      </c>
      <c r="M180" s="75">
        <v>2</v>
      </c>
      <c r="N180" s="75">
        <v>300</v>
      </c>
      <c r="O180" s="55" t="s">
        <v>684</v>
      </c>
      <c r="P180" s="159" t="s">
        <v>1056</v>
      </c>
    </row>
    <row r="181" ht="20.1" customHeight="1" spans="1:16">
      <c r="A181" s="53">
        <v>180</v>
      </c>
      <c r="B181" s="53" t="s">
        <v>656</v>
      </c>
      <c r="C181" s="55" t="s">
        <v>15</v>
      </c>
      <c r="D181" s="55" t="s">
        <v>1026</v>
      </c>
      <c r="E181" s="58" t="s">
        <v>171</v>
      </c>
      <c r="F181" s="58" t="s">
        <v>1057</v>
      </c>
      <c r="G181" s="60">
        <v>0</v>
      </c>
      <c r="H181" s="60">
        <v>0</v>
      </c>
      <c r="I181" s="60">
        <v>0.95</v>
      </c>
      <c r="J181" s="66">
        <v>109.86</v>
      </c>
      <c r="K181" s="66">
        <v>610.8</v>
      </c>
      <c r="L181" s="66">
        <v>610.8</v>
      </c>
      <c r="M181" s="75">
        <v>12</v>
      </c>
      <c r="N181" s="77">
        <v>300</v>
      </c>
      <c r="O181" s="200" t="s">
        <v>922</v>
      </c>
      <c r="P181" s="159" t="s">
        <v>1058</v>
      </c>
    </row>
    <row r="182" ht="20.1" customHeight="1" spans="1:16">
      <c r="A182" s="53">
        <v>181</v>
      </c>
      <c r="B182" s="53" t="s">
        <v>656</v>
      </c>
      <c r="C182" s="55" t="s">
        <v>15</v>
      </c>
      <c r="D182" s="55" t="s">
        <v>1026</v>
      </c>
      <c r="E182" s="197" t="s">
        <v>635</v>
      </c>
      <c r="F182" s="58" t="s">
        <v>1059</v>
      </c>
      <c r="G182" s="55">
        <v>0</v>
      </c>
      <c r="H182" s="55">
        <v>0</v>
      </c>
      <c r="I182" s="55">
        <v>0.92</v>
      </c>
      <c r="J182" s="66">
        <v>38.9533333333333</v>
      </c>
      <c r="K182" s="66">
        <v>0</v>
      </c>
      <c r="L182" s="66">
        <v>38.9533333333333</v>
      </c>
      <c r="M182" s="75">
        <v>1</v>
      </c>
      <c r="N182" s="75">
        <v>300</v>
      </c>
      <c r="O182" s="55" t="s">
        <v>691</v>
      </c>
      <c r="P182" s="159"/>
    </row>
    <row r="183" ht="20.1" customHeight="1" spans="1:16">
      <c r="A183" s="53">
        <v>182</v>
      </c>
      <c r="B183" s="53" t="s">
        <v>656</v>
      </c>
      <c r="C183" s="55" t="s">
        <v>15</v>
      </c>
      <c r="D183" s="55" t="s">
        <v>1026</v>
      </c>
      <c r="E183" s="198" t="s">
        <v>1060</v>
      </c>
      <c r="F183" s="58" t="s">
        <v>1061</v>
      </c>
      <c r="G183" s="55">
        <v>0</v>
      </c>
      <c r="H183" s="175">
        <v>0.05</v>
      </c>
      <c r="I183" s="55">
        <v>0.92</v>
      </c>
      <c r="J183" s="66">
        <v>99.71</v>
      </c>
      <c r="K183" s="66">
        <v>32.3333333333333</v>
      </c>
      <c r="L183" s="66">
        <v>99.71</v>
      </c>
      <c r="M183" s="75">
        <v>4</v>
      </c>
      <c r="N183" s="75">
        <v>300</v>
      </c>
      <c r="O183" s="55" t="s">
        <v>919</v>
      </c>
      <c r="P183" s="142" t="s">
        <v>1062</v>
      </c>
    </row>
    <row r="184" ht="20.1" customHeight="1" spans="1:16">
      <c r="A184" s="53">
        <v>183</v>
      </c>
      <c r="B184" s="53" t="s">
        <v>656</v>
      </c>
      <c r="C184" s="55" t="s">
        <v>15</v>
      </c>
      <c r="D184" s="55" t="s">
        <v>1026</v>
      </c>
      <c r="E184" s="61" t="s">
        <v>225</v>
      </c>
      <c r="F184" s="58"/>
      <c r="G184" s="55">
        <v>0</v>
      </c>
      <c r="H184" s="55">
        <v>0</v>
      </c>
      <c r="I184" s="55">
        <v>0.95</v>
      </c>
      <c r="J184" s="66">
        <v>20.36</v>
      </c>
      <c r="K184" s="66">
        <v>88.03</v>
      </c>
      <c r="L184" s="66">
        <v>88.03</v>
      </c>
      <c r="M184" s="75">
        <v>4</v>
      </c>
      <c r="N184" s="75">
        <v>300</v>
      </c>
      <c r="O184" s="55" t="s">
        <v>684</v>
      </c>
      <c r="P184" s="159" t="s">
        <v>1063</v>
      </c>
    </row>
    <row r="185" ht="20.1" customHeight="1" spans="1:16">
      <c r="A185" s="53">
        <v>184</v>
      </c>
      <c r="B185" s="53" t="s">
        <v>656</v>
      </c>
      <c r="C185" s="55" t="s">
        <v>15</v>
      </c>
      <c r="D185" s="55" t="s">
        <v>1026</v>
      </c>
      <c r="E185" s="61" t="s">
        <v>1064</v>
      </c>
      <c r="F185" s="58" t="s">
        <v>1065</v>
      </c>
      <c r="G185" s="55">
        <v>0</v>
      </c>
      <c r="H185" s="55">
        <v>0</v>
      </c>
      <c r="I185" s="55">
        <v>0.95</v>
      </c>
      <c r="J185" s="66">
        <v>274.32</v>
      </c>
      <c r="K185" s="66">
        <v>611.52</v>
      </c>
      <c r="L185" s="66">
        <v>611.52</v>
      </c>
      <c r="M185" s="75">
        <v>24</v>
      </c>
      <c r="N185" s="75">
        <v>300</v>
      </c>
      <c r="O185" s="55" t="s">
        <v>922</v>
      </c>
      <c r="P185" s="142" t="s">
        <v>1066</v>
      </c>
    </row>
    <row r="186" ht="20.1" customHeight="1" spans="1:16">
      <c r="A186" s="53">
        <v>185</v>
      </c>
      <c r="B186" s="53" t="s">
        <v>656</v>
      </c>
      <c r="C186" s="148" t="s">
        <v>15</v>
      </c>
      <c r="D186" s="122" t="s">
        <v>1026</v>
      </c>
      <c r="E186" s="194" t="s">
        <v>404</v>
      </c>
      <c r="F186" s="58"/>
      <c r="G186" s="175">
        <v>0</v>
      </c>
      <c r="H186" s="55">
        <v>0</v>
      </c>
      <c r="I186" s="55">
        <v>0.92</v>
      </c>
      <c r="J186" s="66">
        <v>53.69</v>
      </c>
      <c r="K186" s="66">
        <v>0</v>
      </c>
      <c r="L186" s="66">
        <v>53.69</v>
      </c>
      <c r="M186" s="75">
        <v>1</v>
      </c>
      <c r="N186" s="75">
        <v>300</v>
      </c>
      <c r="O186" s="55" t="s">
        <v>736</v>
      </c>
      <c r="P186" s="159" t="s">
        <v>1067</v>
      </c>
    </row>
    <row r="187" ht="20.1" customHeight="1" spans="1:16">
      <c r="A187" s="53">
        <v>187</v>
      </c>
      <c r="B187" s="53" t="s">
        <v>656</v>
      </c>
      <c r="C187" s="148" t="s">
        <v>15</v>
      </c>
      <c r="D187" s="122" t="s">
        <v>1026</v>
      </c>
      <c r="E187" s="194" t="s">
        <v>181</v>
      </c>
      <c r="F187" s="58"/>
      <c r="G187" s="175">
        <v>0.03</v>
      </c>
      <c r="H187" s="55">
        <v>0</v>
      </c>
      <c r="I187" s="55">
        <v>0.92</v>
      </c>
      <c r="J187" s="66">
        <v>50</v>
      </c>
      <c r="K187" s="66">
        <v>50</v>
      </c>
      <c r="L187" s="66">
        <v>50</v>
      </c>
      <c r="M187" s="75">
        <v>1</v>
      </c>
      <c r="N187" s="75">
        <v>300</v>
      </c>
      <c r="O187" s="199" t="s">
        <v>1021</v>
      </c>
      <c r="P187" s="159" t="s">
        <v>1068</v>
      </c>
    </row>
    <row r="188" ht="20.1" customHeight="1" spans="1:16">
      <c r="A188" s="53">
        <v>188</v>
      </c>
      <c r="B188" s="53" t="s">
        <v>656</v>
      </c>
      <c r="C188" s="148" t="s">
        <v>15</v>
      </c>
      <c r="D188" s="122" t="s">
        <v>1026</v>
      </c>
      <c r="E188" s="194" t="s">
        <v>400</v>
      </c>
      <c r="F188" s="58"/>
      <c r="G188" s="175">
        <v>0.03</v>
      </c>
      <c r="H188" s="55">
        <v>0</v>
      </c>
      <c r="I188" s="55">
        <v>0.95</v>
      </c>
      <c r="J188" s="66">
        <v>34.51</v>
      </c>
      <c r="K188" s="66">
        <v>95.45</v>
      </c>
      <c r="L188" s="66">
        <v>95.45</v>
      </c>
      <c r="M188" s="75">
        <v>1</v>
      </c>
      <c r="N188" s="75">
        <v>300</v>
      </c>
      <c r="O188" s="199" t="s">
        <v>1021</v>
      </c>
      <c r="P188" s="159" t="s">
        <v>1069</v>
      </c>
    </row>
    <row r="189" ht="20.1" customHeight="1" spans="1:16">
      <c r="A189" s="53">
        <v>189</v>
      </c>
      <c r="B189" s="53" t="s">
        <v>656</v>
      </c>
      <c r="C189" s="148" t="s">
        <v>15</v>
      </c>
      <c r="D189" s="122" t="s">
        <v>1026</v>
      </c>
      <c r="E189" s="194" t="s">
        <v>1070</v>
      </c>
      <c r="F189" s="58"/>
      <c r="G189" s="175">
        <v>0.03</v>
      </c>
      <c r="H189" s="55">
        <v>0</v>
      </c>
      <c r="I189" s="55">
        <v>0.95</v>
      </c>
      <c r="J189" s="66">
        <v>48.31</v>
      </c>
      <c r="K189" s="66">
        <v>251.91</v>
      </c>
      <c r="L189" s="66">
        <v>251.91</v>
      </c>
      <c r="M189" s="75">
        <v>1</v>
      </c>
      <c r="N189" s="75">
        <v>300</v>
      </c>
      <c r="O189" s="199" t="s">
        <v>1021</v>
      </c>
      <c r="P189" s="159" t="s">
        <v>1071</v>
      </c>
    </row>
    <row r="190" ht="20.1" customHeight="1" spans="1:16">
      <c r="A190" s="53">
        <v>190</v>
      </c>
      <c r="B190" s="53" t="s">
        <v>656</v>
      </c>
      <c r="C190" s="55" t="s">
        <v>15</v>
      </c>
      <c r="D190" s="55" t="s">
        <v>1026</v>
      </c>
      <c r="E190" s="58" t="s">
        <v>1072</v>
      </c>
      <c r="F190" s="58" t="s">
        <v>1073</v>
      </c>
      <c r="G190" s="55">
        <v>0</v>
      </c>
      <c r="H190" s="55">
        <v>0</v>
      </c>
      <c r="I190" s="55">
        <v>0.92</v>
      </c>
      <c r="J190" s="66">
        <v>43.3966666666667</v>
      </c>
      <c r="K190" s="66">
        <v>0</v>
      </c>
      <c r="L190" s="66">
        <v>43.3966666666667</v>
      </c>
      <c r="M190" s="75">
        <v>1</v>
      </c>
      <c r="N190" s="75">
        <v>300</v>
      </c>
      <c r="O190" s="55" t="s">
        <v>691</v>
      </c>
      <c r="P190" s="159" t="s">
        <v>1074</v>
      </c>
    </row>
    <row r="191" ht="20.1" customHeight="1" spans="1:16">
      <c r="A191" s="53">
        <v>191</v>
      </c>
      <c r="B191" s="53" t="s">
        <v>656</v>
      </c>
      <c r="C191" s="55" t="s">
        <v>15</v>
      </c>
      <c r="D191" s="55" t="s">
        <v>1026</v>
      </c>
      <c r="E191" s="58" t="s">
        <v>1075</v>
      </c>
      <c r="F191" s="58" t="s">
        <v>1076</v>
      </c>
      <c r="G191" s="55">
        <v>0</v>
      </c>
      <c r="H191" s="55">
        <v>0</v>
      </c>
      <c r="I191" s="55">
        <v>0.92</v>
      </c>
      <c r="J191" s="66">
        <v>65.2433333333333</v>
      </c>
      <c r="K191" s="66">
        <v>55.5633333333333</v>
      </c>
      <c r="L191" s="66">
        <v>65.2433333333333</v>
      </c>
      <c r="M191" s="75">
        <v>1</v>
      </c>
      <c r="N191" s="75">
        <v>300</v>
      </c>
      <c r="O191" s="55" t="s">
        <v>1077</v>
      </c>
      <c r="P191" s="159"/>
    </row>
    <row r="192" ht="20.1" customHeight="1" spans="1:16">
      <c r="A192" s="53">
        <v>192</v>
      </c>
      <c r="B192" s="53" t="s">
        <v>656</v>
      </c>
      <c r="C192" s="55" t="s">
        <v>15</v>
      </c>
      <c r="D192" s="55" t="s">
        <v>1026</v>
      </c>
      <c r="E192" s="58" t="s">
        <v>1078</v>
      </c>
      <c r="F192" s="58" t="s">
        <v>1079</v>
      </c>
      <c r="G192" s="55">
        <v>0</v>
      </c>
      <c r="H192" s="55">
        <v>0</v>
      </c>
      <c r="I192" s="55">
        <v>0.95</v>
      </c>
      <c r="J192" s="66">
        <v>56.6866666666667</v>
      </c>
      <c r="K192" s="66">
        <v>63.07</v>
      </c>
      <c r="L192" s="66">
        <v>63.07</v>
      </c>
      <c r="M192" s="75">
        <v>1</v>
      </c>
      <c r="N192" s="75">
        <v>300</v>
      </c>
      <c r="O192" s="55" t="s">
        <v>1080</v>
      </c>
      <c r="P192" s="201" t="s">
        <v>1081</v>
      </c>
    </row>
    <row r="193" ht="26.25" customHeight="1" spans="1:16">
      <c r="A193" s="53">
        <v>193</v>
      </c>
      <c r="B193" s="53" t="s">
        <v>656</v>
      </c>
      <c r="C193" s="55" t="s">
        <v>15</v>
      </c>
      <c r="D193" s="55" t="s">
        <v>1026</v>
      </c>
      <c r="E193" s="58" t="s">
        <v>173</v>
      </c>
      <c r="F193" s="58" t="s">
        <v>1082</v>
      </c>
      <c r="G193" s="55">
        <v>0</v>
      </c>
      <c r="H193" s="55">
        <v>0</v>
      </c>
      <c r="I193" s="55">
        <v>0.92</v>
      </c>
      <c r="J193" s="66">
        <v>173.95</v>
      </c>
      <c r="K193" s="66">
        <v>46.1166666666667</v>
      </c>
      <c r="L193" s="66">
        <v>173.95</v>
      </c>
      <c r="M193" s="75">
        <v>1</v>
      </c>
      <c r="N193" s="75">
        <v>300</v>
      </c>
      <c r="O193" s="55" t="s">
        <v>1077</v>
      </c>
      <c r="P193" s="217" t="s">
        <v>1083</v>
      </c>
    </row>
    <row r="194" ht="20.1" customHeight="1" spans="1:16">
      <c r="A194" s="53">
        <v>194</v>
      </c>
      <c r="B194" s="53" t="s">
        <v>656</v>
      </c>
      <c r="C194" s="55" t="s">
        <v>15</v>
      </c>
      <c r="D194" s="55" t="s">
        <v>1026</v>
      </c>
      <c r="E194" s="61" t="s">
        <v>1084</v>
      </c>
      <c r="F194" s="61" t="s">
        <v>1085</v>
      </c>
      <c r="G194" s="55">
        <v>0</v>
      </c>
      <c r="H194" s="55">
        <v>0</v>
      </c>
      <c r="I194" s="55">
        <v>0.95</v>
      </c>
      <c r="J194" s="66">
        <v>55.53</v>
      </c>
      <c r="K194" s="66">
        <v>93.62</v>
      </c>
      <c r="L194" s="66">
        <v>93.62</v>
      </c>
      <c r="M194" s="75">
        <v>1</v>
      </c>
      <c r="N194" s="75">
        <v>300</v>
      </c>
      <c r="O194" s="55" t="s">
        <v>770</v>
      </c>
      <c r="P194" s="159" t="s">
        <v>1086</v>
      </c>
    </row>
    <row r="195" s="144" customFormat="1" ht="20.1" customHeight="1" spans="1:16">
      <c r="A195" s="202">
        <v>195</v>
      </c>
      <c r="B195" s="53" t="s">
        <v>656</v>
      </c>
      <c r="C195" s="156" t="s">
        <v>15</v>
      </c>
      <c r="D195" s="156" t="s">
        <v>1026</v>
      </c>
      <c r="E195" s="203" t="s">
        <v>606</v>
      </c>
      <c r="F195" s="204"/>
      <c r="G195" s="156">
        <v>0</v>
      </c>
      <c r="H195" s="156">
        <v>0</v>
      </c>
      <c r="I195" s="156">
        <v>0.92</v>
      </c>
      <c r="J195" s="215">
        <v>20</v>
      </c>
      <c r="K195" s="66">
        <v>0</v>
      </c>
      <c r="L195" s="215">
        <v>20</v>
      </c>
      <c r="M195" s="218">
        <v>1</v>
      </c>
      <c r="N195" s="218">
        <v>300</v>
      </c>
      <c r="O195" s="156" t="s">
        <v>691</v>
      </c>
      <c r="P195" s="219" t="s">
        <v>1087</v>
      </c>
    </row>
    <row r="196" ht="20.1" customHeight="1" spans="1:16">
      <c r="A196" s="53">
        <v>196</v>
      </c>
      <c r="B196" s="53" t="s">
        <v>656</v>
      </c>
      <c r="C196" s="55" t="s">
        <v>15</v>
      </c>
      <c r="D196" s="55" t="s">
        <v>1026</v>
      </c>
      <c r="E196" s="58" t="s">
        <v>1088</v>
      </c>
      <c r="F196" s="58" t="s">
        <v>1089</v>
      </c>
      <c r="G196" s="55">
        <v>0</v>
      </c>
      <c r="H196" s="55">
        <v>0</v>
      </c>
      <c r="I196" s="55">
        <v>0.92</v>
      </c>
      <c r="J196" s="66">
        <v>95</v>
      </c>
      <c r="K196" s="66">
        <v>0</v>
      </c>
      <c r="L196" s="66">
        <v>95</v>
      </c>
      <c r="M196" s="75">
        <v>1</v>
      </c>
      <c r="N196" s="75">
        <v>300</v>
      </c>
      <c r="O196" s="220" t="s">
        <v>687</v>
      </c>
      <c r="P196" s="159"/>
    </row>
    <row r="197" ht="20.1" customHeight="1" spans="1:16">
      <c r="A197" s="53">
        <v>197</v>
      </c>
      <c r="B197" s="53" t="s">
        <v>656</v>
      </c>
      <c r="C197" s="55" t="s">
        <v>16</v>
      </c>
      <c r="D197" s="55" t="s">
        <v>1090</v>
      </c>
      <c r="E197" s="160" t="s">
        <v>175</v>
      </c>
      <c r="F197" s="160" t="s">
        <v>175</v>
      </c>
      <c r="G197" s="175">
        <v>0.03</v>
      </c>
      <c r="H197" s="55">
        <v>0</v>
      </c>
      <c r="I197" s="55">
        <v>0.952</v>
      </c>
      <c r="J197" s="66">
        <v>15</v>
      </c>
      <c r="K197" s="66">
        <v>120</v>
      </c>
      <c r="L197" s="66">
        <v>135</v>
      </c>
      <c r="M197" s="75">
        <v>1</v>
      </c>
      <c r="N197" s="75">
        <v>300</v>
      </c>
      <c r="O197" s="199" t="s">
        <v>736</v>
      </c>
      <c r="P197" s="159" t="s">
        <v>1091</v>
      </c>
    </row>
    <row r="198" ht="20.1" customHeight="1" spans="1:16">
      <c r="A198" s="53">
        <v>198</v>
      </c>
      <c r="B198" s="53" t="s">
        <v>656</v>
      </c>
      <c r="C198" s="55" t="s">
        <v>16</v>
      </c>
      <c r="D198" s="55" t="s">
        <v>1090</v>
      </c>
      <c r="E198" s="160" t="s">
        <v>177</v>
      </c>
      <c r="F198" s="160" t="s">
        <v>177</v>
      </c>
      <c r="G198" s="175">
        <v>0.03</v>
      </c>
      <c r="H198" s="55">
        <v>0</v>
      </c>
      <c r="I198" s="55">
        <v>0.952</v>
      </c>
      <c r="J198" s="66">
        <v>15</v>
      </c>
      <c r="K198" s="66">
        <v>325</v>
      </c>
      <c r="L198" s="66">
        <v>340</v>
      </c>
      <c r="M198" s="75">
        <v>1</v>
      </c>
      <c r="N198" s="75">
        <v>300</v>
      </c>
      <c r="O198" s="199" t="s">
        <v>736</v>
      </c>
      <c r="P198" s="159" t="s">
        <v>1092</v>
      </c>
    </row>
    <row r="199" ht="20.1" customHeight="1" spans="1:16">
      <c r="A199" s="53">
        <v>199</v>
      </c>
      <c r="B199" s="53" t="s">
        <v>656</v>
      </c>
      <c r="C199" s="55" t="s">
        <v>16</v>
      </c>
      <c r="D199" s="55" t="s">
        <v>1090</v>
      </c>
      <c r="E199" s="58" t="s">
        <v>1093</v>
      </c>
      <c r="F199" s="160" t="s">
        <v>1094</v>
      </c>
      <c r="G199" s="175">
        <v>0.03</v>
      </c>
      <c r="H199" s="55">
        <v>0</v>
      </c>
      <c r="I199" s="55">
        <v>0.952</v>
      </c>
      <c r="J199" s="66">
        <v>20</v>
      </c>
      <c r="K199" s="66">
        <v>40</v>
      </c>
      <c r="L199" s="66">
        <v>60</v>
      </c>
      <c r="M199" s="75">
        <v>1</v>
      </c>
      <c r="N199" s="75">
        <v>300</v>
      </c>
      <c r="O199" s="199" t="s">
        <v>736</v>
      </c>
      <c r="P199" s="159"/>
    </row>
    <row r="200" ht="41.25" customHeight="1" spans="1:16">
      <c r="A200" s="53">
        <v>200</v>
      </c>
      <c r="B200" s="53" t="s">
        <v>656</v>
      </c>
      <c r="C200" s="55" t="s">
        <v>16</v>
      </c>
      <c r="D200" s="124" t="s">
        <v>1090</v>
      </c>
      <c r="E200" s="160" t="s">
        <v>179</v>
      </c>
      <c r="F200" s="160" t="s">
        <v>179</v>
      </c>
      <c r="G200" s="205">
        <v>0.035</v>
      </c>
      <c r="H200" s="55">
        <v>0</v>
      </c>
      <c r="I200" s="55">
        <v>0.946</v>
      </c>
      <c r="J200" s="66">
        <v>20</v>
      </c>
      <c r="K200" s="66">
        <v>81</v>
      </c>
      <c r="L200" s="66">
        <v>101</v>
      </c>
      <c r="M200" s="75">
        <v>1</v>
      </c>
      <c r="N200" s="75">
        <v>300</v>
      </c>
      <c r="O200" s="199" t="s">
        <v>736</v>
      </c>
      <c r="P200" s="221" t="s">
        <v>1095</v>
      </c>
    </row>
    <row r="201" ht="20.1" customHeight="1" spans="1:16">
      <c r="A201" s="53">
        <v>201</v>
      </c>
      <c r="B201" s="53" t="s">
        <v>656</v>
      </c>
      <c r="C201" s="55" t="s">
        <v>16</v>
      </c>
      <c r="D201" s="124" t="s">
        <v>1090</v>
      </c>
      <c r="E201" s="132" t="s">
        <v>1096</v>
      </c>
      <c r="F201" s="132" t="s">
        <v>1097</v>
      </c>
      <c r="G201" s="175">
        <v>0.05</v>
      </c>
      <c r="H201" s="55">
        <v>0</v>
      </c>
      <c r="I201" s="55">
        <v>0.95</v>
      </c>
      <c r="J201" s="66">
        <v>19.1733333333333</v>
      </c>
      <c r="K201" s="66">
        <v>68.0933333333333</v>
      </c>
      <c r="L201" s="66">
        <v>87.2666666666667</v>
      </c>
      <c r="M201" s="75">
        <v>1</v>
      </c>
      <c r="N201" s="75">
        <v>300</v>
      </c>
      <c r="O201" s="199" t="s">
        <v>1021</v>
      </c>
      <c r="P201" s="159"/>
    </row>
    <row r="202" ht="20.1" customHeight="1" spans="1:16">
      <c r="A202" s="53">
        <v>202</v>
      </c>
      <c r="B202" s="53" t="s">
        <v>656</v>
      </c>
      <c r="C202" s="55" t="s">
        <v>16</v>
      </c>
      <c r="D202" s="124" t="s">
        <v>1090</v>
      </c>
      <c r="E202" s="132" t="s">
        <v>267</v>
      </c>
      <c r="F202" s="132" t="s">
        <v>1098</v>
      </c>
      <c r="G202" s="178">
        <v>0.03</v>
      </c>
      <c r="H202" s="153">
        <v>0.03</v>
      </c>
      <c r="I202" s="60">
        <v>0.95</v>
      </c>
      <c r="J202" s="66">
        <v>20.11</v>
      </c>
      <c r="K202" s="66">
        <v>33.87</v>
      </c>
      <c r="L202" s="66">
        <v>53.98</v>
      </c>
      <c r="M202" s="75">
        <v>1</v>
      </c>
      <c r="N202" s="77">
        <v>300</v>
      </c>
      <c r="O202" s="199" t="s">
        <v>1021</v>
      </c>
      <c r="P202" s="159" t="s">
        <v>1099</v>
      </c>
    </row>
    <row r="203" ht="20.1" customHeight="1" spans="1:16">
      <c r="A203" s="53">
        <v>203</v>
      </c>
      <c r="B203" s="53" t="s">
        <v>656</v>
      </c>
      <c r="C203" s="55" t="s">
        <v>16</v>
      </c>
      <c r="D203" s="124" t="s">
        <v>1090</v>
      </c>
      <c r="E203" s="206" t="s">
        <v>1100</v>
      </c>
      <c r="F203" s="206" t="s">
        <v>1101</v>
      </c>
      <c r="G203" s="178">
        <v>0.05</v>
      </c>
      <c r="H203" s="60">
        <v>0</v>
      </c>
      <c r="I203" s="60">
        <v>0.95</v>
      </c>
      <c r="J203" s="66">
        <v>30.7566666666667</v>
      </c>
      <c r="K203" s="66">
        <v>110.333333333333</v>
      </c>
      <c r="L203" s="66">
        <v>141.09</v>
      </c>
      <c r="M203" s="75">
        <v>1</v>
      </c>
      <c r="N203" s="77">
        <v>300</v>
      </c>
      <c r="O203" s="199" t="s">
        <v>1021</v>
      </c>
      <c r="P203" s="159"/>
    </row>
    <row r="204" ht="20.1" customHeight="1" spans="1:16">
      <c r="A204" s="53">
        <v>204</v>
      </c>
      <c r="B204" s="53" t="s">
        <v>656</v>
      </c>
      <c r="C204" s="55" t="s">
        <v>16</v>
      </c>
      <c r="D204" s="55" t="s">
        <v>1090</v>
      </c>
      <c r="E204" s="61" t="s">
        <v>1102</v>
      </c>
      <c r="F204" s="61" t="s">
        <v>1103</v>
      </c>
      <c r="G204" s="178">
        <v>0.05</v>
      </c>
      <c r="H204" s="60">
        <v>0</v>
      </c>
      <c r="I204" s="60">
        <v>0.95</v>
      </c>
      <c r="J204" s="66">
        <v>19.37</v>
      </c>
      <c r="K204" s="66">
        <v>75.0233333333333</v>
      </c>
      <c r="L204" s="66">
        <v>94.3933333333333</v>
      </c>
      <c r="M204" s="75">
        <v>1</v>
      </c>
      <c r="N204" s="77">
        <v>300</v>
      </c>
      <c r="O204" s="199" t="s">
        <v>1021</v>
      </c>
      <c r="P204" s="159"/>
    </row>
    <row r="205" ht="20.1" customHeight="1" spans="1:16">
      <c r="A205" s="53">
        <v>205</v>
      </c>
      <c r="B205" s="53" t="s">
        <v>656</v>
      </c>
      <c r="C205" s="55" t="s">
        <v>16</v>
      </c>
      <c r="D205" s="55" t="s">
        <v>1090</v>
      </c>
      <c r="E205" s="61" t="s">
        <v>1104</v>
      </c>
      <c r="F205" s="61" t="s">
        <v>1105</v>
      </c>
      <c r="G205" s="207">
        <v>0.05</v>
      </c>
      <c r="H205" s="195">
        <v>0</v>
      </c>
      <c r="I205" s="195">
        <v>0.92</v>
      </c>
      <c r="J205" s="66">
        <v>31.0833333333333</v>
      </c>
      <c r="K205" s="66">
        <v>25.4</v>
      </c>
      <c r="L205" s="66">
        <v>56.4833333333333</v>
      </c>
      <c r="M205" s="75">
        <v>1</v>
      </c>
      <c r="N205" s="77">
        <v>300</v>
      </c>
      <c r="O205" s="199" t="s">
        <v>1021</v>
      </c>
      <c r="P205" s="159"/>
    </row>
    <row r="206" ht="20.1" customHeight="1" spans="1:16">
      <c r="A206" s="53">
        <v>206</v>
      </c>
      <c r="B206" s="53" t="s">
        <v>656</v>
      </c>
      <c r="C206" s="55" t="s">
        <v>16</v>
      </c>
      <c r="D206" s="55" t="s">
        <v>1090</v>
      </c>
      <c r="E206" s="61" t="s">
        <v>1106</v>
      </c>
      <c r="F206" s="61" t="s">
        <v>1107</v>
      </c>
      <c r="G206" s="207">
        <v>0.05</v>
      </c>
      <c r="H206" s="195">
        <v>0</v>
      </c>
      <c r="I206" s="195">
        <v>0.95</v>
      </c>
      <c r="J206" s="66">
        <v>36.8766666666667</v>
      </c>
      <c r="K206" s="66">
        <v>127.07</v>
      </c>
      <c r="L206" s="66">
        <v>163.946666666667</v>
      </c>
      <c r="M206" s="75">
        <v>1</v>
      </c>
      <c r="N206" s="77">
        <v>300</v>
      </c>
      <c r="O206" s="199" t="s">
        <v>1021</v>
      </c>
      <c r="P206" s="159"/>
    </row>
    <row r="207" ht="20.1" customHeight="1" spans="1:16">
      <c r="A207" s="53">
        <v>207</v>
      </c>
      <c r="B207" s="53" t="s">
        <v>656</v>
      </c>
      <c r="C207" s="55" t="s">
        <v>16</v>
      </c>
      <c r="D207" s="55" t="s">
        <v>1090</v>
      </c>
      <c r="E207" s="61" t="s">
        <v>485</v>
      </c>
      <c r="F207" s="61"/>
      <c r="G207" s="208">
        <v>0</v>
      </c>
      <c r="H207" s="156">
        <v>0</v>
      </c>
      <c r="I207" s="156">
        <v>0.92</v>
      </c>
      <c r="J207" s="66">
        <v>22</v>
      </c>
      <c r="K207" s="66">
        <v>22</v>
      </c>
      <c r="L207" s="66">
        <v>22</v>
      </c>
      <c r="M207" s="75">
        <v>1</v>
      </c>
      <c r="N207" s="75">
        <v>300</v>
      </c>
      <c r="O207" s="199" t="s">
        <v>1108</v>
      </c>
      <c r="P207" s="159"/>
    </row>
    <row r="208" ht="20.1" customHeight="1" spans="1:16">
      <c r="A208" s="53">
        <v>208</v>
      </c>
      <c r="B208" s="53" t="s">
        <v>656</v>
      </c>
      <c r="C208" s="55" t="s">
        <v>16</v>
      </c>
      <c r="D208" s="55" t="s">
        <v>1090</v>
      </c>
      <c r="E208" s="61" t="s">
        <v>539</v>
      </c>
      <c r="F208" s="209"/>
      <c r="G208" s="55">
        <v>0</v>
      </c>
      <c r="H208" s="55">
        <v>0</v>
      </c>
      <c r="I208" s="55">
        <v>0.92</v>
      </c>
      <c r="J208" s="66">
        <v>29.51</v>
      </c>
      <c r="K208" s="66">
        <v>29.51</v>
      </c>
      <c r="L208" s="66">
        <v>29.51</v>
      </c>
      <c r="M208" s="75">
        <v>1</v>
      </c>
      <c r="N208" s="75">
        <v>300</v>
      </c>
      <c r="O208" s="199" t="s">
        <v>1108</v>
      </c>
      <c r="P208" s="159" t="s">
        <v>1109</v>
      </c>
    </row>
    <row r="209" s="144" customFormat="1" ht="20.1" customHeight="1" spans="1:16">
      <c r="A209" s="202">
        <v>209</v>
      </c>
      <c r="B209" s="53" t="s">
        <v>656</v>
      </c>
      <c r="C209" s="156" t="s">
        <v>16</v>
      </c>
      <c r="D209" s="156" t="s">
        <v>1090</v>
      </c>
      <c r="E209" s="210" t="s">
        <v>637</v>
      </c>
      <c r="F209" s="211"/>
      <c r="G209" s="156">
        <v>0</v>
      </c>
      <c r="H209" s="156">
        <v>0</v>
      </c>
      <c r="I209" s="156">
        <v>0.92</v>
      </c>
      <c r="J209" s="215">
        <v>30</v>
      </c>
      <c r="K209" s="215">
        <v>30</v>
      </c>
      <c r="L209" s="215">
        <v>30</v>
      </c>
      <c r="M209" s="218">
        <v>1</v>
      </c>
      <c r="N209" s="218">
        <v>300</v>
      </c>
      <c r="O209" s="222" t="s">
        <v>691</v>
      </c>
      <c r="P209" s="186" t="s">
        <v>1110</v>
      </c>
    </row>
    <row r="210" ht="20.1" customHeight="1" spans="1:16">
      <c r="A210" s="53">
        <v>210</v>
      </c>
      <c r="B210" s="53" t="s">
        <v>656</v>
      </c>
      <c r="C210" s="55" t="s">
        <v>16</v>
      </c>
      <c r="D210" s="124" t="s">
        <v>1090</v>
      </c>
      <c r="E210" s="209" t="s">
        <v>265</v>
      </c>
      <c r="F210" s="209" t="s">
        <v>228</v>
      </c>
      <c r="G210" s="175">
        <v>0.03</v>
      </c>
      <c r="H210" s="55">
        <v>0</v>
      </c>
      <c r="I210" s="55">
        <v>0.952</v>
      </c>
      <c r="J210" s="66">
        <v>15</v>
      </c>
      <c r="K210" s="66">
        <v>180</v>
      </c>
      <c r="L210" s="66">
        <v>185</v>
      </c>
      <c r="M210" s="75">
        <v>1</v>
      </c>
      <c r="N210" s="75">
        <v>300</v>
      </c>
      <c r="O210" s="199" t="s">
        <v>736</v>
      </c>
      <c r="P210" s="159" t="s">
        <v>1111</v>
      </c>
    </row>
    <row r="211" s="143" customFormat="1" ht="20.1" customHeight="1" spans="1:17">
      <c r="A211" s="53">
        <v>211</v>
      </c>
      <c r="B211" s="53" t="s">
        <v>656</v>
      </c>
      <c r="C211" s="55" t="s">
        <v>16</v>
      </c>
      <c r="D211" s="55" t="s">
        <v>1090</v>
      </c>
      <c r="E211" s="61" t="s">
        <v>183</v>
      </c>
      <c r="F211" s="61" t="s">
        <v>1112</v>
      </c>
      <c r="G211" s="55">
        <v>0</v>
      </c>
      <c r="H211" s="55">
        <v>0</v>
      </c>
      <c r="I211" s="55">
        <v>0.92</v>
      </c>
      <c r="J211" s="66">
        <v>30.5</v>
      </c>
      <c r="K211" s="66">
        <v>0</v>
      </c>
      <c r="L211" s="66">
        <v>30.5</v>
      </c>
      <c r="M211" s="75">
        <v>1</v>
      </c>
      <c r="N211" s="75">
        <v>300</v>
      </c>
      <c r="O211" s="57" t="s">
        <v>687</v>
      </c>
      <c r="P211" s="142" t="s">
        <v>1113</v>
      </c>
      <c r="Q211"/>
    </row>
    <row r="212" s="143" customFormat="1" ht="20.1" customHeight="1" spans="1:17">
      <c r="A212" s="53">
        <v>212</v>
      </c>
      <c r="B212" s="53" t="s">
        <v>656</v>
      </c>
      <c r="C212" s="55" t="s">
        <v>16</v>
      </c>
      <c r="D212" s="124" t="s">
        <v>1090</v>
      </c>
      <c r="E212" s="61" t="s">
        <v>1114</v>
      </c>
      <c r="F212" s="61" t="s">
        <v>1115</v>
      </c>
      <c r="G212" s="55">
        <v>0</v>
      </c>
      <c r="H212" s="55">
        <v>0</v>
      </c>
      <c r="I212" s="55">
        <v>0.92</v>
      </c>
      <c r="J212" s="66">
        <v>90.79</v>
      </c>
      <c r="K212" s="66">
        <v>0</v>
      </c>
      <c r="L212" s="66">
        <v>90.79</v>
      </c>
      <c r="M212" s="75">
        <v>120</v>
      </c>
      <c r="N212" s="75">
        <v>300</v>
      </c>
      <c r="O212" s="57" t="s">
        <v>756</v>
      </c>
      <c r="P212" s="159"/>
      <c r="Q212"/>
    </row>
    <row r="213" ht="20.1" customHeight="1" spans="1:16">
      <c r="A213" s="53">
        <v>213</v>
      </c>
      <c r="B213" s="53" t="s">
        <v>656</v>
      </c>
      <c r="C213" s="55" t="s">
        <v>17</v>
      </c>
      <c r="D213" s="55" t="s">
        <v>1116</v>
      </c>
      <c r="E213" s="61" t="s">
        <v>1117</v>
      </c>
      <c r="F213" s="62" t="s">
        <v>1118</v>
      </c>
      <c r="G213" s="63">
        <v>0</v>
      </c>
      <c r="H213" s="60">
        <v>0</v>
      </c>
      <c r="I213" s="60">
        <v>0.92</v>
      </c>
      <c r="J213" s="66">
        <v>9.71</v>
      </c>
      <c r="K213" s="66">
        <v>0</v>
      </c>
      <c r="L213" s="66">
        <v>9.71</v>
      </c>
      <c r="M213" s="75">
        <v>1</v>
      </c>
      <c r="N213" s="88">
        <v>285</v>
      </c>
      <c r="O213" s="65"/>
      <c r="P213" s="94"/>
    </row>
    <row r="214" ht="48" customHeight="1" spans="1:16">
      <c r="A214" s="53">
        <v>214</v>
      </c>
      <c r="B214" s="53" t="s">
        <v>656</v>
      </c>
      <c r="C214" s="148" t="s">
        <v>17</v>
      </c>
      <c r="D214" s="55" t="s">
        <v>1116</v>
      </c>
      <c r="E214" s="212" t="s">
        <v>413</v>
      </c>
      <c r="F214" s="213" t="s">
        <v>1119</v>
      </c>
      <c r="G214" s="214">
        <v>0</v>
      </c>
      <c r="H214" s="214">
        <v>0</v>
      </c>
      <c r="I214" s="200">
        <v>0.952</v>
      </c>
      <c r="J214" s="216">
        <v>25</v>
      </c>
      <c r="K214" s="216">
        <v>25</v>
      </c>
      <c r="L214" s="216">
        <v>25</v>
      </c>
      <c r="M214" s="75">
        <v>1</v>
      </c>
      <c r="N214" s="223">
        <v>285</v>
      </c>
      <c r="O214" s="224" t="s">
        <v>1108</v>
      </c>
      <c r="P214" s="159" t="s">
        <v>1120</v>
      </c>
    </row>
    <row r="215" ht="20.1" customHeight="1" spans="1:16">
      <c r="A215" s="53">
        <v>215</v>
      </c>
      <c r="B215" s="53" t="s">
        <v>656</v>
      </c>
      <c r="C215" s="148" t="s">
        <v>17</v>
      </c>
      <c r="D215" s="55" t="s">
        <v>1116</v>
      </c>
      <c r="E215" s="212" t="s">
        <v>416</v>
      </c>
      <c r="F215" s="212" t="s">
        <v>416</v>
      </c>
      <c r="G215" s="200">
        <v>0</v>
      </c>
      <c r="H215" s="200">
        <v>0</v>
      </c>
      <c r="I215" s="200">
        <v>0.952</v>
      </c>
      <c r="J215" s="216">
        <v>34</v>
      </c>
      <c r="K215" s="216">
        <v>120</v>
      </c>
      <c r="L215" s="216">
        <v>120</v>
      </c>
      <c r="M215" s="75">
        <v>2</v>
      </c>
      <c r="N215" s="223">
        <v>285</v>
      </c>
      <c r="O215" s="224"/>
      <c r="P215" s="159" t="s">
        <v>1121</v>
      </c>
    </row>
    <row r="216" ht="20.1" customHeight="1" spans="1:16">
      <c r="A216" s="53">
        <v>216</v>
      </c>
      <c r="B216" s="53" t="s">
        <v>656</v>
      </c>
      <c r="C216" s="55" t="s">
        <v>17</v>
      </c>
      <c r="D216" s="55" t="s">
        <v>1116</v>
      </c>
      <c r="E216" s="61" t="s">
        <v>187</v>
      </c>
      <c r="F216" s="62" t="s">
        <v>1122</v>
      </c>
      <c r="G216" s="63">
        <v>0</v>
      </c>
      <c r="H216" s="60">
        <v>0</v>
      </c>
      <c r="I216" s="60">
        <v>0.952</v>
      </c>
      <c r="J216" s="66">
        <v>45</v>
      </c>
      <c r="K216" s="66">
        <v>45</v>
      </c>
      <c r="L216" s="66">
        <v>45</v>
      </c>
      <c r="M216" s="75">
        <v>1</v>
      </c>
      <c r="N216" s="88">
        <v>285</v>
      </c>
      <c r="O216" s="65"/>
      <c r="P216" s="225" t="s">
        <v>1123</v>
      </c>
    </row>
    <row r="217" ht="20.1" customHeight="1" spans="1:16">
      <c r="A217" s="53">
        <v>217</v>
      </c>
      <c r="B217" s="53" t="s">
        <v>656</v>
      </c>
      <c r="C217" s="55" t="s">
        <v>17</v>
      </c>
      <c r="D217" s="55" t="s">
        <v>1116</v>
      </c>
      <c r="E217" s="61" t="s">
        <v>189</v>
      </c>
      <c r="F217" s="58" t="s">
        <v>1124</v>
      </c>
      <c r="G217" s="60">
        <v>0</v>
      </c>
      <c r="H217" s="175">
        <v>0.05</v>
      </c>
      <c r="I217" s="60">
        <v>0.95</v>
      </c>
      <c r="J217" s="66">
        <v>42.75</v>
      </c>
      <c r="K217" s="66">
        <v>48.52</v>
      </c>
      <c r="L217" s="66">
        <v>48.52</v>
      </c>
      <c r="M217" s="75">
        <v>1</v>
      </c>
      <c r="N217" s="88">
        <v>285</v>
      </c>
      <c r="O217" s="93"/>
      <c r="P217" s="225" t="s">
        <v>1125</v>
      </c>
    </row>
    <row r="218" ht="20.1" customHeight="1" spans="1:16">
      <c r="A218" s="53">
        <v>218</v>
      </c>
      <c r="B218" s="53" t="s">
        <v>656</v>
      </c>
      <c r="C218" s="55" t="s">
        <v>17</v>
      </c>
      <c r="D218" s="55" t="s">
        <v>1116</v>
      </c>
      <c r="E218" s="61" t="s">
        <v>1126</v>
      </c>
      <c r="F218" s="62" t="s">
        <v>1127</v>
      </c>
      <c r="G218" s="63">
        <v>0</v>
      </c>
      <c r="H218" s="63">
        <v>0</v>
      </c>
      <c r="I218" s="60">
        <v>0.92</v>
      </c>
      <c r="J218" s="66">
        <v>13.8</v>
      </c>
      <c r="K218" s="66">
        <v>0</v>
      </c>
      <c r="L218" s="66">
        <v>13.8</v>
      </c>
      <c r="M218" s="75">
        <v>1</v>
      </c>
      <c r="N218" s="88">
        <v>285</v>
      </c>
      <c r="O218" s="226" t="s">
        <v>967</v>
      </c>
      <c r="P218" s="227" t="s">
        <v>1128</v>
      </c>
    </row>
    <row r="219" ht="20.1" customHeight="1" spans="1:16">
      <c r="A219" s="53">
        <v>219</v>
      </c>
      <c r="B219" s="53" t="s">
        <v>656</v>
      </c>
      <c r="C219" s="55" t="s">
        <v>17</v>
      </c>
      <c r="D219" s="55" t="s">
        <v>1116</v>
      </c>
      <c r="E219" s="58" t="s">
        <v>564</v>
      </c>
      <c r="F219" s="58" t="s">
        <v>1129</v>
      </c>
      <c r="G219" s="55">
        <v>0</v>
      </c>
      <c r="H219" s="55">
        <v>0</v>
      </c>
      <c r="I219" s="55">
        <v>0.92</v>
      </c>
      <c r="J219" s="66">
        <v>35.25</v>
      </c>
      <c r="K219" s="66">
        <v>0</v>
      </c>
      <c r="L219" s="66">
        <v>35.25</v>
      </c>
      <c r="M219" s="75">
        <v>1</v>
      </c>
      <c r="N219" s="223">
        <v>285</v>
      </c>
      <c r="O219" s="94"/>
      <c r="P219" s="225" t="s">
        <v>1130</v>
      </c>
    </row>
    <row r="220" ht="20.1" customHeight="1" spans="1:16">
      <c r="A220" s="53">
        <v>220</v>
      </c>
      <c r="B220" s="53" t="s">
        <v>656</v>
      </c>
      <c r="C220" s="55" t="s">
        <v>17</v>
      </c>
      <c r="D220" s="55" t="s">
        <v>1116</v>
      </c>
      <c r="E220" s="61" t="s">
        <v>619</v>
      </c>
      <c r="F220" s="62" t="s">
        <v>1131</v>
      </c>
      <c r="G220" s="63">
        <v>0</v>
      </c>
      <c r="H220" s="63">
        <v>0</v>
      </c>
      <c r="I220" s="60">
        <v>0.92</v>
      </c>
      <c r="J220" s="66">
        <v>13.84</v>
      </c>
      <c r="K220" s="66">
        <v>0</v>
      </c>
      <c r="L220" s="66">
        <v>13.84</v>
      </c>
      <c r="M220" s="228">
        <v>1</v>
      </c>
      <c r="N220" s="88">
        <v>285</v>
      </c>
      <c r="O220" s="93"/>
      <c r="P220" s="94"/>
    </row>
    <row r="221" ht="20.1" customHeight="1" spans="1:16">
      <c r="A221" s="53">
        <v>221</v>
      </c>
      <c r="B221" s="53" t="s">
        <v>656</v>
      </c>
      <c r="C221" s="55" t="s">
        <v>17</v>
      </c>
      <c r="D221" s="55" t="s">
        <v>1116</v>
      </c>
      <c r="E221" s="61" t="s">
        <v>1132</v>
      </c>
      <c r="F221" s="62" t="s">
        <v>1133</v>
      </c>
      <c r="G221" s="63">
        <v>0</v>
      </c>
      <c r="H221" s="63">
        <v>0</v>
      </c>
      <c r="I221" s="60">
        <v>0.92</v>
      </c>
      <c r="J221" s="66">
        <v>8.94</v>
      </c>
      <c r="K221" s="66">
        <v>0</v>
      </c>
      <c r="L221" s="66">
        <v>8.94</v>
      </c>
      <c r="M221" s="228">
        <v>1</v>
      </c>
      <c r="N221" s="88">
        <v>285</v>
      </c>
      <c r="O221" s="93"/>
      <c r="P221" s="94"/>
    </row>
    <row r="222" ht="20.1" customHeight="1" spans="1:16">
      <c r="A222" s="53">
        <v>222</v>
      </c>
      <c r="B222" s="53" t="s">
        <v>656</v>
      </c>
      <c r="C222" s="55" t="s">
        <v>17</v>
      </c>
      <c r="D222" s="55" t="s">
        <v>1116</v>
      </c>
      <c r="E222" s="61" t="s">
        <v>1134</v>
      </c>
      <c r="F222" s="62" t="s">
        <v>1135</v>
      </c>
      <c r="G222" s="63">
        <v>0</v>
      </c>
      <c r="H222" s="63">
        <v>0</v>
      </c>
      <c r="I222" s="60">
        <v>0.92</v>
      </c>
      <c r="J222" s="66">
        <v>15.59</v>
      </c>
      <c r="K222" s="66">
        <v>0</v>
      </c>
      <c r="L222" s="66">
        <v>15.59</v>
      </c>
      <c r="M222" s="228">
        <v>1</v>
      </c>
      <c r="N222" s="88">
        <v>285</v>
      </c>
      <c r="O222" s="93"/>
      <c r="P222" s="94"/>
    </row>
    <row r="223" ht="20.1" customHeight="1" spans="1:16">
      <c r="A223" s="53">
        <v>223</v>
      </c>
      <c r="B223" s="53" t="s">
        <v>656</v>
      </c>
      <c r="C223" s="55" t="s">
        <v>17</v>
      </c>
      <c r="D223" s="55" t="s">
        <v>1116</v>
      </c>
      <c r="E223" s="61" t="s">
        <v>1136</v>
      </c>
      <c r="F223" s="62" t="s">
        <v>1137</v>
      </c>
      <c r="G223" s="63">
        <v>0</v>
      </c>
      <c r="H223" s="63">
        <v>0</v>
      </c>
      <c r="I223" s="60">
        <v>0.92</v>
      </c>
      <c r="J223" s="66">
        <v>30.87</v>
      </c>
      <c r="K223" s="66">
        <v>0</v>
      </c>
      <c r="L223" s="66">
        <v>30.87</v>
      </c>
      <c r="M223" s="228">
        <v>1</v>
      </c>
      <c r="N223" s="88">
        <v>285</v>
      </c>
      <c r="O223" s="93"/>
      <c r="P223" s="94"/>
    </row>
    <row r="224" ht="20.1" customHeight="1" spans="1:16">
      <c r="A224" s="53">
        <v>224</v>
      </c>
      <c r="B224" s="53" t="s">
        <v>656</v>
      </c>
      <c r="C224" s="55" t="s">
        <v>17</v>
      </c>
      <c r="D224" s="55" t="s">
        <v>1116</v>
      </c>
      <c r="E224" s="61" t="s">
        <v>1138</v>
      </c>
      <c r="F224" s="62" t="s">
        <v>1139</v>
      </c>
      <c r="G224" s="63">
        <v>0</v>
      </c>
      <c r="H224" s="63">
        <v>0</v>
      </c>
      <c r="I224" s="60">
        <v>0.92</v>
      </c>
      <c r="J224" s="66">
        <v>45</v>
      </c>
      <c r="K224" s="66">
        <v>45</v>
      </c>
      <c r="L224" s="66">
        <v>45</v>
      </c>
      <c r="M224" s="228">
        <v>1</v>
      </c>
      <c r="N224" s="88">
        <v>285</v>
      </c>
      <c r="O224" s="93"/>
      <c r="P224" s="94"/>
    </row>
    <row r="225" ht="20.1" customHeight="1" spans="1:16">
      <c r="A225" s="53">
        <v>225</v>
      </c>
      <c r="B225" s="53" t="s">
        <v>656</v>
      </c>
      <c r="C225" s="55" t="s">
        <v>17</v>
      </c>
      <c r="D225" s="55" t="s">
        <v>1116</v>
      </c>
      <c r="E225" s="61" t="s">
        <v>1140</v>
      </c>
      <c r="F225" s="62" t="s">
        <v>1141</v>
      </c>
      <c r="G225" s="63">
        <v>0</v>
      </c>
      <c r="H225" s="63">
        <v>0</v>
      </c>
      <c r="I225" s="60">
        <v>0.92</v>
      </c>
      <c r="J225" s="66">
        <v>14.58</v>
      </c>
      <c r="K225" s="66">
        <v>0</v>
      </c>
      <c r="L225" s="66">
        <v>14.58</v>
      </c>
      <c r="M225" s="228">
        <v>1</v>
      </c>
      <c r="N225" s="88">
        <v>285</v>
      </c>
      <c r="O225" s="93"/>
      <c r="P225" s="94"/>
    </row>
    <row r="226" ht="20.1" customHeight="1" spans="1:16">
      <c r="A226" s="53">
        <v>226</v>
      </c>
      <c r="B226" s="53" t="s">
        <v>656</v>
      </c>
      <c r="C226" s="55" t="s">
        <v>17</v>
      </c>
      <c r="D226" s="55" t="s">
        <v>1116</v>
      </c>
      <c r="E226" s="61" t="s">
        <v>1142</v>
      </c>
      <c r="F226" s="62" t="s">
        <v>1143</v>
      </c>
      <c r="G226" s="63">
        <v>0</v>
      </c>
      <c r="H226" s="63">
        <v>0</v>
      </c>
      <c r="I226" s="60">
        <v>0.92</v>
      </c>
      <c r="J226" s="66">
        <v>12.07</v>
      </c>
      <c r="K226" s="66">
        <v>0</v>
      </c>
      <c r="L226" s="66">
        <v>12.07</v>
      </c>
      <c r="M226" s="228">
        <v>1</v>
      </c>
      <c r="N226" s="88">
        <v>285</v>
      </c>
      <c r="O226" s="93"/>
      <c r="P226" s="94"/>
    </row>
    <row r="227" ht="20.1" customHeight="1" spans="1:16">
      <c r="A227" s="53">
        <v>227</v>
      </c>
      <c r="B227" s="53" t="s">
        <v>656</v>
      </c>
      <c r="C227" s="55" t="s">
        <v>17</v>
      </c>
      <c r="D227" s="55" t="s">
        <v>1116</v>
      </c>
      <c r="E227" s="61" t="s">
        <v>1144</v>
      </c>
      <c r="F227" s="62" t="s">
        <v>1145</v>
      </c>
      <c r="G227" s="63">
        <v>0</v>
      </c>
      <c r="H227" s="63">
        <v>0</v>
      </c>
      <c r="I227" s="60">
        <v>0.92</v>
      </c>
      <c r="J227" s="66">
        <v>13.45</v>
      </c>
      <c r="K227" s="66">
        <v>0</v>
      </c>
      <c r="L227" s="66">
        <v>13.45</v>
      </c>
      <c r="M227" s="228">
        <v>1</v>
      </c>
      <c r="N227" s="88">
        <v>285</v>
      </c>
      <c r="O227" s="93"/>
      <c r="P227" s="94"/>
    </row>
    <row r="228" ht="20.1" customHeight="1" spans="1:16">
      <c r="A228" s="53">
        <v>228</v>
      </c>
      <c r="B228" s="53" t="s">
        <v>656</v>
      </c>
      <c r="C228" s="55" t="s">
        <v>17</v>
      </c>
      <c r="D228" s="55" t="s">
        <v>1116</v>
      </c>
      <c r="E228" s="61" t="s">
        <v>1146</v>
      </c>
      <c r="F228" s="62" t="s">
        <v>1147</v>
      </c>
      <c r="G228" s="63">
        <v>0</v>
      </c>
      <c r="H228" s="63">
        <v>0</v>
      </c>
      <c r="I228" s="60">
        <v>0.92</v>
      </c>
      <c r="J228" s="66">
        <v>12.67</v>
      </c>
      <c r="K228" s="66">
        <v>0</v>
      </c>
      <c r="L228" s="66">
        <v>12.67</v>
      </c>
      <c r="M228" s="228">
        <v>1</v>
      </c>
      <c r="N228" s="88">
        <v>285</v>
      </c>
      <c r="O228" s="93"/>
      <c r="P228" s="94"/>
    </row>
    <row r="229" ht="20.1" customHeight="1" spans="1:16">
      <c r="A229" s="53">
        <v>229</v>
      </c>
      <c r="B229" s="53" t="s">
        <v>656</v>
      </c>
      <c r="C229" s="55" t="s">
        <v>17</v>
      </c>
      <c r="D229" s="55" t="s">
        <v>1116</v>
      </c>
      <c r="E229" s="61" t="s">
        <v>1148</v>
      </c>
      <c r="F229" s="62" t="s">
        <v>1149</v>
      </c>
      <c r="G229" s="63">
        <v>0</v>
      </c>
      <c r="H229" s="63">
        <v>0</v>
      </c>
      <c r="I229" s="60">
        <v>0.92</v>
      </c>
      <c r="J229" s="66">
        <v>15.43</v>
      </c>
      <c r="K229" s="66">
        <v>0</v>
      </c>
      <c r="L229" s="66">
        <v>15.43</v>
      </c>
      <c r="M229" s="228">
        <v>1</v>
      </c>
      <c r="N229" s="88">
        <v>285</v>
      </c>
      <c r="O229" s="93"/>
      <c r="P229" s="94"/>
    </row>
    <row r="230" ht="20.1" customHeight="1" spans="1:16">
      <c r="A230" s="53">
        <v>230</v>
      </c>
      <c r="B230" s="53" t="s">
        <v>656</v>
      </c>
      <c r="C230" s="55" t="s">
        <v>17</v>
      </c>
      <c r="D230" s="55" t="s">
        <v>1116</v>
      </c>
      <c r="E230" s="61" t="s">
        <v>1150</v>
      </c>
      <c r="F230" s="62" t="s">
        <v>1151</v>
      </c>
      <c r="G230" s="63">
        <v>0</v>
      </c>
      <c r="H230" s="63">
        <v>0</v>
      </c>
      <c r="I230" s="60">
        <v>0.92</v>
      </c>
      <c r="J230" s="66">
        <v>9.12</v>
      </c>
      <c r="K230" s="66">
        <v>0</v>
      </c>
      <c r="L230" s="66">
        <v>9.12</v>
      </c>
      <c r="M230" s="228">
        <v>1</v>
      </c>
      <c r="N230" s="88">
        <v>285</v>
      </c>
      <c r="O230" s="93"/>
      <c r="P230" s="94"/>
    </row>
    <row r="231" ht="20.1" customHeight="1" spans="1:16">
      <c r="A231" s="53">
        <v>231</v>
      </c>
      <c r="B231" s="53" t="s">
        <v>656</v>
      </c>
      <c r="C231" s="55" t="s">
        <v>17</v>
      </c>
      <c r="D231" s="55" t="s">
        <v>1116</v>
      </c>
      <c r="E231" s="61" t="s">
        <v>1152</v>
      </c>
      <c r="F231" s="62" t="s">
        <v>1153</v>
      </c>
      <c r="G231" s="63">
        <v>0</v>
      </c>
      <c r="H231" s="63">
        <v>0</v>
      </c>
      <c r="I231" s="60">
        <v>0.92</v>
      </c>
      <c r="J231" s="66">
        <v>35.24</v>
      </c>
      <c r="K231" s="66">
        <v>0</v>
      </c>
      <c r="L231" s="66">
        <v>35.24</v>
      </c>
      <c r="M231" s="228">
        <v>1</v>
      </c>
      <c r="N231" s="88">
        <v>285</v>
      </c>
      <c r="O231" s="93"/>
      <c r="P231" s="229" t="s">
        <v>1154</v>
      </c>
    </row>
    <row r="232" ht="20.1" customHeight="1" spans="1:16">
      <c r="A232" s="53">
        <v>232</v>
      </c>
      <c r="B232" s="53" t="s">
        <v>656</v>
      </c>
      <c r="C232" s="55" t="s">
        <v>17</v>
      </c>
      <c r="D232" s="55" t="s">
        <v>1116</v>
      </c>
      <c r="E232" s="61" t="s">
        <v>1155</v>
      </c>
      <c r="F232" s="62" t="s">
        <v>1156</v>
      </c>
      <c r="G232" s="63">
        <v>0</v>
      </c>
      <c r="H232" s="63">
        <v>0</v>
      </c>
      <c r="I232" s="60">
        <v>0.95</v>
      </c>
      <c r="J232" s="66">
        <v>10.48</v>
      </c>
      <c r="K232" s="66">
        <v>10.48</v>
      </c>
      <c r="L232" s="66">
        <v>10.48</v>
      </c>
      <c r="M232" s="228">
        <v>1</v>
      </c>
      <c r="N232" s="88">
        <v>285</v>
      </c>
      <c r="O232" s="93"/>
      <c r="P232" s="94"/>
    </row>
    <row r="233" ht="20.1" customHeight="1" spans="1:16">
      <c r="A233" s="53">
        <v>233</v>
      </c>
      <c r="B233" s="53" t="s">
        <v>656</v>
      </c>
      <c r="C233" s="55" t="s">
        <v>17</v>
      </c>
      <c r="D233" s="55" t="s">
        <v>1116</v>
      </c>
      <c r="E233" s="61" t="s">
        <v>490</v>
      </c>
      <c r="F233" s="61" t="s">
        <v>1157</v>
      </c>
      <c r="G233" s="55">
        <v>0</v>
      </c>
      <c r="H233" s="55">
        <v>0</v>
      </c>
      <c r="I233" s="55">
        <v>0.92</v>
      </c>
      <c r="J233" s="66">
        <v>0</v>
      </c>
      <c r="K233" s="66">
        <v>10.48</v>
      </c>
      <c r="L233" s="66">
        <v>10.48</v>
      </c>
      <c r="M233" s="75">
        <v>1</v>
      </c>
      <c r="N233" s="223">
        <v>285</v>
      </c>
      <c r="O233" s="93"/>
      <c r="P233" s="94"/>
    </row>
    <row r="234" ht="20.1" customHeight="1" spans="1:16">
      <c r="A234" s="53">
        <v>234</v>
      </c>
      <c r="B234" s="53" t="s">
        <v>656</v>
      </c>
      <c r="C234" s="55" t="s">
        <v>17</v>
      </c>
      <c r="D234" s="55" t="s">
        <v>1116</v>
      </c>
      <c r="E234" s="61" t="s">
        <v>1158</v>
      </c>
      <c r="F234" s="62" t="s">
        <v>1159</v>
      </c>
      <c r="G234" s="63">
        <v>0</v>
      </c>
      <c r="H234" s="63">
        <v>0</v>
      </c>
      <c r="I234" s="60">
        <v>0.92</v>
      </c>
      <c r="J234" s="66">
        <v>12.48</v>
      </c>
      <c r="K234" s="66">
        <v>12.48</v>
      </c>
      <c r="L234" s="66">
        <v>12.48</v>
      </c>
      <c r="M234" s="228">
        <v>1</v>
      </c>
      <c r="N234" s="88">
        <v>285</v>
      </c>
      <c r="O234" s="93"/>
      <c r="P234" s="94"/>
    </row>
    <row r="235" ht="20.1" customHeight="1" spans="1:16">
      <c r="A235" s="53">
        <v>235</v>
      </c>
      <c r="B235" s="53" t="s">
        <v>656</v>
      </c>
      <c r="C235" s="55" t="s">
        <v>17</v>
      </c>
      <c r="D235" s="55" t="s">
        <v>1116</v>
      </c>
      <c r="E235" s="61" t="s">
        <v>1160</v>
      </c>
      <c r="F235" s="62" t="s">
        <v>1161</v>
      </c>
      <c r="G235" s="63">
        <v>0</v>
      </c>
      <c r="H235" s="63">
        <v>0</v>
      </c>
      <c r="I235" s="60">
        <v>0.92</v>
      </c>
      <c r="J235" s="66">
        <v>11.47</v>
      </c>
      <c r="K235" s="66">
        <v>0</v>
      </c>
      <c r="L235" s="66">
        <v>11.47</v>
      </c>
      <c r="M235" s="228">
        <v>10</v>
      </c>
      <c r="N235" s="88">
        <v>285</v>
      </c>
      <c r="O235" s="93"/>
      <c r="P235" s="94"/>
    </row>
    <row r="236" ht="20.1" customHeight="1" spans="1:16">
      <c r="A236" s="53">
        <v>236</v>
      </c>
      <c r="B236" s="53" t="s">
        <v>656</v>
      </c>
      <c r="C236" s="55" t="s">
        <v>17</v>
      </c>
      <c r="D236" s="55" t="s">
        <v>1116</v>
      </c>
      <c r="E236" s="61" t="s">
        <v>1162</v>
      </c>
      <c r="F236" s="62" t="s">
        <v>1163</v>
      </c>
      <c r="G236" s="63">
        <v>0</v>
      </c>
      <c r="H236" s="63">
        <v>0</v>
      </c>
      <c r="I236" s="60">
        <v>0.92</v>
      </c>
      <c r="J236" s="66">
        <v>12.48</v>
      </c>
      <c r="K236" s="66">
        <v>12.48</v>
      </c>
      <c r="L236" s="66">
        <v>12.48</v>
      </c>
      <c r="M236" s="228">
        <v>1</v>
      </c>
      <c r="N236" s="88">
        <v>285</v>
      </c>
      <c r="O236" s="93"/>
      <c r="P236" s="94"/>
    </row>
    <row r="237" ht="20.1" customHeight="1" spans="1:16">
      <c r="A237" s="53">
        <v>237</v>
      </c>
      <c r="B237" s="53" t="s">
        <v>656</v>
      </c>
      <c r="C237" s="55" t="s">
        <v>17</v>
      </c>
      <c r="D237" s="55" t="s">
        <v>1116</v>
      </c>
      <c r="E237" s="61" t="s">
        <v>1164</v>
      </c>
      <c r="F237" s="62" t="s">
        <v>1165</v>
      </c>
      <c r="G237" s="63">
        <v>0</v>
      </c>
      <c r="H237" s="63">
        <v>0</v>
      </c>
      <c r="I237" s="60">
        <v>0.92</v>
      </c>
      <c r="J237" s="66">
        <v>93.15</v>
      </c>
      <c r="K237" s="66">
        <v>0</v>
      </c>
      <c r="L237" s="66">
        <v>93.15</v>
      </c>
      <c r="M237" s="228">
        <v>10</v>
      </c>
      <c r="N237" s="88">
        <v>285</v>
      </c>
      <c r="O237" s="93"/>
      <c r="P237" s="94"/>
    </row>
    <row r="238" ht="20.1" customHeight="1" spans="1:16">
      <c r="A238" s="53">
        <v>238</v>
      </c>
      <c r="B238" s="53" t="s">
        <v>656</v>
      </c>
      <c r="C238" s="55" t="s">
        <v>17</v>
      </c>
      <c r="D238" s="55" t="s">
        <v>1116</v>
      </c>
      <c r="E238" s="61" t="s">
        <v>1166</v>
      </c>
      <c r="F238" s="62" t="s">
        <v>1167</v>
      </c>
      <c r="G238" s="63">
        <v>0</v>
      </c>
      <c r="H238" s="63">
        <v>0</v>
      </c>
      <c r="I238" s="60">
        <v>0.92</v>
      </c>
      <c r="J238" s="66">
        <v>30.87</v>
      </c>
      <c r="K238" s="66">
        <v>0</v>
      </c>
      <c r="L238" s="66">
        <v>30.87</v>
      </c>
      <c r="M238" s="228">
        <v>10</v>
      </c>
      <c r="N238" s="88">
        <v>285</v>
      </c>
      <c r="O238" s="93"/>
      <c r="P238" s="94"/>
    </row>
    <row r="239" ht="20.1" customHeight="1" spans="1:16">
      <c r="A239" s="53">
        <v>239</v>
      </c>
      <c r="B239" s="53" t="s">
        <v>656</v>
      </c>
      <c r="C239" s="55" t="s">
        <v>17</v>
      </c>
      <c r="D239" s="55" t="s">
        <v>1116</v>
      </c>
      <c r="E239" s="61" t="s">
        <v>1168</v>
      </c>
      <c r="F239" s="62" t="s">
        <v>1169</v>
      </c>
      <c r="G239" s="63">
        <v>0</v>
      </c>
      <c r="H239" s="63">
        <v>0</v>
      </c>
      <c r="I239" s="60">
        <v>0.92</v>
      </c>
      <c r="J239" s="66">
        <v>75.75</v>
      </c>
      <c r="K239" s="66">
        <v>0</v>
      </c>
      <c r="L239" s="66">
        <v>75.75</v>
      </c>
      <c r="M239" s="77">
        <v>10</v>
      </c>
      <c r="N239" s="88">
        <v>285</v>
      </c>
      <c r="O239" s="93"/>
      <c r="P239" s="94"/>
    </row>
    <row r="240" ht="20.1" customHeight="1" spans="1:16">
      <c r="A240" s="53">
        <v>240</v>
      </c>
      <c r="B240" s="53" t="s">
        <v>656</v>
      </c>
      <c r="C240" s="55" t="s">
        <v>17</v>
      </c>
      <c r="D240" s="55" t="s">
        <v>1116</v>
      </c>
      <c r="E240" s="61" t="s">
        <v>1170</v>
      </c>
      <c r="F240" s="62" t="s">
        <v>1171</v>
      </c>
      <c r="G240" s="63">
        <v>0</v>
      </c>
      <c r="H240" s="63">
        <v>0</v>
      </c>
      <c r="I240" s="60">
        <v>0.92</v>
      </c>
      <c r="J240" s="66">
        <v>81.1</v>
      </c>
      <c r="K240" s="66">
        <v>0</v>
      </c>
      <c r="L240" s="66">
        <v>81.1</v>
      </c>
      <c r="M240" s="77">
        <v>10</v>
      </c>
      <c r="N240" s="88">
        <v>285</v>
      </c>
      <c r="O240" s="93"/>
      <c r="P240" s="94"/>
    </row>
    <row r="241" ht="20.1" customHeight="1" spans="1:16">
      <c r="A241" s="53">
        <v>241</v>
      </c>
      <c r="B241" s="53" t="s">
        <v>656</v>
      </c>
      <c r="C241" s="55" t="s">
        <v>17</v>
      </c>
      <c r="D241" s="55" t="s">
        <v>1116</v>
      </c>
      <c r="E241" s="61" t="s">
        <v>1172</v>
      </c>
      <c r="F241" s="62" t="s">
        <v>1173</v>
      </c>
      <c r="G241" s="63">
        <v>0</v>
      </c>
      <c r="H241" s="63">
        <v>0</v>
      </c>
      <c r="I241" s="60">
        <v>0.92</v>
      </c>
      <c r="J241" s="66">
        <v>85.91</v>
      </c>
      <c r="K241" s="66">
        <v>0</v>
      </c>
      <c r="L241" s="66">
        <v>85.91</v>
      </c>
      <c r="M241" s="77">
        <v>10</v>
      </c>
      <c r="N241" s="88">
        <v>285</v>
      </c>
      <c r="O241" s="93"/>
      <c r="P241" s="94"/>
    </row>
    <row r="242" ht="20.1" customHeight="1" spans="1:16">
      <c r="A242" s="53">
        <v>242</v>
      </c>
      <c r="B242" s="53" t="s">
        <v>656</v>
      </c>
      <c r="C242" s="55" t="s">
        <v>17</v>
      </c>
      <c r="D242" s="55" t="s">
        <v>1116</v>
      </c>
      <c r="E242" s="61" t="s">
        <v>1174</v>
      </c>
      <c r="F242" s="62" t="s">
        <v>1175</v>
      </c>
      <c r="G242" s="63">
        <v>0</v>
      </c>
      <c r="H242" s="63">
        <v>0</v>
      </c>
      <c r="I242" s="60">
        <v>0.92</v>
      </c>
      <c r="J242" s="66">
        <v>9.78</v>
      </c>
      <c r="K242" s="66">
        <v>0</v>
      </c>
      <c r="L242" s="66">
        <v>9.78</v>
      </c>
      <c r="M242" s="77">
        <v>10</v>
      </c>
      <c r="N242" s="88">
        <v>285</v>
      </c>
      <c r="O242" s="93"/>
      <c r="P242" s="94"/>
    </row>
    <row r="243" ht="20.1" customHeight="1" spans="1:16">
      <c r="A243" s="53">
        <v>243</v>
      </c>
      <c r="B243" s="53" t="s">
        <v>656</v>
      </c>
      <c r="C243" s="55" t="s">
        <v>17</v>
      </c>
      <c r="D243" s="55" t="s">
        <v>1116</v>
      </c>
      <c r="E243" s="61" t="s">
        <v>1176</v>
      </c>
      <c r="F243" s="62" t="s">
        <v>1177</v>
      </c>
      <c r="G243" s="63">
        <v>0</v>
      </c>
      <c r="H243" s="63">
        <v>0</v>
      </c>
      <c r="I243" s="60">
        <v>0.92</v>
      </c>
      <c r="J243" s="66">
        <v>120</v>
      </c>
      <c r="K243" s="66">
        <v>0</v>
      </c>
      <c r="L243" s="66">
        <v>120</v>
      </c>
      <c r="M243" s="77">
        <v>450</v>
      </c>
      <c r="N243" s="88">
        <v>285</v>
      </c>
      <c r="O243" s="93"/>
      <c r="P243" s="94"/>
    </row>
    <row r="244" ht="20.1" customHeight="1" spans="1:16">
      <c r="A244" s="53">
        <v>244</v>
      </c>
      <c r="B244" s="53" t="s">
        <v>656</v>
      </c>
      <c r="C244" s="55" t="s">
        <v>17</v>
      </c>
      <c r="D244" s="55" t="s">
        <v>1116</v>
      </c>
      <c r="E244" s="61" t="s">
        <v>1178</v>
      </c>
      <c r="F244" s="62" t="s">
        <v>1179</v>
      </c>
      <c r="G244" s="63">
        <v>0</v>
      </c>
      <c r="H244" s="63">
        <v>0</v>
      </c>
      <c r="I244" s="60">
        <v>0</v>
      </c>
      <c r="J244" s="66">
        <v>1200</v>
      </c>
      <c r="K244" s="66">
        <v>0</v>
      </c>
      <c r="L244" s="66">
        <v>1200</v>
      </c>
      <c r="M244" s="77">
        <v>0</v>
      </c>
      <c r="N244" s="88">
        <v>285</v>
      </c>
      <c r="O244" s="93"/>
      <c r="P244" s="94"/>
    </row>
  </sheetData>
  <sheetProtection selectLockedCells="1" formatCells="0" formatColumns="0" formatRows="0" insertRows="0" insertColumns="0" insertHyperlinks="0" deleteColumns="0" deleteRows="0" sort="0" autoFilter="0" pivotTables="0"/>
  <autoFilter ref="A1:P244">
    <sortState ref="A1:P244">
      <sortCondition ref="A7:A254"/>
    </sortState>
  </autoFilter>
  <pageMargins left="0.699305555555556" right="0.699305555555556" top="0.75" bottom="0.75" header="0.3" footer="0.3"/>
  <pageSetup paperSize="9" orientation="portrait" horizontalDpi="200" verticalDpi="300"/>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39"/>
  <sheetViews>
    <sheetView showGridLines="0" zoomScale="85" zoomScaleNormal="85" workbookViewId="0">
      <pane ySplit="10" topLeftCell="A23" activePane="bottomLeft" state="frozen"/>
      <selection/>
      <selection pane="bottomLeft" activeCell="D9" sqref="D9"/>
    </sheetView>
  </sheetViews>
  <sheetFormatPr defaultColWidth="8.875" defaultRowHeight="17.6"/>
  <cols>
    <col min="1" max="1" width="1.625" customWidth="1"/>
    <col min="2" max="2" width="7.625" customWidth="1"/>
    <col min="3" max="3" width="9.5" customWidth="1"/>
    <col min="4" max="4" width="11" customWidth="1"/>
    <col min="5" max="5" width="17.125" customWidth="1"/>
    <col min="6" max="14" width="7.125" customWidth="1"/>
    <col min="15" max="19" width="7.125" style="68" customWidth="1"/>
    <col min="20" max="20" width="43.625" style="117" customWidth="1"/>
    <col min="21" max="21" width="49.5" customWidth="1"/>
    <col min="22" max="22" width="8.875" customWidth="1"/>
    <col min="23" max="24" width="8.5" customWidth="1"/>
    <col min="25" max="25" width="2.5" customWidth="1"/>
    <col min="26" max="27" width="8.5" customWidth="1"/>
  </cols>
  <sheetData>
    <row r="1" spans="1:20">
      <c r="A1" s="47"/>
      <c r="B1" s="48" t="s">
        <v>1180</v>
      </c>
      <c r="C1" s="50"/>
      <c r="D1" s="47"/>
      <c r="E1" s="47"/>
      <c r="F1" s="64"/>
      <c r="G1" s="64"/>
      <c r="H1" s="64"/>
      <c r="I1" s="64"/>
      <c r="J1" s="64"/>
      <c r="K1" s="64"/>
      <c r="L1" s="51"/>
      <c r="M1" s="51"/>
      <c r="N1" s="68"/>
      <c r="T1" s="141"/>
    </row>
    <row r="2" outlineLevel="1" spans="1:20">
      <c r="A2" s="47"/>
      <c r="B2" s="50" t="s">
        <v>1</v>
      </c>
      <c r="C2" s="50"/>
      <c r="D2" s="47"/>
      <c r="E2" s="47"/>
      <c r="F2" s="64"/>
      <c r="G2" s="64"/>
      <c r="H2" s="64"/>
      <c r="I2" s="64"/>
      <c r="J2" s="64"/>
      <c r="K2" s="64"/>
      <c r="L2" s="51"/>
      <c r="M2" s="51"/>
      <c r="N2" s="68"/>
      <c r="T2" s="141"/>
    </row>
    <row r="3" outlineLevel="1" spans="1:20">
      <c r="A3" s="47"/>
      <c r="B3" s="69" t="s">
        <v>1181</v>
      </c>
      <c r="C3" s="50"/>
      <c r="D3" s="47"/>
      <c r="E3" s="47"/>
      <c r="F3" s="64"/>
      <c r="G3" s="64"/>
      <c r="H3" s="64"/>
      <c r="I3" s="64"/>
      <c r="J3" s="64"/>
      <c r="K3" s="64"/>
      <c r="L3" s="51"/>
      <c r="M3" s="51"/>
      <c r="N3" s="68"/>
      <c r="T3" s="141"/>
    </row>
    <row r="4" outlineLevel="1" spans="1:20">
      <c r="A4" s="47"/>
      <c r="B4" s="50" t="s">
        <v>1182</v>
      </c>
      <c r="C4" s="50"/>
      <c r="D4" s="47"/>
      <c r="E4" s="47"/>
      <c r="F4" s="64"/>
      <c r="G4" s="64"/>
      <c r="H4" s="64"/>
      <c r="I4" s="64"/>
      <c r="J4" s="64"/>
      <c r="K4" s="64"/>
      <c r="L4" s="51"/>
      <c r="M4" s="51"/>
      <c r="N4" s="68"/>
      <c r="T4" s="141"/>
    </row>
    <row r="5" outlineLevel="1" spans="1:20">
      <c r="A5" s="47"/>
      <c r="B5" s="118" t="s">
        <v>643</v>
      </c>
      <c r="C5" s="119" t="s">
        <v>46</v>
      </c>
      <c r="D5" s="120"/>
      <c r="E5" s="125" t="s">
        <v>1183</v>
      </c>
      <c r="F5" s="64"/>
      <c r="G5" s="64"/>
      <c r="H5" s="64"/>
      <c r="I5" s="64"/>
      <c r="J5" s="64"/>
      <c r="K5" s="64"/>
      <c r="L5" s="51"/>
      <c r="M5" s="51"/>
      <c r="N5" s="68"/>
      <c r="T5" s="141"/>
    </row>
    <row r="6" outlineLevel="1" spans="1:20">
      <c r="A6" s="47"/>
      <c r="B6" s="121"/>
      <c r="C6" s="122" t="s">
        <v>1184</v>
      </c>
      <c r="D6" s="123" t="s">
        <v>1185</v>
      </c>
      <c r="E6" s="126"/>
      <c r="F6" s="64"/>
      <c r="G6" s="64"/>
      <c r="H6" s="64"/>
      <c r="I6" s="64"/>
      <c r="J6" s="64"/>
      <c r="K6" s="64"/>
      <c r="L6" s="51"/>
      <c r="M6" s="51"/>
      <c r="N6" s="68"/>
      <c r="T6" s="141"/>
    </row>
    <row r="7" outlineLevel="1" spans="1:20">
      <c r="A7" s="47"/>
      <c r="B7" s="123">
        <v>1</v>
      </c>
      <c r="C7" s="122" t="e">
        <f>'ST Process'!#REF!</f>
        <v>#REF!</v>
      </c>
      <c r="D7" s="123">
        <v>1102.1</v>
      </c>
      <c r="E7" s="123" t="e">
        <f>C7-D7</f>
        <v>#REF!</v>
      </c>
      <c r="F7" s="64"/>
      <c r="G7" s="64"/>
      <c r="H7" s="69"/>
      <c r="I7" s="69"/>
      <c r="J7" s="69"/>
      <c r="K7" s="69"/>
      <c r="L7" s="69"/>
      <c r="M7" s="137"/>
      <c r="N7" s="68"/>
      <c r="T7" s="141"/>
    </row>
    <row r="8" spans="1:20">
      <c r="A8" s="47"/>
      <c r="B8" s="50"/>
      <c r="C8" s="50"/>
      <c r="D8" s="49"/>
      <c r="E8" s="47"/>
      <c r="F8" s="64"/>
      <c r="G8" s="67"/>
      <c r="H8" s="67"/>
      <c r="I8" s="67"/>
      <c r="J8" s="67"/>
      <c r="K8" s="67"/>
      <c r="L8" s="47"/>
      <c r="M8" s="47"/>
      <c r="N8" s="79"/>
      <c r="T8" s="141"/>
    </row>
    <row r="9" ht="20.25" customHeight="1" spans="1:20">
      <c r="A9" s="47"/>
      <c r="B9" s="51"/>
      <c r="C9" s="51"/>
      <c r="D9" s="51"/>
      <c r="E9" s="51"/>
      <c r="F9" s="127" t="s">
        <v>1186</v>
      </c>
      <c r="G9" s="128"/>
      <c r="H9" s="129"/>
      <c r="I9" s="127" t="s">
        <v>1187</v>
      </c>
      <c r="J9" s="128"/>
      <c r="K9" s="129"/>
      <c r="L9" s="80" t="s">
        <v>1188</v>
      </c>
      <c r="M9" s="81"/>
      <c r="N9" s="138" t="s">
        <v>46</v>
      </c>
      <c r="O9" s="138"/>
      <c r="P9" s="138"/>
      <c r="Q9" s="138" t="s">
        <v>48</v>
      </c>
      <c r="R9" s="138"/>
      <c r="S9" s="138"/>
      <c r="T9" s="141"/>
    </row>
    <row r="10" ht="36.75" customHeight="1" spans="1:20">
      <c r="A10" s="47"/>
      <c r="B10" s="52" t="s">
        <v>643</v>
      </c>
      <c r="C10" s="52" t="s">
        <v>10</v>
      </c>
      <c r="D10" s="52" t="s">
        <v>645</v>
      </c>
      <c r="E10" s="56" t="s">
        <v>44</v>
      </c>
      <c r="F10" s="130" t="s">
        <v>650</v>
      </c>
      <c r="G10" s="131" t="s">
        <v>651</v>
      </c>
      <c r="H10" s="131" t="s">
        <v>652</v>
      </c>
      <c r="I10" s="135" t="s">
        <v>650</v>
      </c>
      <c r="J10" s="135" t="s">
        <v>651</v>
      </c>
      <c r="K10" s="135" t="s">
        <v>652</v>
      </c>
      <c r="L10" s="130" t="s">
        <v>653</v>
      </c>
      <c r="M10" s="135" t="s">
        <v>653</v>
      </c>
      <c r="N10" s="130" t="s">
        <v>1189</v>
      </c>
      <c r="O10" s="135" t="s">
        <v>1190</v>
      </c>
      <c r="P10" s="56" t="s">
        <v>1183</v>
      </c>
      <c r="Q10" s="130" t="s">
        <v>1191</v>
      </c>
      <c r="R10" s="135" t="s">
        <v>1192</v>
      </c>
      <c r="S10" s="56" t="s">
        <v>1183</v>
      </c>
      <c r="T10" s="87" t="s">
        <v>52</v>
      </c>
    </row>
    <row r="11" ht="21.95" customHeight="1" spans="1:20">
      <c r="A11" s="51"/>
      <c r="B11" s="53">
        <v>1</v>
      </c>
      <c r="C11" s="124" t="s">
        <v>657</v>
      </c>
      <c r="D11" s="124" t="s">
        <v>658</v>
      </c>
      <c r="E11" s="132" t="s">
        <v>659</v>
      </c>
      <c r="F11" s="66">
        <v>94.32</v>
      </c>
      <c r="G11" s="66">
        <v>97.38</v>
      </c>
      <c r="H11" s="66">
        <v>97.38</v>
      </c>
      <c r="I11" s="66">
        <v>96.32</v>
      </c>
      <c r="J11" s="66">
        <v>99.38</v>
      </c>
      <c r="K11" s="66">
        <v>99.38</v>
      </c>
      <c r="L11" s="136">
        <v>9</v>
      </c>
      <c r="M11" s="139">
        <v>10</v>
      </c>
      <c r="N11" s="76">
        <v>1.1</v>
      </c>
      <c r="O11" s="78">
        <v>1</v>
      </c>
      <c r="P11" s="76">
        <f t="shared" ref="P11:P37" si="0">N11-O11</f>
        <v>0.1</v>
      </c>
      <c r="Q11" s="76">
        <v>1.1</v>
      </c>
      <c r="R11" s="78">
        <v>1</v>
      </c>
      <c r="S11" s="76">
        <f>Q11-R11</f>
        <v>0.1</v>
      </c>
      <c r="T11" s="142" t="s">
        <v>1193</v>
      </c>
    </row>
    <row r="12" ht="21.95" customHeight="1" spans="1:20">
      <c r="A12" s="51"/>
      <c r="B12" s="53">
        <v>3</v>
      </c>
      <c r="C12" s="124" t="s">
        <v>657</v>
      </c>
      <c r="D12" s="124" t="s">
        <v>658</v>
      </c>
      <c r="E12" s="132" t="s">
        <v>665</v>
      </c>
      <c r="F12" s="66">
        <v>110.7</v>
      </c>
      <c r="G12" s="66">
        <v>113.66</v>
      </c>
      <c r="H12" s="66">
        <v>113.66</v>
      </c>
      <c r="I12" s="66">
        <v>115.7</v>
      </c>
      <c r="J12" s="66">
        <v>118.66</v>
      </c>
      <c r="K12" s="66">
        <v>118.66</v>
      </c>
      <c r="L12" s="136">
        <v>17</v>
      </c>
      <c r="M12" s="139">
        <v>24</v>
      </c>
      <c r="N12" s="76">
        <v>0.7</v>
      </c>
      <c r="O12" s="78">
        <v>0.5</v>
      </c>
      <c r="P12" s="76">
        <f t="shared" si="0"/>
        <v>0.2</v>
      </c>
      <c r="Q12" s="76">
        <v>0.7</v>
      </c>
      <c r="R12" s="78">
        <v>0.5</v>
      </c>
      <c r="S12" s="76">
        <f t="shared" ref="S12:S37" si="1">Q12-R12</f>
        <v>0.2</v>
      </c>
      <c r="T12" s="142" t="s">
        <v>1193</v>
      </c>
    </row>
    <row r="13" ht="23" spans="1:20">
      <c r="A13" s="51"/>
      <c r="B13" s="53">
        <v>17</v>
      </c>
      <c r="C13" s="124" t="s">
        <v>14</v>
      </c>
      <c r="D13" s="124" t="s">
        <v>688</v>
      </c>
      <c r="E13" s="132" t="s">
        <v>700</v>
      </c>
      <c r="F13" s="66">
        <v>66.1366666666667</v>
      </c>
      <c r="G13" s="133">
        <v>75.26</v>
      </c>
      <c r="H13" s="66">
        <v>75.26</v>
      </c>
      <c r="I13" s="66">
        <v>66.5333333333333</v>
      </c>
      <c r="J13" s="133">
        <v>70.8</v>
      </c>
      <c r="K13" s="66">
        <v>70.8</v>
      </c>
      <c r="L13" s="75">
        <v>1</v>
      </c>
      <c r="M13" s="140">
        <v>1</v>
      </c>
      <c r="N13" s="76">
        <v>8</v>
      </c>
      <c r="O13" s="78">
        <v>7</v>
      </c>
      <c r="P13" s="76">
        <f t="shared" si="0"/>
        <v>1</v>
      </c>
      <c r="Q13" s="76">
        <v>8</v>
      </c>
      <c r="R13" s="78">
        <v>7</v>
      </c>
      <c r="S13" s="76">
        <f t="shared" si="1"/>
        <v>1</v>
      </c>
      <c r="T13" s="142" t="s">
        <v>1194</v>
      </c>
    </row>
    <row r="14" spans="1:20">
      <c r="A14" s="51"/>
      <c r="B14" s="53">
        <v>27</v>
      </c>
      <c r="C14" s="124" t="s">
        <v>14</v>
      </c>
      <c r="D14" s="124" t="s">
        <v>688</v>
      </c>
      <c r="E14" s="132" t="s">
        <v>730</v>
      </c>
      <c r="F14" s="66">
        <v>73.14</v>
      </c>
      <c r="G14" s="133">
        <v>70.0133333333333</v>
      </c>
      <c r="H14" s="66">
        <v>73.14</v>
      </c>
      <c r="I14" s="66">
        <v>61.08</v>
      </c>
      <c r="J14" s="133">
        <v>63.1</v>
      </c>
      <c r="K14" s="66">
        <v>63.1</v>
      </c>
      <c r="L14" s="75">
        <v>1</v>
      </c>
      <c r="M14" s="140">
        <v>1</v>
      </c>
      <c r="N14" s="76">
        <v>7</v>
      </c>
      <c r="O14" s="78">
        <v>6</v>
      </c>
      <c r="P14" s="76">
        <f t="shared" si="0"/>
        <v>1</v>
      </c>
      <c r="Q14" s="76">
        <v>7</v>
      </c>
      <c r="R14" s="78">
        <v>6</v>
      </c>
      <c r="S14" s="76">
        <f t="shared" si="1"/>
        <v>1</v>
      </c>
      <c r="T14" s="142" t="s">
        <v>1195</v>
      </c>
    </row>
    <row r="15" ht="21.95" customHeight="1" spans="1:20">
      <c r="A15" s="51"/>
      <c r="B15" s="53">
        <v>36</v>
      </c>
      <c r="C15" s="124" t="s">
        <v>757</v>
      </c>
      <c r="D15" s="124" t="s">
        <v>758</v>
      </c>
      <c r="E15" s="132" t="s">
        <v>759</v>
      </c>
      <c r="F15" s="66">
        <v>96.85</v>
      </c>
      <c r="G15" s="66">
        <v>99.75</v>
      </c>
      <c r="H15" s="66">
        <v>99.75</v>
      </c>
      <c r="I15" s="66">
        <v>96.85</v>
      </c>
      <c r="J15" s="66">
        <v>99.75</v>
      </c>
      <c r="K15" s="66">
        <v>99.75</v>
      </c>
      <c r="L15" s="136">
        <v>6</v>
      </c>
      <c r="M15" s="139">
        <v>7</v>
      </c>
      <c r="N15" s="76">
        <v>1.6</v>
      </c>
      <c r="O15" s="78">
        <v>1.4</v>
      </c>
      <c r="P15" s="76">
        <f t="shared" si="0"/>
        <v>0.2</v>
      </c>
      <c r="Q15" s="76">
        <v>1.6</v>
      </c>
      <c r="R15" s="78">
        <v>1.4</v>
      </c>
      <c r="S15" s="76">
        <f t="shared" si="1"/>
        <v>0.2</v>
      </c>
      <c r="T15" s="142" t="s">
        <v>1193</v>
      </c>
    </row>
    <row r="16" ht="21.95" customHeight="1" spans="1:20">
      <c r="A16" s="51"/>
      <c r="B16" s="53">
        <v>49</v>
      </c>
      <c r="C16" s="124" t="s">
        <v>757</v>
      </c>
      <c r="D16" s="124" t="s">
        <v>758</v>
      </c>
      <c r="E16" s="132" t="s">
        <v>787</v>
      </c>
      <c r="F16" s="66">
        <v>53.14</v>
      </c>
      <c r="G16" s="66">
        <v>56.18</v>
      </c>
      <c r="H16" s="66">
        <v>56.18</v>
      </c>
      <c r="I16" s="66">
        <v>56.64</v>
      </c>
      <c r="J16" s="66">
        <v>58.98</v>
      </c>
      <c r="K16" s="66">
        <v>58.98</v>
      </c>
      <c r="L16" s="136">
        <v>5</v>
      </c>
      <c r="M16" s="139">
        <v>7</v>
      </c>
      <c r="N16" s="76">
        <v>1.1</v>
      </c>
      <c r="O16" s="78">
        <v>0.8</v>
      </c>
      <c r="P16" s="76">
        <f t="shared" si="0"/>
        <v>0.3</v>
      </c>
      <c r="Q16" s="76">
        <v>1.1</v>
      </c>
      <c r="R16" s="78">
        <v>0.8</v>
      </c>
      <c r="S16" s="76">
        <f t="shared" si="1"/>
        <v>0.3</v>
      </c>
      <c r="T16" s="142" t="s">
        <v>1193</v>
      </c>
    </row>
    <row r="17" ht="21.95" customHeight="1" spans="1:20">
      <c r="A17" s="51"/>
      <c r="B17" s="53">
        <v>53</v>
      </c>
      <c r="C17" s="124" t="s">
        <v>757</v>
      </c>
      <c r="D17" s="124" t="s">
        <v>758</v>
      </c>
      <c r="E17" s="132" t="s">
        <v>86</v>
      </c>
      <c r="F17" s="66">
        <v>49.88</v>
      </c>
      <c r="G17" s="133">
        <v>101.85</v>
      </c>
      <c r="H17" s="66">
        <v>101.85</v>
      </c>
      <c r="I17" s="66">
        <v>49.88</v>
      </c>
      <c r="J17" s="133">
        <v>95.02</v>
      </c>
      <c r="K17" s="66">
        <v>95.02</v>
      </c>
      <c r="L17" s="75">
        <v>1</v>
      </c>
      <c r="M17" s="140">
        <v>1</v>
      </c>
      <c r="N17" s="76">
        <v>5</v>
      </c>
      <c r="O17" s="78">
        <v>5</v>
      </c>
      <c r="P17" s="76">
        <f t="shared" si="0"/>
        <v>0</v>
      </c>
      <c r="Q17" s="76">
        <v>10</v>
      </c>
      <c r="R17" s="78">
        <v>9</v>
      </c>
      <c r="S17" s="76">
        <f t="shared" si="1"/>
        <v>1</v>
      </c>
      <c r="T17" s="142" t="s">
        <v>1196</v>
      </c>
    </row>
    <row r="18" ht="21.95" customHeight="1" spans="1:20">
      <c r="A18" s="51"/>
      <c r="B18" s="53">
        <v>55</v>
      </c>
      <c r="C18" s="124" t="s">
        <v>757</v>
      </c>
      <c r="D18" s="124" t="s">
        <v>758</v>
      </c>
      <c r="E18" s="132" t="s">
        <v>804</v>
      </c>
      <c r="F18" s="66">
        <v>159.52</v>
      </c>
      <c r="G18" s="66">
        <v>162.42</v>
      </c>
      <c r="H18" s="66">
        <v>162.42</v>
      </c>
      <c r="I18" s="66">
        <v>159.52</v>
      </c>
      <c r="J18" s="66">
        <v>162.42</v>
      </c>
      <c r="K18" s="66">
        <v>162.42</v>
      </c>
      <c r="L18" s="136">
        <v>26</v>
      </c>
      <c r="M18" s="139">
        <v>34</v>
      </c>
      <c r="N18" s="76">
        <v>0.6</v>
      </c>
      <c r="O18" s="78">
        <v>0.5</v>
      </c>
      <c r="P18" s="76">
        <f t="shared" si="0"/>
        <v>0.1</v>
      </c>
      <c r="Q18" s="76">
        <v>0.6</v>
      </c>
      <c r="R18" s="78">
        <v>0.5</v>
      </c>
      <c r="S18" s="76">
        <f t="shared" si="1"/>
        <v>0.1</v>
      </c>
      <c r="T18" s="142" t="s">
        <v>1193</v>
      </c>
    </row>
    <row r="19" ht="21.95" customHeight="1" spans="1:20">
      <c r="A19" s="51"/>
      <c r="B19" s="53">
        <v>56</v>
      </c>
      <c r="C19" s="124" t="s">
        <v>757</v>
      </c>
      <c r="D19" s="124" t="s">
        <v>758</v>
      </c>
      <c r="E19" s="132" t="s">
        <v>88</v>
      </c>
      <c r="F19" s="66">
        <v>111.58</v>
      </c>
      <c r="G19" s="66">
        <v>23.36</v>
      </c>
      <c r="H19" s="66">
        <v>111.58</v>
      </c>
      <c r="I19" s="66">
        <v>150.17</v>
      </c>
      <c r="J19" s="66">
        <v>23.36</v>
      </c>
      <c r="K19" s="66">
        <v>150.17</v>
      </c>
      <c r="L19" s="136">
        <v>2</v>
      </c>
      <c r="M19" s="139">
        <v>4</v>
      </c>
      <c r="N19" s="76">
        <v>6</v>
      </c>
      <c r="O19" s="78">
        <v>4</v>
      </c>
      <c r="P19" s="76">
        <f t="shared" si="0"/>
        <v>2</v>
      </c>
      <c r="Q19" s="76">
        <v>6</v>
      </c>
      <c r="R19" s="78">
        <v>4</v>
      </c>
      <c r="S19" s="76">
        <f t="shared" si="1"/>
        <v>2</v>
      </c>
      <c r="T19" s="142" t="s">
        <v>1193</v>
      </c>
    </row>
    <row r="20" ht="21.95" customHeight="1" spans="1:20">
      <c r="A20" s="51"/>
      <c r="B20" s="53">
        <v>57</v>
      </c>
      <c r="C20" s="124" t="s">
        <v>757</v>
      </c>
      <c r="D20" s="124" t="s">
        <v>758</v>
      </c>
      <c r="E20" s="132" t="s">
        <v>90</v>
      </c>
      <c r="F20" s="66">
        <v>115.86</v>
      </c>
      <c r="G20" s="66">
        <v>23.17</v>
      </c>
      <c r="H20" s="66">
        <v>139.03</v>
      </c>
      <c r="I20" s="66">
        <v>174.16</v>
      </c>
      <c r="J20" s="66">
        <v>23.17</v>
      </c>
      <c r="K20" s="66">
        <v>197.33</v>
      </c>
      <c r="L20" s="136">
        <v>4</v>
      </c>
      <c r="M20" s="139">
        <v>8</v>
      </c>
      <c r="N20" s="76">
        <v>8</v>
      </c>
      <c r="O20" s="78">
        <v>6</v>
      </c>
      <c r="P20" s="76">
        <f t="shared" si="0"/>
        <v>2</v>
      </c>
      <c r="Q20" s="76">
        <v>4</v>
      </c>
      <c r="R20" s="78">
        <v>3</v>
      </c>
      <c r="S20" s="76">
        <f t="shared" si="1"/>
        <v>1</v>
      </c>
      <c r="T20" s="142" t="s">
        <v>1197</v>
      </c>
    </row>
    <row r="21" ht="21.95" customHeight="1" spans="1:20">
      <c r="A21" s="51"/>
      <c r="B21" s="53">
        <v>62</v>
      </c>
      <c r="C21" s="124" t="s">
        <v>757</v>
      </c>
      <c r="D21" s="124" t="s">
        <v>758</v>
      </c>
      <c r="E21" s="132" t="s">
        <v>96</v>
      </c>
      <c r="F21" s="66">
        <v>111.59</v>
      </c>
      <c r="G21" s="66">
        <v>114.58</v>
      </c>
      <c r="H21" s="66">
        <v>114.58</v>
      </c>
      <c r="I21" s="66">
        <v>170.1</v>
      </c>
      <c r="J21" s="66">
        <v>173.09</v>
      </c>
      <c r="K21" s="66">
        <v>173.09</v>
      </c>
      <c r="L21" s="136">
        <v>6</v>
      </c>
      <c r="M21" s="139">
        <v>6</v>
      </c>
      <c r="N21" s="76">
        <v>1.8</v>
      </c>
      <c r="O21" s="78">
        <v>1.4</v>
      </c>
      <c r="P21" s="76">
        <f t="shared" si="0"/>
        <v>0.4</v>
      </c>
      <c r="Q21" s="76">
        <v>1.8</v>
      </c>
      <c r="R21" s="78">
        <v>1.4</v>
      </c>
      <c r="S21" s="76">
        <f t="shared" si="1"/>
        <v>0.4</v>
      </c>
      <c r="T21" s="142" t="s">
        <v>1193</v>
      </c>
    </row>
    <row r="22" ht="21.95" customHeight="1" spans="1:20">
      <c r="A22" s="51"/>
      <c r="B22" s="53">
        <v>63</v>
      </c>
      <c r="C22" s="124" t="s">
        <v>757</v>
      </c>
      <c r="D22" s="124" t="s">
        <v>758</v>
      </c>
      <c r="E22" s="132" t="s">
        <v>199</v>
      </c>
      <c r="F22" s="66">
        <v>131.68</v>
      </c>
      <c r="G22" s="66">
        <v>134.67</v>
      </c>
      <c r="H22" s="66">
        <v>134.67</v>
      </c>
      <c r="I22" s="66">
        <v>119.66</v>
      </c>
      <c r="J22" s="66">
        <v>122.65</v>
      </c>
      <c r="K22" s="66">
        <v>122.65</v>
      </c>
      <c r="L22" s="136">
        <v>26</v>
      </c>
      <c r="M22" s="139">
        <v>22</v>
      </c>
      <c r="N22" s="76">
        <v>0.5</v>
      </c>
      <c r="O22" s="78">
        <v>0.6</v>
      </c>
      <c r="P22" s="76">
        <f t="shared" si="0"/>
        <v>-0.1</v>
      </c>
      <c r="Q22" s="76">
        <v>0.5</v>
      </c>
      <c r="R22" s="78">
        <v>0.6</v>
      </c>
      <c r="S22" s="76">
        <f t="shared" si="1"/>
        <v>-0.1</v>
      </c>
      <c r="T22" s="142" t="s">
        <v>1193</v>
      </c>
    </row>
    <row r="23" ht="21.95" customHeight="1" spans="1:20">
      <c r="A23" s="51"/>
      <c r="B23" s="53">
        <v>64</v>
      </c>
      <c r="C23" s="124" t="s">
        <v>757</v>
      </c>
      <c r="D23" s="124" t="s">
        <v>758</v>
      </c>
      <c r="E23" s="132" t="s">
        <v>98</v>
      </c>
      <c r="F23" s="66">
        <v>111.59</v>
      </c>
      <c r="G23" s="66">
        <v>114.58</v>
      </c>
      <c r="H23" s="66">
        <v>114.58</v>
      </c>
      <c r="I23" s="66">
        <v>170.1</v>
      </c>
      <c r="J23" s="66">
        <v>173.09</v>
      </c>
      <c r="K23" s="66">
        <v>173.09</v>
      </c>
      <c r="L23" s="136">
        <v>6</v>
      </c>
      <c r="M23" s="139">
        <v>12</v>
      </c>
      <c r="N23" s="76">
        <v>1.8</v>
      </c>
      <c r="O23" s="78">
        <v>1.4</v>
      </c>
      <c r="P23" s="76">
        <f t="shared" si="0"/>
        <v>0.4</v>
      </c>
      <c r="Q23" s="76">
        <v>1.8</v>
      </c>
      <c r="R23" s="78">
        <v>1.4</v>
      </c>
      <c r="S23" s="76">
        <f t="shared" si="1"/>
        <v>0.4</v>
      </c>
      <c r="T23" s="142" t="s">
        <v>1193</v>
      </c>
    </row>
    <row r="24" ht="21.95" customHeight="1" spans="1:20">
      <c r="A24" s="51"/>
      <c r="B24" s="53">
        <v>65</v>
      </c>
      <c r="C24" s="124" t="s">
        <v>757</v>
      </c>
      <c r="D24" s="124" t="s">
        <v>758</v>
      </c>
      <c r="E24" s="132" t="s">
        <v>824</v>
      </c>
      <c r="F24" s="66">
        <v>131.68</v>
      </c>
      <c r="G24" s="66">
        <v>134.67</v>
      </c>
      <c r="H24" s="66">
        <v>134.67</v>
      </c>
      <c r="I24" s="66">
        <v>119.66</v>
      </c>
      <c r="J24" s="66">
        <v>122.65</v>
      </c>
      <c r="K24" s="66">
        <v>122.65</v>
      </c>
      <c r="L24" s="136">
        <v>26</v>
      </c>
      <c r="M24" s="139">
        <v>22</v>
      </c>
      <c r="N24" s="76">
        <v>0.5</v>
      </c>
      <c r="O24" s="78">
        <v>0.6</v>
      </c>
      <c r="P24" s="76">
        <f t="shared" si="0"/>
        <v>-0.1</v>
      </c>
      <c r="Q24" s="76">
        <v>0.5</v>
      </c>
      <c r="R24" s="78">
        <v>0.6</v>
      </c>
      <c r="S24" s="76">
        <f t="shared" si="1"/>
        <v>-0.1</v>
      </c>
      <c r="T24" s="142" t="s">
        <v>1193</v>
      </c>
    </row>
    <row r="25" ht="21.95" customHeight="1" spans="1:20">
      <c r="A25" s="51"/>
      <c r="B25" s="53">
        <v>74</v>
      </c>
      <c r="C25" s="124" t="s">
        <v>757</v>
      </c>
      <c r="D25" s="124" t="s">
        <v>758</v>
      </c>
      <c r="E25" s="132" t="s">
        <v>109</v>
      </c>
      <c r="F25" s="66">
        <v>165.46</v>
      </c>
      <c r="G25" s="66">
        <v>168.5</v>
      </c>
      <c r="H25" s="66">
        <v>168.5</v>
      </c>
      <c r="I25" s="66">
        <v>201.74</v>
      </c>
      <c r="J25" s="66">
        <v>204.78</v>
      </c>
      <c r="K25" s="66">
        <v>204.78</v>
      </c>
      <c r="L25" s="136">
        <v>8</v>
      </c>
      <c r="M25" s="139">
        <v>12</v>
      </c>
      <c r="N25" s="76">
        <v>3.9</v>
      </c>
      <c r="O25" s="78">
        <v>3.2</v>
      </c>
      <c r="P25" s="76">
        <f t="shared" si="0"/>
        <v>0.7</v>
      </c>
      <c r="Q25" s="76">
        <v>3.9</v>
      </c>
      <c r="R25" s="78">
        <v>3.2</v>
      </c>
      <c r="S25" s="76">
        <f t="shared" si="1"/>
        <v>0.7</v>
      </c>
      <c r="T25" s="142" t="s">
        <v>1193</v>
      </c>
    </row>
    <row r="26" ht="21.95" customHeight="1" spans="1:20">
      <c r="A26" s="51"/>
      <c r="B26" s="53">
        <v>75</v>
      </c>
      <c r="C26" s="124" t="s">
        <v>757</v>
      </c>
      <c r="D26" s="124" t="s">
        <v>758</v>
      </c>
      <c r="E26" s="134" t="s">
        <v>113</v>
      </c>
      <c r="F26" s="66">
        <v>130.604285714286</v>
      </c>
      <c r="G26" s="66">
        <v>133.644285714286</v>
      </c>
      <c r="H26" s="66">
        <v>220.8</v>
      </c>
      <c r="I26" s="66">
        <v>144.57</v>
      </c>
      <c r="J26" s="66">
        <v>147.61</v>
      </c>
      <c r="K26" s="66">
        <v>147.61</v>
      </c>
      <c r="L26" s="136">
        <v>6</v>
      </c>
      <c r="M26" s="139">
        <v>7</v>
      </c>
      <c r="N26" s="76">
        <v>4.1</v>
      </c>
      <c r="O26" s="78">
        <v>3.9</v>
      </c>
      <c r="P26" s="76">
        <f t="shared" si="0"/>
        <v>0.2</v>
      </c>
      <c r="Q26" s="76">
        <v>4.1</v>
      </c>
      <c r="R26" s="78">
        <v>3.9</v>
      </c>
      <c r="S26" s="76">
        <f t="shared" si="1"/>
        <v>0.2</v>
      </c>
      <c r="T26" s="142" t="s">
        <v>1193</v>
      </c>
    </row>
    <row r="27" ht="21.95" customHeight="1" spans="1:20">
      <c r="A27" s="51"/>
      <c r="B27" s="53">
        <v>90</v>
      </c>
      <c r="C27" s="124" t="s">
        <v>15</v>
      </c>
      <c r="D27" s="124" t="s">
        <v>874</v>
      </c>
      <c r="E27" s="132" t="s">
        <v>245</v>
      </c>
      <c r="F27" s="66">
        <v>67.3133333333333</v>
      </c>
      <c r="G27" s="133">
        <v>94.73</v>
      </c>
      <c r="H27" s="66">
        <v>94.73</v>
      </c>
      <c r="I27" s="66">
        <v>67.3133333333333</v>
      </c>
      <c r="J27" s="133">
        <v>81.63</v>
      </c>
      <c r="K27" s="66">
        <v>81.63</v>
      </c>
      <c r="L27" s="75">
        <v>1</v>
      </c>
      <c r="M27" s="140">
        <v>1</v>
      </c>
      <c r="N27" s="76">
        <v>9</v>
      </c>
      <c r="O27" s="76">
        <v>8</v>
      </c>
      <c r="P27" s="76">
        <f t="shared" si="0"/>
        <v>1</v>
      </c>
      <c r="Q27" s="76">
        <v>9</v>
      </c>
      <c r="R27" s="78">
        <v>8</v>
      </c>
      <c r="S27" s="76">
        <f t="shared" si="1"/>
        <v>1</v>
      </c>
      <c r="T27" s="142" t="s">
        <v>1198</v>
      </c>
    </row>
    <row r="28" ht="21.95" customHeight="1" spans="1:20">
      <c r="A28" s="51"/>
      <c r="B28" s="53">
        <v>99</v>
      </c>
      <c r="C28" s="124" t="s">
        <v>15</v>
      </c>
      <c r="D28" s="124" t="s">
        <v>874</v>
      </c>
      <c r="E28" s="132" t="s">
        <v>207</v>
      </c>
      <c r="F28" s="133">
        <v>112.54</v>
      </c>
      <c r="G28" s="66" t="s">
        <v>21</v>
      </c>
      <c r="H28" s="66">
        <v>112.54</v>
      </c>
      <c r="I28" s="133">
        <v>128.45</v>
      </c>
      <c r="J28" s="66" t="s">
        <v>21</v>
      </c>
      <c r="K28" s="66">
        <v>128.45</v>
      </c>
      <c r="L28" s="75">
        <v>1</v>
      </c>
      <c r="M28" s="140">
        <v>1</v>
      </c>
      <c r="N28" s="76">
        <v>11</v>
      </c>
      <c r="O28" s="78">
        <v>12</v>
      </c>
      <c r="P28" s="76">
        <f t="shared" si="0"/>
        <v>-1</v>
      </c>
      <c r="Q28" s="76">
        <v>0</v>
      </c>
      <c r="R28" s="78">
        <v>0</v>
      </c>
      <c r="S28" s="76">
        <f t="shared" si="1"/>
        <v>0</v>
      </c>
      <c r="T28" s="142" t="s">
        <v>1199</v>
      </c>
    </row>
    <row r="29" ht="21.95" customHeight="1" spans="1:20">
      <c r="A29" s="51"/>
      <c r="B29" s="53">
        <v>106</v>
      </c>
      <c r="C29" s="124" t="s">
        <v>15</v>
      </c>
      <c r="D29" s="124" t="s">
        <v>874</v>
      </c>
      <c r="E29" s="132" t="s">
        <v>913</v>
      </c>
      <c r="F29" s="133">
        <v>39.16</v>
      </c>
      <c r="G29" s="66" t="s">
        <v>21</v>
      </c>
      <c r="H29" s="66">
        <v>39.16</v>
      </c>
      <c r="I29" s="133">
        <v>25.17</v>
      </c>
      <c r="J29" s="66" t="s">
        <v>21</v>
      </c>
      <c r="K29" s="66">
        <v>25.17</v>
      </c>
      <c r="L29" s="75">
        <v>1</v>
      </c>
      <c r="M29" s="140">
        <v>1</v>
      </c>
      <c r="N29" s="76">
        <v>4</v>
      </c>
      <c r="O29" s="76">
        <v>3</v>
      </c>
      <c r="P29" s="76">
        <f t="shared" si="0"/>
        <v>1</v>
      </c>
      <c r="Q29" s="76">
        <v>0</v>
      </c>
      <c r="R29" s="78">
        <v>0</v>
      </c>
      <c r="S29" s="76">
        <f t="shared" ref="S29" si="2">Q29-R29</f>
        <v>0</v>
      </c>
      <c r="T29" s="142" t="s">
        <v>1200</v>
      </c>
    </row>
    <row r="30" ht="21.95" customHeight="1" spans="1:20">
      <c r="A30" s="51"/>
      <c r="B30" s="53">
        <v>108</v>
      </c>
      <c r="C30" s="124" t="s">
        <v>15</v>
      </c>
      <c r="D30" s="124" t="s">
        <v>874</v>
      </c>
      <c r="E30" s="132" t="s">
        <v>124</v>
      </c>
      <c r="F30" s="66">
        <v>123.656666666667</v>
      </c>
      <c r="G30" s="133">
        <v>56.6366666666667</v>
      </c>
      <c r="H30" s="66">
        <v>123.656666666667</v>
      </c>
      <c r="I30" s="66">
        <v>121.6</v>
      </c>
      <c r="J30" s="133">
        <v>36.54</v>
      </c>
      <c r="K30" s="66">
        <v>121.6</v>
      </c>
      <c r="L30" s="75">
        <v>1</v>
      </c>
      <c r="M30" s="140">
        <v>1</v>
      </c>
      <c r="N30" s="76">
        <v>15</v>
      </c>
      <c r="O30" s="78">
        <v>12</v>
      </c>
      <c r="P30" s="76">
        <f t="shared" si="0"/>
        <v>3</v>
      </c>
      <c r="Q30" s="76">
        <v>5</v>
      </c>
      <c r="R30" s="78">
        <v>4</v>
      </c>
      <c r="S30" s="76">
        <f t="shared" si="1"/>
        <v>1</v>
      </c>
      <c r="T30" s="142" t="s">
        <v>1198</v>
      </c>
    </row>
    <row r="31" ht="21.95" customHeight="1" spans="1:20">
      <c r="A31" s="51"/>
      <c r="B31" s="53">
        <v>109</v>
      </c>
      <c r="C31" s="124" t="s">
        <v>15</v>
      </c>
      <c r="D31" s="124" t="s">
        <v>874</v>
      </c>
      <c r="E31" s="132" t="s">
        <v>126</v>
      </c>
      <c r="F31" s="66">
        <v>653.4</v>
      </c>
      <c r="G31" s="66">
        <v>611.16</v>
      </c>
      <c r="H31" s="66">
        <v>611.16</v>
      </c>
      <c r="I31" s="66">
        <v>653.4</v>
      </c>
      <c r="J31" s="66">
        <v>611.16</v>
      </c>
      <c r="K31" s="66">
        <v>653.4</v>
      </c>
      <c r="L31" s="75">
        <v>15</v>
      </c>
      <c r="M31" s="140">
        <v>15</v>
      </c>
      <c r="N31" s="76">
        <v>5</v>
      </c>
      <c r="O31" s="78">
        <v>4</v>
      </c>
      <c r="P31" s="76">
        <f t="shared" si="0"/>
        <v>1</v>
      </c>
      <c r="Q31" s="76">
        <v>5</v>
      </c>
      <c r="R31" s="78">
        <v>4</v>
      </c>
      <c r="S31" s="76">
        <f t="shared" si="1"/>
        <v>1</v>
      </c>
      <c r="T31" s="142" t="s">
        <v>1201</v>
      </c>
    </row>
    <row r="32" ht="21.95" customHeight="1" spans="1:20">
      <c r="A32" s="51"/>
      <c r="B32" s="53">
        <v>117</v>
      </c>
      <c r="C32" s="124" t="s">
        <v>15</v>
      </c>
      <c r="D32" s="124" t="s">
        <v>926</v>
      </c>
      <c r="E32" s="132" t="s">
        <v>138</v>
      </c>
      <c r="F32" s="66">
        <v>102.743333333333</v>
      </c>
      <c r="G32" s="133">
        <v>76</v>
      </c>
      <c r="H32" s="66">
        <v>102.743333333333</v>
      </c>
      <c r="I32" s="66">
        <v>108.32</v>
      </c>
      <c r="J32" s="133">
        <v>57.78</v>
      </c>
      <c r="K32" s="66">
        <v>108.32</v>
      </c>
      <c r="L32" s="75">
        <v>1</v>
      </c>
      <c r="M32" s="140">
        <v>1</v>
      </c>
      <c r="N32" s="76">
        <v>14</v>
      </c>
      <c r="O32" s="78">
        <v>11</v>
      </c>
      <c r="P32" s="76">
        <f t="shared" si="0"/>
        <v>3</v>
      </c>
      <c r="Q32" s="76">
        <v>7</v>
      </c>
      <c r="R32" s="78">
        <v>6</v>
      </c>
      <c r="S32" s="76">
        <f t="shared" si="1"/>
        <v>1</v>
      </c>
      <c r="T32" s="142" t="s">
        <v>1202</v>
      </c>
    </row>
    <row r="33" ht="21.95" customHeight="1" spans="1:20">
      <c r="A33" s="51"/>
      <c r="B33" s="53">
        <v>122</v>
      </c>
      <c r="C33" s="124" t="s">
        <v>15</v>
      </c>
      <c r="D33" s="124" t="s">
        <v>926</v>
      </c>
      <c r="E33" s="132" t="s">
        <v>144</v>
      </c>
      <c r="F33" s="66">
        <v>26.1833333333333</v>
      </c>
      <c r="G33" s="133">
        <v>62.3466666666667</v>
      </c>
      <c r="H33" s="66">
        <v>62.3466666666667</v>
      </c>
      <c r="I33" s="66">
        <v>23.36</v>
      </c>
      <c r="J33" s="133">
        <v>55.63</v>
      </c>
      <c r="K33" s="66">
        <v>55.63</v>
      </c>
      <c r="L33" s="75">
        <v>1</v>
      </c>
      <c r="M33" s="140">
        <v>1</v>
      </c>
      <c r="N33" s="76">
        <v>3</v>
      </c>
      <c r="O33" s="78">
        <v>3</v>
      </c>
      <c r="P33" s="76">
        <f t="shared" si="0"/>
        <v>0</v>
      </c>
      <c r="Q33" s="76">
        <v>6</v>
      </c>
      <c r="R33" s="78">
        <v>5</v>
      </c>
      <c r="S33" s="76">
        <f t="shared" ref="S33" si="3">Q33-R33</f>
        <v>1</v>
      </c>
      <c r="T33" s="142" t="s">
        <v>1203</v>
      </c>
    </row>
    <row r="34" ht="21.95" customHeight="1" spans="1:20">
      <c r="A34" s="51"/>
      <c r="B34" s="53">
        <v>134</v>
      </c>
      <c r="C34" s="124" t="s">
        <v>15</v>
      </c>
      <c r="D34" s="124" t="s">
        <v>973</v>
      </c>
      <c r="E34" s="132" t="s">
        <v>976</v>
      </c>
      <c r="F34" s="133">
        <v>125.78</v>
      </c>
      <c r="G34" s="66" t="s">
        <v>21</v>
      </c>
      <c r="H34" s="66">
        <v>125.78</v>
      </c>
      <c r="I34" s="133">
        <v>108.25</v>
      </c>
      <c r="J34" s="66">
        <v>108.1</v>
      </c>
      <c r="K34" s="66">
        <v>108.25</v>
      </c>
      <c r="L34" s="75">
        <v>1</v>
      </c>
      <c r="M34" s="140">
        <v>1</v>
      </c>
      <c r="N34" s="76">
        <v>12</v>
      </c>
      <c r="O34" s="78">
        <v>10</v>
      </c>
      <c r="P34" s="76">
        <f t="shared" si="0"/>
        <v>2</v>
      </c>
      <c r="Q34" s="76">
        <v>0</v>
      </c>
      <c r="R34" s="78">
        <v>10</v>
      </c>
      <c r="S34" s="76">
        <f t="shared" si="1"/>
        <v>-10</v>
      </c>
      <c r="T34" s="142" t="s">
        <v>1204</v>
      </c>
    </row>
    <row r="35" ht="21.95" customHeight="1" spans="1:20">
      <c r="A35" s="51"/>
      <c r="B35" s="53">
        <v>137</v>
      </c>
      <c r="C35" s="124" t="s">
        <v>15</v>
      </c>
      <c r="D35" s="124" t="s">
        <v>973</v>
      </c>
      <c r="E35" s="132" t="s">
        <v>256</v>
      </c>
      <c r="F35" s="133">
        <v>143.506666666667</v>
      </c>
      <c r="G35" s="66" t="s">
        <v>21</v>
      </c>
      <c r="H35" s="66">
        <v>143.506666666667</v>
      </c>
      <c r="I35" s="133">
        <v>120</v>
      </c>
      <c r="J35" s="66" t="s">
        <v>21</v>
      </c>
      <c r="K35" s="66">
        <v>120</v>
      </c>
      <c r="L35" s="75">
        <v>1</v>
      </c>
      <c r="M35" s="140">
        <v>1</v>
      </c>
      <c r="N35" s="76">
        <v>13</v>
      </c>
      <c r="O35" s="78">
        <v>11</v>
      </c>
      <c r="P35" s="76">
        <f t="shared" si="0"/>
        <v>2</v>
      </c>
      <c r="Q35" s="76">
        <v>0</v>
      </c>
      <c r="R35" s="78">
        <v>0</v>
      </c>
      <c r="S35" s="76">
        <f t="shared" si="1"/>
        <v>0</v>
      </c>
      <c r="T35" s="142" t="s">
        <v>1205</v>
      </c>
    </row>
    <row r="36" ht="21.95" customHeight="1" spans="1:20">
      <c r="A36" s="51"/>
      <c r="B36" s="53">
        <v>147</v>
      </c>
      <c r="C36" s="124" t="s">
        <v>15</v>
      </c>
      <c r="D36" s="124" t="s">
        <v>973</v>
      </c>
      <c r="E36" s="132" t="s">
        <v>1004</v>
      </c>
      <c r="F36" s="66">
        <v>95.866666666667</v>
      </c>
      <c r="G36" s="133">
        <v>65.0266666666667</v>
      </c>
      <c r="H36" s="66">
        <v>95.866666666667</v>
      </c>
      <c r="I36" s="66">
        <v>94.45</v>
      </c>
      <c r="J36" s="133">
        <v>54.1</v>
      </c>
      <c r="K36" s="66">
        <v>94.45</v>
      </c>
      <c r="L36" s="75">
        <v>1</v>
      </c>
      <c r="M36" s="140">
        <v>1</v>
      </c>
      <c r="N36" s="76">
        <v>12</v>
      </c>
      <c r="O36" s="78">
        <v>10</v>
      </c>
      <c r="P36" s="76">
        <f t="shared" si="0"/>
        <v>2</v>
      </c>
      <c r="Q36" s="76">
        <v>6</v>
      </c>
      <c r="R36" s="78">
        <v>5</v>
      </c>
      <c r="S36" s="76">
        <f t="shared" si="1"/>
        <v>1</v>
      </c>
      <c r="T36" s="142" t="s">
        <v>1206</v>
      </c>
    </row>
    <row r="37" s="116" customFormat="1" ht="23" spans="1:20">
      <c r="A37" s="51"/>
      <c r="B37" s="57">
        <v>150</v>
      </c>
      <c r="C37" s="124" t="s">
        <v>15</v>
      </c>
      <c r="D37" s="124" t="s">
        <v>973</v>
      </c>
      <c r="E37" s="132" t="s">
        <v>1012</v>
      </c>
      <c r="F37" s="66">
        <v>34.0933333333333</v>
      </c>
      <c r="G37" s="133">
        <v>74.4233333333333</v>
      </c>
      <c r="H37" s="66">
        <v>74.4233333333333</v>
      </c>
      <c r="I37" s="66">
        <v>30.58</v>
      </c>
      <c r="J37" s="133">
        <v>80.25</v>
      </c>
      <c r="K37" s="66">
        <v>80.25</v>
      </c>
      <c r="L37" s="75">
        <v>1</v>
      </c>
      <c r="M37" s="140">
        <v>1</v>
      </c>
      <c r="N37" s="76">
        <v>4</v>
      </c>
      <c r="O37" s="76">
        <v>4</v>
      </c>
      <c r="P37" s="76">
        <f t="shared" si="0"/>
        <v>0</v>
      </c>
      <c r="Q37" s="76">
        <v>7</v>
      </c>
      <c r="R37" s="76">
        <v>8</v>
      </c>
      <c r="S37" s="76">
        <f t="shared" si="1"/>
        <v>-1</v>
      </c>
      <c r="T37" s="142" t="s">
        <v>1207</v>
      </c>
    </row>
    <row r="39" spans="16:16">
      <c r="P39" s="68">
        <f>SUM(P11:P37)</f>
        <v>22.4</v>
      </c>
    </row>
  </sheetData>
  <autoFilter ref="B10:T37"/>
  <mergeCells count="8">
    <mergeCell ref="C5:D5"/>
    <mergeCell ref="F9:H9"/>
    <mergeCell ref="I9:K9"/>
    <mergeCell ref="L9:M9"/>
    <mergeCell ref="N9:P9"/>
    <mergeCell ref="Q9:S9"/>
    <mergeCell ref="B5:B6"/>
    <mergeCell ref="E5:E6"/>
  </mergeCells>
  <pageMargins left="0.699305555555556" right="0.699305555555556" top="0.75" bottom="0.75" header="0.3" footer="0.3"/>
  <pageSetup paperSize="9"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O13"/>
  <sheetViews>
    <sheetView showGridLines="0" workbookViewId="0">
      <selection activeCell="C22" sqref="C22"/>
    </sheetView>
  </sheetViews>
  <sheetFormatPr defaultColWidth="8.875" defaultRowHeight="13.2"/>
  <cols>
    <col min="1" max="1" width="3.125" style="95" customWidth="1"/>
    <col min="2" max="2" width="18.625" style="95" customWidth="1"/>
    <col min="3" max="3" width="11.625" style="95" customWidth="1"/>
    <col min="4" max="5" width="8.875" style="95"/>
    <col min="6" max="6" width="3.125" style="95" customWidth="1"/>
    <col min="7" max="7" width="18.125" style="95" customWidth="1"/>
    <col min="8" max="10" width="8.875" style="95"/>
    <col min="11" max="11" width="4" style="95" customWidth="1"/>
    <col min="12" max="12" width="18" style="95" customWidth="1"/>
    <col min="13" max="16384" width="8.875" style="95"/>
  </cols>
  <sheetData>
    <row r="1" ht="13.95"/>
    <row r="2" ht="24" customHeight="1" spans="2:15">
      <c r="B2" s="96" t="s">
        <v>1208</v>
      </c>
      <c r="C2" s="97"/>
      <c r="D2" s="97"/>
      <c r="E2" s="111"/>
      <c r="G2" s="96" t="s">
        <v>1209</v>
      </c>
      <c r="H2" s="97"/>
      <c r="I2" s="97"/>
      <c r="J2" s="111"/>
      <c r="L2" s="96" t="s">
        <v>1210</v>
      </c>
      <c r="M2" s="97"/>
      <c r="N2" s="97"/>
      <c r="O2" s="111"/>
    </row>
    <row r="3" spans="2:15">
      <c r="B3" s="98" t="s">
        <v>10</v>
      </c>
      <c r="C3" s="99" t="s">
        <v>1211</v>
      </c>
      <c r="D3" s="100" t="s">
        <v>876</v>
      </c>
      <c r="E3" s="112" t="s">
        <v>1212</v>
      </c>
      <c r="G3" s="98" t="s">
        <v>10</v>
      </c>
      <c r="H3" s="99" t="s">
        <v>1211</v>
      </c>
      <c r="I3" s="100" t="s">
        <v>876</v>
      </c>
      <c r="J3" s="112" t="s">
        <v>1212</v>
      </c>
      <c r="L3" s="98" t="s">
        <v>10</v>
      </c>
      <c r="M3" s="99" t="s">
        <v>1211</v>
      </c>
      <c r="N3" s="100" t="s">
        <v>876</v>
      </c>
      <c r="O3" s="112" t="s">
        <v>1212</v>
      </c>
    </row>
    <row r="4" ht="18" customHeight="1" spans="2:15">
      <c r="B4" s="98" t="s">
        <v>657</v>
      </c>
      <c r="C4" s="101">
        <v>0.99</v>
      </c>
      <c r="D4" s="102">
        <f>E4/C4</f>
        <v>315.656565656566</v>
      </c>
      <c r="E4" s="113">
        <f>+D7</f>
        <v>312.5</v>
      </c>
      <c r="G4" s="98" t="s">
        <v>657</v>
      </c>
      <c r="H4" s="101">
        <v>0.99</v>
      </c>
      <c r="I4" s="102">
        <f>J4/H4</f>
        <v>315.656565656566</v>
      </c>
      <c r="J4" s="113">
        <f>+I7</f>
        <v>312.5</v>
      </c>
      <c r="L4" s="98" t="s">
        <v>657</v>
      </c>
      <c r="M4" s="101">
        <v>0.99</v>
      </c>
      <c r="N4" s="102">
        <f>O4/M4</f>
        <v>105.218855218855</v>
      </c>
      <c r="O4" s="113">
        <f>+N7</f>
        <v>104.166666666667</v>
      </c>
    </row>
    <row r="5" ht="18" customHeight="1" spans="2:15">
      <c r="B5" s="98" t="s">
        <v>11</v>
      </c>
      <c r="C5" s="101">
        <v>0.9</v>
      </c>
      <c r="D5" s="102">
        <f>E5/C5</f>
        <v>333.333333333333</v>
      </c>
      <c r="E5" s="113">
        <f>D8</f>
        <v>300</v>
      </c>
      <c r="G5" s="98" t="s">
        <v>11</v>
      </c>
      <c r="H5" s="101">
        <v>0.9</v>
      </c>
      <c r="I5" s="102">
        <f>J5/H5</f>
        <v>333.333333333333</v>
      </c>
      <c r="J5" s="113">
        <f>I8</f>
        <v>300</v>
      </c>
      <c r="L5" s="98" t="s">
        <v>11</v>
      </c>
      <c r="M5" s="101">
        <v>0.9</v>
      </c>
      <c r="N5" s="102">
        <f>O5/M5</f>
        <v>111.111111111111</v>
      </c>
      <c r="O5" s="113">
        <f>N8</f>
        <v>100</v>
      </c>
    </row>
    <row r="6" ht="18" customHeight="1" spans="2:15">
      <c r="B6" s="103" t="s">
        <v>757</v>
      </c>
      <c r="C6" s="101">
        <v>0.99</v>
      </c>
      <c r="D6" s="102">
        <f>E6/C6</f>
        <v>303.030303030303</v>
      </c>
      <c r="E6" s="113">
        <f>+D8</f>
        <v>300</v>
      </c>
      <c r="G6" s="103" t="s">
        <v>757</v>
      </c>
      <c r="H6" s="101">
        <v>0.99</v>
      </c>
      <c r="I6" s="102">
        <f>J6/H6</f>
        <v>303.030303030303</v>
      </c>
      <c r="J6" s="113">
        <f>+I8</f>
        <v>300</v>
      </c>
      <c r="L6" s="103" t="s">
        <v>757</v>
      </c>
      <c r="M6" s="101">
        <v>0.99</v>
      </c>
      <c r="N6" s="102">
        <f>O6/M6</f>
        <v>101.010101010101</v>
      </c>
      <c r="O6" s="113">
        <f>+N8</f>
        <v>100</v>
      </c>
    </row>
    <row r="7" ht="18" customHeight="1" spans="2:15">
      <c r="B7" s="104" t="s">
        <v>14</v>
      </c>
      <c r="C7" s="101">
        <v>0.96</v>
      </c>
      <c r="D7" s="102">
        <f>E7/C7</f>
        <v>312.5</v>
      </c>
      <c r="E7" s="113">
        <f>+D8</f>
        <v>300</v>
      </c>
      <c r="G7" s="104" t="s">
        <v>14</v>
      </c>
      <c r="H7" s="101">
        <v>0.96</v>
      </c>
      <c r="I7" s="102">
        <f>J7/H7</f>
        <v>312.5</v>
      </c>
      <c r="J7" s="113">
        <f>+I8</f>
        <v>300</v>
      </c>
      <c r="L7" s="104" t="s">
        <v>14</v>
      </c>
      <c r="M7" s="101">
        <v>0.96</v>
      </c>
      <c r="N7" s="102">
        <f>O7/M7</f>
        <v>104.166666666667</v>
      </c>
      <c r="O7" s="113">
        <f>+N8</f>
        <v>100</v>
      </c>
    </row>
    <row r="8" ht="27.75" customHeight="1" spans="2:15">
      <c r="B8" s="103" t="s">
        <v>1213</v>
      </c>
      <c r="C8" s="105">
        <v>0.95</v>
      </c>
      <c r="D8" s="106">
        <v>300</v>
      </c>
      <c r="E8" s="114">
        <f>D8*C8</f>
        <v>285</v>
      </c>
      <c r="G8" s="103" t="s">
        <v>1213</v>
      </c>
      <c r="H8" s="105">
        <v>0.95</v>
      </c>
      <c r="I8" s="106">
        <v>300</v>
      </c>
      <c r="J8" s="114">
        <f>I8*H8</f>
        <v>285</v>
      </c>
      <c r="L8" s="103" t="s">
        <v>1213</v>
      </c>
      <c r="M8" s="105">
        <v>0.95</v>
      </c>
      <c r="N8" s="106">
        <v>100</v>
      </c>
      <c r="O8" s="114">
        <f>N8*M8</f>
        <v>95</v>
      </c>
    </row>
    <row r="9" ht="18" customHeight="1" spans="2:15">
      <c r="B9" s="107" t="s">
        <v>17</v>
      </c>
      <c r="C9" s="101">
        <v>0.995</v>
      </c>
      <c r="D9" s="102">
        <f>E8</f>
        <v>285</v>
      </c>
      <c r="E9" s="113">
        <f>D9*C9</f>
        <v>283.575</v>
      </c>
      <c r="G9" s="107" t="s">
        <v>17</v>
      </c>
      <c r="H9" s="101">
        <v>0.995</v>
      </c>
      <c r="I9" s="102">
        <f>J8</f>
        <v>285</v>
      </c>
      <c r="J9" s="113">
        <f>I9*H9</f>
        <v>283.575</v>
      </c>
      <c r="L9" s="107" t="s">
        <v>17</v>
      </c>
      <c r="M9" s="101">
        <v>0.995</v>
      </c>
      <c r="N9" s="102">
        <f>O8</f>
        <v>95</v>
      </c>
      <c r="O9" s="113">
        <f>N9*M9</f>
        <v>94.525</v>
      </c>
    </row>
    <row r="10" ht="17.25" customHeight="1" spans="2:15">
      <c r="B10" s="108" t="s">
        <v>1214</v>
      </c>
      <c r="C10" s="109"/>
      <c r="D10" s="109"/>
      <c r="E10" s="115">
        <f>+E9</f>
        <v>283.575</v>
      </c>
      <c r="G10" s="108" t="s">
        <v>1214</v>
      </c>
      <c r="H10" s="109"/>
      <c r="I10" s="109"/>
      <c r="J10" s="115">
        <f>+J9</f>
        <v>283.575</v>
      </c>
      <c r="L10" s="108" t="s">
        <v>1214</v>
      </c>
      <c r="M10" s="109"/>
      <c r="N10" s="109"/>
      <c r="O10" s="115">
        <f>+O9</f>
        <v>94.525</v>
      </c>
    </row>
    <row r="13" spans="3:3">
      <c r="C13" s="110"/>
    </row>
  </sheetData>
  <mergeCells count="3">
    <mergeCell ref="B10:D10"/>
    <mergeCell ref="G10:I10"/>
    <mergeCell ref="L10:N10"/>
  </mergeCells>
  <pageMargins left="0.699305555555556" right="0.699305555555556" top="0.75" bottom="0.75" header="0.3" footer="0.3"/>
  <pageSetup paperSize="9" orientation="portrait"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9"/>
  <sheetViews>
    <sheetView showGridLines="0" zoomScale="90" zoomScaleNormal="90" workbookViewId="0">
      <pane xSplit="8" ySplit="6" topLeftCell="I7" activePane="bottomRight" state="frozen"/>
      <selection/>
      <selection pane="topRight"/>
      <selection pane="bottomLeft"/>
      <selection pane="bottomRight" activeCell="G11" sqref="G11"/>
    </sheetView>
  </sheetViews>
  <sheetFormatPr defaultColWidth="8.875" defaultRowHeight="17.6"/>
  <cols>
    <col min="1" max="1" width="1.625" customWidth="1"/>
    <col min="2" max="2" width="5" customWidth="1"/>
    <col min="3" max="3" width="8.59821428571429" customWidth="1"/>
    <col min="4" max="4" width="8.09821428571429" customWidth="1"/>
    <col min="5" max="5" width="8.26785714285714" customWidth="1"/>
    <col min="6" max="6" width="12.375" customWidth="1"/>
    <col min="7" max="7" width="18.0089285714286" customWidth="1"/>
    <col min="8" max="8" width="13.8839285714286" customWidth="1" outlineLevel="1"/>
    <col min="9" max="9" width="10.9017857142857" customWidth="1" outlineLevel="1"/>
    <col min="10" max="10" width="9.75" customWidth="1" outlineLevel="1"/>
    <col min="11" max="11" width="10.9107142857143" customWidth="1" outlineLevel="1"/>
    <col min="12" max="12" width="10" customWidth="1"/>
    <col min="13" max="13" width="10.4107142857143" customWidth="1"/>
    <col min="14" max="14" width="10.2410714285714" customWidth="1"/>
    <col min="15" max="15" width="10.2589285714286" customWidth="1"/>
    <col min="16" max="16" width="9.91964285714286" customWidth="1"/>
    <col min="17" max="17" width="8.125" customWidth="1"/>
    <col min="18" max="18" width="7.125" hidden="1" customWidth="1"/>
    <col min="19" max="19" width="12.875" customWidth="1"/>
    <col min="20" max="21" width="7.375" customWidth="1"/>
    <col min="22" max="22" width="11.7321428571429" customWidth="1"/>
    <col min="23" max="23" width="7.375" customWidth="1"/>
    <col min="24" max="25" width="8.5" hidden="1" customWidth="1" outlineLevel="1"/>
    <col min="26" max="26" width="18.625" style="45" customWidth="1" collapsed="1"/>
    <col min="27" max="27" width="37.125" style="46" customWidth="1"/>
    <col min="28" max="28" width="21.125" customWidth="1"/>
  </cols>
  <sheetData>
    <row r="1" spans="1:27">
      <c r="A1" s="47"/>
      <c r="B1" s="48" t="s">
        <v>1215</v>
      </c>
      <c r="C1" s="48"/>
      <c r="D1" s="48"/>
      <c r="E1" s="50"/>
      <c r="F1" s="47"/>
      <c r="G1" s="47"/>
      <c r="H1" s="47"/>
      <c r="I1" s="47"/>
      <c r="J1" s="47"/>
      <c r="K1" s="47"/>
      <c r="L1" s="64"/>
      <c r="M1" s="67"/>
      <c r="N1" s="67"/>
      <c r="O1" s="47"/>
      <c r="P1" s="68"/>
      <c r="Q1" s="79"/>
      <c r="R1" s="47"/>
      <c r="S1" s="47"/>
      <c r="T1" s="47"/>
      <c r="U1" s="47"/>
      <c r="V1" s="47"/>
      <c r="W1" s="47"/>
      <c r="X1" s="47"/>
      <c r="Y1" s="47"/>
      <c r="Z1" s="89"/>
      <c r="AA1" s="90"/>
    </row>
    <row r="2" ht="13.5" customHeight="1" spans="1:27">
      <c r="A2" s="47"/>
      <c r="B2" s="49" t="s">
        <v>1</v>
      </c>
      <c r="C2" s="49"/>
      <c r="D2" s="49"/>
      <c r="E2" s="50"/>
      <c r="F2" s="49"/>
      <c r="G2" s="47"/>
      <c r="H2" s="47"/>
      <c r="I2" s="47"/>
      <c r="J2" s="47"/>
      <c r="K2" s="47"/>
      <c r="L2" s="64"/>
      <c r="M2" s="67"/>
      <c r="N2" s="69"/>
      <c r="O2" s="69"/>
      <c r="P2" s="70" t="s">
        <v>1216</v>
      </c>
      <c r="Q2" s="70">
        <f>SUM(P7:P9)</f>
        <v>11.1</v>
      </c>
      <c r="S2" s="47"/>
      <c r="T2" s="47"/>
      <c r="U2" s="47"/>
      <c r="V2" s="51"/>
      <c r="W2" s="85"/>
      <c r="X2" s="47"/>
      <c r="Y2" s="91"/>
      <c r="Z2" s="89"/>
      <c r="AA2" s="90"/>
    </row>
    <row r="3" ht="12" customHeight="1" spans="1:27">
      <c r="A3" s="47"/>
      <c r="B3" s="50" t="s">
        <v>1217</v>
      </c>
      <c r="C3" s="50"/>
      <c r="D3" s="50"/>
      <c r="E3" s="50"/>
      <c r="F3" s="49"/>
      <c r="G3" s="47"/>
      <c r="H3" s="47"/>
      <c r="I3" s="47"/>
      <c r="J3" s="47"/>
      <c r="K3" s="51"/>
      <c r="L3" s="64"/>
      <c r="M3" s="67"/>
      <c r="N3" s="71"/>
      <c r="O3" s="72"/>
      <c r="P3" s="68"/>
      <c r="Q3" s="79"/>
      <c r="R3" s="47"/>
      <c r="S3" s="47"/>
      <c r="T3" s="47"/>
      <c r="U3" s="47"/>
      <c r="V3" s="51"/>
      <c r="W3" s="51"/>
      <c r="X3" s="47"/>
      <c r="Y3" s="91"/>
      <c r="Z3" s="89"/>
      <c r="AA3" s="90"/>
    </row>
    <row r="4" ht="9.75" customHeight="1" spans="1:27">
      <c r="A4" s="47"/>
      <c r="B4" s="50" t="s">
        <v>1218</v>
      </c>
      <c r="C4" s="50"/>
      <c r="D4" s="50"/>
      <c r="E4" s="50"/>
      <c r="F4" s="49"/>
      <c r="G4" s="47"/>
      <c r="H4" s="47"/>
      <c r="I4" s="47"/>
      <c r="J4" s="47"/>
      <c r="K4" s="51"/>
      <c r="L4" s="64"/>
      <c r="M4" s="67"/>
      <c r="N4" s="67"/>
      <c r="O4" s="47"/>
      <c r="P4" s="68"/>
      <c r="Q4" s="79"/>
      <c r="R4" s="47"/>
      <c r="S4" s="47"/>
      <c r="T4" s="47"/>
      <c r="U4" s="47"/>
      <c r="V4" s="51"/>
      <c r="W4" s="51"/>
      <c r="X4" s="47"/>
      <c r="Y4" s="91"/>
      <c r="Z4" s="89"/>
      <c r="AA4" s="90"/>
    </row>
    <row r="5" ht="18.75" customHeight="1" spans="1:27">
      <c r="A5" s="47"/>
      <c r="B5" s="51"/>
      <c r="C5" s="51"/>
      <c r="D5" s="51"/>
      <c r="E5" s="51"/>
      <c r="F5" s="51"/>
      <c r="G5" s="51"/>
      <c r="H5" s="51"/>
      <c r="I5" s="51"/>
      <c r="J5" s="51"/>
      <c r="K5" s="51"/>
      <c r="L5" s="65" t="s">
        <v>1219</v>
      </c>
      <c r="M5" s="65"/>
      <c r="N5" s="65"/>
      <c r="O5" s="73"/>
      <c r="P5" s="68"/>
      <c r="Q5" s="80" t="s">
        <v>46</v>
      </c>
      <c r="R5" s="81"/>
      <c r="S5" s="80" t="s">
        <v>1220</v>
      </c>
      <c r="T5" s="82"/>
      <c r="U5" s="81"/>
      <c r="V5" s="47"/>
      <c r="W5" s="47"/>
      <c r="X5" s="86"/>
      <c r="Y5" s="47"/>
      <c r="Z5" s="89"/>
      <c r="AA5" s="90"/>
    </row>
    <row r="6" ht="36.75" customHeight="1" spans="1:27">
      <c r="A6" s="47"/>
      <c r="B6" s="52" t="s">
        <v>643</v>
      </c>
      <c r="C6" s="52" t="s">
        <v>644</v>
      </c>
      <c r="D6" s="52" t="s">
        <v>10</v>
      </c>
      <c r="E6" s="52" t="s">
        <v>645</v>
      </c>
      <c r="F6" s="56" t="s">
        <v>44</v>
      </c>
      <c r="G6" s="56" t="s">
        <v>646</v>
      </c>
      <c r="H6" s="56" t="s">
        <v>647</v>
      </c>
      <c r="I6" s="56" t="s">
        <v>648</v>
      </c>
      <c r="J6" s="56" t="s">
        <v>649</v>
      </c>
      <c r="K6" s="56" t="s">
        <v>650</v>
      </c>
      <c r="L6" s="52" t="s">
        <v>1221</v>
      </c>
      <c r="M6" s="52" t="s">
        <v>652</v>
      </c>
      <c r="N6" s="56" t="s">
        <v>653</v>
      </c>
      <c r="O6" s="74" t="s">
        <v>1222</v>
      </c>
      <c r="P6" s="74" t="s">
        <v>1223</v>
      </c>
      <c r="Q6" s="56" t="s">
        <v>1224</v>
      </c>
      <c r="R6" s="56" t="s">
        <v>1225</v>
      </c>
      <c r="S6" s="56" t="s">
        <v>1226</v>
      </c>
      <c r="T6" s="56" t="s">
        <v>1227</v>
      </c>
      <c r="U6" s="87" t="s">
        <v>1228</v>
      </c>
      <c r="V6" s="87" t="s">
        <v>654</v>
      </c>
      <c r="W6" s="87" t="s">
        <v>1229</v>
      </c>
      <c r="X6" s="87" t="s">
        <v>1230</v>
      </c>
      <c r="Y6" s="87" t="s">
        <v>655</v>
      </c>
      <c r="Z6" s="87" t="s">
        <v>52</v>
      </c>
      <c r="AA6"/>
    </row>
    <row r="7" ht="20.1" customHeight="1" spans="1:27">
      <c r="A7" s="47"/>
      <c r="B7" s="53">
        <v>1</v>
      </c>
      <c r="C7" s="53"/>
      <c r="D7" s="53" t="s">
        <v>657</v>
      </c>
      <c r="E7" s="57" t="s">
        <v>658</v>
      </c>
      <c r="F7" s="58" t="s">
        <v>659</v>
      </c>
      <c r="G7" s="59" t="s">
        <v>660</v>
      </c>
      <c r="H7" s="60">
        <v>0</v>
      </c>
      <c r="I7" s="60">
        <v>0</v>
      </c>
      <c r="J7" s="60">
        <f>+IF(Y7="Die-Cut",0.92,IF(L7="-",0.92,IF(K7&lt;L7,0.95,0.92)))</f>
        <v>0.92</v>
      </c>
      <c r="K7" s="66">
        <v>94.32</v>
      </c>
      <c r="L7" s="66">
        <v>97.38</v>
      </c>
      <c r="M7" s="66">
        <v>97.38</v>
      </c>
      <c r="N7" s="75">
        <v>9</v>
      </c>
      <c r="O7" s="76">
        <v>1</v>
      </c>
      <c r="P7" s="76">
        <f>IF(V7&gt;0,(IF(R7&gt;0,IF(Y7="Die-Cut",O7*R7,IF(Y7="Auto Glue machine",ROUNDUP(V7/(3600/K7*J7*N7),0),ROUNDUP(O7*R7,0))),ROUNDUP(V7/(3600/M7*J7*N7),0)*O7)))</f>
        <v>1.1</v>
      </c>
      <c r="Q7" s="76" t="str">
        <f>IF(W7&gt;0,IF(S7&gt;0,IF(Y7="Die-Cut",O7*S7,IF(Y7="Auto Glue machine",ROUNDUP(W7/(3600/L7*J7*N7),0),ROUNDUP(O7*S7,0))),"-"),"-")</f>
        <v>-</v>
      </c>
      <c r="R7" s="83">
        <f>IF(V7=0,0,IF(U7=0,0,IF(Y7="Sampling",1,IF(Y7="Die-Cut",ROUNDUP(V7/U7,1),ROUNDUP(V7/U7,0)))))</f>
        <v>1.1</v>
      </c>
      <c r="S7" s="83">
        <f>IF(W7=0,0,IF(U7=0,0,IF(Y7="Sampling",1,IF(Y7="Die-Cut",ROUNDUP(W7/U7,1),ROUNDUP(W7/U7,0)))))</f>
        <v>0</v>
      </c>
      <c r="T7" s="83">
        <f>IF(X7=0,0,IF(U7=0,0,IF(Y7="Sampling",1,IF(Y7="Die-Cut",ROUNDUP(X7/U7,1),ROUNDUP(X7/U7,0)))))</f>
        <v>0</v>
      </c>
      <c r="U7" s="75">
        <f>IF(L7="-",0,(IF(Y7="Flat",ROUNDDOWN(3600/M7*J7*N7,0),IF(Y7="Auto Glue machine",ROUNDDOWN(3600/L7*J7*N7,0),IF(K7&lt;L7*O7,ROUNDDOWN(3600/L7*J7*N7,0),ROUNDDOWN(3600/M7*J7*N7,0)*IF(Y7="Front-back",1,IF(O7&gt;1,O7,1)))))))/(1+H7)*(1-I7)</f>
        <v>306</v>
      </c>
      <c r="V7" s="75">
        <f>'Yield&amp;UPH Assumption'!$D$4</f>
        <v>315.656565656566</v>
      </c>
      <c r="W7" s="75">
        <v>0</v>
      </c>
      <c r="X7" s="75"/>
      <c r="Y7" s="55" t="s">
        <v>661</v>
      </c>
      <c r="Z7" s="92"/>
      <c r="AA7"/>
    </row>
    <row r="8" ht="20.1" customHeight="1" spans="1:27">
      <c r="A8" s="47"/>
      <c r="B8" s="53">
        <v>2</v>
      </c>
      <c r="C8" s="53"/>
      <c r="D8" s="53" t="s">
        <v>657</v>
      </c>
      <c r="E8" s="57" t="s">
        <v>658</v>
      </c>
      <c r="F8" s="58" t="s">
        <v>662</v>
      </c>
      <c r="G8" s="59" t="s">
        <v>663</v>
      </c>
      <c r="H8" s="60">
        <v>0</v>
      </c>
      <c r="I8" s="60">
        <v>0</v>
      </c>
      <c r="J8" s="60">
        <f>+IF(Y8="Die-Cut",0.92,IF(L8="-",0.92,IF(K8&lt;L8,0.95,0.92)))</f>
        <v>0.92</v>
      </c>
      <c r="K8" s="66">
        <v>165.17</v>
      </c>
      <c r="L8" s="66">
        <v>25.32</v>
      </c>
      <c r="M8" s="66">
        <f>+SUM(K8:L8)</f>
        <v>190.49</v>
      </c>
      <c r="N8" s="75">
        <v>4</v>
      </c>
      <c r="O8" s="76">
        <v>2</v>
      </c>
      <c r="P8" s="76">
        <f>IF(V8&gt;0,(IF(R8&gt;0,IF(Y8="Die-Cut",O8*R8,IF(Y8="Auto Glue machine",ROUNDUP(V8/(3600/K8*J8*N8),0),ROUNDUP(O8*R8,0))),ROUNDUP(V8/(3600/M8*J8*N8),0)*O8)))</f>
        <v>10</v>
      </c>
      <c r="Q8" s="76" t="str">
        <f>IF(W8&gt;0,IF(S8&gt;0,IF(Y8="Die-Cut",O8*S8,IF(Y8="Auto Glue machine",ROUNDUP(W8/(3600/L8*J8*N8),0),ROUNDUP(O8*S8,0))),"-"),"-")</f>
        <v>-</v>
      </c>
      <c r="R8" s="83">
        <f>IF(V8=0,0,IF(U8=0,0,IF(Y8="Sampling",1,IF(Y8="Die-Cut",ROUNDUP(V8/U8,1),ROUNDUP(V8/U8,0)))))</f>
        <v>5</v>
      </c>
      <c r="S8" s="83">
        <f>IF(W8=0,0,IF(U8=0,0,IF(Y8="Sampling",1,IF(Y8="Die-Cut",ROUNDUP(W8/U8,1),ROUNDUP(W8/U8,0)))))</f>
        <v>0</v>
      </c>
      <c r="T8" s="83">
        <f>IF(X8=0,0,IF(U8=0,0,IF(Y8="Sampling",1,IF(Y8="Die-Cut",ROUNDUP(X8/U8,1),ROUNDUP(X8/U8,0)))))</f>
        <v>0</v>
      </c>
      <c r="U8" s="75">
        <f>IF(L8="-",0,(IF(Y8="Flat",ROUNDDOWN(3600/M8*J8*N8,0),IF(Y8="Auto Glue machine",ROUNDDOWN(3600/L8*J8*N8,0),IF(K8&lt;L8*O8,ROUNDDOWN(3600/L8*J8*N8,0),ROUNDDOWN(3600/M8*J8*N8,0)*IF(Y8="Front-back",1,IF(O8&gt;1,O8,1)))))))/(1+H8)*(1-I8)</f>
        <v>69</v>
      </c>
      <c r="V8" s="75">
        <f>'Yield&amp;UPH Assumption'!$D$4</f>
        <v>315.656565656566</v>
      </c>
      <c r="W8" s="75"/>
      <c r="X8" s="75"/>
      <c r="Y8" s="55" t="s">
        <v>664</v>
      </c>
      <c r="Z8" s="92"/>
      <c r="AA8"/>
    </row>
    <row r="9" ht="20.1" customHeight="1" spans="1:27">
      <c r="A9" s="54"/>
      <c r="B9" s="53">
        <v>3</v>
      </c>
      <c r="C9" s="53"/>
      <c r="D9" s="55" t="s">
        <v>17</v>
      </c>
      <c r="E9" s="55" t="s">
        <v>1116</v>
      </c>
      <c r="F9" s="61" t="s">
        <v>1178</v>
      </c>
      <c r="G9" s="62" t="s">
        <v>1179</v>
      </c>
      <c r="H9" s="63"/>
      <c r="I9" s="63"/>
      <c r="J9" s="60"/>
      <c r="K9" s="66">
        <v>1200</v>
      </c>
      <c r="L9" s="66" t="s">
        <v>21</v>
      </c>
      <c r="M9" s="66">
        <v>1200</v>
      </c>
      <c r="N9" s="77">
        <v>0</v>
      </c>
      <c r="O9" s="78">
        <v>0</v>
      </c>
      <c r="P9" s="76">
        <v>0</v>
      </c>
      <c r="Q9" s="76" t="str">
        <f>IF(W9&gt;0,IF(S9&gt;0,IF(Y9="Die-Cut",O9*S9,IF(Y9="Auto Glue machine",ROUNDUP(W9/(3600/L9*J9*N9),0),ROUNDUP(O9*S9,0))),"-"),"-")</f>
        <v>-</v>
      </c>
      <c r="R9" s="83">
        <f>IF(V9=0,0,IF(U9=0,0,IF(Y9="Sampling",1,IF(Y9="Die-Cut",ROUNDUP(V9/U9,1),ROUNDUP(V9/U9,0)))))</f>
        <v>0</v>
      </c>
      <c r="S9" s="84">
        <f>IF(W9=0,0,IF(U9=0,0,IF(Y9="Sampling",1,IF(Y9="Die-Cut",ROUNDUP(W9/U9,1),ROUNDUP(W9/U9,0)))))</f>
        <v>0</v>
      </c>
      <c r="T9" s="84">
        <f>IF(X9=0,0,IF(U9=0,0,IF(Y9="Sampling",1,IF(Y9="Die-Cut",ROUNDUP(X9/U9,1),ROUNDUP(X9/U9,0)))))</f>
        <v>0</v>
      </c>
      <c r="U9" s="77">
        <f>IF(L9="-",0,(IF(Y9="Flat",ROUNDDOWN(3600/M9*J9*N9,0),IF(Y9="Auto Glue machine",ROUNDDOWN(3600/L9*J9*N9,0),IF(K9&lt;L9*O9,ROUNDDOWN(3600/L9*J9*N9,0),ROUNDDOWN(3600/M9*J9*N9,0)*IF(Y9="Front-back",1,IF(O9&gt;1,O9,1)))))))/(1+H9)*(1-I9)</f>
        <v>0</v>
      </c>
      <c r="V9" s="88">
        <f>'Yield&amp;UPH Assumption'!$D$9</f>
        <v>285</v>
      </c>
      <c r="W9" s="77"/>
      <c r="X9" s="77"/>
      <c r="Y9" s="93"/>
      <c r="Z9" s="94"/>
      <c r="AA9"/>
    </row>
  </sheetData>
  <sheetProtection selectLockedCells="1" formatCells="0" formatColumns="0" formatRows="0" insertRows="0" insertColumns="0" insertHyperlinks="0" deleteColumns="0" deleteRows="0" sort="0" autoFilter="0" pivotTables="0"/>
  <autoFilter ref="B6:Z9">
    <sortState ref="B6:Z9">
      <sortCondition ref="B6:B249"/>
    </sortState>
  </autoFilter>
  <mergeCells count="3">
    <mergeCell ref="L5:N5"/>
    <mergeCell ref="Q5:R5"/>
    <mergeCell ref="S5:U5"/>
  </mergeCells>
  <pageMargins left="0.699305555555556" right="0.699305555555556" top="0.75" bottom="0.75" header="0.3" footer="0.3"/>
  <pageSetup paperSize="9" orientation="portrait" horizontalDpi="2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AA29"/>
  <sheetViews>
    <sheetView showGridLines="0" zoomScale="70" zoomScaleNormal="70" workbookViewId="0">
      <pane ySplit="4" topLeftCell="A5" activePane="bottomLeft" state="frozen"/>
      <selection/>
      <selection pane="bottomLeft" activeCell="I25" sqref="I25"/>
    </sheetView>
  </sheetViews>
  <sheetFormatPr defaultColWidth="9" defaultRowHeight="14"/>
  <cols>
    <col min="1" max="1" width="1.125" style="2" customWidth="1"/>
    <col min="2" max="2" width="5.625" style="3" customWidth="1"/>
    <col min="3" max="3" width="22.125" style="3" customWidth="1"/>
    <col min="4" max="4" width="27.125" style="3" customWidth="1"/>
    <col min="5" max="5" width="12.625" style="3" hidden="1" customWidth="1" outlineLevel="1"/>
    <col min="6" max="6" width="16.875" style="3" hidden="1" customWidth="1" outlineLevel="1"/>
    <col min="7" max="7" width="11.625" style="3" hidden="1" customWidth="1" outlineLevel="1"/>
    <col min="8" max="8" width="11.625" style="3" customWidth="1" collapsed="1"/>
    <col min="9" max="9" width="11.625" style="3" customWidth="1"/>
    <col min="10" max="10" width="11.625" style="3" hidden="1" customWidth="1" outlineLevel="1"/>
    <col min="11" max="12" width="9" style="3" hidden="1" customWidth="1" outlineLevel="1"/>
    <col min="13" max="13" width="14.375" style="4" hidden="1" customWidth="1" outlineLevel="1"/>
    <col min="14" max="15" width="9.875" style="4" hidden="1" customWidth="1" outlineLevel="1"/>
    <col min="16" max="16" width="16" style="3" hidden="1" customWidth="1" outlineLevel="1"/>
    <col min="17" max="17" width="10.875" style="3" customWidth="1" collapsed="1"/>
    <col min="18" max="18" width="10.875" style="3" customWidth="1"/>
    <col min="19" max="19" width="10.875" style="3" hidden="1" customWidth="1" outlineLevel="1"/>
    <col min="20" max="21" width="9" style="3" hidden="1" customWidth="1" outlineLevel="1"/>
    <col min="22" max="22" width="14.125" style="2" hidden="1" customWidth="1" outlineLevel="1"/>
    <col min="23" max="23" width="13.625" style="2" customWidth="1" collapsed="1"/>
    <col min="24" max="25" width="16.875" style="2" customWidth="1"/>
    <col min="26" max="26" width="16.5" style="2" customWidth="1"/>
    <col min="27" max="27" width="28.125" style="2" customWidth="1"/>
    <col min="28" max="16384" width="9" style="2"/>
  </cols>
  <sheetData>
    <row r="2" ht="24.75" customHeight="1" spans="2:19">
      <c r="B2" s="5" t="s">
        <v>1231</v>
      </c>
      <c r="C2" s="6"/>
      <c r="D2" s="4"/>
      <c r="E2" s="4"/>
      <c r="F2" s="4"/>
      <c r="G2" s="14"/>
      <c r="H2" s="15"/>
      <c r="I2" s="15"/>
      <c r="J2" s="15"/>
      <c r="P2" s="14"/>
      <c r="Q2" s="15"/>
      <c r="R2" s="15"/>
      <c r="S2" s="15"/>
    </row>
    <row r="3" ht="24.75" customHeight="1" spans="2:22">
      <c r="B3" s="5"/>
      <c r="C3" s="6"/>
      <c r="D3" s="4"/>
      <c r="E3" s="16" t="s">
        <v>691</v>
      </c>
      <c r="F3" s="17"/>
      <c r="G3" s="17"/>
      <c r="H3" s="17"/>
      <c r="I3" s="17"/>
      <c r="J3" s="17"/>
      <c r="K3" s="17"/>
      <c r="L3" s="17"/>
      <c r="M3" s="27"/>
      <c r="N3" s="28" t="s">
        <v>1232</v>
      </c>
      <c r="O3" s="29"/>
      <c r="P3" s="29"/>
      <c r="Q3" s="29"/>
      <c r="R3" s="29"/>
      <c r="S3" s="29"/>
      <c r="T3" s="29"/>
      <c r="U3" s="29"/>
      <c r="V3" s="34"/>
    </row>
    <row r="4" ht="42" spans="2:27">
      <c r="B4" s="7" t="s">
        <v>643</v>
      </c>
      <c r="C4" s="7" t="s">
        <v>645</v>
      </c>
      <c r="D4" s="8" t="s">
        <v>1233</v>
      </c>
      <c r="E4" s="18" t="s">
        <v>650</v>
      </c>
      <c r="F4" s="18" t="s">
        <v>1234</v>
      </c>
      <c r="G4" s="19" t="s">
        <v>1235</v>
      </c>
      <c r="H4" s="19" t="s">
        <v>46</v>
      </c>
      <c r="I4" s="19" t="s">
        <v>48</v>
      </c>
      <c r="J4" s="19" t="s">
        <v>1236</v>
      </c>
      <c r="K4" s="19" t="s">
        <v>1237</v>
      </c>
      <c r="L4" s="19" t="s">
        <v>1238</v>
      </c>
      <c r="M4" s="19" t="s">
        <v>1239</v>
      </c>
      <c r="N4" s="30" t="s">
        <v>650</v>
      </c>
      <c r="O4" s="30" t="s">
        <v>1234</v>
      </c>
      <c r="P4" s="31" t="s">
        <v>1235</v>
      </c>
      <c r="Q4" s="31" t="s">
        <v>46</v>
      </c>
      <c r="R4" s="31" t="s">
        <v>48</v>
      </c>
      <c r="S4" s="31" t="s">
        <v>1236</v>
      </c>
      <c r="T4" s="31" t="s">
        <v>1237</v>
      </c>
      <c r="U4" s="31" t="s">
        <v>1238</v>
      </c>
      <c r="V4" s="31" t="s">
        <v>1239</v>
      </c>
      <c r="W4" s="35" t="s">
        <v>654</v>
      </c>
      <c r="X4" s="35" t="s">
        <v>1240</v>
      </c>
      <c r="Y4" s="35" t="s">
        <v>1241</v>
      </c>
      <c r="Z4" s="35" t="s">
        <v>1242</v>
      </c>
      <c r="AA4" s="35" t="s">
        <v>52</v>
      </c>
    </row>
    <row r="5" spans="2:27">
      <c r="B5" s="9">
        <v>1</v>
      </c>
      <c r="C5" s="9" t="s">
        <v>658</v>
      </c>
      <c r="D5" s="10" t="s">
        <v>662</v>
      </c>
      <c r="E5" s="20">
        <f>VLOOKUP(D5,'[1]Lamination Break Down (Manual）'!C:L,10,0)</f>
        <v>72.73</v>
      </c>
      <c r="F5" s="20">
        <f>VLOOKUP(D5,'[1]Lamination Break Down (Manual）'!C:M,11,0)</f>
        <v>25.32</v>
      </c>
      <c r="G5" s="21">
        <f t="shared" ref="G5:G22" si="0">SUM(E5:F5)</f>
        <v>98.05</v>
      </c>
      <c r="H5" s="22">
        <f t="shared" ref="H5:H22" si="1">+I5*L5</f>
        <v>10</v>
      </c>
      <c r="I5" s="24">
        <f t="shared" ref="I5:I22" si="2">+ROUNDUP(W5/M5,0)</f>
        <v>5</v>
      </c>
      <c r="J5" s="21">
        <v>3.96</v>
      </c>
      <c r="K5" s="22">
        <f>VLOOKUP('Auot-Flat Analysis'!D5,'[1]Lamination Break Down (Manual）'!C:Q,15,0)</f>
        <v>2</v>
      </c>
      <c r="L5" s="22">
        <v>2</v>
      </c>
      <c r="M5" s="32">
        <f t="shared" ref="M5:M22" si="3">ROUNDDOWN(3600/G5*0.92*K5,0)</f>
        <v>67</v>
      </c>
      <c r="N5" s="11">
        <f>VLOOKUP(D5,'[1]Lamination Break Down (Automat)'!C:L,10,0)</f>
        <v>85.92</v>
      </c>
      <c r="O5" s="11">
        <f>VLOOKUP(D5,'[1]Lamination Break Down (Automat)'!C:M,11,0)</f>
        <v>25.32</v>
      </c>
      <c r="P5" s="21">
        <f t="shared" ref="P5:P22" si="4">MAX(N5:O5)</f>
        <v>85.92</v>
      </c>
      <c r="Q5" s="22">
        <f t="shared" ref="Q5:Q22" si="5">+U5*R5</f>
        <v>9</v>
      </c>
      <c r="R5" s="22">
        <f>ROUNDUP(W5/V5,0)</f>
        <v>9</v>
      </c>
      <c r="S5" s="24">
        <v>3.4</v>
      </c>
      <c r="T5" s="33">
        <f>VLOOKUP(D5,'[1]Lamination Break Down (Automat)'!C:Q,15,0)</f>
        <v>1</v>
      </c>
      <c r="U5" s="33">
        <v>1</v>
      </c>
      <c r="V5" s="36">
        <f t="shared" ref="V5:V22" si="6">+ROUNDDOWN(3600/P5*0.92*T5,0)</f>
        <v>38</v>
      </c>
      <c r="W5" s="36">
        <v>311</v>
      </c>
      <c r="X5" s="37">
        <f t="shared" ref="X5:Y21" si="7">Q5-H5</f>
        <v>-1</v>
      </c>
      <c r="Y5" s="37">
        <f t="shared" si="7"/>
        <v>4</v>
      </c>
      <c r="Z5" s="40">
        <f t="shared" ref="Z5:Z22" si="8">(R5*S5)-(I5*J5)</f>
        <v>10.8</v>
      </c>
      <c r="AA5" s="41" t="s">
        <v>691</v>
      </c>
    </row>
    <row r="6" s="1" customFormat="1" spans="2:27">
      <c r="B6" s="9">
        <v>2</v>
      </c>
      <c r="C6" s="9" t="s">
        <v>658</v>
      </c>
      <c r="D6" s="10" t="s">
        <v>54</v>
      </c>
      <c r="E6" s="20">
        <f>VLOOKUP(D6,'[1]Lamination Break Down (Manual）'!C:L,10,0)</f>
        <v>65.81</v>
      </c>
      <c r="F6" s="20">
        <f>VLOOKUP(D6,'[1]Lamination Break Down (Manual）'!C:M,11,0)</f>
        <v>21.38</v>
      </c>
      <c r="G6" s="21">
        <f t="shared" si="0"/>
        <v>87.19</v>
      </c>
      <c r="H6" s="22">
        <f t="shared" si="1"/>
        <v>10</v>
      </c>
      <c r="I6" s="24">
        <f t="shared" si="2"/>
        <v>5</v>
      </c>
      <c r="J6" s="21">
        <v>3.96</v>
      </c>
      <c r="K6" s="22">
        <f>VLOOKUP('Auot-Flat Analysis'!D6,'[1]Lamination Break Down (Manual）'!C:Q,15,0)</f>
        <v>2</v>
      </c>
      <c r="L6" s="22">
        <v>2</v>
      </c>
      <c r="M6" s="32">
        <f t="shared" si="3"/>
        <v>75</v>
      </c>
      <c r="N6" s="11">
        <f>VLOOKUP(D6,'[1]Lamination Break Down (Automat)'!C:L,10,0)</f>
        <v>73.5</v>
      </c>
      <c r="O6" s="11">
        <f>VLOOKUP(D6,'[1]Lamination Break Down (Automat)'!C:M,11,0)</f>
        <v>21.38</v>
      </c>
      <c r="P6" s="21">
        <f t="shared" si="4"/>
        <v>73.5</v>
      </c>
      <c r="Q6" s="22">
        <f t="shared" si="5"/>
        <v>7</v>
      </c>
      <c r="R6" s="22">
        <f t="shared" ref="R6:R22" si="9">ROUNDUP(W6/V6,0)</f>
        <v>7</v>
      </c>
      <c r="S6" s="24">
        <v>3.4</v>
      </c>
      <c r="T6" s="33">
        <f>VLOOKUP(D6,'[1]Lamination Break Down (Automat)'!C:Q,15,0)</f>
        <v>1</v>
      </c>
      <c r="U6" s="33">
        <v>1</v>
      </c>
      <c r="V6" s="36">
        <f t="shared" si="6"/>
        <v>45</v>
      </c>
      <c r="W6" s="36">
        <v>311</v>
      </c>
      <c r="X6" s="37">
        <f t="shared" si="7"/>
        <v>-3</v>
      </c>
      <c r="Y6" s="37">
        <f t="shared" si="7"/>
        <v>2</v>
      </c>
      <c r="Z6" s="40">
        <f t="shared" si="8"/>
        <v>4</v>
      </c>
      <c r="AA6" s="42" t="s">
        <v>1232</v>
      </c>
    </row>
    <row r="7" spans="2:27">
      <c r="B7" s="9">
        <v>3</v>
      </c>
      <c r="C7" s="11" t="s">
        <v>658</v>
      </c>
      <c r="D7" s="10" t="s">
        <v>674</v>
      </c>
      <c r="E7" s="20">
        <f>VLOOKUP(D7,'[1]Lamination Break Down (Manual）'!C:L,10,0)</f>
        <v>111.46</v>
      </c>
      <c r="F7" s="20">
        <f>VLOOKUP(D7,'[1]Lamination Break Down (Manual）'!C:M,11,0)</f>
        <v>44.64</v>
      </c>
      <c r="G7" s="21">
        <f t="shared" si="0"/>
        <v>156.1</v>
      </c>
      <c r="H7" s="22">
        <f t="shared" si="1"/>
        <v>2</v>
      </c>
      <c r="I7" s="24">
        <f t="shared" si="2"/>
        <v>1</v>
      </c>
      <c r="J7" s="21">
        <v>3.96</v>
      </c>
      <c r="K7" s="22">
        <f>VLOOKUP('Auot-Flat Analysis'!D7,'[1]Lamination Break Down (Manual）'!C:Q,15,0)</f>
        <v>2</v>
      </c>
      <c r="L7" s="22">
        <v>2</v>
      </c>
      <c r="M7" s="32">
        <f t="shared" si="3"/>
        <v>42</v>
      </c>
      <c r="N7" s="11">
        <f>VLOOKUP(D7,'[1]Lamination Break Down (Automat)'!C:L,10,0)</f>
        <v>119.11</v>
      </c>
      <c r="O7" s="11">
        <f>VLOOKUP(D7,'[1]Lamination Break Down (Automat)'!C:M,11,0)</f>
        <v>44.64</v>
      </c>
      <c r="P7" s="21">
        <f t="shared" si="4"/>
        <v>119.11</v>
      </c>
      <c r="Q7" s="22">
        <f t="shared" si="5"/>
        <v>1</v>
      </c>
      <c r="R7" s="22">
        <f t="shared" si="9"/>
        <v>1</v>
      </c>
      <c r="S7" s="24">
        <v>3.4</v>
      </c>
      <c r="T7" s="33">
        <f>VLOOKUP(D7,'[1]Lamination Break Down (Automat)'!C:Q,15,0)</f>
        <v>1</v>
      </c>
      <c r="U7" s="33">
        <v>1</v>
      </c>
      <c r="V7" s="36">
        <f t="shared" si="6"/>
        <v>27</v>
      </c>
      <c r="W7" s="36">
        <v>3</v>
      </c>
      <c r="X7" s="37">
        <f t="shared" si="7"/>
        <v>-1</v>
      </c>
      <c r="Y7" s="37">
        <f t="shared" si="7"/>
        <v>0</v>
      </c>
      <c r="Z7" s="40">
        <f t="shared" si="8"/>
        <v>-0.56</v>
      </c>
      <c r="AA7" s="41" t="s">
        <v>691</v>
      </c>
    </row>
    <row r="8" spans="2:27">
      <c r="B8" s="9">
        <v>4</v>
      </c>
      <c r="C8" s="11" t="s">
        <v>658</v>
      </c>
      <c r="D8" s="10" t="s">
        <v>680</v>
      </c>
      <c r="E8" s="20">
        <f>VLOOKUP(D8,'[1]Lamination Break Down (Manual）'!C:L,10,0)</f>
        <v>225.39</v>
      </c>
      <c r="F8" s="20">
        <f>VLOOKUP(D8,'[1]Lamination Break Down (Manual）'!C:M,11,0)</f>
        <v>21.41</v>
      </c>
      <c r="G8" s="21">
        <f t="shared" si="0"/>
        <v>246.8</v>
      </c>
      <c r="H8" s="22">
        <f t="shared" si="1"/>
        <v>4</v>
      </c>
      <c r="I8" s="24">
        <f t="shared" si="2"/>
        <v>2</v>
      </c>
      <c r="J8" s="21">
        <v>3.96</v>
      </c>
      <c r="K8" s="22">
        <f>VLOOKUP('Auot-Flat Analysis'!D8,'[1]Lamination Break Down (Manual）'!C:Q,15,0)</f>
        <v>16</v>
      </c>
      <c r="L8" s="22">
        <v>2</v>
      </c>
      <c r="M8" s="32">
        <f t="shared" si="3"/>
        <v>214</v>
      </c>
      <c r="N8" s="11">
        <f>VLOOKUP(D8,'[1]Lamination Break Down (Automat)'!C:L,10,0)</f>
        <v>245.6</v>
      </c>
      <c r="O8" s="11">
        <f>VLOOKUP(D8,'[1]Lamination Break Down (Automat)'!C:M,11,0)</f>
        <v>21.41</v>
      </c>
      <c r="P8" s="21">
        <f t="shared" si="4"/>
        <v>245.6</v>
      </c>
      <c r="Q8" s="22">
        <f t="shared" si="5"/>
        <v>3</v>
      </c>
      <c r="R8" s="22">
        <f t="shared" si="9"/>
        <v>3</v>
      </c>
      <c r="S8" s="24">
        <v>3.4</v>
      </c>
      <c r="T8" s="33">
        <f>VLOOKUP(D8,'[1]Lamination Break Down (Automat)'!C:Q,15,0)</f>
        <v>8</v>
      </c>
      <c r="U8" s="33">
        <v>1</v>
      </c>
      <c r="V8" s="36">
        <f t="shared" si="6"/>
        <v>107</v>
      </c>
      <c r="W8" s="36">
        <v>311</v>
      </c>
      <c r="X8" s="37">
        <f t="shared" si="7"/>
        <v>-1</v>
      </c>
      <c r="Y8" s="37">
        <f t="shared" si="7"/>
        <v>1</v>
      </c>
      <c r="Z8" s="40">
        <f t="shared" si="8"/>
        <v>2.28</v>
      </c>
      <c r="AA8" s="41" t="s">
        <v>691</v>
      </c>
    </row>
    <row r="9" spans="2:27">
      <c r="B9" s="9">
        <v>5</v>
      </c>
      <c r="C9" s="11" t="s">
        <v>758</v>
      </c>
      <c r="D9" s="10" t="s">
        <v>295</v>
      </c>
      <c r="E9" s="20">
        <f>VLOOKUP(D9,'[1]Lamination Break Down (Manual）'!C:L,10,0)</f>
        <v>59.29</v>
      </c>
      <c r="F9" s="20">
        <f>VLOOKUP(D9,'[1]Lamination Break Down (Manual）'!C:M,11,0)</f>
        <v>22.66</v>
      </c>
      <c r="G9" s="21">
        <f t="shared" si="0"/>
        <v>81.95</v>
      </c>
      <c r="H9" s="22">
        <f t="shared" si="1"/>
        <v>8</v>
      </c>
      <c r="I9" s="24">
        <f t="shared" si="2"/>
        <v>4</v>
      </c>
      <c r="J9" s="21">
        <v>3.96</v>
      </c>
      <c r="K9" s="22">
        <f>VLOOKUP('Auot-Flat Analysis'!D9,'[1]Lamination Break Down (Manual）'!C:Q,15,0)</f>
        <v>2</v>
      </c>
      <c r="L9" s="22">
        <v>2</v>
      </c>
      <c r="M9" s="32">
        <f t="shared" si="3"/>
        <v>80</v>
      </c>
      <c r="N9" s="11">
        <f>VLOOKUP(D9,'[1]Lamination Break Down (Automat)'!C:L,10,0)</f>
        <v>69.6</v>
      </c>
      <c r="O9" s="11">
        <f>VLOOKUP(D9,'[1]Lamination Break Down (Automat)'!C:M,11,0)</f>
        <v>22.66</v>
      </c>
      <c r="P9" s="21">
        <f t="shared" si="4"/>
        <v>69.6</v>
      </c>
      <c r="Q9" s="22">
        <f t="shared" si="5"/>
        <v>7</v>
      </c>
      <c r="R9" s="22">
        <f t="shared" si="9"/>
        <v>7</v>
      </c>
      <c r="S9" s="24">
        <v>3.4</v>
      </c>
      <c r="T9" s="33">
        <f>VLOOKUP(D9,'[1]Lamination Break Down (Automat)'!C:Q,15,0)</f>
        <v>1</v>
      </c>
      <c r="U9" s="33">
        <v>1</v>
      </c>
      <c r="V9" s="36">
        <f t="shared" si="6"/>
        <v>47</v>
      </c>
      <c r="W9" s="36">
        <v>303</v>
      </c>
      <c r="X9" s="37">
        <f>Q9-H9</f>
        <v>-1</v>
      </c>
      <c r="Y9" s="37">
        <f>R9-I9</f>
        <v>3</v>
      </c>
      <c r="Z9" s="40">
        <f t="shared" si="8"/>
        <v>7.96</v>
      </c>
      <c r="AA9" s="41" t="s">
        <v>691</v>
      </c>
    </row>
    <row r="10" spans="2:27">
      <c r="B10" s="9">
        <v>6</v>
      </c>
      <c r="C10" s="11" t="s">
        <v>758</v>
      </c>
      <c r="D10" s="10" t="s">
        <v>82</v>
      </c>
      <c r="E10" s="20">
        <f>VLOOKUP(D10,'[1]Lamination Break Down (Manual）'!C:L,10,0)</f>
        <v>73.11</v>
      </c>
      <c r="F10" s="20">
        <f>VLOOKUP(D10,'[1]Lamination Break Down (Manual）'!C:M,11,0)</f>
        <v>37.08</v>
      </c>
      <c r="G10" s="21">
        <f t="shared" si="0"/>
        <v>110.19</v>
      </c>
      <c r="H10" s="22">
        <f t="shared" si="1"/>
        <v>12</v>
      </c>
      <c r="I10" s="24">
        <f t="shared" si="2"/>
        <v>6</v>
      </c>
      <c r="J10" s="21">
        <v>4.96</v>
      </c>
      <c r="K10" s="22">
        <f>VLOOKUP('Auot-Flat Analysis'!D10,'[1]Lamination Break Down (Manual）'!C:Q,15,0)</f>
        <v>2</v>
      </c>
      <c r="L10" s="22">
        <v>2</v>
      </c>
      <c r="M10" s="32">
        <f t="shared" si="3"/>
        <v>60</v>
      </c>
      <c r="N10" s="11">
        <f>VLOOKUP(D10,'[1]Lamination Break Down (Automat)'!C:L,10,0)</f>
        <v>84.43</v>
      </c>
      <c r="O10" s="11">
        <f>VLOOKUP(D10,'[1]Lamination Break Down (Automat)'!C:M,11,0)</f>
        <v>37.08</v>
      </c>
      <c r="P10" s="21">
        <f t="shared" si="4"/>
        <v>84.43</v>
      </c>
      <c r="Q10" s="22">
        <f t="shared" si="5"/>
        <v>8</v>
      </c>
      <c r="R10" s="22">
        <f t="shared" si="9"/>
        <v>8</v>
      </c>
      <c r="S10" s="24">
        <v>4.4</v>
      </c>
      <c r="T10" s="33">
        <f>VLOOKUP(D10,'[1]Lamination Break Down (Automat)'!C:Q,15,0)</f>
        <v>1</v>
      </c>
      <c r="U10" s="33">
        <v>1</v>
      </c>
      <c r="V10" s="36">
        <f t="shared" si="6"/>
        <v>39</v>
      </c>
      <c r="W10" s="36">
        <v>304</v>
      </c>
      <c r="X10" s="37">
        <f>Q10-H10</f>
        <v>-4</v>
      </c>
      <c r="Y10" s="37">
        <f>R10-I10</f>
        <v>2</v>
      </c>
      <c r="Z10" s="40">
        <f t="shared" si="8"/>
        <v>5.44</v>
      </c>
      <c r="AA10" s="42" t="s">
        <v>1232</v>
      </c>
    </row>
    <row r="11" spans="2:27">
      <c r="B11" s="9">
        <v>7</v>
      </c>
      <c r="C11" s="11" t="s">
        <v>758</v>
      </c>
      <c r="D11" s="10" t="s">
        <v>88</v>
      </c>
      <c r="E11" s="20">
        <f>VLOOKUP(D11,'[1]Lamination Break Down (Manual）'!C:L,10,0)</f>
        <v>99.58</v>
      </c>
      <c r="F11" s="20">
        <f>VLOOKUP(D11,'[1]Lamination Break Down (Manual）'!C:M,11,0)</f>
        <v>23.36</v>
      </c>
      <c r="G11" s="21">
        <f t="shared" si="0"/>
        <v>122.94</v>
      </c>
      <c r="H11" s="22">
        <f t="shared" si="1"/>
        <v>6</v>
      </c>
      <c r="I11" s="24">
        <f t="shared" si="2"/>
        <v>3</v>
      </c>
      <c r="J11" s="21">
        <v>3.96</v>
      </c>
      <c r="K11" s="22">
        <f>VLOOKUP('Auot-Flat Analysis'!D11,'[1]Lamination Break Down (Manual）'!C:Q,15,0)</f>
        <v>4</v>
      </c>
      <c r="L11" s="22">
        <v>2</v>
      </c>
      <c r="M11" s="32">
        <f t="shared" si="3"/>
        <v>107</v>
      </c>
      <c r="N11" s="11">
        <f>VLOOKUP(D11,'[1]Lamination Break Down (Automat)'!C:L,10,0)</f>
        <v>111.58</v>
      </c>
      <c r="O11" s="11">
        <f>VLOOKUP(D11,'[1]Lamination Break Down (Automat)'!C:M,11,0)</f>
        <v>23.36</v>
      </c>
      <c r="P11" s="21">
        <f t="shared" si="4"/>
        <v>111.58</v>
      </c>
      <c r="Q11" s="22">
        <f t="shared" si="5"/>
        <v>6</v>
      </c>
      <c r="R11" s="22">
        <f t="shared" si="9"/>
        <v>6</v>
      </c>
      <c r="S11" s="24">
        <v>3.4</v>
      </c>
      <c r="T11" s="33">
        <f>VLOOKUP(D11,'[1]Lamination Break Down (Automat)'!C:Q,15,0)</f>
        <v>2</v>
      </c>
      <c r="U11" s="33">
        <v>1</v>
      </c>
      <c r="V11" s="36">
        <f t="shared" si="6"/>
        <v>59</v>
      </c>
      <c r="W11" s="36">
        <v>303</v>
      </c>
      <c r="X11" s="37">
        <f t="shared" si="7"/>
        <v>0</v>
      </c>
      <c r="Y11" s="37">
        <f t="shared" si="7"/>
        <v>3</v>
      </c>
      <c r="Z11" s="40">
        <f t="shared" si="8"/>
        <v>8.52</v>
      </c>
      <c r="AA11" s="41" t="s">
        <v>691</v>
      </c>
    </row>
    <row r="12" spans="2:27">
      <c r="B12" s="9">
        <v>8</v>
      </c>
      <c r="C12" s="11" t="s">
        <v>758</v>
      </c>
      <c r="D12" s="10" t="s">
        <v>90</v>
      </c>
      <c r="E12" s="20">
        <f>VLOOKUP(D12,'[1]Lamination Break Down (Manual）'!C:L,10,0)</f>
        <v>115.86</v>
      </c>
      <c r="F12" s="20">
        <f>VLOOKUP(D12,'[1]Lamination Break Down (Manual）'!C:M,11,0)</f>
        <v>23.17</v>
      </c>
      <c r="G12" s="21">
        <f t="shared" si="0"/>
        <v>139.03</v>
      </c>
      <c r="H12" s="22">
        <f t="shared" si="1"/>
        <v>8</v>
      </c>
      <c r="I12" s="24">
        <f t="shared" si="2"/>
        <v>4</v>
      </c>
      <c r="J12" s="21">
        <v>3.96</v>
      </c>
      <c r="K12" s="22">
        <v>4</v>
      </c>
      <c r="L12" s="22">
        <v>2</v>
      </c>
      <c r="M12" s="32">
        <f t="shared" si="3"/>
        <v>95</v>
      </c>
      <c r="N12" s="11">
        <f>VLOOKUP(D12,'[1]Lamination Break Down (Automat)'!C:L,10,0)</f>
        <v>127.86</v>
      </c>
      <c r="O12" s="11">
        <f>VLOOKUP(D12,'[1]Lamination Break Down (Automat)'!C:M,11,0)</f>
        <v>23.17</v>
      </c>
      <c r="P12" s="21">
        <f t="shared" si="4"/>
        <v>127.86</v>
      </c>
      <c r="Q12" s="22">
        <f t="shared" si="5"/>
        <v>6</v>
      </c>
      <c r="R12" s="22">
        <f t="shared" si="9"/>
        <v>6</v>
      </c>
      <c r="S12" s="24">
        <v>3.4</v>
      </c>
      <c r="T12" s="33">
        <v>2</v>
      </c>
      <c r="U12" s="33">
        <v>1</v>
      </c>
      <c r="V12" s="36">
        <f t="shared" si="6"/>
        <v>51</v>
      </c>
      <c r="W12" s="36">
        <v>303</v>
      </c>
      <c r="X12" s="37">
        <f t="shared" si="7"/>
        <v>-2</v>
      </c>
      <c r="Y12" s="37">
        <f t="shared" si="7"/>
        <v>2</v>
      </c>
      <c r="Z12" s="40">
        <f t="shared" si="8"/>
        <v>4.56</v>
      </c>
      <c r="AA12" s="42" t="s">
        <v>1232</v>
      </c>
    </row>
    <row r="13" spans="2:27">
      <c r="B13" s="9">
        <v>9</v>
      </c>
      <c r="C13" s="11" t="s">
        <v>758</v>
      </c>
      <c r="D13" s="10" t="s">
        <v>1243</v>
      </c>
      <c r="E13" s="20">
        <f>VLOOKUP(D13,'[1]Lamination Break Down (Manual）'!C:L,10,0)</f>
        <v>117.97</v>
      </c>
      <c r="F13" s="20">
        <f>VLOOKUP(D13,'[1]Lamination Break Down (Manual）'!C:M,11,0)</f>
        <v>22.44</v>
      </c>
      <c r="G13" s="21">
        <f t="shared" si="0"/>
        <v>140.41</v>
      </c>
      <c r="H13" s="22">
        <f t="shared" si="1"/>
        <v>4</v>
      </c>
      <c r="I13" s="24">
        <f t="shared" si="2"/>
        <v>2</v>
      </c>
      <c r="J13" s="21">
        <v>3.96</v>
      </c>
      <c r="K13" s="22">
        <f>VLOOKUP('Auot-Flat Analysis'!D13,'[1]Lamination Break Down (Manual）'!C:Q,15,0)</f>
        <v>8</v>
      </c>
      <c r="L13" s="22">
        <v>2</v>
      </c>
      <c r="M13" s="32">
        <f t="shared" si="3"/>
        <v>188</v>
      </c>
      <c r="N13" s="11">
        <f>VLOOKUP(D13,'[1]Lamination Break Down (Automat)'!C:L,10,0)</f>
        <v>130.42</v>
      </c>
      <c r="O13" s="11">
        <f>VLOOKUP(D13,'[1]Lamination Break Down (Automat)'!C:M,11,0)</f>
        <v>22.44</v>
      </c>
      <c r="P13" s="21">
        <f t="shared" si="4"/>
        <v>130.42</v>
      </c>
      <c r="Q13" s="22">
        <f t="shared" si="5"/>
        <v>3</v>
      </c>
      <c r="R13" s="22">
        <f t="shared" si="9"/>
        <v>3</v>
      </c>
      <c r="S13" s="24">
        <v>3.4</v>
      </c>
      <c r="T13" s="33">
        <f>VLOOKUP(D13,'[1]Lamination Break Down (Automat)'!C:Q,15,0)</f>
        <v>4</v>
      </c>
      <c r="U13" s="33">
        <v>1</v>
      </c>
      <c r="V13" s="36">
        <f t="shared" si="6"/>
        <v>101</v>
      </c>
      <c r="W13" s="36">
        <v>303</v>
      </c>
      <c r="X13" s="37">
        <f t="shared" si="7"/>
        <v>-1</v>
      </c>
      <c r="Y13" s="37">
        <f t="shared" si="7"/>
        <v>1</v>
      </c>
      <c r="Z13" s="40">
        <f t="shared" si="8"/>
        <v>2.28</v>
      </c>
      <c r="AA13" s="41" t="s">
        <v>691</v>
      </c>
    </row>
    <row r="14" spans="2:27">
      <c r="B14" s="9">
        <v>10</v>
      </c>
      <c r="C14" s="11" t="s">
        <v>758</v>
      </c>
      <c r="D14" s="10" t="s">
        <v>1244</v>
      </c>
      <c r="E14" s="20">
        <f>VLOOKUP(D14,'[1]Lamination Break Down (Manual）'!C:L,10,0)</f>
        <v>159.23</v>
      </c>
      <c r="F14" s="20">
        <f>VLOOKUP(D14,'[1]Lamination Break Down (Manual）'!C:M,11,0)</f>
        <v>22.24</v>
      </c>
      <c r="G14" s="21">
        <f t="shared" si="0"/>
        <v>181.47</v>
      </c>
      <c r="H14" s="22">
        <f t="shared" si="1"/>
        <v>6</v>
      </c>
      <c r="I14" s="24">
        <f t="shared" si="2"/>
        <v>3</v>
      </c>
      <c r="J14" s="21">
        <v>3.96</v>
      </c>
      <c r="K14" s="22">
        <v>8</v>
      </c>
      <c r="L14" s="22">
        <v>2</v>
      </c>
      <c r="M14" s="32">
        <f t="shared" si="3"/>
        <v>146</v>
      </c>
      <c r="N14" s="11">
        <f>VLOOKUP(D14,'[1]Lamination Break Down (Automat)'!C:L,10,0)</f>
        <v>171.68</v>
      </c>
      <c r="O14" s="11">
        <f>VLOOKUP(D14,'[1]Lamination Break Down (Automat)'!C:M,11,0)</f>
        <v>22.24</v>
      </c>
      <c r="P14" s="21">
        <f t="shared" si="4"/>
        <v>171.68</v>
      </c>
      <c r="Q14" s="22">
        <f t="shared" si="5"/>
        <v>4</v>
      </c>
      <c r="R14" s="22">
        <f t="shared" si="9"/>
        <v>4</v>
      </c>
      <c r="S14" s="24">
        <v>3.4</v>
      </c>
      <c r="T14" s="33">
        <v>4</v>
      </c>
      <c r="U14" s="33">
        <v>1</v>
      </c>
      <c r="V14" s="36">
        <f t="shared" si="6"/>
        <v>77</v>
      </c>
      <c r="W14" s="36">
        <v>303</v>
      </c>
      <c r="X14" s="37">
        <f t="shared" si="7"/>
        <v>-2</v>
      </c>
      <c r="Y14" s="37">
        <f t="shared" si="7"/>
        <v>1</v>
      </c>
      <c r="Z14" s="40">
        <f t="shared" si="8"/>
        <v>1.72</v>
      </c>
      <c r="AA14" s="42" t="s">
        <v>1232</v>
      </c>
    </row>
    <row r="15" spans="2:27">
      <c r="B15" s="9">
        <v>11</v>
      </c>
      <c r="C15" s="11" t="s">
        <v>758</v>
      </c>
      <c r="D15" s="12" t="s">
        <v>827</v>
      </c>
      <c r="E15" s="20">
        <f>VLOOKUP(D15,'[1]Lamination Break Down (Manual）'!C:L,10,0)</f>
        <v>129.6</v>
      </c>
      <c r="F15" s="20">
        <f>VLOOKUP(D15,'[1]Lamination Break Down (Manual）'!C:M,11,0)</f>
        <v>22.54</v>
      </c>
      <c r="G15" s="21">
        <f t="shared" si="0"/>
        <v>152.14</v>
      </c>
      <c r="H15" s="22">
        <f t="shared" si="1"/>
        <v>16</v>
      </c>
      <c r="I15" s="24">
        <f t="shared" si="2"/>
        <v>8</v>
      </c>
      <c r="J15" s="21">
        <v>3.96</v>
      </c>
      <c r="K15" s="22">
        <f>VLOOKUP('Auot-Flat Analysis'!D15,'[1]Lamination Break Down (Manual）'!C:Q,15,0)</f>
        <v>2</v>
      </c>
      <c r="L15" s="22">
        <v>2</v>
      </c>
      <c r="M15" s="32">
        <f t="shared" si="3"/>
        <v>43</v>
      </c>
      <c r="N15" s="11">
        <f>VLOOKUP(D15,'[1]Lamination Break Down (Automat)'!C:L,10,0)</f>
        <v>138.47</v>
      </c>
      <c r="O15" s="11">
        <f>VLOOKUP(D15,'[1]Lamination Break Down (Automat)'!C:M,11,0)</f>
        <v>22.54</v>
      </c>
      <c r="P15" s="21">
        <f t="shared" si="4"/>
        <v>138.47</v>
      </c>
      <c r="Q15" s="22">
        <f t="shared" si="5"/>
        <v>14</v>
      </c>
      <c r="R15" s="22">
        <f t="shared" si="9"/>
        <v>14</v>
      </c>
      <c r="S15" s="24">
        <v>3.4</v>
      </c>
      <c r="T15" s="33">
        <f>VLOOKUP(D15,'[1]Lamination Break Down (Automat)'!C:Q,15,0)</f>
        <v>1</v>
      </c>
      <c r="U15" s="33">
        <v>1</v>
      </c>
      <c r="V15" s="36">
        <f t="shared" si="6"/>
        <v>23</v>
      </c>
      <c r="W15" s="36">
        <v>303</v>
      </c>
      <c r="X15" s="37">
        <f t="shared" si="7"/>
        <v>-2</v>
      </c>
      <c r="Y15" s="37">
        <f t="shared" si="7"/>
        <v>6</v>
      </c>
      <c r="Z15" s="40">
        <f t="shared" si="8"/>
        <v>15.92</v>
      </c>
      <c r="AA15" s="42" t="s">
        <v>1232</v>
      </c>
    </row>
    <row r="16" spans="2:27">
      <c r="B16" s="9">
        <v>12</v>
      </c>
      <c r="C16" s="11" t="s">
        <v>758</v>
      </c>
      <c r="D16" s="12" t="s">
        <v>100</v>
      </c>
      <c r="E16" s="20">
        <f>VLOOKUP(D16,'[2]Lamination Break Down (Manual）'!C:L,10,0)</f>
        <v>131.93</v>
      </c>
      <c r="F16" s="20">
        <f>VLOOKUP(D16,'[2]Lamination Break Down (Manual）'!C:M,11,0)</f>
        <v>22.24</v>
      </c>
      <c r="G16" s="21">
        <f t="shared" si="0"/>
        <v>154.17</v>
      </c>
      <c r="H16" s="22">
        <f t="shared" si="1"/>
        <v>16</v>
      </c>
      <c r="I16" s="24">
        <f t="shared" si="2"/>
        <v>8</v>
      </c>
      <c r="J16" s="21">
        <v>3.96</v>
      </c>
      <c r="K16" s="22">
        <v>2</v>
      </c>
      <c r="L16" s="22">
        <v>2</v>
      </c>
      <c r="M16" s="32">
        <f t="shared" si="3"/>
        <v>42</v>
      </c>
      <c r="N16" s="11">
        <f>VLOOKUP(D16,'[2]Lamination Break Down (Automat)'!C:L,10,0)</f>
        <v>140.8</v>
      </c>
      <c r="O16" s="11">
        <f>VLOOKUP(D16,'[2]Lamination Break Down (Automat)'!C:M,11,0)</f>
        <v>22.24</v>
      </c>
      <c r="P16" s="21">
        <f t="shared" si="4"/>
        <v>140.8</v>
      </c>
      <c r="Q16" s="22">
        <f t="shared" si="5"/>
        <v>14</v>
      </c>
      <c r="R16" s="22">
        <f t="shared" si="9"/>
        <v>14</v>
      </c>
      <c r="S16" s="24">
        <v>3.4</v>
      </c>
      <c r="T16" s="33">
        <v>1</v>
      </c>
      <c r="U16" s="33">
        <v>1</v>
      </c>
      <c r="V16" s="36">
        <f t="shared" si="6"/>
        <v>23</v>
      </c>
      <c r="W16" s="36">
        <v>304</v>
      </c>
      <c r="X16" s="37">
        <f t="shared" si="7"/>
        <v>-2</v>
      </c>
      <c r="Y16" s="37">
        <f t="shared" si="7"/>
        <v>6</v>
      </c>
      <c r="Z16" s="40">
        <f t="shared" si="8"/>
        <v>15.92</v>
      </c>
      <c r="AA16" s="42" t="s">
        <v>1232</v>
      </c>
    </row>
    <row r="17" spans="2:27">
      <c r="B17" s="9">
        <v>13</v>
      </c>
      <c r="C17" s="11" t="s">
        <v>758</v>
      </c>
      <c r="D17" s="12" t="s">
        <v>102</v>
      </c>
      <c r="E17" s="20">
        <f>VLOOKUP(D17,'[2]Lamination Break Down (Manual）'!C:L,10,0)</f>
        <v>136.22</v>
      </c>
      <c r="F17" s="20">
        <f>VLOOKUP(D17,'[2]Lamination Break Down (Manual）'!C:M,11,0)</f>
        <v>22.24</v>
      </c>
      <c r="G17" s="21">
        <f t="shared" si="0"/>
        <v>158.46</v>
      </c>
      <c r="H17" s="22">
        <f t="shared" si="1"/>
        <v>16</v>
      </c>
      <c r="I17" s="24">
        <f t="shared" si="2"/>
        <v>8</v>
      </c>
      <c r="J17" s="21">
        <v>3.96</v>
      </c>
      <c r="K17" s="22">
        <v>2</v>
      </c>
      <c r="L17" s="22">
        <v>2</v>
      </c>
      <c r="M17" s="32">
        <f t="shared" si="3"/>
        <v>41</v>
      </c>
      <c r="N17" s="11">
        <f>VLOOKUP(D17,'[2]Lamination Break Down (Automat)'!C:L,10,0)</f>
        <v>145.09</v>
      </c>
      <c r="O17" s="11">
        <f>VLOOKUP(D17,'[2]Lamination Break Down (Automat)'!C:M,11,0)</f>
        <v>22.24</v>
      </c>
      <c r="P17" s="21">
        <f t="shared" si="4"/>
        <v>145.09</v>
      </c>
      <c r="Q17" s="22">
        <f t="shared" si="5"/>
        <v>14</v>
      </c>
      <c r="R17" s="22">
        <f t="shared" si="9"/>
        <v>14</v>
      </c>
      <c r="S17" s="24">
        <v>3.4</v>
      </c>
      <c r="T17" s="33">
        <v>1</v>
      </c>
      <c r="U17" s="33">
        <v>1</v>
      </c>
      <c r="V17" s="36">
        <f t="shared" si="6"/>
        <v>22</v>
      </c>
      <c r="W17" s="36">
        <v>305</v>
      </c>
      <c r="X17" s="37">
        <f t="shared" si="7"/>
        <v>-2</v>
      </c>
      <c r="Y17" s="37">
        <f t="shared" si="7"/>
        <v>6</v>
      </c>
      <c r="Z17" s="40">
        <f t="shared" si="8"/>
        <v>15.92</v>
      </c>
      <c r="AA17" s="42" t="s">
        <v>1232</v>
      </c>
    </row>
    <row r="18" spans="2:27">
      <c r="B18" s="9">
        <v>14</v>
      </c>
      <c r="C18" s="11" t="s">
        <v>758</v>
      </c>
      <c r="D18" s="10" t="s">
        <v>1245</v>
      </c>
      <c r="E18" s="20">
        <f>VLOOKUP(D18,'[1]Lamination Break Down (Manual）'!C:L,10,0)</f>
        <v>63.02</v>
      </c>
      <c r="F18" s="20">
        <f>VLOOKUP(D18,'[1]Lamination Break Down (Manual）'!C:M,11,0)</f>
        <v>28.63</v>
      </c>
      <c r="G18" s="21">
        <f t="shared" si="0"/>
        <v>91.65</v>
      </c>
      <c r="H18" s="22">
        <f t="shared" si="1"/>
        <v>10</v>
      </c>
      <c r="I18" s="24">
        <f t="shared" si="2"/>
        <v>5</v>
      </c>
      <c r="J18" s="21">
        <v>3.96</v>
      </c>
      <c r="K18" s="22">
        <f>VLOOKUP('Auot-Flat Analysis'!D18,'[1]Lamination Break Down (Manual）'!C:Q,15,0)</f>
        <v>2</v>
      </c>
      <c r="L18" s="22">
        <v>2</v>
      </c>
      <c r="M18" s="32">
        <f t="shared" si="3"/>
        <v>72</v>
      </c>
      <c r="N18" s="11">
        <f>VLOOKUP(D18,'[1]Lamination Break Down (Automat)'!C:L,10,0)</f>
        <v>73.08</v>
      </c>
      <c r="O18" s="11">
        <f>VLOOKUP(D18,'[1]Lamination Break Down (Automat)'!C:M,11,0)</f>
        <v>28.63</v>
      </c>
      <c r="P18" s="21">
        <f t="shared" si="4"/>
        <v>73.08</v>
      </c>
      <c r="Q18" s="22">
        <f t="shared" si="5"/>
        <v>7</v>
      </c>
      <c r="R18" s="22">
        <f t="shared" si="9"/>
        <v>7</v>
      </c>
      <c r="S18" s="24">
        <v>3.4</v>
      </c>
      <c r="T18" s="33">
        <f>VLOOKUP(D18,'[1]Lamination Break Down (Automat)'!C:Q,15,0)</f>
        <v>1</v>
      </c>
      <c r="U18" s="33">
        <v>1</v>
      </c>
      <c r="V18" s="36">
        <f t="shared" si="6"/>
        <v>45</v>
      </c>
      <c r="W18" s="36">
        <v>303</v>
      </c>
      <c r="X18" s="37">
        <f t="shared" ref="X18:Y20" si="10">Q18-H18</f>
        <v>-3</v>
      </c>
      <c r="Y18" s="37">
        <f t="shared" si="10"/>
        <v>2</v>
      </c>
      <c r="Z18" s="40">
        <f t="shared" si="8"/>
        <v>4</v>
      </c>
      <c r="AA18" s="42" t="s">
        <v>1232</v>
      </c>
    </row>
    <row r="19" spans="2:27">
      <c r="B19" s="9">
        <v>15</v>
      </c>
      <c r="C19" s="11" t="s">
        <v>758</v>
      </c>
      <c r="D19" s="13" t="s">
        <v>107</v>
      </c>
      <c r="E19" s="20">
        <f>VLOOKUP(D19,'[1]Lamination Break Down (Manual）'!C:L,10,0)</f>
        <v>54.81</v>
      </c>
      <c r="F19" s="20">
        <f>VLOOKUP(D19,'[1]Lamination Break Down (Manual）'!C:M,11,0)</f>
        <v>37.08</v>
      </c>
      <c r="G19" s="21">
        <f t="shared" si="0"/>
        <v>91.89</v>
      </c>
      <c r="H19" s="22">
        <f t="shared" si="1"/>
        <v>4</v>
      </c>
      <c r="I19" s="24">
        <f t="shared" si="2"/>
        <v>2</v>
      </c>
      <c r="J19" s="21">
        <v>3.96</v>
      </c>
      <c r="K19" s="22">
        <f>VLOOKUP('Auot-Flat Analysis'!D19,'[1]Lamination Break Down (Manual）'!C:Q,15,0)</f>
        <v>2</v>
      </c>
      <c r="L19" s="22">
        <v>2</v>
      </c>
      <c r="M19" s="11">
        <f t="shared" si="3"/>
        <v>72</v>
      </c>
      <c r="N19" s="11">
        <f>VLOOKUP(D19,'[1]Lamination Break Down (Automat)'!C:L,10,0)</f>
        <v>66.13</v>
      </c>
      <c r="O19" s="11">
        <f>VLOOKUP(D19,'[1]Lamination Break Down (Automat)'!C:M,11,0)</f>
        <v>37.08</v>
      </c>
      <c r="P19" s="21">
        <f t="shared" si="4"/>
        <v>66.13</v>
      </c>
      <c r="Q19" s="22">
        <f t="shared" si="5"/>
        <v>3</v>
      </c>
      <c r="R19" s="22">
        <f t="shared" ref="R19:R20" si="11">ROUNDUP(W19/V19,0)</f>
        <v>3</v>
      </c>
      <c r="S19" s="24">
        <v>3.4</v>
      </c>
      <c r="T19" s="22">
        <f>VLOOKUP(D19,'[1]Lamination Break Down (Automat)'!C:Q,15,0)</f>
        <v>1</v>
      </c>
      <c r="U19" s="22">
        <v>1</v>
      </c>
      <c r="V19" s="36">
        <f t="shared" si="6"/>
        <v>50</v>
      </c>
      <c r="W19" s="36">
        <v>102</v>
      </c>
      <c r="X19" s="37">
        <f t="shared" si="10"/>
        <v>-1</v>
      </c>
      <c r="Y19" s="37">
        <f t="shared" si="10"/>
        <v>1</v>
      </c>
      <c r="Z19" s="40">
        <f t="shared" si="8"/>
        <v>2.28</v>
      </c>
      <c r="AA19" s="41" t="s">
        <v>691</v>
      </c>
    </row>
    <row r="20" spans="2:27">
      <c r="B20" s="9">
        <v>16</v>
      </c>
      <c r="C20" s="11" t="s">
        <v>758</v>
      </c>
      <c r="D20" s="13" t="s">
        <v>111</v>
      </c>
      <c r="E20" s="20">
        <f>VLOOKUP(D20,'[1]Lamination Break Down (Manual）'!C:L,10,0)</f>
        <v>54.81</v>
      </c>
      <c r="F20" s="20">
        <f>VLOOKUP(D20,'[1]Lamination Break Down (Manual）'!C:M,11,0)</f>
        <v>37.08</v>
      </c>
      <c r="G20" s="21">
        <f t="shared" si="0"/>
        <v>91.89</v>
      </c>
      <c r="H20" s="22">
        <f t="shared" si="1"/>
        <v>4</v>
      </c>
      <c r="I20" s="24">
        <f t="shared" si="2"/>
        <v>2</v>
      </c>
      <c r="J20" s="21">
        <v>3.96</v>
      </c>
      <c r="K20" s="22">
        <f>VLOOKUP('Auot-Flat Analysis'!D20,'[1]Lamination Break Down (Manual）'!C:Q,15,0)</f>
        <v>2</v>
      </c>
      <c r="L20" s="22">
        <v>2</v>
      </c>
      <c r="M20" s="11">
        <f t="shared" si="3"/>
        <v>72</v>
      </c>
      <c r="N20" s="11">
        <f>VLOOKUP(D20,'[1]Lamination Break Down (Automat)'!C:L,10,0)</f>
        <v>66.13</v>
      </c>
      <c r="O20" s="11">
        <f>VLOOKUP(D20,'[1]Lamination Break Down (Automat)'!C:M,11,0)</f>
        <v>37.08</v>
      </c>
      <c r="P20" s="21">
        <f t="shared" si="4"/>
        <v>66.13</v>
      </c>
      <c r="Q20" s="22">
        <f t="shared" si="5"/>
        <v>3</v>
      </c>
      <c r="R20" s="22">
        <f t="shared" si="11"/>
        <v>3</v>
      </c>
      <c r="S20" s="24">
        <v>3.4</v>
      </c>
      <c r="T20" s="22">
        <f>VLOOKUP(D20,'[1]Lamination Break Down (Automat)'!C:Q,15,0)</f>
        <v>1</v>
      </c>
      <c r="U20" s="22">
        <v>1</v>
      </c>
      <c r="V20" s="36">
        <f t="shared" si="6"/>
        <v>50</v>
      </c>
      <c r="W20" s="36">
        <v>102</v>
      </c>
      <c r="X20" s="37">
        <f t="shared" si="10"/>
        <v>-1</v>
      </c>
      <c r="Y20" s="37">
        <f t="shared" si="10"/>
        <v>1</v>
      </c>
      <c r="Z20" s="40">
        <f t="shared" si="8"/>
        <v>2.28</v>
      </c>
      <c r="AA20" s="41" t="s">
        <v>691</v>
      </c>
    </row>
    <row r="21" spans="2:27">
      <c r="B21" s="9">
        <v>17</v>
      </c>
      <c r="C21" s="11" t="s">
        <v>758</v>
      </c>
      <c r="D21" s="10" t="s">
        <v>1246</v>
      </c>
      <c r="E21" s="20">
        <f>VLOOKUP(D21,'[1]Lamination Break Down (Manual）'!C:L,10,0)</f>
        <v>77.68</v>
      </c>
      <c r="F21" s="20">
        <f>VLOOKUP(D21,'[1]Lamination Break Down (Manual）'!C:M,11,0)</f>
        <v>24.04</v>
      </c>
      <c r="G21" s="21">
        <f t="shared" si="0"/>
        <v>101.72</v>
      </c>
      <c r="H21" s="22">
        <f t="shared" si="1"/>
        <v>10</v>
      </c>
      <c r="I21" s="24">
        <f t="shared" si="2"/>
        <v>5</v>
      </c>
      <c r="J21" s="21">
        <v>3.96</v>
      </c>
      <c r="K21" s="22">
        <f>VLOOKUP('Auot-Flat Analysis'!D21,'[1]Lamination Break Down (Manual）'!C:Q,15,0)</f>
        <v>2</v>
      </c>
      <c r="L21" s="22">
        <v>2</v>
      </c>
      <c r="M21" s="32">
        <f t="shared" si="3"/>
        <v>65</v>
      </c>
      <c r="N21" s="11">
        <f>VLOOKUP(D21,'[1]Lamination Break Down (Automat)'!C:L,10,0)</f>
        <v>86.51</v>
      </c>
      <c r="O21" s="11">
        <f>VLOOKUP(D21,'[1]Lamination Break Down (Automat)'!C:M,11,0)</f>
        <v>24.04</v>
      </c>
      <c r="P21" s="21">
        <f t="shared" si="4"/>
        <v>86.51</v>
      </c>
      <c r="Q21" s="22">
        <f t="shared" si="5"/>
        <v>8</v>
      </c>
      <c r="R21" s="22">
        <f t="shared" si="9"/>
        <v>8</v>
      </c>
      <c r="S21" s="24">
        <v>3.4</v>
      </c>
      <c r="T21" s="33">
        <f>VLOOKUP(D21,'[1]Lamination Break Down (Automat)'!C:Q,15,0)</f>
        <v>1</v>
      </c>
      <c r="U21" s="33">
        <v>1</v>
      </c>
      <c r="V21" s="36">
        <f t="shared" si="6"/>
        <v>38</v>
      </c>
      <c r="W21" s="36">
        <v>303</v>
      </c>
      <c r="X21" s="37">
        <f t="shared" si="7"/>
        <v>-2</v>
      </c>
      <c r="Y21" s="37">
        <f t="shared" si="7"/>
        <v>3</v>
      </c>
      <c r="Z21" s="40">
        <f t="shared" si="8"/>
        <v>7.4</v>
      </c>
      <c r="AA21" s="42" t="s">
        <v>1232</v>
      </c>
    </row>
    <row r="22" spans="2:27">
      <c r="B22" s="9">
        <v>18</v>
      </c>
      <c r="C22" s="11" t="s">
        <v>758</v>
      </c>
      <c r="D22" s="10" t="s">
        <v>370</v>
      </c>
      <c r="E22" s="20">
        <f>VLOOKUP(D22,'[1]Lamination Break Down (Manual）'!C:L,10,0)</f>
        <v>41.15</v>
      </c>
      <c r="F22" s="20">
        <f>VLOOKUP(D22,'[1]Lamination Break Down (Manual）'!C:M,11,0)</f>
        <v>22.44</v>
      </c>
      <c r="G22" s="21">
        <f t="shared" si="0"/>
        <v>63.59</v>
      </c>
      <c r="H22" s="22">
        <f t="shared" si="1"/>
        <v>6</v>
      </c>
      <c r="I22" s="24">
        <f t="shared" si="2"/>
        <v>3</v>
      </c>
      <c r="J22" s="21">
        <v>3.96</v>
      </c>
      <c r="K22" s="22">
        <f>VLOOKUP('Auot-Flat Analysis'!D22,'[1]Lamination Break Down (Manual）'!C:Q,15,0)</f>
        <v>2</v>
      </c>
      <c r="L22" s="22">
        <v>2</v>
      </c>
      <c r="M22" s="32">
        <f t="shared" si="3"/>
        <v>104</v>
      </c>
      <c r="N22" s="11">
        <f>VLOOKUP(D22,'[1]Lamination Break Down (Automat)'!C:L,10,0)</f>
        <v>50.43</v>
      </c>
      <c r="O22" s="11">
        <f>VLOOKUP(D22,'[1]Lamination Break Down (Automat)'!C:M,11,0)</f>
        <v>22.44</v>
      </c>
      <c r="P22" s="21">
        <f t="shared" si="4"/>
        <v>50.43</v>
      </c>
      <c r="Q22" s="22">
        <f t="shared" si="5"/>
        <v>5</v>
      </c>
      <c r="R22" s="22">
        <f t="shared" si="9"/>
        <v>5</v>
      </c>
      <c r="S22" s="24">
        <v>3.4</v>
      </c>
      <c r="T22" s="33">
        <f>VLOOKUP(D22,'[1]Lamination Break Down (Automat)'!C:Q,15,0)</f>
        <v>1</v>
      </c>
      <c r="U22" s="33">
        <v>1</v>
      </c>
      <c r="V22" s="36">
        <f t="shared" si="6"/>
        <v>65</v>
      </c>
      <c r="W22" s="36">
        <v>303</v>
      </c>
      <c r="X22" s="37">
        <f>Q22-H22</f>
        <v>-1</v>
      </c>
      <c r="Y22" s="37">
        <f>R22-I22</f>
        <v>2</v>
      </c>
      <c r="Z22" s="40">
        <f t="shared" si="8"/>
        <v>5.12</v>
      </c>
      <c r="AA22" s="41" t="s">
        <v>691</v>
      </c>
    </row>
    <row r="23" ht="23.25" customHeight="1" spans="8:26">
      <c r="H23" s="23">
        <f>SUM(H5:H22)</f>
        <v>152</v>
      </c>
      <c r="I23" s="25">
        <f>SUM(I5:I22)</f>
        <v>76</v>
      </c>
      <c r="L23" s="26"/>
      <c r="M23" s="3"/>
      <c r="N23" s="3"/>
      <c r="O23" s="3"/>
      <c r="Q23" s="23">
        <f>SUM(Q5:Q22)</f>
        <v>122</v>
      </c>
      <c r="R23" s="23">
        <f>SUM(R5:R22)</f>
        <v>122</v>
      </c>
      <c r="W23" s="38" t="s">
        <v>19</v>
      </c>
      <c r="X23" s="39">
        <f>SUM(X5:X22)</f>
        <v>-30</v>
      </c>
      <c r="Y23" s="43">
        <f>SUM(Y5:Y22)</f>
        <v>46</v>
      </c>
      <c r="Z23" s="44">
        <f>SUM(Z5:Z22)</f>
        <v>115.84</v>
      </c>
    </row>
    <row r="24" spans="13:15">
      <c r="M24" s="3"/>
      <c r="N24" s="3"/>
      <c r="O24" s="3"/>
    </row>
    <row r="29" spans="20:21">
      <c r="T29" s="2"/>
      <c r="U29" s="2"/>
    </row>
  </sheetData>
  <autoFilter ref="B4:AA23"/>
  <mergeCells count="2">
    <mergeCell ref="E3:M3"/>
    <mergeCell ref="N3:V3"/>
  </mergeCells>
  <conditionalFormatting sqref="X5:Z15 X18:Z22">
    <cfRule type="cellIs" dxfId="0" priority="4" operator="lessThan">
      <formula>0</formula>
    </cfRule>
  </conditionalFormatting>
  <conditionalFormatting sqref="X16:Z17">
    <cfRule type="cellIs" dxfId="0" priority="1" operator="lessThan">
      <formula>0</formula>
    </cfRule>
  </conditionalFormatting>
  <conditionalFormatting sqref="X18:Z20">
    <cfRule type="cellIs" dxfId="0" priority="2" operator="lessThan">
      <formula>0</formula>
    </cfRule>
  </conditionalFormatting>
  <pageMargins left="0.699305555555556" right="0.699305555555556" top="0.75" bottom="0.75" header="0.3" footer="0.3"/>
  <pageSetup paperSize="9" orientation="portrait" horizontalDpi="300" verticalDpi="300"/>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ST HC DL</vt:lpstr>
      <vt:lpstr>Change list</vt:lpstr>
      <vt:lpstr>ST Process</vt:lpstr>
      <vt:lpstr>ST&amp;SA HC Comparision</vt:lpstr>
      <vt:lpstr>Yield&amp;UPH Assumption</vt:lpstr>
      <vt:lpstr>ST  Process (2)</vt:lpstr>
      <vt:lpstr>Auot-Flat Analysis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2006-09-14T03:24:00Z</dcterms:created>
  <dcterms:modified xsi:type="dcterms:W3CDTF">2020-07-12T21:01:46Z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2052-2.4.0.3944</vt:lpwstr>
  </property>
</Properties>
</file>