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580" yWindow="-105" windowWidth="11775" windowHeight="11220"/>
  </bookViews>
  <sheets>
    <sheet name="IN PO T120-2" sheetId="1" r:id="rId1"/>
    <sheet name="PACK PO T120-2" sheetId="2" r:id="rId2"/>
    <sheet name="IN PO T120-2 H" sheetId="86" r:id="rId3"/>
    <sheet name="PACK PO T120 - H" sheetId="85" r:id="rId4"/>
    <sheet name="1" sheetId="88" r:id="rId5"/>
    <sheet name="2" sheetId="87" r:id="rId6"/>
    <sheet name="3" sheetId="62" r:id="rId7"/>
    <sheet name="4" sheetId="63" r:id="rId8"/>
    <sheet name="5" sheetId="64" r:id="rId9"/>
    <sheet name="6" sheetId="84" r:id="rId10"/>
    <sheet name="7" sheetId="65" r:id="rId11"/>
    <sheet name="8" sheetId="66" r:id="rId12"/>
    <sheet name="9" sheetId="67" r:id="rId13"/>
    <sheet name="10" sheetId="68" r:id="rId14"/>
    <sheet name="11" sheetId="69" r:id="rId15"/>
    <sheet name="12" sheetId="70" r:id="rId16"/>
    <sheet name="13" sheetId="71" r:id="rId17"/>
    <sheet name="14" sheetId="72" r:id="rId18"/>
    <sheet name="15" sheetId="73" r:id="rId19"/>
    <sheet name="16" sheetId="74" r:id="rId20"/>
    <sheet name="17" sheetId="75" r:id="rId21"/>
    <sheet name="18" sheetId="76" r:id="rId22"/>
    <sheet name="19" sheetId="77" r:id="rId23"/>
    <sheet name="20" sheetId="78" r:id="rId24"/>
    <sheet name="21" sheetId="79" r:id="rId25"/>
    <sheet name="22" sheetId="80" r:id="rId26"/>
    <sheet name="23" sheetId="81" r:id="rId27"/>
    <sheet name="24" sheetId="82" r:id="rId28"/>
    <sheet name="25" sheetId="83" r:id="rId29"/>
    <sheet name="26" sheetId="89" r:id="rId30"/>
    <sheet name="27" sheetId="90" r:id="rId31"/>
    <sheet name="28" sheetId="91" r:id="rId32"/>
    <sheet name="29" sheetId="92" r:id="rId33"/>
    <sheet name="30" sheetId="93" r:id="rId34"/>
    <sheet name="31" sheetId="94" r:id="rId35"/>
    <sheet name="32" sheetId="95" r:id="rId36"/>
    <sheet name="33" sheetId="96" r:id="rId37"/>
    <sheet name="BEWARE" sheetId="60" r:id="rId38"/>
  </sheets>
  <externalReferences>
    <externalReference r:id="rId39"/>
    <externalReference r:id="rId40"/>
  </externalReferences>
  <definedNames>
    <definedName name="_xlnm._FilterDatabase" localSheetId="0" hidden="1">'IN PO T120-2'!$A$26:$H$83</definedName>
    <definedName name="_xlnm._FilterDatabase" localSheetId="2" hidden="1">'IN PO T120-2 H'!$A$26:$I$29</definedName>
    <definedName name="_xlnm._FilterDatabase" localSheetId="3" hidden="1">'PACK PO T120 - H'!$A$7:$N$41</definedName>
    <definedName name="_xlnm._FilterDatabase" localSheetId="1" hidden="1">'PACK PO T120-2'!$A$7:$N$105</definedName>
  </definedNames>
  <calcPr calcId="144525"/>
</workbook>
</file>

<file path=xl/calcChain.xml><?xml version="1.0" encoding="utf-8"?>
<calcChain xmlns="http://schemas.openxmlformats.org/spreadsheetml/2006/main">
  <c r="H83" i="1" l="1"/>
  <c r="R25" i="2"/>
  <c r="J46" i="1"/>
  <c r="J42" i="1"/>
  <c r="J43" i="1"/>
  <c r="J44" i="1"/>
  <c r="J45" i="1"/>
  <c r="J41" i="1"/>
  <c r="P25" i="2"/>
  <c r="P21" i="2"/>
  <c r="P22" i="2"/>
  <c r="P23" i="2"/>
  <c r="P24" i="2"/>
  <c r="R19" i="2"/>
  <c r="J40" i="1"/>
  <c r="J30" i="1"/>
  <c r="J31" i="1"/>
  <c r="J32" i="1"/>
  <c r="J33" i="1"/>
  <c r="J34" i="1"/>
  <c r="J35" i="1"/>
  <c r="J36" i="1"/>
  <c r="J37" i="1"/>
  <c r="J38" i="1"/>
  <c r="J39" i="1"/>
  <c r="E83" i="1" l="1"/>
  <c r="E50" i="1"/>
  <c r="G50" i="1"/>
  <c r="D50" i="1"/>
  <c r="C50" i="1"/>
  <c r="H50" i="1" l="1"/>
  <c r="K9" i="85" l="1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30" i="85"/>
  <c r="K31" i="85"/>
  <c r="K32" i="85"/>
  <c r="K33" i="85"/>
  <c r="K34" i="85"/>
  <c r="K35" i="85"/>
  <c r="K36" i="85"/>
  <c r="K37" i="85"/>
  <c r="K38" i="85"/>
  <c r="K39" i="85"/>
  <c r="K40" i="85"/>
  <c r="K8" i="85"/>
  <c r="E105" i="2" l="1"/>
  <c r="E5" i="74" l="1"/>
  <c r="E6" i="74"/>
  <c r="E7" i="74"/>
  <c r="E8" i="74"/>
  <c r="D5" i="74"/>
  <c r="D6" i="74"/>
  <c r="D7" i="74"/>
  <c r="D8" i="74"/>
  <c r="A5" i="74"/>
  <c r="A6" i="74"/>
  <c r="A7" i="74"/>
  <c r="A8" i="74"/>
  <c r="C56" i="2"/>
  <c r="D56" i="2"/>
  <c r="C8" i="74" s="1"/>
  <c r="H56" i="2"/>
  <c r="J56" i="2"/>
  <c r="K56" i="2"/>
  <c r="L56" i="2"/>
  <c r="M56" i="2"/>
  <c r="N56" i="2"/>
  <c r="C57" i="2"/>
  <c r="M9" i="2" l="1"/>
  <c r="M10" i="2"/>
  <c r="M11" i="2"/>
  <c r="M13" i="2"/>
  <c r="M15" i="2"/>
  <c r="M16" i="2"/>
  <c r="M17" i="2"/>
  <c r="M18" i="2"/>
  <c r="M19" i="2"/>
  <c r="M20" i="2"/>
  <c r="M22" i="2"/>
  <c r="M24" i="2"/>
  <c r="M25" i="2"/>
  <c r="M26" i="2"/>
  <c r="M28" i="2"/>
  <c r="M30" i="2"/>
  <c r="M32" i="2"/>
  <c r="M34" i="2"/>
  <c r="M36" i="2"/>
  <c r="M38" i="2"/>
  <c r="M40" i="2"/>
  <c r="M41" i="2"/>
  <c r="M42" i="2"/>
  <c r="M44" i="2"/>
  <c r="M45" i="2"/>
  <c r="M46" i="2"/>
  <c r="M48" i="2"/>
  <c r="M49" i="2"/>
  <c r="M51" i="2"/>
  <c r="M53" i="2"/>
  <c r="M54" i="2"/>
  <c r="M55" i="2"/>
  <c r="M58" i="2"/>
  <c r="M59" i="2"/>
  <c r="M61" i="2"/>
  <c r="M63" i="2"/>
  <c r="M65" i="2"/>
  <c r="M66" i="2"/>
  <c r="M68" i="2"/>
  <c r="M69" i="2"/>
  <c r="M70" i="2"/>
  <c r="M72" i="2"/>
  <c r="M73" i="2"/>
  <c r="M74" i="2"/>
  <c r="M76" i="2"/>
  <c r="M78" i="2"/>
  <c r="M80" i="2"/>
  <c r="M82" i="2"/>
  <c r="M84" i="2"/>
  <c r="M86" i="2"/>
  <c r="M88" i="2"/>
  <c r="M90" i="2"/>
  <c r="M92" i="2"/>
  <c r="M93" i="2"/>
  <c r="M95" i="2"/>
  <c r="M96" i="2"/>
  <c r="M97" i="2"/>
  <c r="M98" i="2"/>
  <c r="M99" i="2"/>
  <c r="M100" i="2"/>
  <c r="M101" i="2"/>
  <c r="M102" i="2"/>
  <c r="M104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M75" i="2" s="1"/>
  <c r="L76" i="2"/>
  <c r="L77" i="2"/>
  <c r="M77" i="2" s="1"/>
  <c r="L78" i="2"/>
  <c r="L79" i="2"/>
  <c r="M79" i="2" s="1"/>
  <c r="L80" i="2"/>
  <c r="L81" i="2"/>
  <c r="M81" i="2" s="1"/>
  <c r="L82" i="2"/>
  <c r="L83" i="2"/>
  <c r="M83" i="2" s="1"/>
  <c r="L84" i="2"/>
  <c r="L85" i="2"/>
  <c r="M85" i="2" s="1"/>
  <c r="L86" i="2"/>
  <c r="L87" i="2"/>
  <c r="M87" i="2" s="1"/>
  <c r="L88" i="2"/>
  <c r="L89" i="2"/>
  <c r="M89" i="2" s="1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M103" i="2" s="1"/>
  <c r="L104" i="2"/>
  <c r="N38" i="2"/>
  <c r="N30" i="2"/>
  <c r="N22" i="2"/>
  <c r="H10" i="85"/>
  <c r="P9" i="2"/>
  <c r="P10" i="2"/>
  <c r="P11" i="2"/>
  <c r="P12" i="2"/>
  <c r="P13" i="2"/>
  <c r="P14" i="2"/>
  <c r="P15" i="2"/>
  <c r="P16" i="2"/>
  <c r="P17" i="2"/>
  <c r="P18" i="2"/>
  <c r="P8" i="2"/>
  <c r="M29" i="2" l="1"/>
  <c r="M27" i="2"/>
  <c r="M21" i="2"/>
  <c r="M50" i="2"/>
  <c r="M12" i="2"/>
  <c r="P19" i="2"/>
  <c r="M94" i="2"/>
  <c r="M64" i="2"/>
  <c r="M62" i="2"/>
  <c r="M60" i="2"/>
  <c r="M47" i="2"/>
  <c r="M43" i="2"/>
  <c r="M39" i="2"/>
  <c r="M37" i="2"/>
  <c r="M35" i="2"/>
  <c r="M33" i="2"/>
  <c r="M31" i="2"/>
  <c r="M23" i="2"/>
  <c r="M91" i="2"/>
  <c r="M71" i="2"/>
  <c r="M67" i="2"/>
  <c r="M57" i="2"/>
  <c r="M52" i="2"/>
  <c r="M14" i="2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A5" i="96" l="1"/>
  <c r="A4" i="96"/>
  <c r="E5" i="96"/>
  <c r="D5" i="96"/>
  <c r="E4" i="96"/>
  <c r="D4" i="96"/>
  <c r="E12" i="95"/>
  <c r="D12" i="95"/>
  <c r="A12" i="95"/>
  <c r="A5" i="95"/>
  <c r="A6" i="95"/>
  <c r="A7" i="95"/>
  <c r="A8" i="95"/>
  <c r="A9" i="95"/>
  <c r="A10" i="95"/>
  <c r="A11" i="95"/>
  <c r="A4" i="95"/>
  <c r="E5" i="95"/>
  <c r="E6" i="95"/>
  <c r="E7" i="95"/>
  <c r="E8" i="95"/>
  <c r="E9" i="95"/>
  <c r="E10" i="95"/>
  <c r="E11" i="95"/>
  <c r="D5" i="95"/>
  <c r="D6" i="95"/>
  <c r="D7" i="95"/>
  <c r="D8" i="95"/>
  <c r="D9" i="95"/>
  <c r="D10" i="95"/>
  <c r="D11" i="95"/>
  <c r="E4" i="95"/>
  <c r="D4" i="95"/>
  <c r="E5" i="94"/>
  <c r="E6" i="94"/>
  <c r="D5" i="94"/>
  <c r="D6" i="94"/>
  <c r="A5" i="94"/>
  <c r="A6" i="94"/>
  <c r="E4" i="94"/>
  <c r="D4" i="94"/>
  <c r="A4" i="94"/>
  <c r="E5" i="93"/>
  <c r="D5" i="93"/>
  <c r="A5" i="93"/>
  <c r="E4" i="93"/>
  <c r="D4" i="93"/>
  <c r="A4" i="93"/>
  <c r="E5" i="92"/>
  <c r="D5" i="92"/>
  <c r="A5" i="92"/>
  <c r="E4" i="92"/>
  <c r="D4" i="92"/>
  <c r="A4" i="92"/>
  <c r="E12" i="96"/>
  <c r="D12" i="96"/>
  <c r="C12" i="96"/>
  <c r="E11" i="96"/>
  <c r="D11" i="96"/>
  <c r="C11" i="96"/>
  <c r="E10" i="96"/>
  <c r="D10" i="96"/>
  <c r="C10" i="96"/>
  <c r="E9" i="96"/>
  <c r="D9" i="96"/>
  <c r="C9" i="96"/>
  <c r="E8" i="96"/>
  <c r="D8" i="96"/>
  <c r="C8" i="96"/>
  <c r="E7" i="96"/>
  <c r="D7" i="96"/>
  <c r="C7" i="96"/>
  <c r="E6" i="96"/>
  <c r="D6" i="96"/>
  <c r="C6" i="96"/>
  <c r="E12" i="94"/>
  <c r="D12" i="94"/>
  <c r="C12" i="94"/>
  <c r="E11" i="94"/>
  <c r="D11" i="94"/>
  <c r="C11" i="94"/>
  <c r="E10" i="94"/>
  <c r="D10" i="94"/>
  <c r="C10" i="94"/>
  <c r="E9" i="94"/>
  <c r="D9" i="94"/>
  <c r="C9" i="94"/>
  <c r="E8" i="94"/>
  <c r="D8" i="94"/>
  <c r="C8" i="94"/>
  <c r="E7" i="94"/>
  <c r="D7" i="94"/>
  <c r="C7" i="94"/>
  <c r="E12" i="93"/>
  <c r="D12" i="93"/>
  <c r="C12" i="93"/>
  <c r="E11" i="93"/>
  <c r="D11" i="93"/>
  <c r="C11" i="93"/>
  <c r="E10" i="93"/>
  <c r="D10" i="93"/>
  <c r="C10" i="93"/>
  <c r="E9" i="93"/>
  <c r="D9" i="93"/>
  <c r="C9" i="93"/>
  <c r="E8" i="93"/>
  <c r="D8" i="93"/>
  <c r="C8" i="93"/>
  <c r="E7" i="93"/>
  <c r="D7" i="93"/>
  <c r="C7" i="93"/>
  <c r="E6" i="93"/>
  <c r="D6" i="93"/>
  <c r="C6" i="93"/>
  <c r="D13" i="93"/>
  <c r="E12" i="92"/>
  <c r="D12" i="92"/>
  <c r="C12" i="92"/>
  <c r="E11" i="92"/>
  <c r="D11" i="92"/>
  <c r="C11" i="92"/>
  <c r="E10" i="92"/>
  <c r="D10" i="92"/>
  <c r="C10" i="92"/>
  <c r="E9" i="92"/>
  <c r="D9" i="92"/>
  <c r="C9" i="92"/>
  <c r="E8" i="92"/>
  <c r="D8" i="92"/>
  <c r="C8" i="92"/>
  <c r="E7" i="92"/>
  <c r="D7" i="92"/>
  <c r="C7" i="92"/>
  <c r="E6" i="92"/>
  <c r="D6" i="92"/>
  <c r="C6" i="92"/>
  <c r="E5" i="91"/>
  <c r="D5" i="91"/>
  <c r="A5" i="91"/>
  <c r="E4" i="91"/>
  <c r="D4" i="91"/>
  <c r="A4" i="91"/>
  <c r="E5" i="90"/>
  <c r="D5" i="90"/>
  <c r="A5" i="90"/>
  <c r="E4" i="90"/>
  <c r="D4" i="90"/>
  <c r="A4" i="90"/>
  <c r="E5" i="89"/>
  <c r="D5" i="89"/>
  <c r="A5" i="89"/>
  <c r="E4" i="89"/>
  <c r="D4" i="89"/>
  <c r="A4" i="89"/>
  <c r="E12" i="91"/>
  <c r="D12" i="91"/>
  <c r="C12" i="91"/>
  <c r="E11" i="91"/>
  <c r="D11" i="91"/>
  <c r="C11" i="91"/>
  <c r="E10" i="91"/>
  <c r="D10" i="91"/>
  <c r="C10" i="91"/>
  <c r="E9" i="91"/>
  <c r="D9" i="91"/>
  <c r="C9" i="91"/>
  <c r="E8" i="91"/>
  <c r="D8" i="91"/>
  <c r="C8" i="91"/>
  <c r="E7" i="91"/>
  <c r="D7" i="91"/>
  <c r="C7" i="91"/>
  <c r="E6" i="91"/>
  <c r="D6" i="91"/>
  <c r="C6" i="91"/>
  <c r="E12" i="90"/>
  <c r="D12" i="90"/>
  <c r="C12" i="90"/>
  <c r="E11" i="90"/>
  <c r="D11" i="90"/>
  <c r="C11" i="90"/>
  <c r="E10" i="90"/>
  <c r="D10" i="90"/>
  <c r="C10" i="90"/>
  <c r="E9" i="90"/>
  <c r="D9" i="90"/>
  <c r="C9" i="90"/>
  <c r="E8" i="90"/>
  <c r="D8" i="90"/>
  <c r="C8" i="90"/>
  <c r="E7" i="90"/>
  <c r="D7" i="90"/>
  <c r="C7" i="90"/>
  <c r="E6" i="90"/>
  <c r="D6" i="90"/>
  <c r="C6" i="90"/>
  <c r="E12" i="89"/>
  <c r="D12" i="89"/>
  <c r="C12" i="89"/>
  <c r="E11" i="89"/>
  <c r="D11" i="89"/>
  <c r="C11" i="89"/>
  <c r="E10" i="89"/>
  <c r="D10" i="89"/>
  <c r="C10" i="89"/>
  <c r="E9" i="89"/>
  <c r="D9" i="89"/>
  <c r="C9" i="89"/>
  <c r="E8" i="89"/>
  <c r="D8" i="89"/>
  <c r="C8" i="89"/>
  <c r="E7" i="89"/>
  <c r="D7" i="89"/>
  <c r="C7" i="89"/>
  <c r="E6" i="89"/>
  <c r="D6" i="89"/>
  <c r="C6" i="89"/>
  <c r="E5" i="83"/>
  <c r="D5" i="83"/>
  <c r="A5" i="83"/>
  <c r="E4" i="83"/>
  <c r="D4" i="83"/>
  <c r="A4" i="83"/>
  <c r="E5" i="82"/>
  <c r="D5" i="82"/>
  <c r="A5" i="82"/>
  <c r="E4" i="82"/>
  <c r="D4" i="82"/>
  <c r="A4" i="82"/>
  <c r="E5" i="81"/>
  <c r="D5" i="81"/>
  <c r="A5" i="81"/>
  <c r="E4" i="81"/>
  <c r="D4" i="81"/>
  <c r="A4" i="81"/>
  <c r="E5" i="80"/>
  <c r="E6" i="80"/>
  <c r="E7" i="80"/>
  <c r="D5" i="80"/>
  <c r="D6" i="80"/>
  <c r="D7" i="80"/>
  <c r="A5" i="80"/>
  <c r="A6" i="80"/>
  <c r="A7" i="80"/>
  <c r="E4" i="80"/>
  <c r="D4" i="80"/>
  <c r="A4" i="80"/>
  <c r="E5" i="79"/>
  <c r="E6" i="79"/>
  <c r="E7" i="79"/>
  <c r="D5" i="79"/>
  <c r="D6" i="79"/>
  <c r="D7" i="79"/>
  <c r="A5" i="79"/>
  <c r="A6" i="79"/>
  <c r="A7" i="79"/>
  <c r="E4" i="79"/>
  <c r="D4" i="79"/>
  <c r="A4" i="79"/>
  <c r="E5" i="78"/>
  <c r="E6" i="78"/>
  <c r="D5" i="78"/>
  <c r="D6" i="78"/>
  <c r="A5" i="78"/>
  <c r="A6" i="78"/>
  <c r="E4" i="78"/>
  <c r="D4" i="78"/>
  <c r="A4" i="78"/>
  <c r="E5" i="77"/>
  <c r="D5" i="77"/>
  <c r="A5" i="77"/>
  <c r="E4" i="77"/>
  <c r="D4" i="77"/>
  <c r="A4" i="77"/>
  <c r="E5" i="76"/>
  <c r="D5" i="76"/>
  <c r="A5" i="76"/>
  <c r="E4" i="76"/>
  <c r="D4" i="76"/>
  <c r="A4" i="76"/>
  <c r="E5" i="75"/>
  <c r="E6" i="75"/>
  <c r="D5" i="75"/>
  <c r="D6" i="75"/>
  <c r="A5" i="75"/>
  <c r="A6" i="75"/>
  <c r="E4" i="75"/>
  <c r="D4" i="75"/>
  <c r="A4" i="75"/>
  <c r="E4" i="74"/>
  <c r="D4" i="74"/>
  <c r="A4" i="74"/>
  <c r="E5" i="73"/>
  <c r="D5" i="73"/>
  <c r="A5" i="73"/>
  <c r="E4" i="73"/>
  <c r="D4" i="73"/>
  <c r="A4" i="73"/>
  <c r="E5" i="72"/>
  <c r="E6" i="72"/>
  <c r="D5" i="72"/>
  <c r="D6" i="72"/>
  <c r="A5" i="72"/>
  <c r="A6" i="72"/>
  <c r="E4" i="72"/>
  <c r="D4" i="72"/>
  <c r="A4" i="72"/>
  <c r="E5" i="71"/>
  <c r="E6" i="71"/>
  <c r="E7" i="71"/>
  <c r="D5" i="71"/>
  <c r="D6" i="71"/>
  <c r="D7" i="71"/>
  <c r="A5" i="71"/>
  <c r="A6" i="71"/>
  <c r="A7" i="71"/>
  <c r="E4" i="71"/>
  <c r="D4" i="71"/>
  <c r="A4" i="71"/>
  <c r="E5" i="70"/>
  <c r="E6" i="70"/>
  <c r="E7" i="70"/>
  <c r="D5" i="70"/>
  <c r="D6" i="70"/>
  <c r="D7" i="70"/>
  <c r="A5" i="70"/>
  <c r="A6" i="70"/>
  <c r="A7" i="70"/>
  <c r="E4" i="70"/>
  <c r="D4" i="70"/>
  <c r="A4" i="70"/>
  <c r="E5" i="69"/>
  <c r="D5" i="69"/>
  <c r="A5" i="69"/>
  <c r="E4" i="69"/>
  <c r="D4" i="69"/>
  <c r="A4" i="69"/>
  <c r="E5" i="68"/>
  <c r="D5" i="68"/>
  <c r="A5" i="68"/>
  <c r="E4" i="68"/>
  <c r="D4" i="68"/>
  <c r="A4" i="68"/>
  <c r="E5" i="67"/>
  <c r="D5" i="67"/>
  <c r="A5" i="67"/>
  <c r="E4" i="67"/>
  <c r="D4" i="67"/>
  <c r="A4" i="67"/>
  <c r="E5" i="66"/>
  <c r="D5" i="66"/>
  <c r="A5" i="66"/>
  <c r="E4" i="66"/>
  <c r="D4" i="66"/>
  <c r="A4" i="66"/>
  <c r="E5" i="65"/>
  <c r="D5" i="65"/>
  <c r="A5" i="65"/>
  <c r="E4" i="65"/>
  <c r="D4" i="65"/>
  <c r="A4" i="65"/>
  <c r="E5" i="84"/>
  <c r="D5" i="84"/>
  <c r="A5" i="84"/>
  <c r="E4" i="84"/>
  <c r="D4" i="84"/>
  <c r="A4" i="84"/>
  <c r="E5" i="64"/>
  <c r="E6" i="64"/>
  <c r="E7" i="64"/>
  <c r="D5" i="64"/>
  <c r="D6" i="64"/>
  <c r="D7" i="64"/>
  <c r="A5" i="64"/>
  <c r="A6" i="64"/>
  <c r="A7" i="64"/>
  <c r="E4" i="64"/>
  <c r="D4" i="64"/>
  <c r="A4" i="64"/>
  <c r="E5" i="63"/>
  <c r="D5" i="63"/>
  <c r="A5" i="63"/>
  <c r="E4" i="63"/>
  <c r="D4" i="63"/>
  <c r="A4" i="63"/>
  <c r="E5" i="62"/>
  <c r="E6" i="62"/>
  <c r="E7" i="62"/>
  <c r="E8" i="62"/>
  <c r="E9" i="62"/>
  <c r="E10" i="62"/>
  <c r="D5" i="62"/>
  <c r="D6" i="62"/>
  <c r="D7" i="62"/>
  <c r="D8" i="62"/>
  <c r="D9" i="62"/>
  <c r="D10" i="62"/>
  <c r="A5" i="62"/>
  <c r="A6" i="62"/>
  <c r="A7" i="62"/>
  <c r="A8" i="62"/>
  <c r="A9" i="62"/>
  <c r="A10" i="62"/>
  <c r="E4" i="62"/>
  <c r="D4" i="62"/>
  <c r="A4" i="62"/>
  <c r="E5" i="87"/>
  <c r="D5" i="87"/>
  <c r="A5" i="87"/>
  <c r="E4" i="87"/>
  <c r="D4" i="87"/>
  <c r="A4" i="87"/>
  <c r="E5" i="88"/>
  <c r="E6" i="88"/>
  <c r="E7" i="88"/>
  <c r="D5" i="88"/>
  <c r="D6" i="88"/>
  <c r="D7" i="88"/>
  <c r="A5" i="88"/>
  <c r="A6" i="88"/>
  <c r="A7" i="88"/>
  <c r="E4" i="88"/>
  <c r="D4" i="88"/>
  <c r="A4" i="88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9" i="2"/>
  <c r="C10" i="2"/>
  <c r="C11" i="2"/>
  <c r="C12" i="2"/>
  <c r="C8" i="2"/>
  <c r="N102" i="2"/>
  <c r="K102" i="2"/>
  <c r="J102" i="2"/>
  <c r="H102" i="2"/>
  <c r="D102" i="2"/>
  <c r="C12" i="95" s="1"/>
  <c r="N101" i="2"/>
  <c r="K101" i="2"/>
  <c r="J101" i="2"/>
  <c r="H101" i="2"/>
  <c r="D101" i="2"/>
  <c r="C11" i="95" s="1"/>
  <c r="N100" i="2"/>
  <c r="K100" i="2"/>
  <c r="J100" i="2"/>
  <c r="H100" i="2"/>
  <c r="D100" i="2"/>
  <c r="C10" i="95" s="1"/>
  <c r="N99" i="2"/>
  <c r="K99" i="2"/>
  <c r="J99" i="2"/>
  <c r="H99" i="2"/>
  <c r="D99" i="2"/>
  <c r="C9" i="95" s="1"/>
  <c r="N98" i="2"/>
  <c r="K98" i="2"/>
  <c r="J98" i="2"/>
  <c r="H98" i="2"/>
  <c r="D98" i="2"/>
  <c r="C8" i="95" s="1"/>
  <c r="N74" i="2"/>
  <c r="K74" i="2"/>
  <c r="J74" i="2"/>
  <c r="H74" i="2"/>
  <c r="D74" i="2"/>
  <c r="C7" i="80" s="1"/>
  <c r="N73" i="2"/>
  <c r="K73" i="2"/>
  <c r="J73" i="2"/>
  <c r="H73" i="2"/>
  <c r="D73" i="2"/>
  <c r="C6" i="80" s="1"/>
  <c r="D13" i="89" l="1"/>
  <c r="D13" i="91"/>
  <c r="D13" i="96"/>
  <c r="D13" i="92"/>
  <c r="D13" i="94"/>
  <c r="D13" i="95"/>
  <c r="D13" i="90"/>
  <c r="N26" i="2" l="1"/>
  <c r="K26" i="2"/>
  <c r="J26" i="2"/>
  <c r="H26" i="2"/>
  <c r="D26" i="2"/>
  <c r="C7" i="64" s="1"/>
  <c r="N20" i="2"/>
  <c r="K20" i="2"/>
  <c r="J20" i="2"/>
  <c r="H20" i="2"/>
  <c r="D20" i="2"/>
  <c r="C10" i="62" s="1"/>
  <c r="N19" i="2"/>
  <c r="K19" i="2"/>
  <c r="J19" i="2"/>
  <c r="H19" i="2"/>
  <c r="D19" i="2"/>
  <c r="C9" i="62" s="1"/>
  <c r="N18" i="2"/>
  <c r="K18" i="2"/>
  <c r="J18" i="2"/>
  <c r="H18" i="2"/>
  <c r="D18" i="2"/>
  <c r="C8" i="62" s="1"/>
  <c r="N17" i="2"/>
  <c r="K17" i="2"/>
  <c r="J17" i="2"/>
  <c r="H17" i="2"/>
  <c r="D17" i="2"/>
  <c r="C7" i="62" s="1"/>
  <c r="N92" i="2" l="1"/>
  <c r="K92" i="2"/>
  <c r="J92" i="2"/>
  <c r="H92" i="2"/>
  <c r="D92" i="2"/>
  <c r="C5" i="94" s="1"/>
  <c r="N70" i="2"/>
  <c r="K70" i="2"/>
  <c r="J70" i="2"/>
  <c r="H70" i="2"/>
  <c r="D70" i="2"/>
  <c r="C7" i="79" s="1"/>
  <c r="D71" i="2"/>
  <c r="C4" i="80" s="1"/>
  <c r="H71" i="2"/>
  <c r="J71" i="2"/>
  <c r="K71" i="2"/>
  <c r="N69" i="2"/>
  <c r="K69" i="2"/>
  <c r="J69" i="2"/>
  <c r="H69" i="2"/>
  <c r="D69" i="2"/>
  <c r="C6" i="79" s="1"/>
  <c r="N16" i="2"/>
  <c r="K16" i="2"/>
  <c r="J16" i="2"/>
  <c r="H16" i="2"/>
  <c r="D16" i="2"/>
  <c r="C6" i="62" s="1"/>
  <c r="N71" i="2" l="1"/>
  <c r="H29" i="85"/>
  <c r="E12" i="88"/>
  <c r="D12" i="88"/>
  <c r="C12" i="88"/>
  <c r="E11" i="88"/>
  <c r="D11" i="88"/>
  <c r="C11" i="88"/>
  <c r="E10" i="88"/>
  <c r="D10" i="88"/>
  <c r="C10" i="88"/>
  <c r="E9" i="88"/>
  <c r="D9" i="88"/>
  <c r="C9" i="88"/>
  <c r="E8" i="88"/>
  <c r="D8" i="88"/>
  <c r="C8" i="88"/>
  <c r="E12" i="87"/>
  <c r="D12" i="87"/>
  <c r="C12" i="87"/>
  <c r="E11" i="87"/>
  <c r="D11" i="87"/>
  <c r="C11" i="87"/>
  <c r="E10" i="87"/>
  <c r="D10" i="87"/>
  <c r="C10" i="87"/>
  <c r="E9" i="87"/>
  <c r="D9" i="87"/>
  <c r="C9" i="87"/>
  <c r="E8" i="87"/>
  <c r="D8" i="87"/>
  <c r="C8" i="87"/>
  <c r="E7" i="87"/>
  <c r="D7" i="87"/>
  <c r="C7" i="87"/>
  <c r="E6" i="87"/>
  <c r="D6" i="87"/>
  <c r="C6" i="87"/>
  <c r="N49" i="2"/>
  <c r="K49" i="2"/>
  <c r="J49" i="2"/>
  <c r="H49" i="2"/>
  <c r="D49" i="2"/>
  <c r="C6" i="72" s="1"/>
  <c r="D50" i="2"/>
  <c r="C4" i="73" s="1"/>
  <c r="H50" i="2"/>
  <c r="J50" i="2"/>
  <c r="E22" i="85" s="1"/>
  <c r="K50" i="2"/>
  <c r="I40" i="85"/>
  <c r="G40" i="85"/>
  <c r="N50" i="2" l="1"/>
  <c r="H22" i="85"/>
  <c r="D13" i="88"/>
  <c r="D13" i="87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I30" i="85"/>
  <c r="I31" i="85"/>
  <c r="I32" i="85"/>
  <c r="I33" i="85"/>
  <c r="I34" i="85"/>
  <c r="I35" i="85"/>
  <c r="I36" i="85"/>
  <c r="I37" i="85"/>
  <c r="I38" i="85"/>
  <c r="I39" i="85"/>
  <c r="I8" i="85"/>
  <c r="G9" i="85"/>
  <c r="G10" i="85"/>
  <c r="G11" i="85"/>
  <c r="G12" i="85"/>
  <c r="G13" i="85"/>
  <c r="G14" i="85"/>
  <c r="G15" i="85"/>
  <c r="G16" i="85"/>
  <c r="G17" i="85"/>
  <c r="G18" i="85"/>
  <c r="G19" i="85"/>
  <c r="G20" i="85"/>
  <c r="G21" i="85"/>
  <c r="G22" i="85"/>
  <c r="G23" i="85"/>
  <c r="G24" i="85"/>
  <c r="G25" i="85"/>
  <c r="G26" i="85"/>
  <c r="G27" i="85"/>
  <c r="G28" i="85"/>
  <c r="G29" i="85"/>
  <c r="G30" i="85"/>
  <c r="G31" i="85"/>
  <c r="G32" i="85"/>
  <c r="G33" i="85"/>
  <c r="G34" i="85"/>
  <c r="G35" i="85"/>
  <c r="G36" i="85"/>
  <c r="G37" i="85"/>
  <c r="G38" i="85"/>
  <c r="G39" i="85"/>
  <c r="G8" i="85"/>
  <c r="J31" i="2"/>
  <c r="E15" i="85" s="1"/>
  <c r="J32" i="2"/>
  <c r="J33" i="2"/>
  <c r="E16" i="85" s="1"/>
  <c r="J34" i="2"/>
  <c r="J35" i="2"/>
  <c r="E17" i="85" s="1"/>
  <c r="J36" i="2"/>
  <c r="J37" i="2"/>
  <c r="E18" i="85" s="1"/>
  <c r="J38" i="2"/>
  <c r="J39" i="2"/>
  <c r="E19" i="85" s="1"/>
  <c r="J40" i="2"/>
  <c r="J41" i="2"/>
  <c r="J42" i="2"/>
  <c r="J43" i="2"/>
  <c r="E20" i="85" s="1"/>
  <c r="J44" i="2"/>
  <c r="J45" i="2"/>
  <c r="J46" i="2"/>
  <c r="J47" i="2"/>
  <c r="E21" i="85" s="1"/>
  <c r="J48" i="2"/>
  <c r="J51" i="2"/>
  <c r="J52" i="2"/>
  <c r="E23" i="85" s="1"/>
  <c r="J53" i="2"/>
  <c r="J54" i="2"/>
  <c r="J55" i="2"/>
  <c r="J57" i="2"/>
  <c r="E24" i="85" s="1"/>
  <c r="J58" i="2"/>
  <c r="J59" i="2"/>
  <c r="J60" i="2"/>
  <c r="E25" i="85" s="1"/>
  <c r="J61" i="2"/>
  <c r="J62" i="2"/>
  <c r="E26" i="85" s="1"/>
  <c r="J63" i="2"/>
  <c r="J64" i="2"/>
  <c r="E27" i="85" s="1"/>
  <c r="J65" i="2"/>
  <c r="J66" i="2"/>
  <c r="J67" i="2"/>
  <c r="E28" i="85" s="1"/>
  <c r="J68" i="2"/>
  <c r="E29" i="85"/>
  <c r="J72" i="2"/>
  <c r="J75" i="2"/>
  <c r="E30" i="85" s="1"/>
  <c r="J76" i="2"/>
  <c r="J77" i="2"/>
  <c r="E31" i="85" s="1"/>
  <c r="J78" i="2"/>
  <c r="J79" i="2"/>
  <c r="E32" i="85" s="1"/>
  <c r="J80" i="2"/>
  <c r="J81" i="2"/>
  <c r="E33" i="85" s="1"/>
  <c r="J82" i="2"/>
  <c r="J83" i="2"/>
  <c r="E34" i="85" s="1"/>
  <c r="J84" i="2"/>
  <c r="J85" i="2"/>
  <c r="E35" i="85" s="1"/>
  <c r="J86" i="2"/>
  <c r="J87" i="2"/>
  <c r="E36" i="85" s="1"/>
  <c r="J88" i="2"/>
  <c r="J89" i="2"/>
  <c r="E37" i="85" s="1"/>
  <c r="J90" i="2"/>
  <c r="J91" i="2"/>
  <c r="E38" i="85" s="1"/>
  <c r="J38" i="85" s="1"/>
  <c r="J93" i="2"/>
  <c r="J94" i="2"/>
  <c r="E39" i="85" s="1"/>
  <c r="J39" i="85" s="1"/>
  <c r="J95" i="2"/>
  <c r="J96" i="2"/>
  <c r="J97" i="2"/>
  <c r="J103" i="2"/>
  <c r="E40" i="85" s="1"/>
  <c r="J40" i="85" s="1"/>
  <c r="J104" i="2"/>
  <c r="J9" i="2"/>
  <c r="J10" i="2"/>
  <c r="J11" i="2"/>
  <c r="J12" i="2"/>
  <c r="E9" i="85" s="1"/>
  <c r="F30" i="86" s="1"/>
  <c r="I30" i="86" s="1"/>
  <c r="J13" i="2"/>
  <c r="J14" i="2"/>
  <c r="E10" i="85" s="1"/>
  <c r="F31" i="86" s="1"/>
  <c r="I31" i="86" s="1"/>
  <c r="J15" i="2"/>
  <c r="J21" i="2"/>
  <c r="E11" i="85" s="1"/>
  <c r="F32" i="86" s="1"/>
  <c r="I32" i="86" s="1"/>
  <c r="J22" i="2"/>
  <c r="J23" i="2"/>
  <c r="E12" i="85" s="1"/>
  <c r="F33" i="86" s="1"/>
  <c r="I33" i="86" s="1"/>
  <c r="J24" i="2"/>
  <c r="J25" i="2"/>
  <c r="J27" i="2"/>
  <c r="E13" i="85" s="1"/>
  <c r="J28" i="2"/>
  <c r="J29" i="2"/>
  <c r="E14" i="85" s="1"/>
  <c r="J30" i="2"/>
  <c r="J8" i="2"/>
  <c r="J105" i="2" l="1"/>
  <c r="E8" i="85"/>
  <c r="J10" i="85"/>
  <c r="J12" i="85"/>
  <c r="J14" i="85"/>
  <c r="J16" i="85"/>
  <c r="J18" i="85"/>
  <c r="J20" i="85"/>
  <c r="J22" i="85"/>
  <c r="J24" i="85"/>
  <c r="J26" i="85"/>
  <c r="J28" i="85"/>
  <c r="J30" i="85"/>
  <c r="J32" i="85"/>
  <c r="J34" i="85"/>
  <c r="J36" i="85"/>
  <c r="L8" i="2"/>
  <c r="M8" i="2" s="1"/>
  <c r="M105" i="2" s="1"/>
  <c r="K9" i="2"/>
  <c r="K10" i="2"/>
  <c r="K11" i="2"/>
  <c r="K12" i="2"/>
  <c r="K13" i="2"/>
  <c r="K14" i="2"/>
  <c r="K15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6" i="2"/>
  <c r="K67" i="2"/>
  <c r="K68" i="2"/>
  <c r="K72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3" i="2"/>
  <c r="K94" i="2"/>
  <c r="K95" i="2"/>
  <c r="K96" i="2"/>
  <c r="K97" i="2"/>
  <c r="K103" i="2"/>
  <c r="K104" i="2"/>
  <c r="K8" i="2"/>
  <c r="J9" i="85"/>
  <c r="J11" i="85"/>
  <c r="J13" i="85"/>
  <c r="J15" i="85"/>
  <c r="J17" i="85"/>
  <c r="J19" i="85"/>
  <c r="J21" i="85"/>
  <c r="J23" i="85"/>
  <c r="J25" i="85"/>
  <c r="J27" i="85"/>
  <c r="J29" i="85"/>
  <c r="J31" i="85"/>
  <c r="J33" i="85"/>
  <c r="J35" i="85"/>
  <c r="J37" i="85"/>
  <c r="N29" i="85"/>
  <c r="N22" i="85"/>
  <c r="N10" i="85"/>
  <c r="E41" i="85" l="1"/>
  <c r="F29" i="86"/>
  <c r="K41" i="85"/>
  <c r="K105" i="2"/>
  <c r="J8" i="85"/>
  <c r="J41" i="85" s="1"/>
  <c r="E12" i="84"/>
  <c r="D12" i="84"/>
  <c r="C12" i="84"/>
  <c r="E11" i="84"/>
  <c r="D11" i="84"/>
  <c r="C11" i="84"/>
  <c r="E10" i="84"/>
  <c r="D10" i="84"/>
  <c r="C10" i="84"/>
  <c r="E9" i="84"/>
  <c r="D9" i="84"/>
  <c r="C9" i="84"/>
  <c r="E8" i="84"/>
  <c r="D8" i="84"/>
  <c r="C8" i="84"/>
  <c r="E7" i="84"/>
  <c r="D7" i="84"/>
  <c r="C7" i="84"/>
  <c r="E6" i="84"/>
  <c r="D6" i="84"/>
  <c r="C6" i="84"/>
  <c r="E12" i="83"/>
  <c r="D12" i="83"/>
  <c r="C12" i="83"/>
  <c r="E11" i="83"/>
  <c r="D11" i="83"/>
  <c r="C11" i="83"/>
  <c r="E10" i="83"/>
  <c r="D10" i="83"/>
  <c r="C10" i="83"/>
  <c r="E9" i="83"/>
  <c r="D9" i="83"/>
  <c r="C9" i="83"/>
  <c r="E8" i="83"/>
  <c r="D8" i="83"/>
  <c r="C8" i="83"/>
  <c r="E7" i="83"/>
  <c r="D7" i="83"/>
  <c r="C7" i="83"/>
  <c r="E6" i="83"/>
  <c r="D6" i="83"/>
  <c r="C6" i="83"/>
  <c r="E12" i="82"/>
  <c r="D12" i="82"/>
  <c r="C12" i="82"/>
  <c r="E11" i="82"/>
  <c r="D11" i="82"/>
  <c r="C11" i="82"/>
  <c r="E10" i="82"/>
  <c r="D10" i="82"/>
  <c r="C10" i="82"/>
  <c r="E9" i="82"/>
  <c r="D9" i="82"/>
  <c r="C9" i="82"/>
  <c r="E8" i="82"/>
  <c r="D8" i="82"/>
  <c r="C8" i="82"/>
  <c r="E7" i="82"/>
  <c r="D7" i="82"/>
  <c r="C7" i="82"/>
  <c r="E6" i="82"/>
  <c r="D6" i="82"/>
  <c r="C6" i="82"/>
  <c r="E12" i="81"/>
  <c r="D12" i="81"/>
  <c r="C12" i="81"/>
  <c r="E11" i="81"/>
  <c r="D11" i="81"/>
  <c r="C11" i="81"/>
  <c r="E10" i="81"/>
  <c r="D10" i="81"/>
  <c r="C10" i="81"/>
  <c r="E9" i="81"/>
  <c r="D9" i="81"/>
  <c r="C9" i="81"/>
  <c r="E8" i="81"/>
  <c r="D8" i="81"/>
  <c r="C8" i="81"/>
  <c r="E7" i="81"/>
  <c r="D7" i="81"/>
  <c r="C7" i="81"/>
  <c r="E6" i="81"/>
  <c r="D6" i="81"/>
  <c r="C6" i="81"/>
  <c r="E12" i="80"/>
  <c r="D12" i="80"/>
  <c r="C12" i="80"/>
  <c r="E11" i="80"/>
  <c r="D11" i="80"/>
  <c r="C11" i="80"/>
  <c r="E10" i="80"/>
  <c r="D10" i="80"/>
  <c r="C10" i="80"/>
  <c r="E9" i="80"/>
  <c r="D9" i="80"/>
  <c r="C9" i="80"/>
  <c r="E8" i="80"/>
  <c r="D8" i="80"/>
  <c r="C8" i="80"/>
  <c r="E12" i="79"/>
  <c r="D12" i="79"/>
  <c r="C12" i="79"/>
  <c r="E11" i="79"/>
  <c r="D11" i="79"/>
  <c r="C11" i="79"/>
  <c r="E10" i="79"/>
  <c r="D10" i="79"/>
  <c r="C10" i="79"/>
  <c r="E9" i="79"/>
  <c r="D9" i="79"/>
  <c r="C9" i="79"/>
  <c r="E8" i="79"/>
  <c r="D8" i="79"/>
  <c r="C8" i="79"/>
  <c r="E12" i="78"/>
  <c r="D12" i="78"/>
  <c r="C12" i="78"/>
  <c r="E11" i="78"/>
  <c r="D11" i="78"/>
  <c r="C11" i="78"/>
  <c r="E10" i="78"/>
  <c r="D10" i="78"/>
  <c r="C10" i="78"/>
  <c r="E9" i="78"/>
  <c r="D9" i="78"/>
  <c r="C9" i="78"/>
  <c r="E8" i="78"/>
  <c r="D8" i="78"/>
  <c r="C8" i="78"/>
  <c r="E7" i="78"/>
  <c r="D7" i="78"/>
  <c r="C7" i="78"/>
  <c r="E12" i="77"/>
  <c r="D12" i="77"/>
  <c r="C12" i="77"/>
  <c r="E11" i="77"/>
  <c r="D11" i="77"/>
  <c r="C11" i="77"/>
  <c r="E10" i="77"/>
  <c r="D10" i="77"/>
  <c r="C10" i="77"/>
  <c r="E9" i="77"/>
  <c r="D9" i="77"/>
  <c r="C9" i="77"/>
  <c r="E8" i="77"/>
  <c r="D8" i="77"/>
  <c r="C8" i="77"/>
  <c r="E7" i="77"/>
  <c r="D7" i="77"/>
  <c r="C7" i="77"/>
  <c r="E6" i="77"/>
  <c r="D6" i="77"/>
  <c r="C6" i="77"/>
  <c r="E12" i="76"/>
  <c r="D12" i="76"/>
  <c r="C12" i="76"/>
  <c r="E11" i="76"/>
  <c r="D11" i="76"/>
  <c r="C11" i="76"/>
  <c r="E10" i="76"/>
  <c r="D10" i="76"/>
  <c r="C10" i="76"/>
  <c r="E9" i="76"/>
  <c r="D9" i="76"/>
  <c r="C9" i="76"/>
  <c r="E8" i="76"/>
  <c r="D8" i="76"/>
  <c r="C8" i="76"/>
  <c r="E7" i="76"/>
  <c r="D7" i="76"/>
  <c r="C7" i="76"/>
  <c r="E6" i="76"/>
  <c r="D6" i="76"/>
  <c r="C6" i="76"/>
  <c r="E12" i="75"/>
  <c r="D12" i="75"/>
  <c r="C12" i="75"/>
  <c r="E11" i="75"/>
  <c r="D11" i="75"/>
  <c r="C11" i="75"/>
  <c r="E10" i="75"/>
  <c r="D10" i="75"/>
  <c r="C10" i="75"/>
  <c r="E9" i="75"/>
  <c r="D9" i="75"/>
  <c r="C9" i="75"/>
  <c r="E8" i="75"/>
  <c r="D8" i="75"/>
  <c r="C8" i="75"/>
  <c r="E7" i="75"/>
  <c r="D7" i="75"/>
  <c r="C7" i="75"/>
  <c r="E12" i="74"/>
  <c r="D12" i="74"/>
  <c r="C12" i="74"/>
  <c r="E11" i="74"/>
  <c r="D11" i="74"/>
  <c r="C11" i="74"/>
  <c r="E10" i="74"/>
  <c r="D10" i="74"/>
  <c r="C10" i="74"/>
  <c r="E9" i="74"/>
  <c r="D9" i="74"/>
  <c r="C9" i="74"/>
  <c r="E12" i="73"/>
  <c r="D12" i="73"/>
  <c r="C12" i="73"/>
  <c r="E11" i="73"/>
  <c r="D11" i="73"/>
  <c r="C11" i="73"/>
  <c r="E10" i="73"/>
  <c r="D10" i="73"/>
  <c r="C10" i="73"/>
  <c r="E9" i="73"/>
  <c r="D9" i="73"/>
  <c r="C9" i="73"/>
  <c r="E8" i="73"/>
  <c r="D8" i="73"/>
  <c r="C8" i="73"/>
  <c r="E7" i="73"/>
  <c r="D7" i="73"/>
  <c r="C7" i="73"/>
  <c r="E6" i="73"/>
  <c r="D6" i="73"/>
  <c r="C6" i="73"/>
  <c r="E12" i="72"/>
  <c r="D12" i="72"/>
  <c r="C12" i="72"/>
  <c r="E11" i="72"/>
  <c r="D11" i="72"/>
  <c r="C11" i="72"/>
  <c r="E10" i="72"/>
  <c r="D10" i="72"/>
  <c r="C10" i="72"/>
  <c r="E9" i="72"/>
  <c r="D9" i="72"/>
  <c r="C9" i="72"/>
  <c r="E8" i="72"/>
  <c r="D8" i="72"/>
  <c r="C8" i="72"/>
  <c r="E7" i="72"/>
  <c r="D7" i="72"/>
  <c r="C7" i="72"/>
  <c r="E12" i="71"/>
  <c r="D12" i="71"/>
  <c r="C12" i="71"/>
  <c r="E11" i="71"/>
  <c r="D11" i="71"/>
  <c r="C11" i="71"/>
  <c r="E10" i="71"/>
  <c r="D10" i="71"/>
  <c r="C10" i="71"/>
  <c r="E9" i="71"/>
  <c r="D9" i="71"/>
  <c r="C9" i="71"/>
  <c r="E8" i="71"/>
  <c r="D8" i="71"/>
  <c r="C8" i="71"/>
  <c r="E12" i="70"/>
  <c r="D12" i="70"/>
  <c r="C12" i="70"/>
  <c r="E11" i="70"/>
  <c r="D11" i="70"/>
  <c r="C11" i="70"/>
  <c r="E10" i="70"/>
  <c r="D10" i="70"/>
  <c r="C10" i="70"/>
  <c r="E9" i="70"/>
  <c r="D9" i="70"/>
  <c r="C9" i="70"/>
  <c r="E8" i="70"/>
  <c r="D8" i="70"/>
  <c r="C8" i="70"/>
  <c r="E12" i="69"/>
  <c r="D12" i="69"/>
  <c r="C12" i="69"/>
  <c r="E11" i="69"/>
  <c r="D11" i="69"/>
  <c r="C11" i="69"/>
  <c r="E10" i="69"/>
  <c r="D10" i="69"/>
  <c r="C10" i="69"/>
  <c r="E9" i="69"/>
  <c r="D9" i="69"/>
  <c r="C9" i="69"/>
  <c r="E8" i="69"/>
  <c r="D8" i="69"/>
  <c r="C8" i="69"/>
  <c r="E7" i="69"/>
  <c r="D7" i="69"/>
  <c r="C7" i="69"/>
  <c r="E6" i="69"/>
  <c r="D6" i="69"/>
  <c r="C6" i="69"/>
  <c r="E12" i="68"/>
  <c r="D12" i="68"/>
  <c r="C12" i="68"/>
  <c r="E11" i="68"/>
  <c r="D11" i="68"/>
  <c r="C11" i="68"/>
  <c r="E10" i="68"/>
  <c r="D10" i="68"/>
  <c r="C10" i="68"/>
  <c r="E9" i="68"/>
  <c r="D9" i="68"/>
  <c r="C9" i="68"/>
  <c r="E8" i="68"/>
  <c r="D8" i="68"/>
  <c r="C8" i="68"/>
  <c r="E7" i="68"/>
  <c r="D7" i="68"/>
  <c r="C7" i="68"/>
  <c r="E6" i="68"/>
  <c r="D6" i="68"/>
  <c r="C6" i="68"/>
  <c r="E12" i="67"/>
  <c r="D12" i="67"/>
  <c r="C12" i="67"/>
  <c r="E11" i="67"/>
  <c r="D11" i="67"/>
  <c r="C11" i="67"/>
  <c r="E10" i="67"/>
  <c r="D10" i="67"/>
  <c r="C10" i="67"/>
  <c r="E9" i="67"/>
  <c r="D9" i="67"/>
  <c r="C9" i="67"/>
  <c r="E8" i="67"/>
  <c r="D8" i="67"/>
  <c r="C8" i="67"/>
  <c r="E7" i="67"/>
  <c r="D7" i="67"/>
  <c r="C7" i="67"/>
  <c r="E6" i="67"/>
  <c r="D6" i="67"/>
  <c r="C6" i="67"/>
  <c r="E12" i="66"/>
  <c r="D12" i="66"/>
  <c r="C12" i="66"/>
  <c r="E11" i="66"/>
  <c r="D11" i="66"/>
  <c r="C11" i="66"/>
  <c r="E10" i="66"/>
  <c r="D10" i="66"/>
  <c r="C10" i="66"/>
  <c r="E9" i="66"/>
  <c r="D9" i="66"/>
  <c r="C9" i="66"/>
  <c r="E8" i="66"/>
  <c r="D8" i="66"/>
  <c r="C8" i="66"/>
  <c r="E7" i="66"/>
  <c r="D7" i="66"/>
  <c r="C7" i="66"/>
  <c r="E6" i="66"/>
  <c r="D6" i="66"/>
  <c r="C6" i="66"/>
  <c r="E12" i="65"/>
  <c r="D12" i="65"/>
  <c r="C12" i="65"/>
  <c r="E11" i="65"/>
  <c r="D11" i="65"/>
  <c r="C11" i="65"/>
  <c r="E10" i="65"/>
  <c r="D10" i="65"/>
  <c r="C10" i="65"/>
  <c r="E9" i="65"/>
  <c r="D9" i="65"/>
  <c r="C9" i="65"/>
  <c r="E8" i="65"/>
  <c r="D8" i="65"/>
  <c r="C8" i="65"/>
  <c r="E7" i="65"/>
  <c r="D7" i="65"/>
  <c r="C7" i="65"/>
  <c r="E6" i="65"/>
  <c r="D6" i="65"/>
  <c r="C6" i="65"/>
  <c r="E12" i="64"/>
  <c r="D12" i="64"/>
  <c r="C12" i="64"/>
  <c r="E11" i="64"/>
  <c r="D11" i="64"/>
  <c r="C11" i="64"/>
  <c r="E10" i="64"/>
  <c r="D10" i="64"/>
  <c r="C10" i="64"/>
  <c r="E9" i="64"/>
  <c r="D9" i="64"/>
  <c r="C9" i="64"/>
  <c r="E8" i="64"/>
  <c r="D8" i="64"/>
  <c r="C8" i="64"/>
  <c r="E12" i="63"/>
  <c r="D12" i="63"/>
  <c r="C12" i="63"/>
  <c r="E11" i="63"/>
  <c r="D11" i="63"/>
  <c r="C11" i="63"/>
  <c r="E10" i="63"/>
  <c r="D10" i="63"/>
  <c r="C10" i="63"/>
  <c r="E9" i="63"/>
  <c r="D9" i="63"/>
  <c r="C9" i="63"/>
  <c r="E8" i="63"/>
  <c r="D8" i="63"/>
  <c r="C8" i="63"/>
  <c r="E7" i="63"/>
  <c r="D7" i="63"/>
  <c r="C7" i="63"/>
  <c r="E6" i="63"/>
  <c r="D6" i="63"/>
  <c r="C6" i="63"/>
  <c r="E12" i="62"/>
  <c r="D12" i="62"/>
  <c r="C12" i="62"/>
  <c r="E11" i="62"/>
  <c r="D11" i="62"/>
  <c r="C11" i="62"/>
  <c r="E29" i="1"/>
  <c r="E30" i="1"/>
  <c r="H30" i="1" s="1"/>
  <c r="E31" i="1"/>
  <c r="E32" i="1"/>
  <c r="H32" i="1" s="1"/>
  <c r="E33" i="1"/>
  <c r="E34" i="1"/>
  <c r="E35" i="1"/>
  <c r="E36" i="1"/>
  <c r="H36" i="1" s="1"/>
  <c r="E37" i="1"/>
  <c r="E38" i="1"/>
  <c r="H38" i="1" s="1"/>
  <c r="E39" i="1"/>
  <c r="H39" i="1" s="1"/>
  <c r="E40" i="1"/>
  <c r="H40" i="1" s="1"/>
  <c r="E41" i="1"/>
  <c r="H41" i="1" s="1"/>
  <c r="E42" i="1"/>
  <c r="H42" i="1" s="1"/>
  <c r="E43" i="1"/>
  <c r="E44" i="1"/>
  <c r="H44" i="1" s="1"/>
  <c r="E45" i="1"/>
  <c r="H45" i="1" s="1"/>
  <c r="E46" i="1"/>
  <c r="H46" i="1" s="1"/>
  <c r="E47" i="1"/>
  <c r="H47" i="1" s="1"/>
  <c r="E48" i="1"/>
  <c r="H48" i="1" s="1"/>
  <c r="E49" i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F34" i="86" l="1"/>
  <c r="I29" i="86"/>
  <c r="I34" i="86" s="1"/>
  <c r="H34" i="1"/>
  <c r="H68" i="1"/>
  <c r="H49" i="1"/>
  <c r="H43" i="1"/>
  <c r="H37" i="1"/>
  <c r="J29" i="1"/>
  <c r="H35" i="1"/>
  <c r="H33" i="1"/>
  <c r="H31" i="1"/>
  <c r="H29" i="1"/>
  <c r="D13" i="62"/>
  <c r="D13" i="80"/>
  <c r="D13" i="82"/>
  <c r="D13" i="64"/>
  <c r="D13" i="66"/>
  <c r="D13" i="68"/>
  <c r="D13" i="70"/>
  <c r="D13" i="72"/>
  <c r="D13" i="74"/>
  <c r="D13" i="76"/>
  <c r="D13" i="78"/>
  <c r="D13" i="84"/>
  <c r="D13" i="63"/>
  <c r="D13" i="65"/>
  <c r="D13" i="67"/>
  <c r="D13" i="69"/>
  <c r="D13" i="71"/>
  <c r="D13" i="73"/>
  <c r="D13" i="75"/>
  <c r="D13" i="77"/>
  <c r="D13" i="79"/>
  <c r="D13" i="81"/>
  <c r="D13" i="83"/>
  <c r="H8" i="2"/>
  <c r="H8" i="85" s="1"/>
  <c r="N8" i="85" s="1"/>
  <c r="H57" i="2" l="1"/>
  <c r="H24" i="85" s="1"/>
  <c r="N24" i="85" s="1"/>
  <c r="H58" i="2"/>
  <c r="H15" i="2"/>
  <c r="H21" i="2"/>
  <c r="H11" i="85" s="1"/>
  <c r="N11" i="85" s="1"/>
  <c r="H22" i="2"/>
  <c r="H23" i="2"/>
  <c r="H24" i="2"/>
  <c r="H25" i="2"/>
  <c r="H27" i="2"/>
  <c r="H13" i="85" s="1"/>
  <c r="N13" i="85" s="1"/>
  <c r="H28" i="2"/>
  <c r="H29" i="2"/>
  <c r="H14" i="85" s="1"/>
  <c r="N14" i="85" s="1"/>
  <c r="H30" i="2"/>
  <c r="H31" i="2"/>
  <c r="H32" i="2"/>
  <c r="H33" i="2"/>
  <c r="H16" i="85" s="1"/>
  <c r="N16" i="85" s="1"/>
  <c r="H34" i="2"/>
  <c r="H35" i="2"/>
  <c r="H17" i="85" s="1"/>
  <c r="N17" i="85" s="1"/>
  <c r="H36" i="2"/>
  <c r="H37" i="2"/>
  <c r="H18" i="85" s="1"/>
  <c r="N18" i="85" s="1"/>
  <c r="H38" i="2"/>
  <c r="H39" i="2"/>
  <c r="H40" i="2"/>
  <c r="H41" i="2"/>
  <c r="H42" i="2"/>
  <c r="H43" i="2"/>
  <c r="H20" i="85" s="1"/>
  <c r="N20" i="85" s="1"/>
  <c r="H44" i="2"/>
  <c r="H45" i="2"/>
  <c r="H46" i="2"/>
  <c r="H47" i="2"/>
  <c r="H21" i="85" s="1"/>
  <c r="N21" i="85" s="1"/>
  <c r="H48" i="2"/>
  <c r="H51" i="2"/>
  <c r="H52" i="2"/>
  <c r="H23" i="85" s="1"/>
  <c r="N23" i="85" s="1"/>
  <c r="H53" i="2"/>
  <c r="H54" i="2"/>
  <c r="H55" i="2"/>
  <c r="H59" i="2"/>
  <c r="H60" i="2"/>
  <c r="H25" i="85" s="1"/>
  <c r="N25" i="85" s="1"/>
  <c r="H61" i="2"/>
  <c r="H62" i="2"/>
  <c r="H26" i="85" s="1"/>
  <c r="N26" i="85" s="1"/>
  <c r="H63" i="2"/>
  <c r="H64" i="2"/>
  <c r="H27" i="85" s="1"/>
  <c r="N27" i="85" s="1"/>
  <c r="H65" i="2"/>
  <c r="H66" i="2"/>
  <c r="H67" i="2"/>
  <c r="H28" i="85" s="1"/>
  <c r="N28" i="85" s="1"/>
  <c r="H68" i="2"/>
  <c r="H72" i="2"/>
  <c r="H75" i="2"/>
  <c r="H30" i="85" s="1"/>
  <c r="N30" i="85" s="1"/>
  <c r="H76" i="2"/>
  <c r="H77" i="2"/>
  <c r="H31" i="85" s="1"/>
  <c r="N31" i="85" s="1"/>
  <c r="H78" i="2"/>
  <c r="H79" i="2"/>
  <c r="H32" i="85" s="1"/>
  <c r="N32" i="85" s="1"/>
  <c r="H80" i="2"/>
  <c r="H81" i="2"/>
  <c r="H33" i="85" s="1"/>
  <c r="N33" i="85" s="1"/>
  <c r="H82" i="2"/>
  <c r="H83" i="2"/>
  <c r="H34" i="85" s="1"/>
  <c r="N34" i="85" s="1"/>
  <c r="H84" i="2"/>
  <c r="H85" i="2"/>
  <c r="H35" i="85" s="1"/>
  <c r="N35" i="85" s="1"/>
  <c r="H86" i="2"/>
  <c r="H87" i="2"/>
  <c r="H36" i="85" s="1"/>
  <c r="N36" i="85" s="1"/>
  <c r="H88" i="2"/>
  <c r="H89" i="2"/>
  <c r="H37" i="85" s="1"/>
  <c r="N37" i="85" s="1"/>
  <c r="H90" i="2"/>
  <c r="H91" i="2"/>
  <c r="H38" i="85" s="1"/>
  <c r="N38" i="85" s="1"/>
  <c r="H93" i="2"/>
  <c r="H94" i="2"/>
  <c r="H39" i="85" s="1"/>
  <c r="N39" i="85" s="1"/>
  <c r="H95" i="2"/>
  <c r="H96" i="2"/>
  <c r="H97" i="2"/>
  <c r="H103" i="2"/>
  <c r="H40" i="85" s="1"/>
  <c r="N40" i="85" s="1"/>
  <c r="H104" i="2"/>
  <c r="N39" i="2" l="1"/>
  <c r="H19" i="85"/>
  <c r="N19" i="85" s="1"/>
  <c r="N31" i="2"/>
  <c r="H15" i="85"/>
  <c r="N15" i="85" s="1"/>
  <c r="N23" i="2"/>
  <c r="H12" i="85"/>
  <c r="N12" i="85" s="1"/>
  <c r="N72" i="2"/>
  <c r="D72" i="2"/>
  <c r="C5" i="80" s="1"/>
  <c r="N68" i="2"/>
  <c r="D68" i="2"/>
  <c r="C5" i="79" s="1"/>
  <c r="N67" i="2"/>
  <c r="D67" i="2"/>
  <c r="C4" i="79" s="1"/>
  <c r="N66" i="2"/>
  <c r="D66" i="2"/>
  <c r="C6" i="78" s="1"/>
  <c r="N65" i="2"/>
  <c r="D65" i="2"/>
  <c r="C5" i="78" s="1"/>
  <c r="N64" i="2"/>
  <c r="D64" i="2"/>
  <c r="C4" i="78" s="1"/>
  <c r="N63" i="2"/>
  <c r="D63" i="2"/>
  <c r="C5" i="77" s="1"/>
  <c r="N62" i="2"/>
  <c r="D62" i="2"/>
  <c r="C4" i="77" s="1"/>
  <c r="N37" i="2"/>
  <c r="D37" i="2"/>
  <c r="C4" i="69" s="1"/>
  <c r="N36" i="2"/>
  <c r="D36" i="2"/>
  <c r="C5" i="68" s="1"/>
  <c r="N35" i="2"/>
  <c r="D35" i="2"/>
  <c r="C4" i="68" s="1"/>
  <c r="N34" i="2"/>
  <c r="D34" i="2"/>
  <c r="C5" i="67" s="1"/>
  <c r="N33" i="2"/>
  <c r="D33" i="2"/>
  <c r="C4" i="67" s="1"/>
  <c r="N32" i="2"/>
  <c r="D32" i="2"/>
  <c r="C5" i="66" s="1"/>
  <c r="D31" i="2"/>
  <c r="C4" i="66" s="1"/>
  <c r="D30" i="2"/>
  <c r="C5" i="65" s="1"/>
  <c r="M27" i="85" l="1"/>
  <c r="L27" i="85" s="1"/>
  <c r="M16" i="85"/>
  <c r="L16" i="85" s="1"/>
  <c r="M15" i="85"/>
  <c r="L15" i="85" s="1"/>
  <c r="M26" i="85"/>
  <c r="L26" i="85" s="1"/>
  <c r="M28" i="85"/>
  <c r="L28" i="85" s="1"/>
  <c r="N21" i="2"/>
  <c r="D21" i="2"/>
  <c r="C4" i="63" s="1"/>
  <c r="N15" i="2"/>
  <c r="D15" i="2"/>
  <c r="C5" i="62" s="1"/>
  <c r="N14" i="2"/>
  <c r="D14" i="2"/>
  <c r="C4" i="62" s="1"/>
  <c r="N13" i="2"/>
  <c r="H13" i="2"/>
  <c r="D13" i="2"/>
  <c r="C5" i="87" s="1"/>
  <c r="H12" i="2"/>
  <c r="D12" i="2"/>
  <c r="C4" i="87" s="1"/>
  <c r="N11" i="2"/>
  <c r="H11" i="2"/>
  <c r="D11" i="2"/>
  <c r="C7" i="88" s="1"/>
  <c r="H10" i="2"/>
  <c r="N10" i="2" s="1"/>
  <c r="D10" i="2"/>
  <c r="C6" i="88" s="1"/>
  <c r="H9" i="2"/>
  <c r="N9" i="2" s="1"/>
  <c r="D9" i="2"/>
  <c r="C5" i="88" s="1"/>
  <c r="N8" i="2"/>
  <c r="D8" i="2"/>
  <c r="N103" i="2"/>
  <c r="D103" i="2"/>
  <c r="C4" i="96" s="1"/>
  <c r="N97" i="2"/>
  <c r="D97" i="2"/>
  <c r="C7" i="95" s="1"/>
  <c r="N96" i="2"/>
  <c r="D96" i="2"/>
  <c r="C6" i="95" s="1"/>
  <c r="N95" i="2"/>
  <c r="D95" i="2"/>
  <c r="C5" i="95" s="1"/>
  <c r="N94" i="2"/>
  <c r="D94" i="2"/>
  <c r="C4" i="95" s="1"/>
  <c r="N93" i="2"/>
  <c r="D93" i="2"/>
  <c r="C6" i="94" s="1"/>
  <c r="N91" i="2"/>
  <c r="D91" i="2"/>
  <c r="C4" i="94" s="1"/>
  <c r="N90" i="2"/>
  <c r="D90" i="2"/>
  <c r="C5" i="93" s="1"/>
  <c r="N89" i="2"/>
  <c r="D89" i="2"/>
  <c r="C4" i="93" s="1"/>
  <c r="N88" i="2"/>
  <c r="D88" i="2"/>
  <c r="C5" i="92" s="1"/>
  <c r="N87" i="2"/>
  <c r="D87" i="2"/>
  <c r="C4" i="92" s="1"/>
  <c r="N86" i="2"/>
  <c r="D86" i="2"/>
  <c r="C5" i="91" s="1"/>
  <c r="N85" i="2"/>
  <c r="D85" i="2"/>
  <c r="C4" i="91" s="1"/>
  <c r="N84" i="2"/>
  <c r="D84" i="2"/>
  <c r="C5" i="90" s="1"/>
  <c r="N83" i="2"/>
  <c r="D83" i="2"/>
  <c r="C4" i="90" s="1"/>
  <c r="N82" i="2"/>
  <c r="D82" i="2"/>
  <c r="C5" i="89" s="1"/>
  <c r="N81" i="2"/>
  <c r="D81" i="2"/>
  <c r="C4" i="89" s="1"/>
  <c r="N80" i="2"/>
  <c r="D80" i="2"/>
  <c r="C5" i="83" s="1"/>
  <c r="N79" i="2"/>
  <c r="D79" i="2"/>
  <c r="C4" i="83" s="1"/>
  <c r="N78" i="2"/>
  <c r="D78" i="2"/>
  <c r="C5" i="82" s="1"/>
  <c r="N77" i="2"/>
  <c r="D77" i="2"/>
  <c r="C4" i="82" s="1"/>
  <c r="N76" i="2"/>
  <c r="D76" i="2"/>
  <c r="C5" i="81" s="1"/>
  <c r="N75" i="2"/>
  <c r="D75" i="2"/>
  <c r="C4" i="81" s="1"/>
  <c r="N61" i="2"/>
  <c r="D61" i="2"/>
  <c r="C5" i="76" s="1"/>
  <c r="N60" i="2"/>
  <c r="D60" i="2"/>
  <c r="C4" i="76" s="1"/>
  <c r="N59" i="2"/>
  <c r="D59" i="2"/>
  <c r="C6" i="75" s="1"/>
  <c r="N58" i="2"/>
  <c r="D58" i="2"/>
  <c r="C5" i="75" s="1"/>
  <c r="N57" i="2"/>
  <c r="D57" i="2"/>
  <c r="C4" i="75" s="1"/>
  <c r="N55" i="2"/>
  <c r="D55" i="2"/>
  <c r="C7" i="74" s="1"/>
  <c r="N54" i="2"/>
  <c r="D54" i="2"/>
  <c r="C6" i="74" s="1"/>
  <c r="N53" i="2"/>
  <c r="D53" i="2"/>
  <c r="C5" i="74" s="1"/>
  <c r="N52" i="2"/>
  <c r="D52" i="2"/>
  <c r="C4" i="74" s="1"/>
  <c r="N51" i="2"/>
  <c r="D51" i="2"/>
  <c r="C5" i="73" s="1"/>
  <c r="N48" i="2"/>
  <c r="D48" i="2"/>
  <c r="C5" i="72" s="1"/>
  <c r="N29" i="2"/>
  <c r="D29" i="2"/>
  <c r="C4" i="65" s="1"/>
  <c r="N28" i="2"/>
  <c r="D28" i="2"/>
  <c r="C5" i="84" s="1"/>
  <c r="N27" i="2"/>
  <c r="D27" i="2"/>
  <c r="C4" i="84" s="1"/>
  <c r="N25" i="2"/>
  <c r="D25" i="2"/>
  <c r="C6" i="64" s="1"/>
  <c r="N24" i="2"/>
  <c r="D24" i="2"/>
  <c r="C5" i="64" s="1"/>
  <c r="D23" i="2"/>
  <c r="C4" i="64" s="1"/>
  <c r="D22" i="2"/>
  <c r="C5" i="63" s="1"/>
  <c r="N104" i="2"/>
  <c r="D104" i="2"/>
  <c r="C5" i="96" s="1"/>
  <c r="N47" i="2"/>
  <c r="D47" i="2"/>
  <c r="C4" i="72" s="1"/>
  <c r="N46" i="2"/>
  <c r="D46" i="2"/>
  <c r="C7" i="71" s="1"/>
  <c r="N45" i="2"/>
  <c r="D45" i="2"/>
  <c r="C6" i="71" s="1"/>
  <c r="N44" i="2"/>
  <c r="D44" i="2"/>
  <c r="C5" i="71" s="1"/>
  <c r="N43" i="2"/>
  <c r="D43" i="2"/>
  <c r="C4" i="71" s="1"/>
  <c r="N42" i="2"/>
  <c r="D42" i="2"/>
  <c r="C7" i="70" s="1"/>
  <c r="N41" i="2"/>
  <c r="D41" i="2"/>
  <c r="C6" i="70" s="1"/>
  <c r="N40" i="2"/>
  <c r="D40" i="2"/>
  <c r="C5" i="70" s="1"/>
  <c r="D39" i="2"/>
  <c r="C4" i="70" s="1"/>
  <c r="D38" i="2"/>
  <c r="C5" i="69" s="1"/>
  <c r="N105" i="2" l="1"/>
  <c r="N12" i="2"/>
  <c r="H9" i="85"/>
  <c r="N9" i="85" s="1"/>
  <c r="N41" i="85" s="1"/>
  <c r="C4" i="88"/>
  <c r="P20" i="2"/>
  <c r="M29" i="85"/>
  <c r="L29" i="85" s="1"/>
  <c r="M30" i="85"/>
  <c r="L30" i="85" s="1"/>
  <c r="M14" i="85"/>
  <c r="L14" i="85" s="1"/>
  <c r="M11" i="85"/>
  <c r="M18" i="85"/>
  <c r="L18" i="85" s="1"/>
  <c r="M17" i="85"/>
  <c r="L17" i="85" s="1"/>
  <c r="M22" i="85"/>
  <c r="L22" i="85" s="1"/>
  <c r="M31" i="85"/>
  <c r="L31" i="85" s="1"/>
  <c r="M32" i="85"/>
  <c r="L32" i="85" s="1"/>
  <c r="M33" i="85"/>
  <c r="L33" i="85" s="1"/>
  <c r="M34" i="85"/>
  <c r="L34" i="85" s="1"/>
  <c r="M35" i="85"/>
  <c r="L35" i="85" s="1"/>
  <c r="M37" i="85"/>
  <c r="L37" i="85" s="1"/>
  <c r="M38" i="85"/>
  <c r="L38" i="85" s="1"/>
  <c r="M39" i="85"/>
  <c r="L39" i="85" s="1"/>
  <c r="M20" i="85"/>
  <c r="L20" i="85" s="1"/>
  <c r="M12" i="85"/>
  <c r="L12" i="85" s="1"/>
  <c r="M25" i="85"/>
  <c r="L25" i="85" s="1"/>
  <c r="M8" i="85"/>
  <c r="M19" i="85"/>
  <c r="L19" i="85" s="1"/>
  <c r="M13" i="85"/>
  <c r="L13" i="85" s="1"/>
  <c r="M23" i="85"/>
  <c r="L23" i="85" s="1"/>
  <c r="M24" i="85"/>
  <c r="L24" i="85" s="1"/>
  <c r="M40" i="85"/>
  <c r="L40" i="85" s="1"/>
  <c r="M36" i="85"/>
  <c r="L36" i="85" s="1"/>
  <c r="M21" i="85"/>
  <c r="L21" i="85" s="1"/>
  <c r="M10" i="85"/>
  <c r="L10" i="85" s="1"/>
  <c r="M9" i="85"/>
  <c r="L9" i="85" s="1"/>
  <c r="M41" i="85" l="1"/>
  <c r="L8" i="85"/>
  <c r="L11" i="85"/>
</calcChain>
</file>

<file path=xl/sharedStrings.xml><?xml version="1.0" encoding="utf-8"?>
<sst xmlns="http://schemas.openxmlformats.org/spreadsheetml/2006/main" count="720" uniqueCount="113">
  <si>
    <t>COMMERCIAL INVOICE</t>
  </si>
  <si>
    <t>SHIPPER:</t>
  </si>
  <si>
    <t>TOAN THANG POTTERY CO.,LTD1</t>
  </si>
  <si>
    <t>Add :</t>
  </si>
  <si>
    <t>55/1 BINH PHU, BINH CHUAN, THUAN AN, BINH DUONG, VIETNAM</t>
  </si>
  <si>
    <t>CONSIGNEE:</t>
  </si>
  <si>
    <t>Addd :</t>
  </si>
  <si>
    <t>Payment term :</t>
  </si>
  <si>
    <t>100% is paid by T/T upon receipt of shipping documents by fax
BENEFICIARY:  CTY TNHH MTV GOM SU TOAN THANG
BANK ACCOUNT:  050022310949
BANKER:  SACOMBANK - BINH DUONG BRANCH
BANKER ADD.: 431 BINH DUONG Blvd, TXTDM, BINH DUONG PROVINCE, VN
SWIFT CODE:  SGTTVNVX
CHIPS UID : 364442</t>
  </si>
  <si>
    <t>Delivery address:</t>
  </si>
  <si>
    <t>Term:</t>
  </si>
  <si>
    <t>FOB SHIPMENT</t>
  </si>
  <si>
    <t>Shipment from:</t>
  </si>
  <si>
    <t>Ho Chi Minh port, Viet Nam</t>
  </si>
  <si>
    <t>Shipment to:</t>
  </si>
  <si>
    <t>ETD:</t>
  </si>
  <si>
    <t>Shipping Agent :</t>
  </si>
  <si>
    <t>B/L number :</t>
  </si>
  <si>
    <t>Feeder vessel name :</t>
  </si>
  <si>
    <t>Description of goods:</t>
  </si>
  <si>
    <t>No</t>
  </si>
  <si>
    <t>Code</t>
  </si>
  <si>
    <t>DESCRIPTION OF GOODS</t>
  </si>
  <si>
    <t>Unit</t>
  </si>
  <si>
    <t>Quantity</t>
  </si>
  <si>
    <t>color</t>
  </si>
  <si>
    <t>Unit price - FOB HCMC (usd/set)</t>
  </si>
  <si>
    <t>Amount (usd)</t>
  </si>
  <si>
    <t>Pallet
wooden crate</t>
  </si>
  <si>
    <t>Unit/pallet</t>
  </si>
  <si>
    <t>CBM</t>
  </si>
  <si>
    <t>GROSS WEIGHT</t>
  </si>
  <si>
    <t>NET WEIGHT</t>
  </si>
  <si>
    <t>Pallet/wooden crate</t>
  </si>
  <si>
    <t>Pallet Size</t>
  </si>
  <si>
    <t>Pallet No</t>
  </si>
  <si>
    <t xml:space="preserve">Packing list number: </t>
  </si>
  <si>
    <t>DETAIL PACKING LIST</t>
  </si>
  <si>
    <t>Color</t>
  </si>
  <si>
    <t xml:space="preserve">Container number:  </t>
  </si>
  <si>
    <t xml:space="preserve">Seal number: </t>
  </si>
  <si>
    <t>MINH TAM HOME &amp; GARDEN POTTERY LLC</t>
  </si>
  <si>
    <t>3422 OLD CAPITAL TRAIL NUM 2037 WILMINGTON, DE 19808, USA</t>
  </si>
  <si>
    <t xml:space="preserve">Date:  </t>
  </si>
  <si>
    <t>PALLET No. 01</t>
  </si>
  <si>
    <t>MADE IN VIET NAM</t>
  </si>
  <si>
    <t>PALLET No. 02</t>
  </si>
  <si>
    <t>PALLET No. 03</t>
  </si>
  <si>
    <t>PALLET No. 04</t>
  </si>
  <si>
    <t>PALLET No. 05</t>
  </si>
  <si>
    <t>PALLET No. 07</t>
  </si>
  <si>
    <t>PALLET No. 08</t>
  </si>
  <si>
    <t>PALLET No. 09</t>
  </si>
  <si>
    <t>PALLET No. 10</t>
  </si>
  <si>
    <t>PALLET No. 11</t>
  </si>
  <si>
    <t>PALLET No. 12</t>
  </si>
  <si>
    <t>PALLET No. 13</t>
  </si>
  <si>
    <t>PALLET No. 14</t>
  </si>
  <si>
    <t>PALLET No. 15</t>
  </si>
  <si>
    <t>PALLET No. 16</t>
  </si>
  <si>
    <t>PALLET No. 17</t>
  </si>
  <si>
    <t>PALLET No. 18</t>
  </si>
  <si>
    <t xml:space="preserve">In Words:  </t>
  </si>
  <si>
    <t>BEWARE OF FALLING POTS, IT MAY CAUSE INJURY OR DEATH</t>
  </si>
  <si>
    <t>TOTAL</t>
  </si>
  <si>
    <t>.</t>
  </si>
  <si>
    <t>PALLET No. 21</t>
  </si>
  <si>
    <t>PALLET No. 22</t>
  </si>
  <si>
    <t>PALLET No. 23</t>
  </si>
  <si>
    <t>PALLET No. 24</t>
  </si>
  <si>
    <t>PALLET No. 25</t>
  </si>
  <si>
    <t>PALLET No. 06</t>
  </si>
  <si>
    <t>Outdoor Clay</t>
  </si>
  <si>
    <t>P</t>
  </si>
  <si>
    <t>Out door Clay</t>
  </si>
  <si>
    <t>PO T120-2</t>
  </si>
  <si>
    <t>C5</t>
  </si>
  <si>
    <t>C3</t>
  </si>
  <si>
    <t>P18</t>
  </si>
  <si>
    <t>P33</t>
  </si>
  <si>
    <t>3523A</t>
  </si>
  <si>
    <t>P20</t>
  </si>
  <si>
    <t>P44</t>
  </si>
  <si>
    <t>P19</t>
  </si>
  <si>
    <t>P50</t>
  </si>
  <si>
    <t>C1</t>
  </si>
  <si>
    <t>P24</t>
  </si>
  <si>
    <t>P25</t>
  </si>
  <si>
    <t>NM-2</t>
  </si>
  <si>
    <t>NM-1</t>
  </si>
  <si>
    <t>NM-3</t>
  </si>
  <si>
    <t>PALLET No. 19</t>
  </si>
  <si>
    <t>PALLET No.20</t>
  </si>
  <si>
    <t>PALLET No. 26</t>
  </si>
  <si>
    <t>PALLET No. 27</t>
  </si>
  <si>
    <t>PALLET No. 28</t>
  </si>
  <si>
    <t>PALLET No. 29</t>
  </si>
  <si>
    <t>PALLET No. 30</t>
  </si>
  <si>
    <t>PALLET No. 31</t>
  </si>
  <si>
    <t>PALLET No. 32</t>
  </si>
  <si>
    <t>PALLET No. 33</t>
  </si>
  <si>
    <t>TẤT CẢ ĐỀU LÀ CHẬU GỐM</t>
  </si>
  <si>
    <t>PC</t>
  </si>
  <si>
    <t>SET OF 2</t>
  </si>
  <si>
    <t>SET OF 3</t>
  </si>
  <si>
    <t>SET OF 4</t>
  </si>
  <si>
    <t>SET OF 5</t>
  </si>
  <si>
    <t>Set of 2</t>
  </si>
  <si>
    <t>DAQ1265</t>
  </si>
  <si>
    <t>Dec 11th 2014</t>
  </si>
  <si>
    <t xml:space="preserve">Eight thousand sixty three dollars </t>
  </si>
  <si>
    <t>OOLU 8773051</t>
  </si>
  <si>
    <t>In Words:  Thirteen thousand three hundred and seven dollars twenty five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</si>
</sst>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;[Red]0.0000"/>
    <numFmt numFmtId="165" formatCode="_(* #,##0_);_(* \(#,##0\);_(* &quot;-&quot;??_);_(@_)"/>
    <numFmt numFmtId="166" formatCode="0.00;[Red]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0"/>
      <name val="VNI-Times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0"/>
      <name val="Arial CE"/>
      <charset val="238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Arial"/>
      <family val="2"/>
    </font>
    <font>
      <sz val="20"/>
      <color theme="1"/>
      <name val="Calibri"/>
      <family val="2"/>
      <charset val="163"/>
    </font>
    <font>
      <sz val="12"/>
      <color theme="1"/>
      <name val="Arial"/>
      <family val="2"/>
      <charset val="163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charset val="163"/>
    </font>
    <font>
      <b/>
      <sz val="12"/>
      <color theme="1"/>
      <name val="VNI-Times"/>
    </font>
    <font>
      <sz val="14"/>
      <name val="Times New Roman"/>
      <family val="1"/>
    </font>
    <font>
      <b/>
      <sz val="20"/>
      <name val="Arial"/>
      <family val="2"/>
      <charset val="163"/>
    </font>
    <font>
      <sz val="12"/>
      <name val="Arial"/>
      <family val="2"/>
      <charset val="163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  <charset val="163"/>
    </font>
    <font>
      <sz val="12"/>
      <name val="Calibri"/>
      <family val="2"/>
      <scheme val="minor"/>
    </font>
    <font>
      <b/>
      <sz val="12"/>
      <name val="VNI-Times"/>
    </font>
    <font>
      <b/>
      <i/>
      <sz val="12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8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i/>
      <sz val="75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i/>
      <sz val="6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0"/>
      <color theme="1"/>
      <name val="Calibri"/>
      <family val="2"/>
      <scheme val="minor"/>
    </font>
    <font>
      <b/>
      <sz val="20"/>
      <name val="Times New Roman"/>
      <family val="1"/>
    </font>
    <font>
      <b/>
      <sz val="18"/>
      <name val="Times New Roman"/>
      <family val="1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27"/>
      </patternFill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2" borderId="1" applyNumberFormat="0" applyAlignment="0" applyProtection="0"/>
    <xf numFmtId="0" fontId="8" fillId="15" borderId="2" applyNumberFormat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1" applyNumberFormat="0" applyAlignment="0" applyProtection="0"/>
    <xf numFmtId="0" fontId="15" fillId="0" borderId="6" applyNumberFormat="0" applyFill="0" applyAlignment="0" applyProtection="0"/>
    <xf numFmtId="0" fontId="16" fillId="17" borderId="0" applyNumberFormat="0" applyBorder="0" applyAlignment="0" applyProtection="0"/>
    <xf numFmtId="0" fontId="17" fillId="0" borderId="0"/>
    <xf numFmtId="0" fontId="2" fillId="18" borderId="7" applyNumberFormat="0" applyFont="0" applyAlignment="0" applyProtection="0"/>
    <xf numFmtId="0" fontId="18" fillId="2" borderId="8" applyNumberFormat="0" applyAlignment="0" applyProtection="0"/>
    <xf numFmtId="0" fontId="19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0"/>
    <xf numFmtId="9" fontId="1" fillId="0" borderId="0" applyFont="0" applyFill="0" applyBorder="0" applyAlignment="0" applyProtection="0"/>
  </cellStyleXfs>
  <cellXfs count="234">
    <xf numFmtId="0" fontId="0" fillId="0" borderId="0" xfId="0"/>
    <xf numFmtId="0" fontId="21" fillId="0" borderId="0" xfId="0" applyFont="1" applyAlignment="1">
      <alignment horizontal="center" vertical="center"/>
    </xf>
    <xf numFmtId="0" fontId="21" fillId="0" borderId="0" xfId="0" applyFont="1"/>
    <xf numFmtId="43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43" fontId="21" fillId="0" borderId="0" xfId="1" applyNumberFormat="1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5" fillId="0" borderId="0" xfId="0" applyFont="1" applyBorder="1" applyAlignment="1">
      <alignment horizontal="center"/>
    </xf>
    <xf numFmtId="0" fontId="23" fillId="0" borderId="0" xfId="2" applyFont="1" applyBorder="1" applyAlignment="1">
      <alignment horizontal="center" vertical="center"/>
    </xf>
    <xf numFmtId="0" fontId="25" fillId="0" borderId="0" xfId="2" applyFont="1" applyBorder="1" applyAlignment="1">
      <alignment horizontal="left" vertical="center"/>
    </xf>
    <xf numFmtId="15" fontId="25" fillId="0" borderId="0" xfId="2" applyNumberFormat="1" applyFont="1" applyBorder="1" applyAlignment="1">
      <alignment horizontal="center" vertical="center"/>
    </xf>
    <xf numFmtId="0" fontId="25" fillId="0" borderId="0" xfId="2" applyFont="1" applyBorder="1" applyAlignment="1">
      <alignment horizontal="center" vertical="center"/>
    </xf>
    <xf numFmtId="164" fontId="25" fillId="0" borderId="0" xfId="30" applyNumberFormat="1" applyFont="1" applyBorder="1" applyAlignment="1">
      <alignment horizontal="center" vertical="center"/>
    </xf>
    <xf numFmtId="0" fontId="25" fillId="0" borderId="15" xfId="2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/>
    </xf>
    <xf numFmtId="0" fontId="25" fillId="0" borderId="13" xfId="0" applyFont="1" applyBorder="1"/>
    <xf numFmtId="0" fontId="25" fillId="0" borderId="0" xfId="0" applyFont="1" applyBorder="1"/>
    <xf numFmtId="0" fontId="25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5" fillId="0" borderId="10" xfId="0" applyFont="1" applyBorder="1"/>
    <xf numFmtId="0" fontId="23" fillId="0" borderId="16" xfId="2" applyFont="1" applyBorder="1" applyAlignment="1">
      <alignment vertical="center"/>
    </xf>
    <xf numFmtId="165" fontId="23" fillId="0" borderId="0" xfId="1" applyNumberFormat="1" applyFont="1" applyBorder="1" applyAlignment="1">
      <alignment horizontal="center" vertical="center"/>
    </xf>
    <xf numFmtId="165" fontId="25" fillId="0" borderId="0" xfId="1" applyNumberFormat="1" applyFont="1" applyBorder="1" applyAlignment="1">
      <alignment horizontal="center" vertical="center"/>
    </xf>
    <xf numFmtId="165" fontId="25" fillId="0" borderId="0" xfId="1" applyNumberFormat="1" applyFont="1" applyBorder="1" applyAlignment="1">
      <alignment horizont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43" fontId="30" fillId="0" borderId="0" xfId="1" applyNumberFormat="1" applyFont="1" applyFill="1" applyBorder="1" applyAlignment="1">
      <alignment vertical="center"/>
    </xf>
    <xf numFmtId="0" fontId="31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Fill="1" applyAlignment="1">
      <alignment horizontal="left" vertical="center"/>
    </xf>
    <xf numFmtId="0" fontId="32" fillId="0" borderId="0" xfId="0" applyFont="1" applyFill="1" applyAlignment="1">
      <alignment horizontal="center" vertical="center"/>
    </xf>
    <xf numFmtId="43" fontId="32" fillId="0" borderId="0" xfId="1" applyNumberFormat="1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43" fontId="30" fillId="0" borderId="0" xfId="1" applyNumberFormat="1" applyFont="1" applyAlignment="1">
      <alignment vertical="center"/>
    </xf>
    <xf numFmtId="0" fontId="31" fillId="0" borderId="0" xfId="0" applyFont="1" applyFill="1" applyAlignment="1">
      <alignment horizontal="center" vertical="center"/>
    </xf>
    <xf numFmtId="43" fontId="31" fillId="0" borderId="0" xfId="1" applyNumberFormat="1" applyFont="1" applyFill="1" applyAlignment="1">
      <alignment vertical="center"/>
    </xf>
    <xf numFmtId="0" fontId="34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43" fontId="31" fillId="0" borderId="0" xfId="1" applyNumberFormat="1" applyFont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43" fontId="29" fillId="0" borderId="0" xfId="1" applyNumberFormat="1" applyFont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5" fontId="30" fillId="0" borderId="0" xfId="0" applyNumberFormat="1" applyFont="1" applyFill="1" applyBorder="1" applyAlignment="1">
      <alignment horizontal="left" vertical="center"/>
    </xf>
    <xf numFmtId="43" fontId="30" fillId="0" borderId="0" xfId="1" applyNumberFormat="1" applyFont="1" applyAlignment="1">
      <alignment horizontal="center" vertical="center"/>
    </xf>
    <xf numFmtId="43" fontId="30" fillId="0" borderId="0" xfId="1" applyNumberFormat="1" applyFont="1" applyFill="1" applyAlignment="1">
      <alignment horizontal="left" vertical="center"/>
    </xf>
    <xf numFmtId="0" fontId="25" fillId="0" borderId="0" xfId="2" applyNumberFormat="1" applyFont="1" applyBorder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36" fillId="0" borderId="13" xfId="0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5" fillId="0" borderId="13" xfId="0" applyFont="1" applyBorder="1" applyAlignment="1">
      <alignment horizontal="center"/>
    </xf>
    <xf numFmtId="0" fontId="45" fillId="0" borderId="13" xfId="0" applyFont="1" applyBorder="1" applyAlignment="1">
      <alignment horizontal="center" vertical="center"/>
    </xf>
    <xf numFmtId="0" fontId="45" fillId="0" borderId="13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/>
    </xf>
    <xf numFmtId="0" fontId="42" fillId="0" borderId="13" xfId="0" applyFont="1" applyBorder="1"/>
    <xf numFmtId="0" fontId="42" fillId="0" borderId="18" xfId="0" applyFont="1" applyBorder="1" applyAlignment="1">
      <alignment horizontal="center"/>
    </xf>
    <xf numFmtId="43" fontId="42" fillId="0" borderId="14" xfId="0" applyNumberFormat="1" applyFont="1" applyBorder="1"/>
    <xf numFmtId="0" fontId="42" fillId="19" borderId="18" xfId="0" applyFont="1" applyFill="1" applyBorder="1" applyAlignment="1">
      <alignment horizontal="center"/>
    </xf>
    <xf numFmtId="0" fontId="42" fillId="19" borderId="13" xfId="0" applyFont="1" applyFill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165" fontId="25" fillId="0" borderId="10" xfId="1" applyNumberFormat="1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165" fontId="25" fillId="0" borderId="13" xfId="1" applyNumberFormat="1" applyFont="1" applyBorder="1" applyAlignment="1">
      <alignment horizontal="center"/>
    </xf>
    <xf numFmtId="0" fontId="46" fillId="0" borderId="0" xfId="2" applyFont="1" applyBorder="1" applyAlignment="1">
      <alignment horizontal="center" vertical="center"/>
    </xf>
    <xf numFmtId="0" fontId="36" fillId="0" borderId="10" xfId="0" applyFont="1" applyBorder="1" applyAlignment="1">
      <alignment horizontal="center"/>
    </xf>
    <xf numFmtId="0" fontId="36" fillId="0" borderId="10" xfId="0" applyFont="1" applyBorder="1"/>
    <xf numFmtId="0" fontId="36" fillId="0" borderId="13" xfId="0" applyFont="1" applyBorder="1"/>
    <xf numFmtId="0" fontId="36" fillId="19" borderId="13" xfId="0" applyFont="1" applyFill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/>
    <xf numFmtId="0" fontId="36" fillId="0" borderId="0" xfId="2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0" xfId="0" applyFont="1"/>
    <xf numFmtId="0" fontId="0" fillId="0" borderId="0" xfId="0" applyAlignment="1">
      <alignment horizontal="left" vertical="center"/>
    </xf>
    <xf numFmtId="0" fontId="49" fillId="0" borderId="0" xfId="0" applyFont="1" applyAlignment="1">
      <alignment vertical="center"/>
    </xf>
    <xf numFmtId="0" fontId="48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left" vertical="center"/>
    </xf>
    <xf numFmtId="0" fontId="50" fillId="0" borderId="0" xfId="0" applyFont="1"/>
    <xf numFmtId="0" fontId="51" fillId="0" borderId="0" xfId="0" applyFont="1" applyAlignment="1">
      <alignment vertical="center"/>
    </xf>
    <xf numFmtId="0" fontId="52" fillId="0" borderId="0" xfId="0" applyFont="1"/>
    <xf numFmtId="0" fontId="54" fillId="0" borderId="0" xfId="0" applyFont="1" applyAlignment="1">
      <alignment horizontal="center" vertical="center"/>
    </xf>
    <xf numFmtId="0" fontId="54" fillId="0" borderId="0" xfId="0" applyFont="1"/>
    <xf numFmtId="0" fontId="46" fillId="19" borderId="0" xfId="2" applyFont="1" applyFill="1" applyBorder="1" applyAlignment="1">
      <alignment horizontal="left" vertical="center"/>
    </xf>
    <xf numFmtId="0" fontId="36" fillId="19" borderId="0" xfId="2" applyFont="1" applyFill="1" applyBorder="1" applyAlignment="1">
      <alignment horizontal="left" vertical="center"/>
    </xf>
    <xf numFmtId="0" fontId="55" fillId="0" borderId="0" xfId="46"/>
    <xf numFmtId="0" fontId="55" fillId="0" borderId="0" xfId="46" applyAlignment="1">
      <alignment horizontal="left"/>
    </xf>
    <xf numFmtId="0" fontId="50" fillId="0" borderId="0" xfId="0" applyFont="1" applyFill="1"/>
    <xf numFmtId="43" fontId="30" fillId="19" borderId="0" xfId="1" applyNumberFormat="1" applyFont="1" applyFill="1" applyBorder="1" applyAlignment="1">
      <alignment vertical="center"/>
    </xf>
    <xf numFmtId="43" fontId="32" fillId="19" borderId="0" xfId="1" applyNumberFormat="1" applyFont="1" applyFill="1" applyAlignment="1">
      <alignment vertical="center"/>
    </xf>
    <xf numFmtId="43" fontId="30" fillId="19" borderId="0" xfId="1" applyNumberFormat="1" applyFont="1" applyFill="1" applyAlignment="1">
      <alignment vertical="center"/>
    </xf>
    <xf numFmtId="43" fontId="31" fillId="19" borderId="0" xfId="1" applyNumberFormat="1" applyFont="1" applyFill="1" applyAlignment="1">
      <alignment vertical="center"/>
    </xf>
    <xf numFmtId="43" fontId="31" fillId="19" borderId="0" xfId="1" applyNumberFormat="1" applyFont="1" applyFill="1" applyAlignment="1">
      <alignment horizontal="center" vertical="center"/>
    </xf>
    <xf numFmtId="43" fontId="29" fillId="19" borderId="0" xfId="1" applyNumberFormat="1" applyFont="1" applyFill="1" applyAlignment="1">
      <alignment horizontal="center" vertical="center"/>
    </xf>
    <xf numFmtId="15" fontId="30" fillId="19" borderId="0" xfId="0" applyNumberFormat="1" applyFont="1" applyFill="1" applyBorder="1" applyAlignment="1">
      <alignment horizontal="left" vertical="center"/>
    </xf>
    <xf numFmtId="43" fontId="30" fillId="19" borderId="0" xfId="1" applyNumberFormat="1" applyFont="1" applyFill="1" applyAlignment="1">
      <alignment horizontal="center" vertical="center"/>
    </xf>
    <xf numFmtId="43" fontId="30" fillId="19" borderId="0" xfId="1" applyNumberFormat="1" applyFont="1" applyFill="1" applyAlignment="1">
      <alignment horizontal="left" vertical="center"/>
    </xf>
    <xf numFmtId="43" fontId="21" fillId="19" borderId="0" xfId="1" applyNumberFormat="1" applyFont="1" applyFill="1"/>
    <xf numFmtId="43" fontId="42" fillId="19" borderId="13" xfId="0" applyNumberFormat="1" applyFont="1" applyFill="1" applyBorder="1"/>
    <xf numFmtId="43" fontId="21" fillId="19" borderId="0" xfId="0" applyNumberFormat="1" applyFont="1" applyFill="1"/>
    <xf numFmtId="0" fontId="27" fillId="0" borderId="0" xfId="0" applyFont="1" applyAlignment="1">
      <alignment horizontal="center" vertical="center"/>
    </xf>
    <xf numFmtId="15" fontId="30" fillId="0" borderId="0" xfId="0" applyNumberFormat="1" applyFont="1" applyFill="1" applyBorder="1" applyAlignment="1">
      <alignment horizontal="left" vertical="center"/>
    </xf>
    <xf numFmtId="0" fontId="36" fillId="0" borderId="20" xfId="0" applyFont="1" applyBorder="1"/>
    <xf numFmtId="166" fontId="23" fillId="0" borderId="0" xfId="2" applyNumberFormat="1" applyFont="1" applyBorder="1" applyAlignment="1">
      <alignment horizontal="center" vertical="center"/>
    </xf>
    <xf numFmtId="166" fontId="23" fillId="0" borderId="0" xfId="30" applyNumberFormat="1" applyFont="1" applyBorder="1" applyAlignment="1">
      <alignment horizontal="center" vertical="center"/>
    </xf>
    <xf numFmtId="166" fontId="25" fillId="0" borderId="0" xfId="0" applyNumberFormat="1" applyFont="1" applyBorder="1" applyAlignment="1">
      <alignment horizontal="center"/>
    </xf>
    <xf numFmtId="166" fontId="25" fillId="0" borderId="11" xfId="0" applyNumberFormat="1" applyFont="1" applyBorder="1"/>
    <xf numFmtId="166" fontId="25" fillId="0" borderId="14" xfId="0" applyNumberFormat="1" applyFont="1" applyBorder="1"/>
    <xf numFmtId="166" fontId="25" fillId="0" borderId="0" xfId="0" applyNumberFormat="1" applyFont="1" applyBorder="1"/>
    <xf numFmtId="165" fontId="25" fillId="0" borderId="10" xfId="0" applyNumberFormat="1" applyFont="1" applyBorder="1" applyAlignment="1">
      <alignment horizontal="center"/>
    </xf>
    <xf numFmtId="165" fontId="25" fillId="0" borderId="13" xfId="0" applyNumberFormat="1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25" fillId="19" borderId="0" xfId="2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horizontal="center" vertical="center"/>
    </xf>
    <xf numFmtId="9" fontId="36" fillId="0" borderId="13" xfId="47" applyFont="1" applyBorder="1" applyAlignment="1">
      <alignment horizontal="center"/>
    </xf>
    <xf numFmtId="9" fontId="36" fillId="0" borderId="13" xfId="47" applyFont="1" applyBorder="1"/>
    <xf numFmtId="165" fontId="46" fillId="0" borderId="0" xfId="1" applyNumberFormat="1" applyFont="1" applyBorder="1" applyAlignment="1">
      <alignment horizontal="center" vertical="center"/>
    </xf>
    <xf numFmtId="15" fontId="36" fillId="0" borderId="0" xfId="2" applyNumberFormat="1" applyFont="1" applyBorder="1" applyAlignment="1">
      <alignment horizontal="center" vertical="center"/>
    </xf>
    <xf numFmtId="0" fontId="36" fillId="0" borderId="0" xfId="2" applyNumberFormat="1" applyFont="1" applyBorder="1" applyAlignment="1">
      <alignment horizontal="left" vertical="center"/>
    </xf>
    <xf numFmtId="165" fontId="36" fillId="0" borderId="0" xfId="1" applyNumberFormat="1" applyFont="1" applyBorder="1" applyAlignment="1">
      <alignment horizontal="center" vertical="center"/>
    </xf>
    <xf numFmtId="0" fontId="36" fillId="0" borderId="0" xfId="2" applyFont="1" applyBorder="1" applyAlignment="1">
      <alignment horizontal="left" vertical="center"/>
    </xf>
    <xf numFmtId="0" fontId="46" fillId="0" borderId="16" xfId="2" applyFont="1" applyBorder="1" applyAlignment="1">
      <alignment vertical="center"/>
    </xf>
    <xf numFmtId="164" fontId="36" fillId="0" borderId="0" xfId="30" applyNumberFormat="1" applyFont="1" applyBorder="1" applyAlignment="1">
      <alignment horizontal="center" vertical="center"/>
    </xf>
    <xf numFmtId="0" fontId="36" fillId="0" borderId="15" xfId="2" applyFont="1" applyBorder="1" applyAlignment="1">
      <alignment horizontal="center" vertical="center" wrapText="1"/>
    </xf>
    <xf numFmtId="0" fontId="36" fillId="0" borderId="17" xfId="0" applyFont="1" applyFill="1" applyBorder="1" applyAlignme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8" xfId="0" applyFont="1" applyBorder="1" applyAlignment="1">
      <alignment vertical="center"/>
    </xf>
    <xf numFmtId="0" fontId="36" fillId="0" borderId="13" xfId="0" applyFont="1" applyBorder="1" applyAlignment="1">
      <alignment horizontal="center" vertical="center"/>
    </xf>
    <xf numFmtId="0" fontId="36" fillId="0" borderId="13" xfId="0" applyFont="1" applyFill="1" applyBorder="1"/>
    <xf numFmtId="0" fontId="36" fillId="0" borderId="18" xfId="0" applyFont="1" applyFill="1" applyBorder="1" applyAlignment="1">
      <alignment vertical="center"/>
    </xf>
    <xf numFmtId="0" fontId="36" fillId="19" borderId="18" xfId="0" applyFont="1" applyFill="1" applyBorder="1" applyAlignment="1">
      <alignment vertical="center"/>
    </xf>
    <xf numFmtId="1" fontId="36" fillId="0" borderId="13" xfId="47" applyNumberFormat="1" applyFont="1" applyBorder="1" applyAlignment="1">
      <alignment horizontal="center"/>
    </xf>
    <xf numFmtId="9" fontId="36" fillId="0" borderId="13" xfId="47" applyFont="1" applyBorder="1" applyAlignment="1">
      <alignment horizontal="center" vertical="center"/>
    </xf>
    <xf numFmtId="9" fontId="36" fillId="0" borderId="0" xfId="47" applyFont="1" applyBorder="1"/>
    <xf numFmtId="0" fontId="36" fillId="0" borderId="0" xfId="0" applyFont="1" applyBorder="1" applyAlignment="1">
      <alignment horizontal="center" vertical="center"/>
    </xf>
    <xf numFmtId="165" fontId="36" fillId="0" borderId="0" xfId="1" applyNumberFormat="1" applyFont="1" applyBorder="1" applyAlignment="1">
      <alignment horizontal="center"/>
    </xf>
    <xf numFmtId="165" fontId="36" fillId="0" borderId="13" xfId="1" applyNumberFormat="1" applyFont="1" applyBorder="1" applyAlignment="1">
      <alignment horizontal="center"/>
    </xf>
    <xf numFmtId="2" fontId="46" fillId="0" borderId="0" xfId="2" applyNumberFormat="1" applyFont="1" applyBorder="1" applyAlignment="1">
      <alignment horizontal="center" vertical="center"/>
    </xf>
    <xf numFmtId="2" fontId="46" fillId="0" borderId="0" xfId="30" applyNumberFormat="1" applyFont="1" applyBorder="1" applyAlignment="1">
      <alignment horizontal="center" vertical="center"/>
    </xf>
    <xf numFmtId="2" fontId="36" fillId="0" borderId="0" xfId="0" applyNumberFormat="1" applyFont="1" applyBorder="1" applyAlignment="1">
      <alignment horizontal="center"/>
    </xf>
    <xf numFmtId="2" fontId="36" fillId="0" borderId="11" xfId="0" applyNumberFormat="1" applyFont="1" applyBorder="1"/>
    <xf numFmtId="2" fontId="36" fillId="0" borderId="14" xfId="0" applyNumberFormat="1" applyFont="1" applyBorder="1"/>
    <xf numFmtId="2" fontId="36" fillId="0" borderId="14" xfId="47" applyNumberFormat="1" applyFont="1" applyBorder="1"/>
    <xf numFmtId="2" fontId="36" fillId="0" borderId="0" xfId="0" applyNumberFormat="1" applyFont="1" applyBorder="1"/>
    <xf numFmtId="0" fontId="36" fillId="21" borderId="0" xfId="0" applyFont="1" applyFill="1" applyBorder="1"/>
    <xf numFmtId="165" fontId="36" fillId="21" borderId="0" xfId="0" applyNumberFormat="1" applyFont="1" applyFill="1" applyBorder="1"/>
    <xf numFmtId="0" fontId="36" fillId="22" borderId="0" xfId="0" applyFont="1" applyFill="1" applyBorder="1"/>
    <xf numFmtId="0" fontId="36" fillId="0" borderId="23" xfId="0" applyFont="1" applyBorder="1"/>
    <xf numFmtId="0" fontId="44" fillId="19" borderId="0" xfId="0" applyFont="1" applyFill="1"/>
    <xf numFmtId="0" fontId="31" fillId="19" borderId="0" xfId="0" applyFont="1" applyFill="1" applyAlignment="1">
      <alignment horizontal="left" vertical="center"/>
    </xf>
    <xf numFmtId="0" fontId="30" fillId="19" borderId="0" xfId="0" applyFont="1" applyFill="1" applyAlignment="1">
      <alignment horizontal="center" vertical="center"/>
    </xf>
    <xf numFmtId="0" fontId="23" fillId="19" borderId="0" xfId="2" applyFont="1" applyFill="1" applyBorder="1" applyAlignment="1">
      <alignment horizontal="left" vertical="center"/>
    </xf>
    <xf numFmtId="0" fontId="46" fillId="19" borderId="0" xfId="2" applyFont="1" applyFill="1" applyBorder="1" applyAlignment="1">
      <alignment horizontal="center" vertical="center"/>
    </xf>
    <xf numFmtId="0" fontId="31" fillId="19" borderId="0" xfId="0" applyFont="1" applyFill="1" applyAlignment="1">
      <alignment horizontal="center" vertical="center"/>
    </xf>
    <xf numFmtId="0" fontId="26" fillId="19" borderId="0" xfId="2" applyFont="1" applyFill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43" fontId="42" fillId="0" borderId="13" xfId="0" applyNumberFormat="1" applyFont="1" applyBorder="1"/>
    <xf numFmtId="0" fontId="36" fillId="0" borderId="23" xfId="0" applyFont="1" applyBorder="1" applyAlignment="1">
      <alignment horizontal="center"/>
    </xf>
    <xf numFmtId="0" fontId="33" fillId="20" borderId="0" xfId="0" applyFont="1" applyFill="1" applyAlignment="1">
      <alignment horizontal="left" vertical="center"/>
    </xf>
    <xf numFmtId="0" fontId="26" fillId="19" borderId="0" xfId="2" applyFont="1" applyFill="1" applyBorder="1" applyAlignment="1">
      <alignment horizontal="left" vertical="center"/>
    </xf>
    <xf numFmtId="0" fontId="43" fillId="0" borderId="17" xfId="2" applyFont="1" applyBorder="1" applyAlignment="1">
      <alignment horizontal="center" vertical="center" wrapText="1"/>
    </xf>
    <xf numFmtId="0" fontId="43" fillId="0" borderId="18" xfId="2" applyFont="1" applyBorder="1" applyAlignment="1">
      <alignment horizontal="center" vertical="center" wrapText="1"/>
    </xf>
    <xf numFmtId="0" fontId="35" fillId="0" borderId="0" xfId="2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4" fillId="0" borderId="0" xfId="0" applyFont="1" applyFill="1" applyAlignment="1">
      <alignment horizontal="left" vertical="center" wrapText="1"/>
    </xf>
    <xf numFmtId="15" fontId="30" fillId="0" borderId="0" xfId="0" applyNumberFormat="1" applyFont="1" applyFill="1" applyBorder="1" applyAlignment="1">
      <alignment horizontal="left" vertical="center"/>
    </xf>
    <xf numFmtId="0" fontId="43" fillId="0" borderId="10" xfId="2" applyFont="1" applyBorder="1" applyAlignment="1">
      <alignment horizontal="center" vertical="center" wrapText="1"/>
    </xf>
    <xf numFmtId="0" fontId="43" fillId="0" borderId="13" xfId="2" applyFont="1" applyBorder="1" applyAlignment="1">
      <alignment horizontal="center" vertical="center" wrapText="1"/>
    </xf>
    <xf numFmtId="43" fontId="41" fillId="19" borderId="10" xfId="1" applyNumberFormat="1" applyFont="1" applyFill="1" applyBorder="1" applyAlignment="1">
      <alignment horizontal="center" vertical="center" wrapText="1"/>
    </xf>
    <xf numFmtId="43" fontId="41" fillId="19" borderId="13" xfId="1" applyNumberFormat="1" applyFont="1" applyFill="1" applyBorder="1" applyAlignment="1">
      <alignment horizontal="center" vertical="center" wrapText="1"/>
    </xf>
    <xf numFmtId="43" fontId="41" fillId="19" borderId="15" xfId="1" applyNumberFormat="1" applyFont="1" applyFill="1" applyBorder="1" applyAlignment="1">
      <alignment horizontal="center" vertical="center" wrapText="1"/>
    </xf>
    <xf numFmtId="43" fontId="41" fillId="0" borderId="11" xfId="0" applyNumberFormat="1" applyFont="1" applyFill="1" applyBorder="1" applyAlignment="1">
      <alignment horizontal="center" vertical="center" wrapText="1"/>
    </xf>
    <xf numFmtId="43" fontId="41" fillId="0" borderId="14" xfId="0" applyNumberFormat="1" applyFont="1" applyFill="1" applyBorder="1" applyAlignment="1">
      <alignment horizontal="center" vertical="center" wrapText="1"/>
    </xf>
    <xf numFmtId="2" fontId="46" fillId="0" borderId="11" xfId="2" applyNumberFormat="1" applyFont="1" applyBorder="1" applyAlignment="1">
      <alignment horizontal="center" vertical="center" wrapText="1"/>
    </xf>
    <xf numFmtId="2" fontId="46" fillId="0" borderId="14" xfId="2" applyNumberFormat="1" applyFont="1" applyBorder="1" applyAlignment="1">
      <alignment horizontal="center" vertical="center" wrapText="1"/>
    </xf>
    <xf numFmtId="2" fontId="46" fillId="0" borderId="12" xfId="2" applyNumberFormat="1" applyFont="1" applyBorder="1" applyAlignment="1">
      <alignment horizontal="center" vertical="center" wrapText="1"/>
    </xf>
    <xf numFmtId="0" fontId="57" fillId="0" borderId="0" xfId="2" applyFont="1" applyBorder="1" applyAlignment="1">
      <alignment horizontal="center" vertical="center"/>
    </xf>
    <xf numFmtId="0" fontId="58" fillId="19" borderId="0" xfId="2" applyFont="1" applyFill="1" applyBorder="1" applyAlignment="1">
      <alignment horizontal="center" vertical="center"/>
    </xf>
    <xf numFmtId="0" fontId="46" fillId="0" borderId="17" xfId="2" applyFont="1" applyBorder="1" applyAlignment="1">
      <alignment horizontal="center" vertical="center" wrapText="1"/>
    </xf>
    <xf numFmtId="0" fontId="46" fillId="0" borderId="18" xfId="2" applyFont="1" applyBorder="1" applyAlignment="1">
      <alignment horizontal="center" vertical="center" wrapText="1"/>
    </xf>
    <xf numFmtId="0" fontId="46" fillId="0" borderId="19" xfId="2" applyFont="1" applyBorder="1" applyAlignment="1">
      <alignment horizontal="center" vertical="center" wrapText="1"/>
    </xf>
    <xf numFmtId="0" fontId="46" fillId="0" borderId="10" xfId="2" applyFont="1" applyBorder="1" applyAlignment="1">
      <alignment horizontal="center" vertical="center" wrapText="1"/>
    </xf>
    <xf numFmtId="0" fontId="46" fillId="0" borderId="13" xfId="2" applyFont="1" applyBorder="1" applyAlignment="1">
      <alignment horizontal="center" vertical="center" wrapText="1"/>
    </xf>
    <xf numFmtId="0" fontId="46" fillId="0" borderId="15" xfId="2" applyFont="1" applyBorder="1" applyAlignment="1">
      <alignment horizontal="center" vertical="center" wrapText="1"/>
    </xf>
    <xf numFmtId="165" fontId="46" fillId="0" borderId="10" xfId="1" applyNumberFormat="1" applyFont="1" applyBorder="1" applyAlignment="1">
      <alignment horizontal="center" vertical="center" wrapText="1"/>
    </xf>
    <xf numFmtId="165" fontId="46" fillId="0" borderId="13" xfId="1" applyNumberFormat="1" applyFont="1" applyBorder="1" applyAlignment="1">
      <alignment horizontal="center" vertical="center" wrapText="1"/>
    </xf>
    <xf numFmtId="165" fontId="46" fillId="0" borderId="15" xfId="1" applyNumberFormat="1" applyFont="1" applyBorder="1" applyAlignment="1">
      <alignment horizontal="center" vertical="center" wrapText="1"/>
    </xf>
    <xf numFmtId="43" fontId="41" fillId="0" borderId="12" xfId="0" applyNumberFormat="1" applyFont="1" applyFill="1" applyBorder="1" applyAlignment="1">
      <alignment horizontal="center" vertical="center" wrapText="1"/>
    </xf>
    <xf numFmtId="0" fontId="43" fillId="0" borderId="15" xfId="2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21" xfId="0" applyFont="1" applyBorder="1" applyAlignment="1">
      <alignment horizontal="center" vertical="center" wrapText="1"/>
    </xf>
    <xf numFmtId="0" fontId="59" fillId="0" borderId="22" xfId="0" applyFont="1" applyBorder="1" applyAlignment="1">
      <alignment horizontal="center" vertical="center" wrapText="1"/>
    </xf>
    <xf numFmtId="0" fontId="33" fillId="19" borderId="0" xfId="0" applyFont="1" applyFill="1" applyAlignment="1">
      <alignment horizontal="left" vertical="center"/>
    </xf>
    <xf numFmtId="0" fontId="23" fillId="0" borderId="10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center" vertical="center" wrapText="1"/>
    </xf>
    <xf numFmtId="0" fontId="23" fillId="0" borderId="15" xfId="2" applyFont="1" applyBorder="1" applyAlignment="1">
      <alignment horizontal="center" vertical="center" wrapText="1"/>
    </xf>
    <xf numFmtId="165" fontId="23" fillId="0" borderId="10" xfId="1" applyNumberFormat="1" applyFont="1" applyBorder="1" applyAlignment="1">
      <alignment horizontal="center" vertical="center" wrapText="1"/>
    </xf>
    <xf numFmtId="165" fontId="23" fillId="0" borderId="13" xfId="1" applyNumberFormat="1" applyFont="1" applyBorder="1" applyAlignment="1">
      <alignment horizontal="center" vertical="center" wrapText="1"/>
    </xf>
    <xf numFmtId="165" fontId="23" fillId="0" borderId="15" xfId="1" applyNumberFormat="1" applyFont="1" applyBorder="1" applyAlignment="1">
      <alignment horizontal="center" vertical="center" wrapText="1"/>
    </xf>
    <xf numFmtId="166" fontId="23" fillId="0" borderId="11" xfId="2" applyNumberFormat="1" applyFont="1" applyBorder="1" applyAlignment="1">
      <alignment horizontal="center" vertical="center" wrapText="1"/>
    </xf>
    <xf numFmtId="166" fontId="23" fillId="0" borderId="14" xfId="2" applyNumberFormat="1" applyFont="1" applyBorder="1" applyAlignment="1">
      <alignment horizontal="center" vertical="center" wrapText="1"/>
    </xf>
    <xf numFmtId="166" fontId="23" fillId="0" borderId="12" xfId="2" applyNumberFormat="1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center" wrapText="1"/>
    </xf>
    <xf numFmtId="0" fontId="23" fillId="0" borderId="18" xfId="2" applyFont="1" applyBorder="1" applyAlignment="1">
      <alignment horizontal="center" vertical="center" wrapText="1"/>
    </xf>
    <xf numFmtId="0" fontId="23" fillId="0" borderId="19" xfId="2" applyFont="1" applyBorder="1" applyAlignment="1">
      <alignment horizontal="center" vertical="center" wrapText="1"/>
    </xf>
    <xf numFmtId="0" fontId="23" fillId="0" borderId="20" xfId="2" applyFont="1" applyBorder="1" applyAlignment="1">
      <alignment horizontal="center" vertical="center" wrapText="1"/>
    </xf>
    <xf numFmtId="0" fontId="23" fillId="0" borderId="21" xfId="2" applyFont="1" applyBorder="1" applyAlignment="1">
      <alignment horizontal="center" vertical="center" wrapText="1"/>
    </xf>
    <xf numFmtId="0" fontId="23" fillId="0" borderId="24" xfId="2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6" fillId="0" borderId="0" xfId="46" applyFont="1" applyAlignment="1">
      <alignment horizontal="center" vertical="center" wrapText="1"/>
    </xf>
    <xf numFmtId="0" fontId="36" fillId="23" borderId="0" xfId="0" applyFont="1" applyFill="1" applyBorder="1"/>
  </cellXfs>
  <cellStyles count="4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Comma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6"/>
    <cellStyle name="Normal 2 2" xfId="2"/>
    <cellStyle name="Normalny_EAN CODES" xfId="40"/>
    <cellStyle name="Note 2" xfId="41"/>
    <cellStyle name="Output 2" xfId="42"/>
    <cellStyle name="Percent" xfId="47" builtinId="5"/>
    <cellStyle name="Title 2" xfId="43"/>
    <cellStyle name="Total 2" xfId="44"/>
    <cellStyle name="Warning Text 2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/INVOICE-%20PACKING-%20SHIPPING%20MARK/FORM/SEARCH%20TABLET-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ARCH%20TABLET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-WEIGHT-% COLOR PRICE"/>
      <sheetName val="MR VU"/>
      <sheetName val="MR RAMESH INDIAN"/>
      <sheetName val="BANG DO HANG MAU-K CHINH XAC"/>
      <sheetName val="BANG DO HANG MAU (2)"/>
      <sheetName val="% COLOR OF MR VU"/>
    </sheetNames>
    <sheetDataSet>
      <sheetData sheetId="0">
        <row r="3">
          <cell r="B3">
            <v>7002</v>
          </cell>
          <cell r="C3" t="str">
            <v>Delhi water pot</v>
          </cell>
          <cell r="D3" t="str">
            <v>PC</v>
          </cell>
          <cell r="E3">
            <v>71</v>
          </cell>
          <cell r="F3">
            <v>31</v>
          </cell>
          <cell r="O3">
            <v>75</v>
          </cell>
          <cell r="P3">
            <v>12</v>
          </cell>
        </row>
        <row r="4">
          <cell r="B4">
            <v>7014</v>
          </cell>
          <cell r="C4" t="str">
            <v>Montreal big bowl water pot</v>
          </cell>
          <cell r="D4" t="str">
            <v>Set of 3</v>
          </cell>
          <cell r="E4">
            <v>92</v>
          </cell>
          <cell r="F4">
            <v>62.45</v>
          </cell>
          <cell r="G4">
            <v>62.45</v>
          </cell>
          <cell r="O4">
            <v>80</v>
          </cell>
          <cell r="P4">
            <v>12</v>
          </cell>
        </row>
        <row r="5">
          <cell r="B5">
            <v>7017</v>
          </cell>
          <cell r="C5" t="str">
            <v>Nazareth pot</v>
          </cell>
          <cell r="D5" t="str">
            <v>Set of 2</v>
          </cell>
          <cell r="F5">
            <v>40.4</v>
          </cell>
          <cell r="O5">
            <v>85</v>
          </cell>
          <cell r="P5">
            <v>13</v>
          </cell>
        </row>
        <row r="6">
          <cell r="B6">
            <v>7018</v>
          </cell>
          <cell r="C6" t="str">
            <v>Osaka low button planter</v>
          </cell>
          <cell r="D6" t="str">
            <v>Set of 4</v>
          </cell>
          <cell r="O6">
            <v>90</v>
          </cell>
          <cell r="P6">
            <v>13</v>
          </cell>
        </row>
        <row r="7">
          <cell r="B7">
            <v>7023</v>
          </cell>
          <cell r="C7" t="str">
            <v>Sanford planter</v>
          </cell>
          <cell r="D7" t="str">
            <v>Set of 3</v>
          </cell>
          <cell r="E7">
            <v>93</v>
          </cell>
          <cell r="F7">
            <v>43.85</v>
          </cell>
          <cell r="G7">
            <v>43.85</v>
          </cell>
          <cell r="O7">
            <v>95</v>
          </cell>
          <cell r="P7">
            <v>14</v>
          </cell>
        </row>
        <row r="8">
          <cell r="B8">
            <v>8004</v>
          </cell>
          <cell r="C8" t="str">
            <v>Jakarta waffle pot</v>
          </cell>
          <cell r="D8" t="str">
            <v>Set of 2</v>
          </cell>
          <cell r="E8">
            <v>77</v>
          </cell>
          <cell r="F8">
            <v>35.200000000000003</v>
          </cell>
          <cell r="G8">
            <v>35.200000000000003</v>
          </cell>
          <cell r="H8">
            <v>35.200000000000003</v>
          </cell>
          <cell r="O8">
            <v>100</v>
          </cell>
          <cell r="P8">
            <v>15</v>
          </cell>
        </row>
        <row r="9">
          <cell r="B9">
            <v>8006</v>
          </cell>
          <cell r="C9" t="str">
            <v>St. Paul traditional planter</v>
          </cell>
          <cell r="D9" t="str">
            <v>Set of 3</v>
          </cell>
          <cell r="O9">
            <v>105</v>
          </cell>
          <cell r="P9">
            <v>16</v>
          </cell>
        </row>
        <row r="10">
          <cell r="B10">
            <v>8007</v>
          </cell>
          <cell r="C10" t="str">
            <v>Planter</v>
          </cell>
          <cell r="D10" t="str">
            <v>Set of 3</v>
          </cell>
          <cell r="E10">
            <v>60</v>
          </cell>
          <cell r="G10">
            <v>55.5</v>
          </cell>
          <cell r="H10">
            <v>55.5</v>
          </cell>
          <cell r="O10">
            <v>110</v>
          </cell>
          <cell r="P10">
            <v>17</v>
          </cell>
        </row>
        <row r="11">
          <cell r="B11">
            <v>8009</v>
          </cell>
          <cell r="C11" t="str">
            <v xml:space="preserve"> Berne window box planter</v>
          </cell>
          <cell r="D11" t="str">
            <v>PC</v>
          </cell>
          <cell r="E11">
            <v>30</v>
          </cell>
          <cell r="G11">
            <v>40.15</v>
          </cell>
          <cell r="O11">
            <v>115</v>
          </cell>
          <cell r="P11">
            <v>17</v>
          </cell>
        </row>
        <row r="12">
          <cell r="B12">
            <v>8013</v>
          </cell>
          <cell r="C12" t="str">
            <v>Planter</v>
          </cell>
          <cell r="D12" t="str">
            <v>PC</v>
          </cell>
          <cell r="E12">
            <v>40</v>
          </cell>
          <cell r="G12">
            <v>43</v>
          </cell>
          <cell r="H12">
            <v>43</v>
          </cell>
          <cell r="O12">
            <v>120</v>
          </cell>
          <cell r="P12">
            <v>18</v>
          </cell>
        </row>
        <row r="13">
          <cell r="B13">
            <v>8017</v>
          </cell>
          <cell r="C13" t="str">
            <v>Manchester pot</v>
          </cell>
          <cell r="D13" t="str">
            <v>PC</v>
          </cell>
          <cell r="O13">
            <v>125</v>
          </cell>
          <cell r="P13">
            <v>19</v>
          </cell>
        </row>
        <row r="14">
          <cell r="B14" t="str">
            <v>8024B</v>
          </cell>
          <cell r="C14" t="str">
            <v>Durham Waffle pot, size M</v>
          </cell>
          <cell r="D14" t="str">
            <v>PC</v>
          </cell>
          <cell r="F14">
            <v>39</v>
          </cell>
          <cell r="O14">
            <v>130</v>
          </cell>
          <cell r="P14">
            <v>19</v>
          </cell>
        </row>
        <row r="15">
          <cell r="B15">
            <v>8025</v>
          </cell>
          <cell r="C15" t="str">
            <v>Hage high color pot</v>
          </cell>
          <cell r="D15" t="str">
            <v>PC</v>
          </cell>
        </row>
        <row r="16">
          <cell r="B16">
            <v>8030</v>
          </cell>
          <cell r="C16" t="str">
            <v>Dallas tall pot, size S</v>
          </cell>
          <cell r="D16" t="str">
            <v>PC</v>
          </cell>
          <cell r="M16" t="str">
            <v>C1</v>
          </cell>
          <cell r="N16">
            <v>1</v>
          </cell>
        </row>
        <row r="17">
          <cell r="B17">
            <v>8031</v>
          </cell>
          <cell r="C17" t="str">
            <v>Dallas tall pot, size M</v>
          </cell>
          <cell r="D17" t="str">
            <v>PC</v>
          </cell>
          <cell r="E17">
            <v>55</v>
          </cell>
          <cell r="M17" t="str">
            <v>C3</v>
          </cell>
          <cell r="N17">
            <v>1</v>
          </cell>
        </row>
        <row r="18">
          <cell r="B18" t="str">
            <v>3523C</v>
          </cell>
          <cell r="C18" t="str">
            <v>Dallas tall pot, size M</v>
          </cell>
          <cell r="D18" t="str">
            <v>PC</v>
          </cell>
          <cell r="E18">
            <v>55</v>
          </cell>
          <cell r="F18">
            <v>34.450000000000003</v>
          </cell>
          <cell r="M18" t="str">
            <v>C5</v>
          </cell>
          <cell r="N18">
            <v>1</v>
          </cell>
        </row>
        <row r="19">
          <cell r="B19">
            <v>8032</v>
          </cell>
          <cell r="C19" t="str">
            <v>Dallas tall pot, size L</v>
          </cell>
          <cell r="D19" t="str">
            <v>PC</v>
          </cell>
          <cell r="E19">
            <v>73</v>
          </cell>
          <cell r="M19" t="str">
            <v>C7</v>
          </cell>
          <cell r="N19">
            <v>1</v>
          </cell>
        </row>
        <row r="20">
          <cell r="B20" t="str">
            <v>3523B</v>
          </cell>
          <cell r="C20" t="str">
            <v>Dallas tall pot, size L</v>
          </cell>
          <cell r="D20" t="str">
            <v>PC</v>
          </cell>
          <cell r="E20">
            <v>73</v>
          </cell>
          <cell r="F20">
            <v>68.42</v>
          </cell>
          <cell r="G20">
            <v>68.42</v>
          </cell>
          <cell r="M20" t="str">
            <v>C8</v>
          </cell>
          <cell r="N20">
            <v>1</v>
          </cell>
        </row>
        <row r="21">
          <cell r="B21">
            <v>8033</v>
          </cell>
          <cell r="C21" t="str">
            <v xml:space="preserve"> Dallas tall pot, size XL</v>
          </cell>
          <cell r="D21" t="str">
            <v>PC</v>
          </cell>
          <cell r="H21">
            <v>190.5</v>
          </cell>
          <cell r="M21" t="str">
            <v>C9</v>
          </cell>
          <cell r="N21">
            <v>1</v>
          </cell>
        </row>
        <row r="22">
          <cell r="B22">
            <v>8039</v>
          </cell>
          <cell r="C22" t="str">
            <v>Henderson High Cana pot</v>
          </cell>
          <cell r="D22" t="str">
            <v>Set of 4</v>
          </cell>
          <cell r="E22">
            <v>103</v>
          </cell>
          <cell r="F22">
            <v>36.15</v>
          </cell>
          <cell r="G22">
            <v>48.5</v>
          </cell>
          <cell r="H22">
            <v>48.5</v>
          </cell>
          <cell r="M22" t="str">
            <v>C10</v>
          </cell>
          <cell r="N22">
            <v>1</v>
          </cell>
        </row>
        <row r="23">
          <cell r="B23">
            <v>8044</v>
          </cell>
          <cell r="C23" t="str">
            <v>Hanover coin pot -S5</v>
          </cell>
          <cell r="D23" t="str">
            <v>Set of 5</v>
          </cell>
          <cell r="E23">
            <v>142</v>
          </cell>
          <cell r="F23">
            <v>71.150000000000006</v>
          </cell>
          <cell r="G23">
            <v>71.150000000000006</v>
          </cell>
          <cell r="H23">
            <v>75.5</v>
          </cell>
          <cell r="M23" t="str">
            <v>C11</v>
          </cell>
          <cell r="N23">
            <v>1</v>
          </cell>
        </row>
        <row r="24">
          <cell r="B24">
            <v>8053</v>
          </cell>
          <cell r="C24" t="str">
            <v>Virginia Beach pot</v>
          </cell>
          <cell r="D24" t="str">
            <v>Set of 2</v>
          </cell>
          <cell r="M24" t="str">
            <v>C12</v>
          </cell>
          <cell r="N24">
            <v>1</v>
          </cell>
        </row>
        <row r="25">
          <cell r="M25" t="str">
            <v>C13</v>
          </cell>
          <cell r="N25">
            <v>1</v>
          </cell>
        </row>
        <row r="26">
          <cell r="B26">
            <v>8066</v>
          </cell>
          <cell r="C26" t="str">
            <v>Panama City fish, size M</v>
          </cell>
          <cell r="D26" t="str">
            <v>PC</v>
          </cell>
          <cell r="F26">
            <v>23</v>
          </cell>
          <cell r="M26" t="str">
            <v>C14</v>
          </cell>
          <cell r="N26">
            <v>1</v>
          </cell>
        </row>
        <row r="27">
          <cell r="B27">
            <v>8069</v>
          </cell>
          <cell r="C27" t="str">
            <v>Miami wall pot, size S</v>
          </cell>
          <cell r="D27" t="str">
            <v>PC</v>
          </cell>
          <cell r="M27" t="str">
            <v>C15</v>
          </cell>
          <cell r="N27">
            <v>1</v>
          </cell>
        </row>
        <row r="28">
          <cell r="B28">
            <v>8073</v>
          </cell>
          <cell r="C28" t="str">
            <v>Kansas City pot</v>
          </cell>
          <cell r="D28" t="str">
            <v>Set of 3</v>
          </cell>
          <cell r="G28">
            <v>0</v>
          </cell>
          <cell r="M28" t="str">
            <v>C16</v>
          </cell>
          <cell r="N28">
            <v>1</v>
          </cell>
        </row>
        <row r="29">
          <cell r="B29">
            <v>8080</v>
          </cell>
          <cell r="C29" t="str">
            <v>Baton Rouge pumpkin planter</v>
          </cell>
          <cell r="D29" t="str">
            <v>Set of 2</v>
          </cell>
          <cell r="E29">
            <v>99</v>
          </cell>
          <cell r="F29">
            <v>45.6</v>
          </cell>
          <cell r="G29">
            <v>45.6</v>
          </cell>
          <cell r="H29">
            <v>45.6</v>
          </cell>
          <cell r="M29" t="str">
            <v>C17</v>
          </cell>
          <cell r="N29">
            <v>1</v>
          </cell>
        </row>
        <row r="30">
          <cell r="B30">
            <v>8080</v>
          </cell>
          <cell r="C30" t="str">
            <v>Paris planter</v>
          </cell>
          <cell r="D30" t="str">
            <v>Set of 3</v>
          </cell>
          <cell r="E30">
            <v>92</v>
          </cell>
          <cell r="F30">
            <v>40.15</v>
          </cell>
          <cell r="G30">
            <v>44.15</v>
          </cell>
          <cell r="M30" t="str">
            <v>C19</v>
          </cell>
          <cell r="N30">
            <v>1</v>
          </cell>
        </row>
        <row r="31">
          <cell r="B31">
            <v>9002</v>
          </cell>
          <cell r="C31" t="str">
            <v>Houston fish bowl - Curved up rim</v>
          </cell>
          <cell r="D31" t="str">
            <v>Set of 3</v>
          </cell>
          <cell r="E31">
            <v>137</v>
          </cell>
          <cell r="F31">
            <v>46.26</v>
          </cell>
          <cell r="G31">
            <v>49.5</v>
          </cell>
          <cell r="H31">
            <v>49.5</v>
          </cell>
          <cell r="M31" t="str">
            <v>C20</v>
          </cell>
          <cell r="N31">
            <v>1</v>
          </cell>
        </row>
        <row r="32">
          <cell r="B32">
            <v>9003</v>
          </cell>
          <cell r="C32" t="str">
            <v>Austin squad pot</v>
          </cell>
          <cell r="D32" t="str">
            <v>Set of 3</v>
          </cell>
          <cell r="E32">
            <v>68</v>
          </cell>
          <cell r="F32">
            <v>42</v>
          </cell>
          <cell r="G32">
            <v>47</v>
          </cell>
          <cell r="M32" t="str">
            <v>P10</v>
          </cell>
          <cell r="N32">
            <v>1.25</v>
          </cell>
        </row>
        <row r="33">
          <cell r="B33">
            <v>3234</v>
          </cell>
          <cell r="C33" t="str">
            <v>Austin squad pot</v>
          </cell>
          <cell r="D33" t="str">
            <v>Set of 3</v>
          </cell>
          <cell r="E33">
            <v>73</v>
          </cell>
          <cell r="F33">
            <v>42</v>
          </cell>
          <cell r="G33">
            <v>47</v>
          </cell>
          <cell r="M33" t="str">
            <v>P11</v>
          </cell>
          <cell r="N33">
            <v>1.3</v>
          </cell>
        </row>
        <row r="34">
          <cell r="B34">
            <v>9004</v>
          </cell>
          <cell r="C34" t="str">
            <v>Albany planter with curved up rim</v>
          </cell>
          <cell r="D34" t="str">
            <v>Set of 3</v>
          </cell>
          <cell r="E34">
            <v>112</v>
          </cell>
          <cell r="F34">
            <v>58.45</v>
          </cell>
          <cell r="G34">
            <v>58.45</v>
          </cell>
          <cell r="M34" t="str">
            <v>P12</v>
          </cell>
          <cell r="N34">
            <v>1.35</v>
          </cell>
        </row>
        <row r="35">
          <cell r="B35">
            <v>9005</v>
          </cell>
          <cell r="C35" t="str">
            <v>Birmingham planter</v>
          </cell>
          <cell r="D35" t="str">
            <v>Set of 3</v>
          </cell>
          <cell r="E35">
            <v>117</v>
          </cell>
          <cell r="F35">
            <v>50.1</v>
          </cell>
          <cell r="G35">
            <v>50.1</v>
          </cell>
          <cell r="M35" t="str">
            <v>P13</v>
          </cell>
          <cell r="N35">
            <v>1.3</v>
          </cell>
        </row>
        <row r="36">
          <cell r="B36">
            <v>9007</v>
          </cell>
          <cell r="C36" t="str">
            <v>Chula vista planter</v>
          </cell>
          <cell r="D36" t="str">
            <v>Set of 3</v>
          </cell>
          <cell r="E36">
            <v>30</v>
          </cell>
          <cell r="F36">
            <v>18.899999999999999</v>
          </cell>
          <cell r="G36">
            <v>22.5</v>
          </cell>
          <cell r="M36" t="str">
            <v>P14</v>
          </cell>
          <cell r="N36">
            <v>1.1499999999999999</v>
          </cell>
        </row>
        <row r="37">
          <cell r="B37">
            <v>9008</v>
          </cell>
          <cell r="C37" t="str">
            <v>Darwin pot</v>
          </cell>
          <cell r="D37" t="str">
            <v>Set of 2</v>
          </cell>
          <cell r="E37">
            <v>78</v>
          </cell>
          <cell r="F37">
            <v>40.4</v>
          </cell>
          <cell r="G37">
            <v>45.5</v>
          </cell>
          <cell r="M37" t="str">
            <v>P15</v>
          </cell>
          <cell r="N37">
            <v>1.35</v>
          </cell>
        </row>
        <row r="38">
          <cell r="B38">
            <v>9014</v>
          </cell>
          <cell r="C38" t="str">
            <v>Lancaster planter</v>
          </cell>
          <cell r="D38" t="str">
            <v>Set of 2</v>
          </cell>
          <cell r="E38">
            <v>90</v>
          </cell>
          <cell r="F38">
            <v>43</v>
          </cell>
          <cell r="G38">
            <v>48</v>
          </cell>
          <cell r="M38" t="str">
            <v>P16</v>
          </cell>
          <cell r="N38">
            <v>1.35</v>
          </cell>
        </row>
        <row r="39">
          <cell r="B39">
            <v>3660</v>
          </cell>
          <cell r="C39" t="str">
            <v>Lancaster planter</v>
          </cell>
          <cell r="D39" t="str">
            <v>Set of 2</v>
          </cell>
          <cell r="E39">
            <v>90</v>
          </cell>
          <cell r="F39">
            <v>43</v>
          </cell>
          <cell r="G39">
            <v>48</v>
          </cell>
          <cell r="M39" t="str">
            <v>P17</v>
          </cell>
          <cell r="N39">
            <v>1.35</v>
          </cell>
        </row>
        <row r="40">
          <cell r="B40">
            <v>9015</v>
          </cell>
          <cell r="C40" t="str">
            <v>Lyon planter</v>
          </cell>
          <cell r="D40" t="str">
            <v>Set of 4</v>
          </cell>
          <cell r="E40">
            <v>107</v>
          </cell>
          <cell r="F40">
            <v>65</v>
          </cell>
          <cell r="G40">
            <v>65</v>
          </cell>
          <cell r="M40" t="str">
            <v>P18</v>
          </cell>
          <cell r="N40">
            <v>1.1000000000000001</v>
          </cell>
        </row>
        <row r="41">
          <cell r="B41">
            <v>9017</v>
          </cell>
          <cell r="C41" t="str">
            <v>Plano planter</v>
          </cell>
          <cell r="D41" t="str">
            <v>Set of 3</v>
          </cell>
          <cell r="E41">
            <v>38</v>
          </cell>
          <cell r="F41">
            <v>15.75</v>
          </cell>
          <cell r="M41" t="str">
            <v>P19</v>
          </cell>
          <cell r="N41">
            <v>1.1000000000000001</v>
          </cell>
        </row>
        <row r="42">
          <cell r="B42">
            <v>9018</v>
          </cell>
          <cell r="C42" t="str">
            <v>Rockford planter</v>
          </cell>
          <cell r="D42" t="str">
            <v>Set of 3</v>
          </cell>
          <cell r="E42">
            <v>78</v>
          </cell>
          <cell r="F42">
            <v>38.450000000000003</v>
          </cell>
          <cell r="G42">
            <v>42.5</v>
          </cell>
          <cell r="M42" t="str">
            <v>P20</v>
          </cell>
          <cell r="N42">
            <v>1.1000000000000001</v>
          </cell>
        </row>
        <row r="43">
          <cell r="B43">
            <v>9022</v>
          </cell>
          <cell r="C43" t="str">
            <v>Winchester jar</v>
          </cell>
          <cell r="D43" t="str">
            <v>PC</v>
          </cell>
          <cell r="F43">
            <v>33.200000000000003</v>
          </cell>
          <cell r="M43" t="str">
            <v>P21</v>
          </cell>
          <cell r="N43">
            <v>1.1499999999999999</v>
          </cell>
        </row>
        <row r="44">
          <cell r="B44">
            <v>9025</v>
          </cell>
          <cell r="C44" t="str">
            <v>Alexandria planter</v>
          </cell>
          <cell r="D44" t="str">
            <v>Set of 2</v>
          </cell>
          <cell r="F44">
            <v>62.75</v>
          </cell>
          <cell r="M44" t="str">
            <v>P22</v>
          </cell>
          <cell r="N44">
            <v>1.1499999999999999</v>
          </cell>
        </row>
        <row r="45">
          <cell r="B45">
            <v>9026</v>
          </cell>
          <cell r="C45" t="str">
            <v>Santa Ana turtle</v>
          </cell>
          <cell r="D45" t="str">
            <v>PC</v>
          </cell>
          <cell r="E45">
            <v>12</v>
          </cell>
          <cell r="F45">
            <v>12.95</v>
          </cell>
          <cell r="M45" t="str">
            <v>P23</v>
          </cell>
          <cell r="N45">
            <v>1.1499999999999999</v>
          </cell>
        </row>
        <row r="46">
          <cell r="B46">
            <v>9032</v>
          </cell>
          <cell r="C46" t="str">
            <v>Fresno planter</v>
          </cell>
          <cell r="D46" t="str">
            <v>Set of 3</v>
          </cell>
          <cell r="E46">
            <v>89</v>
          </cell>
          <cell r="F46">
            <v>54.05</v>
          </cell>
          <cell r="G46">
            <v>54.05</v>
          </cell>
          <cell r="H46">
            <v>54.05</v>
          </cell>
          <cell r="M46" t="str">
            <v>P24</v>
          </cell>
          <cell r="N46">
            <v>1.1499999999999999</v>
          </cell>
        </row>
        <row r="47">
          <cell r="B47">
            <v>9036</v>
          </cell>
          <cell r="C47" t="str">
            <v>Macon pot - curved up rim</v>
          </cell>
          <cell r="D47" t="str">
            <v>Set of 2</v>
          </cell>
          <cell r="E47">
            <v>81</v>
          </cell>
          <cell r="F47">
            <v>45.15</v>
          </cell>
          <cell r="M47" t="str">
            <v>P25</v>
          </cell>
          <cell r="N47">
            <v>1.1000000000000001</v>
          </cell>
        </row>
        <row r="48">
          <cell r="B48">
            <v>9040</v>
          </cell>
          <cell r="C48" t="str">
            <v>Sandy springs diamond jar</v>
          </cell>
          <cell r="D48" t="str">
            <v>PC</v>
          </cell>
          <cell r="E48">
            <v>69</v>
          </cell>
          <cell r="F48">
            <v>52.64</v>
          </cell>
          <cell r="G48">
            <v>52.64</v>
          </cell>
          <cell r="M48" t="str">
            <v>P26</v>
          </cell>
          <cell r="N48">
            <v>1.1000000000000001</v>
          </cell>
        </row>
        <row r="49">
          <cell r="B49">
            <v>9042</v>
          </cell>
          <cell r="C49" t="str">
            <v>Sugar land jar</v>
          </cell>
          <cell r="D49" t="str">
            <v>PC</v>
          </cell>
          <cell r="E49">
            <v>67</v>
          </cell>
          <cell r="F49">
            <v>46.31</v>
          </cell>
          <cell r="M49" t="str">
            <v>P27</v>
          </cell>
          <cell r="N49">
            <v>1.1000000000000001</v>
          </cell>
        </row>
        <row r="50">
          <cell r="B50">
            <v>9043</v>
          </cell>
          <cell r="C50" t="str">
            <v>Verona planter</v>
          </cell>
          <cell r="D50" t="str">
            <v>Set of 3</v>
          </cell>
          <cell r="E50">
            <v>74</v>
          </cell>
          <cell r="F50">
            <v>28.4</v>
          </cell>
          <cell r="M50" t="str">
            <v>P28</v>
          </cell>
          <cell r="N50">
            <v>1.1499999999999999</v>
          </cell>
        </row>
        <row r="51">
          <cell r="B51">
            <v>9047</v>
          </cell>
          <cell r="C51" t="str">
            <v>Harbor planter</v>
          </cell>
          <cell r="D51" t="str">
            <v>Set of 3</v>
          </cell>
          <cell r="E51">
            <v>80</v>
          </cell>
          <cell r="F51">
            <v>49.6</v>
          </cell>
          <cell r="G51">
            <v>49.6</v>
          </cell>
          <cell r="M51" t="str">
            <v>P29</v>
          </cell>
          <cell r="N51">
            <v>1.35</v>
          </cell>
        </row>
        <row r="52">
          <cell r="B52">
            <v>9048</v>
          </cell>
          <cell r="C52" t="str">
            <v>Boston planter</v>
          </cell>
          <cell r="D52" t="str">
            <v>Set of 3</v>
          </cell>
          <cell r="E52">
            <v>63</v>
          </cell>
          <cell r="F52">
            <v>28.6</v>
          </cell>
          <cell r="M52" t="str">
            <v>P30</v>
          </cell>
          <cell r="N52">
            <v>1.1499999999999999</v>
          </cell>
        </row>
        <row r="53">
          <cell r="B53">
            <v>3676</v>
          </cell>
          <cell r="C53" t="str">
            <v>Boston planter</v>
          </cell>
          <cell r="D53" t="str">
            <v>Set of 3</v>
          </cell>
          <cell r="E53">
            <v>63</v>
          </cell>
          <cell r="F53">
            <v>28.6</v>
          </cell>
          <cell r="M53" t="str">
            <v>P31</v>
          </cell>
          <cell r="N53">
            <v>1.1499999999999999</v>
          </cell>
        </row>
        <row r="54">
          <cell r="B54">
            <v>9049</v>
          </cell>
          <cell r="C54" t="str">
            <v>Carson diamond planter</v>
          </cell>
          <cell r="D54" t="str">
            <v>Set of 3</v>
          </cell>
          <cell r="E54">
            <v>95</v>
          </cell>
          <cell r="F54">
            <v>58.41</v>
          </cell>
          <cell r="G54">
            <v>58.41</v>
          </cell>
          <cell r="M54" t="str">
            <v>P32</v>
          </cell>
          <cell r="N54">
            <v>1.1499999999999999</v>
          </cell>
        </row>
        <row r="55">
          <cell r="B55">
            <v>9051</v>
          </cell>
          <cell r="C55" t="str">
            <v>Denton oval with decor planter</v>
          </cell>
          <cell r="D55" t="str">
            <v>Set of 2</v>
          </cell>
          <cell r="E55">
            <v>55</v>
          </cell>
          <cell r="F55">
            <v>38.61</v>
          </cell>
          <cell r="G55">
            <v>41.5</v>
          </cell>
          <cell r="M55" t="str">
            <v>P33</v>
          </cell>
          <cell r="N55">
            <v>1.1000000000000001</v>
          </cell>
        </row>
        <row r="56">
          <cell r="B56">
            <v>9054</v>
          </cell>
          <cell r="C56" t="str">
            <v xml:space="preserve">Hanover coin pot -S4 - </v>
          </cell>
          <cell r="D56" t="str">
            <v>Set of 4</v>
          </cell>
          <cell r="E56">
            <v>117</v>
          </cell>
          <cell r="F56">
            <v>40.15</v>
          </cell>
          <cell r="G56">
            <v>44.5</v>
          </cell>
          <cell r="M56" t="str">
            <v>P34</v>
          </cell>
          <cell r="N56">
            <v>1.1000000000000001</v>
          </cell>
        </row>
        <row r="57">
          <cell r="B57">
            <v>9056</v>
          </cell>
          <cell r="C57" t="str">
            <v>Largo planter</v>
          </cell>
          <cell r="D57" t="str">
            <v>Set of 4</v>
          </cell>
          <cell r="F57">
            <v>32.65</v>
          </cell>
          <cell r="M57" t="str">
            <v>P35</v>
          </cell>
          <cell r="N57">
            <v>1.1000000000000001</v>
          </cell>
        </row>
        <row r="58">
          <cell r="B58">
            <v>9057</v>
          </cell>
          <cell r="C58" t="str">
            <v>Manchester wide shoulder pot</v>
          </cell>
          <cell r="D58" t="str">
            <v>PC</v>
          </cell>
          <cell r="E58">
            <v>56</v>
          </cell>
          <cell r="F58">
            <v>44.5</v>
          </cell>
          <cell r="M58" t="str">
            <v>P36</v>
          </cell>
          <cell r="N58">
            <v>1.1000000000000001</v>
          </cell>
        </row>
        <row r="59">
          <cell r="B59">
            <v>9058</v>
          </cell>
          <cell r="C59" t="str">
            <v>San Francisco fish</v>
          </cell>
          <cell r="D59" t="str">
            <v>PC</v>
          </cell>
          <cell r="E59">
            <v>8</v>
          </cell>
          <cell r="F59">
            <v>14.75</v>
          </cell>
          <cell r="M59" t="str">
            <v>P37</v>
          </cell>
          <cell r="N59">
            <v>1.1000000000000001</v>
          </cell>
        </row>
        <row r="60">
          <cell r="B60">
            <v>9059</v>
          </cell>
          <cell r="C60" t="str">
            <v>Manchester wide shoulder pot</v>
          </cell>
          <cell r="D60" t="str">
            <v>PC</v>
          </cell>
          <cell r="E60">
            <v>65</v>
          </cell>
          <cell r="F60">
            <v>33</v>
          </cell>
          <cell r="M60" t="str">
            <v>P38</v>
          </cell>
          <cell r="N60">
            <v>1.1000000000000001</v>
          </cell>
        </row>
        <row r="61">
          <cell r="B61">
            <v>9062</v>
          </cell>
          <cell r="C61" t="str">
            <v>Mesa tall ice block planter</v>
          </cell>
          <cell r="D61" t="str">
            <v>Set of 3</v>
          </cell>
          <cell r="E61">
            <v>153</v>
          </cell>
          <cell r="F61">
            <v>70.459999999999994</v>
          </cell>
          <cell r="G61">
            <v>75</v>
          </cell>
          <cell r="H61">
            <v>75</v>
          </cell>
          <cell r="M61" t="str">
            <v>P39</v>
          </cell>
          <cell r="N61">
            <v>1.1000000000000001</v>
          </cell>
        </row>
        <row r="62">
          <cell r="B62">
            <v>9068</v>
          </cell>
          <cell r="C62" t="str">
            <v>Anaheim ice block planter</v>
          </cell>
          <cell r="D62" t="str">
            <v>Set of 3</v>
          </cell>
          <cell r="E62">
            <v>87</v>
          </cell>
          <cell r="F62">
            <v>47.5</v>
          </cell>
          <cell r="G62">
            <v>52.5</v>
          </cell>
          <cell r="M62" t="str">
            <v>P40</v>
          </cell>
          <cell r="N62">
            <v>1.1000000000000001</v>
          </cell>
        </row>
        <row r="63">
          <cell r="B63">
            <v>9070</v>
          </cell>
          <cell r="C63" t="str">
            <v>Boulder ice block planter</v>
          </cell>
          <cell r="D63" t="str">
            <v>Set of 2</v>
          </cell>
          <cell r="E63">
            <v>78</v>
          </cell>
          <cell r="F63">
            <v>41</v>
          </cell>
          <cell r="G63">
            <v>41</v>
          </cell>
          <cell r="M63" t="str">
            <v>P41</v>
          </cell>
          <cell r="N63">
            <v>1.1000000000000001</v>
          </cell>
        </row>
        <row r="64">
          <cell r="B64">
            <v>3043</v>
          </cell>
          <cell r="C64" t="str">
            <v>Boulder ice block planter</v>
          </cell>
          <cell r="D64" t="str">
            <v>Set of 2</v>
          </cell>
          <cell r="E64">
            <v>78</v>
          </cell>
          <cell r="F64">
            <v>41</v>
          </cell>
          <cell r="G64">
            <v>41</v>
          </cell>
          <cell r="H64">
            <v>41</v>
          </cell>
          <cell r="M64" t="str">
            <v>P42</v>
          </cell>
          <cell r="N64">
            <v>1.1000000000000001</v>
          </cell>
        </row>
        <row r="65">
          <cell r="B65">
            <v>9076</v>
          </cell>
          <cell r="C65" t="str">
            <v>Jacksonville planter</v>
          </cell>
          <cell r="D65" t="str">
            <v>Set of 2</v>
          </cell>
          <cell r="E65">
            <v>64</v>
          </cell>
          <cell r="F65">
            <v>28.15</v>
          </cell>
          <cell r="G65">
            <v>33.5</v>
          </cell>
          <cell r="H65">
            <v>33.5</v>
          </cell>
          <cell r="M65" t="str">
            <v>P43</v>
          </cell>
          <cell r="N65">
            <v>1.1000000000000001</v>
          </cell>
        </row>
        <row r="66">
          <cell r="B66">
            <v>9080</v>
          </cell>
          <cell r="C66" t="str">
            <v>Nice jar</v>
          </cell>
          <cell r="D66" t="str">
            <v>PC</v>
          </cell>
          <cell r="E66">
            <v>84</v>
          </cell>
          <cell r="F66">
            <v>69.8</v>
          </cell>
          <cell r="M66" t="str">
            <v>P44</v>
          </cell>
          <cell r="N66">
            <v>1.1000000000000001</v>
          </cell>
        </row>
        <row r="67">
          <cell r="B67">
            <v>9082</v>
          </cell>
          <cell r="C67" t="str">
            <v xml:space="preserve">Largo planter - S5 </v>
          </cell>
          <cell r="D67" t="str">
            <v>Set of 5</v>
          </cell>
          <cell r="E67">
            <v>140</v>
          </cell>
          <cell r="F67">
            <v>48.9</v>
          </cell>
          <cell r="G67">
            <v>48.9</v>
          </cell>
          <cell r="H67">
            <v>48.9</v>
          </cell>
          <cell r="M67" t="str">
            <v>P45</v>
          </cell>
          <cell r="N67">
            <v>1.1000000000000001</v>
          </cell>
        </row>
        <row r="68">
          <cell r="B68">
            <v>9084</v>
          </cell>
          <cell r="C68" t="str">
            <v>Sacramento planter</v>
          </cell>
          <cell r="D68" t="str">
            <v>Set of 3</v>
          </cell>
          <cell r="E68">
            <v>70</v>
          </cell>
          <cell r="F68">
            <v>31</v>
          </cell>
          <cell r="M68" t="str">
            <v>P46</v>
          </cell>
          <cell r="N68">
            <v>1.1000000000000001</v>
          </cell>
        </row>
        <row r="69">
          <cell r="B69">
            <v>9086</v>
          </cell>
          <cell r="C69" t="str">
            <v>Sunnyvale planter</v>
          </cell>
          <cell r="D69" t="str">
            <v>Set of 3</v>
          </cell>
          <cell r="E69">
            <v>51</v>
          </cell>
          <cell r="F69">
            <v>30</v>
          </cell>
          <cell r="M69" t="str">
            <v>P47</v>
          </cell>
          <cell r="N69">
            <v>1.1000000000000001</v>
          </cell>
        </row>
        <row r="70">
          <cell r="B70">
            <v>9089</v>
          </cell>
          <cell r="C70" t="str">
            <v>Ben Tre bamboo pot</v>
          </cell>
          <cell r="D70" t="str">
            <v>PC</v>
          </cell>
          <cell r="F70">
            <v>36.85</v>
          </cell>
          <cell r="M70" t="str">
            <v>P48</v>
          </cell>
          <cell r="N70">
            <v>1.1000000000000001</v>
          </cell>
        </row>
        <row r="71">
          <cell r="B71">
            <v>9092</v>
          </cell>
          <cell r="C71" t="str">
            <v>Bradford low planter</v>
          </cell>
          <cell r="D71" t="str">
            <v>Set of 3</v>
          </cell>
          <cell r="E71">
            <v>67</v>
          </cell>
          <cell r="F71">
            <v>54.3</v>
          </cell>
          <cell r="G71">
            <v>54.3</v>
          </cell>
          <cell r="M71" t="str">
            <v>P49</v>
          </cell>
          <cell r="N71">
            <v>1.1000000000000001</v>
          </cell>
        </row>
        <row r="72">
          <cell r="B72">
            <v>9097</v>
          </cell>
          <cell r="C72" t="str">
            <v>Detroit stool</v>
          </cell>
          <cell r="D72" t="str">
            <v>PC</v>
          </cell>
          <cell r="F72">
            <v>25.3</v>
          </cell>
          <cell r="M72" t="str">
            <v>P50</v>
          </cell>
          <cell r="N72">
            <v>1.1000000000000001</v>
          </cell>
        </row>
        <row r="73">
          <cell r="B73">
            <v>9094</v>
          </cell>
          <cell r="C73" t="str">
            <v>Charlotte pot</v>
          </cell>
          <cell r="D73" t="str">
            <v>PC</v>
          </cell>
          <cell r="E73">
            <v>30</v>
          </cell>
          <cell r="F73">
            <v>25.47</v>
          </cell>
          <cell r="G73">
            <v>25.47</v>
          </cell>
          <cell r="M73" t="str">
            <v>P11+C11</v>
          </cell>
          <cell r="N73">
            <v>1.3</v>
          </cell>
        </row>
        <row r="74">
          <cell r="B74">
            <v>3519</v>
          </cell>
          <cell r="C74" t="str">
            <v>Charlotte pot</v>
          </cell>
          <cell r="D74" t="str">
            <v>PC</v>
          </cell>
          <cell r="E74">
            <v>30</v>
          </cell>
          <cell r="F74">
            <v>25.47</v>
          </cell>
          <cell r="M74" t="str">
            <v>C15</v>
          </cell>
          <cell r="N74">
            <v>1</v>
          </cell>
        </row>
        <row r="75">
          <cell r="B75">
            <v>3504</v>
          </cell>
          <cell r="C75" t="str">
            <v>La Villa pot</v>
          </cell>
          <cell r="D75" t="str">
            <v>Set of 4</v>
          </cell>
          <cell r="E75">
            <v>92</v>
          </cell>
          <cell r="F75">
            <v>48.5</v>
          </cell>
          <cell r="G75">
            <v>48.5</v>
          </cell>
          <cell r="M75" t="str">
            <v>C21</v>
          </cell>
          <cell r="N75">
            <v>1</v>
          </cell>
        </row>
        <row r="76">
          <cell r="B76">
            <v>9180</v>
          </cell>
          <cell r="C76" t="str">
            <v>Nightmute pot</v>
          </cell>
          <cell r="D76" t="str">
            <v>Set of 3</v>
          </cell>
          <cell r="E76">
            <v>50</v>
          </cell>
          <cell r="F76">
            <v>24.3</v>
          </cell>
          <cell r="M76" t="str">
            <v>P59</v>
          </cell>
          <cell r="N76">
            <v>1.1000000000000001</v>
          </cell>
        </row>
        <row r="77">
          <cell r="B77">
            <v>9104</v>
          </cell>
          <cell r="C77" t="str">
            <v>Naperville pot feet</v>
          </cell>
          <cell r="D77" t="str">
            <v>Set of 4</v>
          </cell>
          <cell r="E77">
            <v>0.8</v>
          </cell>
          <cell r="F77">
            <v>2</v>
          </cell>
          <cell r="G77">
            <v>2</v>
          </cell>
          <cell r="M77" t="str">
            <v>P61</v>
          </cell>
          <cell r="N77">
            <v>1.1000000000000001</v>
          </cell>
        </row>
        <row r="78">
          <cell r="B78">
            <v>3494</v>
          </cell>
          <cell r="C78" t="str">
            <v>Austin garlic pot</v>
          </cell>
          <cell r="D78" t="str">
            <v>Set of 3</v>
          </cell>
          <cell r="F78">
            <v>42</v>
          </cell>
          <cell r="M78" t="str">
            <v>P60</v>
          </cell>
          <cell r="N78">
            <v>1</v>
          </cell>
        </row>
        <row r="79">
          <cell r="B79">
            <v>9027</v>
          </cell>
          <cell r="C79" t="str">
            <v>Bonn waffle planter</v>
          </cell>
          <cell r="D79" t="str">
            <v>Set of 2</v>
          </cell>
          <cell r="E79">
            <v>77</v>
          </cell>
          <cell r="F79">
            <v>43.5</v>
          </cell>
          <cell r="G79">
            <v>43.5</v>
          </cell>
          <cell r="M79" t="str">
            <v>P56</v>
          </cell>
          <cell r="N79">
            <v>1</v>
          </cell>
        </row>
        <row r="80">
          <cell r="B80">
            <v>9176</v>
          </cell>
          <cell r="C80" t="str">
            <v>Edmond pot</v>
          </cell>
          <cell r="D80" t="str">
            <v>Set of 3</v>
          </cell>
          <cell r="F80">
            <v>32.15</v>
          </cell>
          <cell r="M80" t="str">
            <v>P62</v>
          </cell>
          <cell r="N80">
            <v>1.1000000000000001</v>
          </cell>
        </row>
        <row r="81">
          <cell r="B81" t="str">
            <v>3661A</v>
          </cell>
          <cell r="C81" t="str">
            <v>Athens drum pot</v>
          </cell>
          <cell r="D81" t="str">
            <v>PC</v>
          </cell>
          <cell r="E81">
            <v>41</v>
          </cell>
          <cell r="F81">
            <v>29.5</v>
          </cell>
          <cell r="G81">
            <v>29.5</v>
          </cell>
          <cell r="M81" t="str">
            <v>P55</v>
          </cell>
          <cell r="N81">
            <v>1.1499999999999999</v>
          </cell>
        </row>
        <row r="82">
          <cell r="B82">
            <v>9134</v>
          </cell>
          <cell r="C82" t="str">
            <v>Addison pot</v>
          </cell>
          <cell r="D82" t="str">
            <v>Set of 3</v>
          </cell>
          <cell r="E82">
            <v>97</v>
          </cell>
          <cell r="F82">
            <v>54.5</v>
          </cell>
          <cell r="G82">
            <v>54.5</v>
          </cell>
          <cell r="M82" t="str">
            <v>P57</v>
          </cell>
          <cell r="N82">
            <v>1</v>
          </cell>
        </row>
        <row r="83">
          <cell r="B83">
            <v>3625</v>
          </cell>
          <cell r="C83" t="str">
            <v>Bastrop pot</v>
          </cell>
          <cell r="D83" t="str">
            <v>Set of 2</v>
          </cell>
          <cell r="E83">
            <v>75</v>
          </cell>
          <cell r="F83">
            <v>48.9</v>
          </cell>
          <cell r="G83">
            <v>48.9</v>
          </cell>
          <cell r="M83" t="str">
            <v>P58</v>
          </cell>
          <cell r="N83">
            <v>1</v>
          </cell>
        </row>
        <row r="84">
          <cell r="B84">
            <v>9133</v>
          </cell>
          <cell r="C84" t="str">
            <v>Alice pot</v>
          </cell>
          <cell r="D84" t="str">
            <v>PC</v>
          </cell>
          <cell r="E84">
            <v>71</v>
          </cell>
          <cell r="F84">
            <v>47.45</v>
          </cell>
          <cell r="M84" t="str">
            <v>P54</v>
          </cell>
          <cell r="N84">
            <v>1.35</v>
          </cell>
        </row>
        <row r="85">
          <cell r="B85">
            <v>9079</v>
          </cell>
          <cell r="C85" t="str">
            <v>Napa jar</v>
          </cell>
          <cell r="D85" t="str">
            <v>Set of 3</v>
          </cell>
          <cell r="E85">
            <v>100</v>
          </cell>
          <cell r="F85">
            <v>43.85</v>
          </cell>
          <cell r="G85">
            <v>46.5</v>
          </cell>
          <cell r="M85" t="str">
            <v>C22</v>
          </cell>
          <cell r="N85">
            <v>1</v>
          </cell>
        </row>
        <row r="86">
          <cell r="B86">
            <v>9073</v>
          </cell>
          <cell r="C86" t="str">
            <v>Denver planter</v>
          </cell>
          <cell r="D86" t="str">
            <v>Set of 2</v>
          </cell>
          <cell r="E86">
            <v>67</v>
          </cell>
          <cell r="F86">
            <v>37.200000000000003</v>
          </cell>
          <cell r="G86">
            <v>37.200000000000003</v>
          </cell>
          <cell r="M86" t="str">
            <v>T</v>
          </cell>
          <cell r="N86">
            <v>1</v>
          </cell>
        </row>
        <row r="87">
          <cell r="B87">
            <v>3275</v>
          </cell>
          <cell r="C87" t="str">
            <v>Anderson pot</v>
          </cell>
          <cell r="D87" t="str">
            <v>Set of 2</v>
          </cell>
          <cell r="E87">
            <v>77</v>
          </cell>
          <cell r="F87">
            <v>47.55</v>
          </cell>
          <cell r="G87">
            <v>47.55</v>
          </cell>
          <cell r="M87" t="str">
            <v>A</v>
          </cell>
          <cell r="N87">
            <v>1</v>
          </cell>
        </row>
        <row r="88">
          <cell r="C88" t="str">
            <v>Allen planter</v>
          </cell>
          <cell r="D88" t="str">
            <v>Set of 2</v>
          </cell>
          <cell r="E88">
            <v>98</v>
          </cell>
          <cell r="F88">
            <v>48.55</v>
          </cell>
          <cell r="G88">
            <v>48.55</v>
          </cell>
        </row>
        <row r="89">
          <cell r="B89">
            <v>8054</v>
          </cell>
          <cell r="C89" t="str">
            <v>Beijing pot</v>
          </cell>
          <cell r="D89" t="str">
            <v>Set of 2</v>
          </cell>
          <cell r="E89">
            <v>71</v>
          </cell>
          <cell r="F89">
            <v>40.5</v>
          </cell>
          <cell r="G89">
            <v>40.5</v>
          </cell>
        </row>
        <row r="90">
          <cell r="B90">
            <v>9151</v>
          </cell>
          <cell r="C90" t="str">
            <v>Lawndale pot</v>
          </cell>
          <cell r="D90" t="str">
            <v>PC</v>
          </cell>
          <cell r="E90">
            <v>105</v>
          </cell>
          <cell r="F90">
            <v>82.8</v>
          </cell>
          <cell r="G90">
            <v>82.8</v>
          </cell>
        </row>
        <row r="91">
          <cell r="B91">
            <v>3594</v>
          </cell>
          <cell r="C91" t="str">
            <v>Georgetown pot</v>
          </cell>
          <cell r="D91" t="str">
            <v>Set of 4</v>
          </cell>
          <cell r="E91">
            <v>115</v>
          </cell>
          <cell r="F91">
            <v>53</v>
          </cell>
        </row>
        <row r="92">
          <cell r="B92">
            <v>8056</v>
          </cell>
          <cell r="C92" t="str">
            <v>Philadelphia planter</v>
          </cell>
          <cell r="D92" t="str">
            <v>Set of 3</v>
          </cell>
          <cell r="E92">
            <v>33</v>
          </cell>
          <cell r="F92">
            <v>16.7</v>
          </cell>
        </row>
        <row r="93">
          <cell r="B93">
            <v>3010</v>
          </cell>
          <cell r="C93" t="str">
            <v>Munich planter - S3</v>
          </cell>
          <cell r="D93" t="str">
            <v>Set of 3</v>
          </cell>
          <cell r="E93">
            <v>74</v>
          </cell>
          <cell r="F93">
            <v>42.5</v>
          </cell>
        </row>
        <row r="94">
          <cell r="B94" t="str">
            <v>9082-S3</v>
          </cell>
          <cell r="C94" t="str">
            <v>Largo planter - S3</v>
          </cell>
          <cell r="D94" t="str">
            <v>Set of 3</v>
          </cell>
          <cell r="E94">
            <v>111</v>
          </cell>
          <cell r="F94">
            <v>42.9</v>
          </cell>
        </row>
        <row r="95">
          <cell r="B95" t="str">
            <v>8044-S3</v>
          </cell>
          <cell r="C95" t="str">
            <v>Hanover coin pot - S3</v>
          </cell>
          <cell r="D95" t="str">
            <v>Set of 3</v>
          </cell>
          <cell r="F95">
            <v>57.45</v>
          </cell>
        </row>
        <row r="96">
          <cell r="B96" t="str">
            <v>8039-S3</v>
          </cell>
          <cell r="C96" t="str">
            <v>Henderson High Cana pot - S3</v>
          </cell>
          <cell r="D96" t="str">
            <v>Set of 3</v>
          </cell>
          <cell r="E96">
            <v>97</v>
          </cell>
          <cell r="F96">
            <v>42.5</v>
          </cell>
        </row>
        <row r="97">
          <cell r="B97">
            <v>9046</v>
          </cell>
          <cell r="C97" t="str">
            <v>Amsterdam planter</v>
          </cell>
          <cell r="D97" t="str">
            <v>Set of 3</v>
          </cell>
          <cell r="F97">
            <v>27.5</v>
          </cell>
          <cell r="G97">
            <v>30.5</v>
          </cell>
        </row>
        <row r="98">
          <cell r="B98">
            <v>9006</v>
          </cell>
          <cell r="C98" t="str">
            <v>Canberra artichoke planter</v>
          </cell>
          <cell r="D98" t="str">
            <v>Set of 3</v>
          </cell>
          <cell r="E98">
            <v>82</v>
          </cell>
          <cell r="F98">
            <v>40.869999999999997</v>
          </cell>
          <cell r="G98">
            <v>44.5</v>
          </cell>
          <cell r="H98">
            <v>44.5</v>
          </cell>
        </row>
        <row r="99">
          <cell r="B99">
            <v>9009</v>
          </cell>
          <cell r="C99" t="str">
            <v>Everett planter</v>
          </cell>
          <cell r="D99" t="str">
            <v>Set of 3</v>
          </cell>
          <cell r="F99">
            <v>50.5</v>
          </cell>
          <cell r="G99">
            <v>50.5</v>
          </cell>
        </row>
        <row r="100">
          <cell r="B100">
            <v>9010</v>
          </cell>
          <cell r="C100" t="str">
            <v>New York  tall jar</v>
          </cell>
          <cell r="D100" t="str">
            <v>PC</v>
          </cell>
          <cell r="F100">
            <v>145.25</v>
          </cell>
          <cell r="G100">
            <v>145.25</v>
          </cell>
        </row>
        <row r="101">
          <cell r="B101">
            <v>9011</v>
          </cell>
          <cell r="C101" t="str">
            <v>Fremont planter</v>
          </cell>
          <cell r="D101" t="str">
            <v>Set of 3</v>
          </cell>
          <cell r="F101">
            <v>55.15</v>
          </cell>
          <cell r="G101">
            <v>55.15</v>
          </cell>
        </row>
        <row r="102">
          <cell r="B102">
            <v>9055</v>
          </cell>
          <cell r="C102" t="str">
            <v>Huntington planter</v>
          </cell>
          <cell r="D102" t="str">
            <v>Set of 3</v>
          </cell>
          <cell r="F102">
            <v>28.95</v>
          </cell>
          <cell r="G102">
            <v>32</v>
          </cell>
        </row>
        <row r="103">
          <cell r="B103" t="str">
            <v>9068-S2</v>
          </cell>
          <cell r="C103" t="str">
            <v>Mesa tall ice block planter</v>
          </cell>
          <cell r="D103" t="str">
            <v>Set of 2</v>
          </cell>
          <cell r="E103">
            <v>70</v>
          </cell>
        </row>
        <row r="104">
          <cell r="B104">
            <v>9153</v>
          </cell>
          <cell r="C104" t="str">
            <v>Bowl planter</v>
          </cell>
          <cell r="D104" t="str">
            <v>Pc</v>
          </cell>
          <cell r="E104">
            <v>38</v>
          </cell>
          <cell r="G104">
            <v>35.700000000000003</v>
          </cell>
        </row>
        <row r="105">
          <cell r="B105">
            <v>9132</v>
          </cell>
          <cell r="C105" t="str">
            <v>Henderson High Cana pot</v>
          </cell>
          <cell r="D105" t="str">
            <v>Set of 4</v>
          </cell>
          <cell r="E105">
            <v>103</v>
          </cell>
          <cell r="G105">
            <v>48.5</v>
          </cell>
        </row>
        <row r="106">
          <cell r="B106" t="str">
            <v>9134-1</v>
          </cell>
          <cell r="C106" t="str">
            <v xml:space="preserve"> Grass hat planter</v>
          </cell>
          <cell r="D106" t="str">
            <v>Set of 3</v>
          </cell>
          <cell r="E106">
            <v>28</v>
          </cell>
          <cell r="G106">
            <v>19.45</v>
          </cell>
        </row>
        <row r="108">
          <cell r="B108">
            <v>9201</v>
          </cell>
          <cell r="C108" t="str">
            <v>Cake planter</v>
          </cell>
          <cell r="D108" t="str">
            <v>Set of 3</v>
          </cell>
          <cell r="E108">
            <v>37</v>
          </cell>
          <cell r="G108">
            <v>28.5</v>
          </cell>
        </row>
        <row r="109">
          <cell r="B109">
            <v>9128</v>
          </cell>
          <cell r="C109" t="str">
            <v>Square pot</v>
          </cell>
          <cell r="D109" t="str">
            <v>Set of 3</v>
          </cell>
          <cell r="E109">
            <v>69</v>
          </cell>
          <cell r="G109">
            <v>37.4</v>
          </cell>
        </row>
        <row r="110">
          <cell r="B110">
            <v>9123</v>
          </cell>
          <cell r="C110" t="str">
            <v>Round high pot</v>
          </cell>
          <cell r="D110" t="str">
            <v>Set of 3</v>
          </cell>
          <cell r="E110">
            <v>58</v>
          </cell>
          <cell r="G110">
            <v>30.5</v>
          </cell>
        </row>
        <row r="111">
          <cell r="B111" t="str">
            <v>9082-S4</v>
          </cell>
          <cell r="C111" t="str">
            <v>Largo planter</v>
          </cell>
          <cell r="D111" t="str">
            <v>Set of 4</v>
          </cell>
          <cell r="E111">
            <v>76</v>
          </cell>
          <cell r="G111">
            <v>32.65</v>
          </cell>
        </row>
        <row r="112">
          <cell r="B112" t="str">
            <v>9002-NM</v>
          </cell>
          <cell r="C112" t="str">
            <v>Houston fish bowl - Curved up rim</v>
          </cell>
          <cell r="D112" t="str">
            <v>Set of 3</v>
          </cell>
          <cell r="E112">
            <v>86</v>
          </cell>
          <cell r="G112">
            <v>44.5</v>
          </cell>
          <cell r="H112">
            <v>49.5</v>
          </cell>
        </row>
        <row r="113">
          <cell r="B113">
            <v>9100</v>
          </cell>
          <cell r="C113" t="str">
            <v>Garland spheres</v>
          </cell>
          <cell r="D113" t="str">
            <v>PC</v>
          </cell>
          <cell r="E113">
            <v>9</v>
          </cell>
          <cell r="G113">
            <v>10</v>
          </cell>
        </row>
        <row r="114">
          <cell r="B114">
            <v>5140</v>
          </cell>
          <cell r="C114" t="str">
            <v>Panama City fish, size M</v>
          </cell>
          <cell r="D114" t="str">
            <v>PC</v>
          </cell>
          <cell r="E114">
            <v>15</v>
          </cell>
          <cell r="G114">
            <v>23</v>
          </cell>
        </row>
        <row r="115">
          <cell r="B115">
            <v>9112</v>
          </cell>
          <cell r="C115" t="str">
            <v xml:space="preserve">Addison pot        </v>
          </cell>
          <cell r="D115" t="str">
            <v>Set of 3</v>
          </cell>
          <cell r="E115">
            <v>97</v>
          </cell>
          <cell r="G115">
            <v>54.5</v>
          </cell>
        </row>
        <row r="116">
          <cell r="B116">
            <v>8441</v>
          </cell>
          <cell r="C116" t="str">
            <v>Seat garden</v>
          </cell>
          <cell r="D116" t="str">
            <v>PC</v>
          </cell>
          <cell r="E116">
            <v>25</v>
          </cell>
          <cell r="G116">
            <v>32.4</v>
          </cell>
        </row>
        <row r="117">
          <cell r="B117">
            <v>9035</v>
          </cell>
          <cell r="C117" t="str">
            <v>Laredo planter</v>
          </cell>
          <cell r="D117" t="str">
            <v>Set of 3</v>
          </cell>
          <cell r="E117">
            <v>33</v>
          </cell>
          <cell r="G117">
            <v>20.55</v>
          </cell>
          <cell r="H117">
            <v>20.55</v>
          </cell>
        </row>
        <row r="118">
          <cell r="B118">
            <v>8271</v>
          </cell>
          <cell r="C118" t="str">
            <v>Diamond Flare Pots</v>
          </cell>
          <cell r="D118" t="str">
            <v>Set of 3</v>
          </cell>
          <cell r="E118">
            <v>45</v>
          </cell>
          <cell r="G118">
            <v>47.9</v>
          </cell>
        </row>
        <row r="119">
          <cell r="B119">
            <v>9121</v>
          </cell>
          <cell r="C119" t="str">
            <v>Round stripe pot</v>
          </cell>
          <cell r="D119" t="str">
            <v>Set of 3</v>
          </cell>
          <cell r="E119">
            <v>38</v>
          </cell>
          <cell r="G119">
            <v>24.55</v>
          </cell>
        </row>
        <row r="120">
          <cell r="B120">
            <v>9162</v>
          </cell>
          <cell r="C120" t="str">
            <v>Round lizard</v>
          </cell>
          <cell r="D120" t="str">
            <v>Set of 3</v>
          </cell>
          <cell r="E120">
            <v>50</v>
          </cell>
          <cell r="G120">
            <v>29</v>
          </cell>
        </row>
        <row r="121">
          <cell r="B121">
            <v>3286</v>
          </cell>
          <cell r="C121" t="str">
            <v>Alamo pot</v>
          </cell>
          <cell r="D121" t="str">
            <v>Set of 2</v>
          </cell>
          <cell r="E121">
            <v>85</v>
          </cell>
          <cell r="G121">
            <v>52.2</v>
          </cell>
        </row>
        <row r="122">
          <cell r="B122">
            <v>3623</v>
          </cell>
          <cell r="C122" t="str">
            <v>New Braunfels pot</v>
          </cell>
          <cell r="D122" t="str">
            <v>Set of 3</v>
          </cell>
          <cell r="E122">
            <v>90</v>
          </cell>
          <cell r="G122">
            <v>58.75</v>
          </cell>
          <cell r="H122">
            <v>58.75</v>
          </cell>
        </row>
        <row r="123">
          <cell r="B123">
            <v>3134</v>
          </cell>
          <cell r="C123" t="str">
            <v>Manchester pot</v>
          </cell>
          <cell r="D123" t="str">
            <v>PC</v>
          </cell>
          <cell r="E123">
            <v>35</v>
          </cell>
          <cell r="G123">
            <v>40.85</v>
          </cell>
        </row>
        <row r="124">
          <cell r="B124">
            <v>7052</v>
          </cell>
          <cell r="C124" t="str">
            <v>Leakey pot</v>
          </cell>
          <cell r="D124" t="str">
            <v>Set of 3</v>
          </cell>
          <cell r="E124">
            <v>98</v>
          </cell>
          <cell r="G124">
            <v>59.6</v>
          </cell>
        </row>
        <row r="125">
          <cell r="B125">
            <v>3240</v>
          </cell>
          <cell r="C125" t="str">
            <v>Birmingham planter</v>
          </cell>
          <cell r="D125" t="str">
            <v>Set of 3</v>
          </cell>
          <cell r="E125">
            <v>125</v>
          </cell>
          <cell r="G125">
            <v>50.1</v>
          </cell>
        </row>
        <row r="126">
          <cell r="B126">
            <v>9037</v>
          </cell>
          <cell r="C126" t="str">
            <v>Nancy planter</v>
          </cell>
          <cell r="D126" t="str">
            <v>Set of 4</v>
          </cell>
          <cell r="E126">
            <v>105</v>
          </cell>
          <cell r="G126">
            <v>43.95</v>
          </cell>
        </row>
        <row r="127">
          <cell r="B127" t="str">
            <v>8009-S2</v>
          </cell>
          <cell r="C127" t="str">
            <v xml:space="preserve"> Berne window box planter</v>
          </cell>
          <cell r="D127" t="str">
            <v>Set of 2</v>
          </cell>
          <cell r="G127">
            <v>40.15</v>
          </cell>
        </row>
        <row r="128">
          <cell r="B128" t="str">
            <v>001B</v>
          </cell>
          <cell r="C128" t="str">
            <v>Garland spheres</v>
          </cell>
          <cell r="D128" t="str">
            <v>Set of 4</v>
          </cell>
          <cell r="G128">
            <v>29</v>
          </cell>
        </row>
        <row r="129">
          <cell r="B129" t="str">
            <v>001B-A</v>
          </cell>
          <cell r="C129" t="str">
            <v>Garland spheres</v>
          </cell>
          <cell r="D129" t="str">
            <v>PC</v>
          </cell>
          <cell r="E129">
            <v>18</v>
          </cell>
          <cell r="G129">
            <v>15</v>
          </cell>
        </row>
        <row r="130">
          <cell r="B130" t="str">
            <v>001B-B</v>
          </cell>
          <cell r="C130" t="str">
            <v>Garland spheres</v>
          </cell>
          <cell r="D130" t="str">
            <v>PC</v>
          </cell>
          <cell r="E130">
            <v>8</v>
          </cell>
          <cell r="G130">
            <v>10</v>
          </cell>
        </row>
        <row r="131">
          <cell r="B131" t="str">
            <v>001B-C</v>
          </cell>
          <cell r="C131" t="str">
            <v>Garland spheres</v>
          </cell>
          <cell r="D131" t="str">
            <v>PC</v>
          </cell>
          <cell r="E131">
            <v>5</v>
          </cell>
          <cell r="G131">
            <v>4</v>
          </cell>
        </row>
        <row r="132">
          <cell r="B132">
            <v>9096</v>
          </cell>
          <cell r="C132" t="str">
            <v>Chang Mai Buddha head</v>
          </cell>
          <cell r="D132" t="str">
            <v>PC</v>
          </cell>
          <cell r="G132">
            <v>16</v>
          </cell>
        </row>
        <row r="133">
          <cell r="B133">
            <v>9098</v>
          </cell>
          <cell r="C133" t="str">
            <v>Florence fish</v>
          </cell>
          <cell r="D133" t="str">
            <v>PC</v>
          </cell>
          <cell r="E133">
            <v>13</v>
          </cell>
          <cell r="G133">
            <v>35.5</v>
          </cell>
        </row>
        <row r="134">
          <cell r="B134" t="str">
            <v>9100-S3</v>
          </cell>
          <cell r="C134" t="str">
            <v>Garland spheres</v>
          </cell>
          <cell r="D134" t="str">
            <v>Set of 3</v>
          </cell>
          <cell r="E134">
            <v>31</v>
          </cell>
          <cell r="G134">
            <v>29</v>
          </cell>
        </row>
        <row r="135">
          <cell r="B135">
            <v>9102</v>
          </cell>
          <cell r="C135" t="str">
            <v>Conroe square saucers</v>
          </cell>
          <cell r="D135" t="str">
            <v>Set of 6</v>
          </cell>
          <cell r="G135">
            <v>66.55</v>
          </cell>
        </row>
        <row r="136">
          <cell r="B136">
            <v>9103</v>
          </cell>
          <cell r="C136" t="str">
            <v>Baytown round saucers</v>
          </cell>
          <cell r="D136" t="str">
            <v>Set of 5</v>
          </cell>
          <cell r="G136">
            <v>66.5</v>
          </cell>
        </row>
        <row r="137">
          <cell r="B137">
            <v>9107</v>
          </cell>
          <cell r="C137" t="str">
            <v>Planter</v>
          </cell>
          <cell r="D137" t="str">
            <v>PC</v>
          </cell>
          <cell r="G137">
            <v>26.8</v>
          </cell>
        </row>
        <row r="138">
          <cell r="B138">
            <v>9110</v>
          </cell>
          <cell r="C138" t="str">
            <v>Planter</v>
          </cell>
          <cell r="D138" t="str">
            <v>Set of 3</v>
          </cell>
          <cell r="G138">
            <v>24.3</v>
          </cell>
        </row>
        <row r="139">
          <cell r="B139">
            <v>9114</v>
          </cell>
          <cell r="C139" t="str">
            <v>Planter</v>
          </cell>
          <cell r="D139" t="str">
            <v>PC</v>
          </cell>
          <cell r="E139">
            <v>25</v>
          </cell>
          <cell r="G139">
            <v>22.6</v>
          </cell>
        </row>
        <row r="140">
          <cell r="B140">
            <v>9116</v>
          </cell>
          <cell r="C140" t="str">
            <v>Water fall</v>
          </cell>
          <cell r="D140" t="str">
            <v>PC</v>
          </cell>
          <cell r="E140">
            <v>50</v>
          </cell>
          <cell r="G140">
            <v>48.2</v>
          </cell>
        </row>
        <row r="141">
          <cell r="B141">
            <v>9126</v>
          </cell>
          <cell r="C141" t="str">
            <v>Planter</v>
          </cell>
          <cell r="D141" t="str">
            <v>Set of 2</v>
          </cell>
          <cell r="G141">
            <v>45.2</v>
          </cell>
        </row>
        <row r="142">
          <cell r="B142">
            <v>9127</v>
          </cell>
          <cell r="C142" t="str">
            <v>Planter</v>
          </cell>
          <cell r="D142" t="str">
            <v>Set of 3</v>
          </cell>
          <cell r="E142">
            <v>55</v>
          </cell>
          <cell r="G142">
            <v>58.4</v>
          </cell>
        </row>
        <row r="143">
          <cell r="B143">
            <v>9130</v>
          </cell>
          <cell r="C143" t="str">
            <v>Planter</v>
          </cell>
          <cell r="D143" t="str">
            <v>Set of 3</v>
          </cell>
          <cell r="E143">
            <v>60</v>
          </cell>
          <cell r="G143">
            <v>55.5</v>
          </cell>
        </row>
        <row r="144">
          <cell r="B144">
            <v>9137</v>
          </cell>
          <cell r="C144" t="str">
            <v>Planter</v>
          </cell>
          <cell r="D144" t="str">
            <v>PC</v>
          </cell>
          <cell r="E144">
            <v>40</v>
          </cell>
          <cell r="G144">
            <v>43</v>
          </cell>
        </row>
        <row r="145">
          <cell r="B145">
            <v>9147</v>
          </cell>
          <cell r="C145" t="str">
            <v>Planter</v>
          </cell>
          <cell r="D145" t="str">
            <v>Set of 3</v>
          </cell>
          <cell r="E145">
            <v>220</v>
          </cell>
          <cell r="G145">
            <v>195</v>
          </cell>
        </row>
        <row r="146">
          <cell r="B146">
            <v>9150</v>
          </cell>
          <cell r="C146" t="str">
            <v>Planter</v>
          </cell>
          <cell r="D146" t="str">
            <v>PC</v>
          </cell>
          <cell r="E146">
            <v>73</v>
          </cell>
          <cell r="G146" t="str">
            <v>115/85.5</v>
          </cell>
        </row>
        <row r="147">
          <cell r="B147">
            <v>9164</v>
          </cell>
          <cell r="C147" t="str">
            <v>Planter</v>
          </cell>
          <cell r="D147" t="str">
            <v>Set of 3</v>
          </cell>
          <cell r="E147">
            <v>42</v>
          </cell>
          <cell r="G147">
            <v>38.75</v>
          </cell>
        </row>
        <row r="148">
          <cell r="B148">
            <v>9170</v>
          </cell>
          <cell r="C148" t="str">
            <v>Sanford planter</v>
          </cell>
          <cell r="D148" t="str">
            <v>Set of 3</v>
          </cell>
          <cell r="E148">
            <v>93</v>
          </cell>
          <cell r="F148">
            <v>43.85</v>
          </cell>
          <cell r="G148">
            <v>43.85</v>
          </cell>
        </row>
        <row r="149">
          <cell r="B149">
            <v>9178</v>
          </cell>
          <cell r="C149" t="str">
            <v>Animal</v>
          </cell>
          <cell r="D149" t="str">
            <v>PC</v>
          </cell>
          <cell r="E149">
            <v>44</v>
          </cell>
        </row>
        <row r="150">
          <cell r="B150">
            <v>9177</v>
          </cell>
          <cell r="C150" t="str">
            <v>Animal</v>
          </cell>
          <cell r="D150" t="str">
            <v>PC</v>
          </cell>
          <cell r="E150">
            <v>9</v>
          </cell>
          <cell r="G150">
            <v>32.35</v>
          </cell>
        </row>
        <row r="151">
          <cell r="B151">
            <v>9202</v>
          </cell>
          <cell r="C151" t="str">
            <v>Water fall</v>
          </cell>
          <cell r="D151" t="str">
            <v>Set of 2</v>
          </cell>
          <cell r="E151">
            <v>35</v>
          </cell>
          <cell r="G151">
            <v>40.85</v>
          </cell>
        </row>
        <row r="152">
          <cell r="B152" t="str">
            <v>9206-A</v>
          </cell>
          <cell r="C152" t="str">
            <v>Water fall</v>
          </cell>
          <cell r="D152" t="str">
            <v>Pc of S2</v>
          </cell>
          <cell r="G152">
            <v>98.5</v>
          </cell>
        </row>
        <row r="153">
          <cell r="B153" t="str">
            <v>9206-B</v>
          </cell>
          <cell r="C153" t="str">
            <v>Water fall</v>
          </cell>
          <cell r="D153" t="str">
            <v>Pc of S2</v>
          </cell>
          <cell r="E153">
            <v>40</v>
          </cell>
        </row>
        <row r="154">
          <cell r="B154" t="str">
            <v>9209-A</v>
          </cell>
          <cell r="C154" t="str">
            <v>Water fall</v>
          </cell>
          <cell r="D154" t="str">
            <v>Pc of S4</v>
          </cell>
          <cell r="E154">
            <v>20</v>
          </cell>
          <cell r="G154">
            <v>87.5</v>
          </cell>
        </row>
        <row r="155">
          <cell r="B155" t="str">
            <v>9209-B</v>
          </cell>
          <cell r="C155" t="str">
            <v>Water fall</v>
          </cell>
          <cell r="D155" t="str">
            <v>Pc of S4</v>
          </cell>
          <cell r="E155">
            <v>7</v>
          </cell>
        </row>
        <row r="156">
          <cell r="B156" t="str">
            <v>9209-C</v>
          </cell>
          <cell r="C156" t="str">
            <v>Water fall</v>
          </cell>
          <cell r="D156" t="str">
            <v>Pc of S4</v>
          </cell>
          <cell r="E156">
            <v>5</v>
          </cell>
        </row>
        <row r="157">
          <cell r="B157" t="str">
            <v>9209-D</v>
          </cell>
          <cell r="C157" t="str">
            <v>Water fall</v>
          </cell>
          <cell r="D157" t="str">
            <v>Pc of S4</v>
          </cell>
          <cell r="E157">
            <v>3</v>
          </cell>
        </row>
        <row r="158">
          <cell r="B158" t="str">
            <v>9216-A</v>
          </cell>
          <cell r="C158" t="str">
            <v>Water fall</v>
          </cell>
          <cell r="D158" t="str">
            <v>Pc of S2</v>
          </cell>
          <cell r="E158">
            <v>20</v>
          </cell>
          <cell r="G158">
            <v>100.5</v>
          </cell>
        </row>
        <row r="159">
          <cell r="B159" t="str">
            <v>9216-B</v>
          </cell>
          <cell r="C159" t="str">
            <v>Water fall</v>
          </cell>
          <cell r="D159" t="str">
            <v>Pc of S2</v>
          </cell>
          <cell r="E159">
            <v>40</v>
          </cell>
        </row>
        <row r="160">
          <cell r="B160">
            <v>9218</v>
          </cell>
          <cell r="C160" t="str">
            <v>Planter</v>
          </cell>
          <cell r="D160" t="str">
            <v>PC</v>
          </cell>
          <cell r="G160">
            <v>86</v>
          </cell>
        </row>
        <row r="161">
          <cell r="B161">
            <v>7036</v>
          </cell>
          <cell r="C161" t="str">
            <v>Planter</v>
          </cell>
          <cell r="D161" t="str">
            <v>PC</v>
          </cell>
          <cell r="E161">
            <v>55</v>
          </cell>
          <cell r="G161">
            <v>37.950000000000003</v>
          </cell>
          <cell r="H161">
            <v>37.950000000000003</v>
          </cell>
        </row>
        <row r="162">
          <cell r="B162" t="str">
            <v>3523A</v>
          </cell>
          <cell r="C162" t="str">
            <v>Planter</v>
          </cell>
          <cell r="D162" t="str">
            <v>PC</v>
          </cell>
          <cell r="E162">
            <v>170</v>
          </cell>
          <cell r="G162">
            <v>190.5</v>
          </cell>
          <cell r="H162">
            <v>190.5</v>
          </cell>
        </row>
        <row r="163">
          <cell r="B163">
            <v>3052</v>
          </cell>
          <cell r="C163" t="str">
            <v xml:space="preserve">Addison pot        </v>
          </cell>
          <cell r="D163" t="str">
            <v>Set of 3</v>
          </cell>
          <cell r="E163">
            <v>97</v>
          </cell>
          <cell r="G163">
            <v>75</v>
          </cell>
          <cell r="H163">
            <v>75</v>
          </cell>
        </row>
        <row r="164">
          <cell r="B164" t="str">
            <v>3660-S3</v>
          </cell>
          <cell r="C164" t="str">
            <v>Lancaster planter</v>
          </cell>
          <cell r="D164" t="str">
            <v>Set of 3</v>
          </cell>
          <cell r="E164">
            <v>58</v>
          </cell>
          <cell r="G164">
            <v>56</v>
          </cell>
          <cell r="H164">
            <v>56</v>
          </cell>
        </row>
        <row r="165">
          <cell r="B165">
            <v>9148</v>
          </cell>
          <cell r="C165" t="str">
            <v>Planter</v>
          </cell>
          <cell r="D165" t="str">
            <v>Set of 3</v>
          </cell>
          <cell r="E165">
            <v>120</v>
          </cell>
          <cell r="G165">
            <v>145</v>
          </cell>
          <cell r="H165">
            <v>145</v>
          </cell>
        </row>
        <row r="166">
          <cell r="B166">
            <v>9163</v>
          </cell>
          <cell r="C166" t="str">
            <v>Planter</v>
          </cell>
          <cell r="D166" t="str">
            <v>Set of 2</v>
          </cell>
          <cell r="E166">
            <v>80</v>
          </cell>
          <cell r="G166">
            <v>42</v>
          </cell>
          <cell r="H166">
            <v>42</v>
          </cell>
        </row>
        <row r="167">
          <cell r="B167">
            <v>8037</v>
          </cell>
          <cell r="C167" t="str">
            <v>Planter</v>
          </cell>
          <cell r="D167" t="str">
            <v>PC</v>
          </cell>
          <cell r="E167">
            <v>35</v>
          </cell>
          <cell r="G167">
            <v>32.25</v>
          </cell>
          <cell r="H167">
            <v>32.25</v>
          </cell>
        </row>
        <row r="168">
          <cell r="B168">
            <v>8036</v>
          </cell>
          <cell r="C168" t="str">
            <v>Planter</v>
          </cell>
          <cell r="D168" t="str">
            <v>PC</v>
          </cell>
          <cell r="E168">
            <v>23</v>
          </cell>
          <cell r="G168">
            <v>29.85</v>
          </cell>
          <cell r="H168">
            <v>29.85</v>
          </cell>
        </row>
        <row r="169">
          <cell r="B169">
            <v>9131</v>
          </cell>
          <cell r="C169" t="str">
            <v>Planter</v>
          </cell>
          <cell r="D169" t="str">
            <v>Set of 3</v>
          </cell>
          <cell r="E169">
            <v>50</v>
          </cell>
          <cell r="G169">
            <v>47</v>
          </cell>
        </row>
        <row r="170">
          <cell r="B170">
            <v>3245</v>
          </cell>
          <cell r="C170" t="str">
            <v>Planter</v>
          </cell>
          <cell r="D170" t="str">
            <v>Set of 2</v>
          </cell>
          <cell r="E170">
            <v>80</v>
          </cell>
          <cell r="G170" t="str">
            <v>CHƯA CÓ GIÁ</v>
          </cell>
          <cell r="H170">
            <v>59.46</v>
          </cell>
        </row>
        <row r="171">
          <cell r="B171">
            <v>9034</v>
          </cell>
          <cell r="C171" t="str">
            <v>Hull planter</v>
          </cell>
          <cell r="D171" t="str">
            <v>Set of 3</v>
          </cell>
          <cell r="E171">
            <v>66</v>
          </cell>
          <cell r="G171">
            <v>36.799999999999997</v>
          </cell>
          <cell r="H171">
            <v>36.799999999999997</v>
          </cell>
        </row>
        <row r="172">
          <cell r="B172">
            <v>3580</v>
          </cell>
          <cell r="C172" t="str">
            <v>Planter</v>
          </cell>
          <cell r="D172" t="str">
            <v>Set of 3</v>
          </cell>
          <cell r="E172">
            <v>75</v>
          </cell>
          <cell r="G172">
            <v>44.8</v>
          </cell>
          <cell r="H172">
            <v>44.8</v>
          </cell>
        </row>
        <row r="173">
          <cell r="B173">
            <v>8050</v>
          </cell>
          <cell r="C173" t="str">
            <v>Planter</v>
          </cell>
          <cell r="D173" t="str">
            <v>PC</v>
          </cell>
          <cell r="E173">
            <v>20</v>
          </cell>
          <cell r="G173">
            <v>20.5</v>
          </cell>
          <cell r="H173">
            <v>20.5</v>
          </cell>
        </row>
        <row r="174">
          <cell r="B174">
            <v>8012</v>
          </cell>
          <cell r="C174" t="str">
            <v>Planter</v>
          </cell>
          <cell r="D174" t="str">
            <v>PC</v>
          </cell>
          <cell r="E174">
            <v>46</v>
          </cell>
          <cell r="G174">
            <v>39</v>
          </cell>
          <cell r="H174">
            <v>39</v>
          </cell>
        </row>
        <row r="175">
          <cell r="B175" t="str">
            <v>9128-S2</v>
          </cell>
          <cell r="C175" t="str">
            <v>Abbott pot</v>
          </cell>
          <cell r="D175" t="str">
            <v>Set of 2</v>
          </cell>
          <cell r="E175">
            <v>77</v>
          </cell>
          <cell r="G175">
            <v>40.4</v>
          </cell>
        </row>
        <row r="176">
          <cell r="B176" t="str">
            <v>9001-S4</v>
          </cell>
          <cell r="C176" t="str">
            <v>Paris planter</v>
          </cell>
          <cell r="D176" t="str">
            <v>Set of 4</v>
          </cell>
          <cell r="H176">
            <v>48.5</v>
          </cell>
        </row>
        <row r="177">
          <cell r="B177" t="str">
            <v>NM-1</v>
          </cell>
          <cell r="C177" t="str">
            <v>Planter</v>
          </cell>
          <cell r="D177" t="str">
            <v>Set of 2</v>
          </cell>
          <cell r="E177">
            <v>50</v>
          </cell>
          <cell r="H177">
            <v>49.5</v>
          </cell>
        </row>
        <row r="178">
          <cell r="B178" t="str">
            <v>NM-2</v>
          </cell>
          <cell r="C178" t="str">
            <v>Planter</v>
          </cell>
          <cell r="D178" t="str">
            <v>Set of 2</v>
          </cell>
          <cell r="E178">
            <v>50</v>
          </cell>
          <cell r="H178">
            <v>49.5</v>
          </cell>
        </row>
        <row r="179">
          <cell r="B179" t="str">
            <v>NM-3</v>
          </cell>
          <cell r="C179" t="str">
            <v>Planter</v>
          </cell>
          <cell r="D179" t="str">
            <v>Set of 2</v>
          </cell>
          <cell r="E179">
            <v>30</v>
          </cell>
          <cell r="H179">
            <v>52.2</v>
          </cell>
        </row>
        <row r="180">
          <cell r="B180">
            <v>9001</v>
          </cell>
          <cell r="C180" t="str">
            <v>Paris planter</v>
          </cell>
          <cell r="D180" t="str">
            <v>Set of 3</v>
          </cell>
          <cell r="E180">
            <v>70</v>
          </cell>
          <cell r="H180">
            <v>44.15</v>
          </cell>
        </row>
        <row r="181">
          <cell r="B181" t="str">
            <v>9100-A</v>
          </cell>
          <cell r="C181" t="str">
            <v>Garland spheres</v>
          </cell>
          <cell r="D181" t="str">
            <v>PC</v>
          </cell>
          <cell r="E181">
            <v>18</v>
          </cell>
        </row>
        <row r="182">
          <cell r="B182" t="str">
            <v>9100-B</v>
          </cell>
          <cell r="C182" t="str">
            <v>Garland spheres</v>
          </cell>
          <cell r="D182" t="str">
            <v>PC</v>
          </cell>
          <cell r="E182">
            <v>8</v>
          </cell>
        </row>
        <row r="183">
          <cell r="B183" t="str">
            <v>9100-C</v>
          </cell>
          <cell r="C183" t="str">
            <v>Garland spheres</v>
          </cell>
          <cell r="D183" t="str">
            <v>PC</v>
          </cell>
          <cell r="E183">
            <v>5</v>
          </cell>
        </row>
        <row r="184">
          <cell r="B184">
            <v>9136</v>
          </cell>
          <cell r="C184" t="str">
            <v>Planter</v>
          </cell>
          <cell r="D184" t="str">
            <v>Set of 2</v>
          </cell>
          <cell r="E184">
            <v>35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-WEIGHT-% COLOR PRICE"/>
      <sheetName val="MR VU"/>
      <sheetName val="MR RAMESH INDIAN"/>
      <sheetName val="BANG DO HANG MAU-K CHINH XAC"/>
      <sheetName val="BANG DO HANG MAU (2)"/>
      <sheetName val="% COLOR OF MR VU"/>
    </sheetNames>
    <sheetDataSet>
      <sheetData sheetId="0">
        <row r="3">
          <cell r="B3">
            <v>7002</v>
          </cell>
          <cell r="C3" t="str">
            <v>Delhi water pot</v>
          </cell>
          <cell r="D3" t="str">
            <v>PC</v>
          </cell>
          <cell r="E3">
            <v>71</v>
          </cell>
          <cell r="F3">
            <v>31</v>
          </cell>
        </row>
        <row r="4">
          <cell r="B4">
            <v>7014</v>
          </cell>
          <cell r="C4" t="str">
            <v>Montreal big bowl water pot</v>
          </cell>
          <cell r="D4" t="str">
            <v>Set of 3</v>
          </cell>
          <cell r="E4">
            <v>92</v>
          </cell>
          <cell r="F4">
            <v>62.45</v>
          </cell>
          <cell r="G4">
            <v>62.45</v>
          </cell>
        </row>
        <row r="5">
          <cell r="B5">
            <v>7017</v>
          </cell>
          <cell r="C5" t="str">
            <v>Nazareth pot</v>
          </cell>
          <cell r="D5" t="str">
            <v>Set of 2</v>
          </cell>
          <cell r="F5">
            <v>40.4</v>
          </cell>
        </row>
        <row r="6">
          <cell r="B6">
            <v>7018</v>
          </cell>
          <cell r="C6" t="str">
            <v>Osaka low button planter</v>
          </cell>
          <cell r="D6" t="str">
            <v>Set of 4</v>
          </cell>
        </row>
        <row r="7">
          <cell r="B7">
            <v>7023</v>
          </cell>
          <cell r="C7" t="str">
            <v>Sanford planter</v>
          </cell>
          <cell r="D7" t="str">
            <v>Set of 3</v>
          </cell>
          <cell r="E7">
            <v>93</v>
          </cell>
          <cell r="F7">
            <v>43.85</v>
          </cell>
          <cell r="G7">
            <v>43.85</v>
          </cell>
        </row>
        <row r="8">
          <cell r="B8">
            <v>8004</v>
          </cell>
          <cell r="C8" t="str">
            <v>Jakarta waffle pot</v>
          </cell>
          <cell r="D8" t="str">
            <v>Set of 2</v>
          </cell>
          <cell r="E8">
            <v>77</v>
          </cell>
          <cell r="F8">
            <v>35.200000000000003</v>
          </cell>
          <cell r="G8">
            <v>35.200000000000003</v>
          </cell>
        </row>
        <row r="9">
          <cell r="B9">
            <v>8006</v>
          </cell>
          <cell r="C9" t="str">
            <v>St. Paul traditional planter</v>
          </cell>
          <cell r="D9" t="str">
            <v>Set of 3</v>
          </cell>
        </row>
        <row r="10">
          <cell r="B10">
            <v>8007</v>
          </cell>
          <cell r="C10" t="str">
            <v>Planter</v>
          </cell>
          <cell r="D10" t="str">
            <v>Set of 3</v>
          </cell>
          <cell r="E10">
            <v>60</v>
          </cell>
          <cell r="G10">
            <v>55.5</v>
          </cell>
        </row>
        <row r="11">
          <cell r="B11">
            <v>8009</v>
          </cell>
          <cell r="C11" t="str">
            <v xml:space="preserve"> Berne window box planter</v>
          </cell>
          <cell r="D11" t="str">
            <v>PC</v>
          </cell>
          <cell r="E11">
            <v>30</v>
          </cell>
          <cell r="G11">
            <v>40.15</v>
          </cell>
        </row>
        <row r="12">
          <cell r="B12">
            <v>8013</v>
          </cell>
          <cell r="C12" t="str">
            <v>Planter</v>
          </cell>
          <cell r="D12" t="str">
            <v>PC</v>
          </cell>
          <cell r="E12">
            <v>40</v>
          </cell>
          <cell r="G12">
            <v>43</v>
          </cell>
        </row>
        <row r="13">
          <cell r="B13">
            <v>8017</v>
          </cell>
          <cell r="C13" t="str">
            <v>Manchester pot</v>
          </cell>
          <cell r="D13" t="str">
            <v>PC</v>
          </cell>
        </row>
        <row r="14">
          <cell r="B14" t="str">
            <v>8024B</v>
          </cell>
          <cell r="C14" t="str">
            <v>Durham Waffle pot, size M</v>
          </cell>
          <cell r="D14" t="str">
            <v>PC</v>
          </cell>
          <cell r="F14">
            <v>39</v>
          </cell>
        </row>
        <row r="15">
          <cell r="B15">
            <v>8025</v>
          </cell>
          <cell r="C15" t="str">
            <v>Hage high color pot</v>
          </cell>
          <cell r="D15" t="str">
            <v>PC</v>
          </cell>
        </row>
        <row r="16">
          <cell r="B16">
            <v>8030</v>
          </cell>
          <cell r="C16" t="str">
            <v>Dallas tall pot, size S</v>
          </cell>
          <cell r="D16" t="str">
            <v>PC</v>
          </cell>
        </row>
        <row r="17">
          <cell r="B17">
            <v>8031</v>
          </cell>
          <cell r="C17" t="str">
            <v>Dallas tall pot, size M</v>
          </cell>
          <cell r="D17" t="str">
            <v>PC</v>
          </cell>
          <cell r="E17">
            <v>55</v>
          </cell>
        </row>
        <row r="18">
          <cell r="B18" t="str">
            <v>3523C</v>
          </cell>
          <cell r="C18" t="str">
            <v>Dallas tall pot, size M</v>
          </cell>
          <cell r="D18" t="str">
            <v>PC</v>
          </cell>
          <cell r="E18">
            <v>55</v>
          </cell>
          <cell r="F18">
            <v>34.450000000000003</v>
          </cell>
        </row>
        <row r="19">
          <cell r="B19">
            <v>8032</v>
          </cell>
          <cell r="C19" t="str">
            <v>Dallas tall pot, size L</v>
          </cell>
          <cell r="D19" t="str">
            <v>PC</v>
          </cell>
          <cell r="E19">
            <v>73</v>
          </cell>
        </row>
        <row r="20">
          <cell r="B20" t="str">
            <v>3523B</v>
          </cell>
          <cell r="C20" t="str">
            <v>Dallas tall pot, size L</v>
          </cell>
          <cell r="D20" t="str">
            <v>PC</v>
          </cell>
          <cell r="E20">
            <v>73</v>
          </cell>
          <cell r="F20">
            <v>68.42</v>
          </cell>
          <cell r="G20">
            <v>68.42</v>
          </cell>
        </row>
        <row r="21">
          <cell r="B21">
            <v>8033</v>
          </cell>
          <cell r="C21" t="str">
            <v xml:space="preserve"> Dallas tall pot, size XL</v>
          </cell>
          <cell r="D21" t="str">
            <v>PC</v>
          </cell>
        </row>
        <row r="22">
          <cell r="B22">
            <v>8039</v>
          </cell>
          <cell r="C22" t="str">
            <v>Henderson High Cana pot</v>
          </cell>
          <cell r="D22" t="str">
            <v>Set of 4</v>
          </cell>
          <cell r="E22">
            <v>103</v>
          </cell>
          <cell r="F22">
            <v>36.15</v>
          </cell>
          <cell r="G22">
            <v>48.5</v>
          </cell>
        </row>
        <row r="23">
          <cell r="B23">
            <v>8044</v>
          </cell>
          <cell r="C23" t="str">
            <v>Hanover coin pot -S5</v>
          </cell>
          <cell r="D23" t="str">
            <v>Set of 5</v>
          </cell>
          <cell r="E23">
            <v>142</v>
          </cell>
          <cell r="F23">
            <v>71.150000000000006</v>
          </cell>
          <cell r="G23">
            <v>71.150000000000006</v>
          </cell>
        </row>
        <row r="24">
          <cell r="B24">
            <v>8053</v>
          </cell>
          <cell r="C24" t="str">
            <v>Virginia Beach pot</v>
          </cell>
          <cell r="D24" t="str">
            <v>Set of 2</v>
          </cell>
        </row>
        <row r="25">
          <cell r="B25"/>
          <cell r="C25"/>
          <cell r="D25"/>
          <cell r="F25"/>
        </row>
        <row r="26">
          <cell r="B26">
            <v>8066</v>
          </cell>
          <cell r="C26" t="str">
            <v>Panama City fish, size M</v>
          </cell>
          <cell r="D26" t="str">
            <v>PC</v>
          </cell>
          <cell r="F26">
            <v>23</v>
          </cell>
        </row>
        <row r="27">
          <cell r="B27">
            <v>8069</v>
          </cell>
          <cell r="C27" t="str">
            <v>Miami wall pot, size S</v>
          </cell>
          <cell r="D27" t="str">
            <v>PC</v>
          </cell>
          <cell r="G27"/>
        </row>
        <row r="28">
          <cell r="B28">
            <v>8073</v>
          </cell>
          <cell r="C28" t="str">
            <v>Kansas City pot</v>
          </cell>
          <cell r="D28" t="str">
            <v>Set of 3</v>
          </cell>
          <cell r="E28"/>
          <cell r="F28"/>
          <cell r="G28">
            <v>0</v>
          </cell>
        </row>
        <row r="29">
          <cell r="B29">
            <v>8080</v>
          </cell>
          <cell r="C29" t="str">
            <v>Baton Rouge pumpkin planter</v>
          </cell>
          <cell r="D29" t="str">
            <v>Set of 2</v>
          </cell>
          <cell r="E29">
            <v>99</v>
          </cell>
          <cell r="F29">
            <v>45.6</v>
          </cell>
          <cell r="G29">
            <v>45.6</v>
          </cell>
        </row>
        <row r="30">
          <cell r="B30">
            <v>8080</v>
          </cell>
          <cell r="C30" t="str">
            <v>Paris planter</v>
          </cell>
          <cell r="D30" t="str">
            <v>Set of 3</v>
          </cell>
          <cell r="E30">
            <v>92</v>
          </cell>
          <cell r="F30">
            <v>40.15</v>
          </cell>
          <cell r="G30">
            <v>44.15</v>
          </cell>
        </row>
        <row r="31">
          <cell r="B31">
            <v>9002</v>
          </cell>
          <cell r="C31" t="str">
            <v>Houston fish bowl - Curved up rim</v>
          </cell>
          <cell r="D31" t="str">
            <v>Set of 3</v>
          </cell>
          <cell r="E31">
            <v>137</v>
          </cell>
          <cell r="F31">
            <v>46.26</v>
          </cell>
          <cell r="G31">
            <v>49.5</v>
          </cell>
        </row>
        <row r="32">
          <cell r="B32">
            <v>9003</v>
          </cell>
          <cell r="C32" t="str">
            <v>Austin squad pot</v>
          </cell>
          <cell r="D32" t="str">
            <v>Set of 3</v>
          </cell>
          <cell r="E32">
            <v>68</v>
          </cell>
          <cell r="F32">
            <v>42</v>
          </cell>
          <cell r="G32">
            <v>47</v>
          </cell>
        </row>
        <row r="33">
          <cell r="B33">
            <v>3234</v>
          </cell>
          <cell r="C33" t="str">
            <v>Austin squad pot</v>
          </cell>
          <cell r="D33" t="str">
            <v>Set of 3</v>
          </cell>
          <cell r="E33">
            <v>73</v>
          </cell>
          <cell r="F33">
            <v>42</v>
          </cell>
          <cell r="G33">
            <v>47</v>
          </cell>
        </row>
        <row r="34">
          <cell r="B34">
            <v>9004</v>
          </cell>
          <cell r="C34" t="str">
            <v>Albany planter with curved up rim</v>
          </cell>
          <cell r="D34" t="str">
            <v>Set of 3</v>
          </cell>
          <cell r="E34">
            <v>112</v>
          </cell>
          <cell r="F34">
            <v>58.45</v>
          </cell>
          <cell r="G34">
            <v>58.45</v>
          </cell>
        </row>
        <row r="35">
          <cell r="B35">
            <v>9005</v>
          </cell>
          <cell r="C35" t="str">
            <v>Birmingham planter</v>
          </cell>
          <cell r="D35" t="str">
            <v>Set of 3</v>
          </cell>
          <cell r="E35">
            <v>117</v>
          </cell>
          <cell r="F35">
            <v>50.1</v>
          </cell>
          <cell r="G35">
            <v>50.1</v>
          </cell>
        </row>
        <row r="36">
          <cell r="B36">
            <v>9007</v>
          </cell>
          <cell r="C36" t="str">
            <v>Chula vista planter</v>
          </cell>
          <cell r="D36" t="str">
            <v>Set of 3</v>
          </cell>
          <cell r="E36">
            <v>30</v>
          </cell>
          <cell r="F36">
            <v>18.899999999999999</v>
          </cell>
          <cell r="G36">
            <v>22.5</v>
          </cell>
        </row>
        <row r="37">
          <cell r="B37">
            <v>9008</v>
          </cell>
          <cell r="C37" t="str">
            <v>Darwin pot</v>
          </cell>
          <cell r="D37" t="str">
            <v>Set of 2</v>
          </cell>
          <cell r="E37">
            <v>78</v>
          </cell>
          <cell r="F37">
            <v>40.4</v>
          </cell>
          <cell r="G37">
            <v>45.5</v>
          </cell>
        </row>
        <row r="38">
          <cell r="B38">
            <v>9014</v>
          </cell>
          <cell r="C38" t="str">
            <v>Lancaster planter</v>
          </cell>
          <cell r="D38" t="str">
            <v>Set of 2</v>
          </cell>
          <cell r="E38">
            <v>90</v>
          </cell>
          <cell r="F38">
            <v>43</v>
          </cell>
          <cell r="G38">
            <v>48</v>
          </cell>
        </row>
        <row r="39">
          <cell r="B39">
            <v>3660</v>
          </cell>
          <cell r="C39" t="str">
            <v>Lancaster planter</v>
          </cell>
          <cell r="D39" t="str">
            <v>Set of 2</v>
          </cell>
          <cell r="E39">
            <v>90</v>
          </cell>
          <cell r="F39">
            <v>43</v>
          </cell>
          <cell r="G39">
            <v>48</v>
          </cell>
        </row>
        <row r="40">
          <cell r="B40">
            <v>9015</v>
          </cell>
          <cell r="C40" t="str">
            <v>Lyon planter</v>
          </cell>
          <cell r="D40" t="str">
            <v>Set of 4</v>
          </cell>
          <cell r="E40">
            <v>107</v>
          </cell>
          <cell r="F40">
            <v>65</v>
          </cell>
          <cell r="G40">
            <v>65</v>
          </cell>
        </row>
        <row r="41">
          <cell r="B41">
            <v>9017</v>
          </cell>
          <cell r="C41" t="str">
            <v>Plano planter</v>
          </cell>
          <cell r="D41" t="str">
            <v>Set of 3</v>
          </cell>
          <cell r="E41">
            <v>38</v>
          </cell>
          <cell r="F41">
            <v>15.75</v>
          </cell>
          <cell r="G41"/>
        </row>
        <row r="42">
          <cell r="B42">
            <v>9018</v>
          </cell>
          <cell r="C42" t="str">
            <v>Rockford planter</v>
          </cell>
          <cell r="D42" t="str">
            <v>Set of 3</v>
          </cell>
          <cell r="E42">
            <v>78</v>
          </cell>
          <cell r="F42">
            <v>38.450000000000003</v>
          </cell>
          <cell r="G42">
            <v>42.5</v>
          </cell>
        </row>
        <row r="43">
          <cell r="B43">
            <v>9022</v>
          </cell>
          <cell r="C43" t="str">
            <v>Winchester jar</v>
          </cell>
          <cell r="D43" t="str">
            <v>PC</v>
          </cell>
          <cell r="F43">
            <v>33.200000000000003</v>
          </cell>
        </row>
        <row r="44">
          <cell r="B44">
            <v>9025</v>
          </cell>
          <cell r="C44" t="str">
            <v>Alexandria planter</v>
          </cell>
          <cell r="D44" t="str">
            <v>Set of 2</v>
          </cell>
          <cell r="E44"/>
          <cell r="F44">
            <v>62.75</v>
          </cell>
        </row>
        <row r="45">
          <cell r="B45">
            <v>9026</v>
          </cell>
          <cell r="C45" t="str">
            <v>Santa Ana turtle</v>
          </cell>
          <cell r="D45" t="str">
            <v>PC</v>
          </cell>
          <cell r="E45">
            <v>12</v>
          </cell>
          <cell r="F45">
            <v>12.95</v>
          </cell>
          <cell r="G45"/>
        </row>
        <row r="46">
          <cell r="B46">
            <v>9032</v>
          </cell>
          <cell r="C46" t="str">
            <v>Fresno planter</v>
          </cell>
          <cell r="D46" t="str">
            <v>Set of 3</v>
          </cell>
          <cell r="E46">
            <v>89</v>
          </cell>
          <cell r="F46">
            <v>54.05</v>
          </cell>
          <cell r="G46">
            <v>54.05</v>
          </cell>
        </row>
        <row r="47">
          <cell r="B47">
            <v>9036</v>
          </cell>
          <cell r="C47" t="str">
            <v>Macon pot - curved up rim</v>
          </cell>
          <cell r="D47" t="str">
            <v>Set of 2</v>
          </cell>
          <cell r="E47">
            <v>81</v>
          </cell>
          <cell r="F47">
            <v>45.15</v>
          </cell>
          <cell r="G47"/>
        </row>
        <row r="48">
          <cell r="B48">
            <v>9040</v>
          </cell>
          <cell r="C48" t="str">
            <v>Sandy springs diamond jar</v>
          </cell>
          <cell r="D48" t="str">
            <v>PC</v>
          </cell>
          <cell r="E48">
            <v>69</v>
          </cell>
          <cell r="F48">
            <v>52.64</v>
          </cell>
          <cell r="G48">
            <v>52.64</v>
          </cell>
        </row>
        <row r="49">
          <cell r="B49">
            <v>9042</v>
          </cell>
          <cell r="C49" t="str">
            <v>Sugar land jar</v>
          </cell>
          <cell r="D49" t="str">
            <v>PC</v>
          </cell>
          <cell r="E49">
            <v>67</v>
          </cell>
          <cell r="F49">
            <v>46.31</v>
          </cell>
        </row>
        <row r="50">
          <cell r="B50">
            <v>9043</v>
          </cell>
          <cell r="C50" t="str">
            <v>Verona planter</v>
          </cell>
          <cell r="D50" t="str">
            <v>Set of 3</v>
          </cell>
          <cell r="E50">
            <v>74</v>
          </cell>
          <cell r="F50">
            <v>28.4</v>
          </cell>
          <cell r="G50"/>
        </row>
        <row r="51">
          <cell r="B51">
            <v>9047</v>
          </cell>
          <cell r="C51" t="str">
            <v>Harbor planter</v>
          </cell>
          <cell r="D51" t="str">
            <v>Set of 3</v>
          </cell>
          <cell r="E51">
            <v>80</v>
          </cell>
          <cell r="F51">
            <v>49.6</v>
          </cell>
          <cell r="G51">
            <v>49.6</v>
          </cell>
        </row>
        <row r="52">
          <cell r="B52">
            <v>9048</v>
          </cell>
          <cell r="C52" t="str">
            <v>Boston planter</v>
          </cell>
          <cell r="D52" t="str">
            <v>Set of 3</v>
          </cell>
          <cell r="E52">
            <v>63</v>
          </cell>
          <cell r="F52">
            <v>28.6</v>
          </cell>
        </row>
        <row r="53">
          <cell r="B53">
            <v>3676</v>
          </cell>
          <cell r="C53" t="str">
            <v>Boston planter</v>
          </cell>
          <cell r="D53" t="str">
            <v>Set of 3</v>
          </cell>
          <cell r="E53">
            <v>63</v>
          </cell>
          <cell r="F53">
            <v>28.6</v>
          </cell>
          <cell r="G53"/>
        </row>
        <row r="54">
          <cell r="B54">
            <v>9049</v>
          </cell>
          <cell r="C54" t="str">
            <v>Carson diamond planter</v>
          </cell>
          <cell r="D54" t="str">
            <v>Set of 3</v>
          </cell>
          <cell r="E54">
            <v>95</v>
          </cell>
          <cell r="F54">
            <v>58.41</v>
          </cell>
          <cell r="G54">
            <v>58.41</v>
          </cell>
        </row>
        <row r="55">
          <cell r="B55">
            <v>9051</v>
          </cell>
          <cell r="C55" t="str">
            <v>Denton oval with decor planter</v>
          </cell>
          <cell r="D55" t="str">
            <v>Set of 2</v>
          </cell>
          <cell r="E55">
            <v>55</v>
          </cell>
          <cell r="F55">
            <v>38.61</v>
          </cell>
          <cell r="G55">
            <v>41.5</v>
          </cell>
        </row>
        <row r="56">
          <cell r="B56">
            <v>9054</v>
          </cell>
          <cell r="C56" t="str">
            <v xml:space="preserve">Hanover coin pot -S4 - </v>
          </cell>
          <cell r="D56" t="str">
            <v>Set of 4</v>
          </cell>
          <cell r="E56">
            <v>117</v>
          </cell>
          <cell r="F56">
            <v>40.15</v>
          </cell>
          <cell r="G56">
            <v>44.5</v>
          </cell>
        </row>
        <row r="57">
          <cell r="B57">
            <v>9056</v>
          </cell>
          <cell r="C57" t="str">
            <v>Largo planter</v>
          </cell>
          <cell r="D57" t="str">
            <v>Set of 4</v>
          </cell>
          <cell r="E57"/>
          <cell r="F57">
            <v>32.65</v>
          </cell>
        </row>
        <row r="58">
          <cell r="B58">
            <v>9057</v>
          </cell>
          <cell r="C58" t="str">
            <v>Manchester wide shoulder pot</v>
          </cell>
          <cell r="D58" t="str">
            <v>PC</v>
          </cell>
          <cell r="E58">
            <v>56</v>
          </cell>
          <cell r="F58">
            <v>44.5</v>
          </cell>
        </row>
        <row r="59">
          <cell r="B59">
            <v>9058</v>
          </cell>
          <cell r="C59" t="str">
            <v>San Francisco fish</v>
          </cell>
          <cell r="D59" t="str">
            <v>PC</v>
          </cell>
          <cell r="E59">
            <v>8</v>
          </cell>
          <cell r="F59">
            <v>14.75</v>
          </cell>
        </row>
        <row r="60">
          <cell r="B60">
            <v>9059</v>
          </cell>
          <cell r="C60" t="str">
            <v>Manchester wide shoulder pot</v>
          </cell>
          <cell r="D60" t="str">
            <v>PC</v>
          </cell>
          <cell r="E60">
            <v>65</v>
          </cell>
          <cell r="F60">
            <v>33</v>
          </cell>
          <cell r="G60"/>
        </row>
        <row r="61">
          <cell r="B61">
            <v>9062</v>
          </cell>
          <cell r="C61" t="str">
            <v>Mesa tall ice block planter</v>
          </cell>
          <cell r="D61" t="str">
            <v>Set of 3</v>
          </cell>
          <cell r="E61">
            <v>153</v>
          </cell>
          <cell r="F61">
            <v>70.459999999999994</v>
          </cell>
          <cell r="G61">
            <v>75</v>
          </cell>
        </row>
        <row r="62">
          <cell r="B62">
            <v>9068</v>
          </cell>
          <cell r="C62" t="str">
            <v>Anaheim ice block planter</v>
          </cell>
          <cell r="D62" t="str">
            <v>Set of 3</v>
          </cell>
          <cell r="E62">
            <v>87</v>
          </cell>
          <cell r="F62">
            <v>47.5</v>
          </cell>
          <cell r="G62">
            <v>52.5</v>
          </cell>
        </row>
        <row r="63">
          <cell r="B63">
            <v>9070</v>
          </cell>
          <cell r="C63" t="str">
            <v>Boulder ice block planter</v>
          </cell>
          <cell r="D63" t="str">
            <v>Set of 2</v>
          </cell>
          <cell r="E63">
            <v>78</v>
          </cell>
          <cell r="F63">
            <v>41</v>
          </cell>
          <cell r="G63">
            <v>41</v>
          </cell>
        </row>
        <row r="64">
          <cell r="B64">
            <v>3043</v>
          </cell>
          <cell r="C64" t="str">
            <v>Boulder ice block planter</v>
          </cell>
          <cell r="D64" t="str">
            <v>Set of 2</v>
          </cell>
          <cell r="E64">
            <v>78</v>
          </cell>
          <cell r="F64">
            <v>41</v>
          </cell>
          <cell r="G64">
            <v>41</v>
          </cell>
        </row>
        <row r="65">
          <cell r="B65">
            <v>9076</v>
          </cell>
          <cell r="C65" t="str">
            <v>Jacksonville planter</v>
          </cell>
          <cell r="D65" t="str">
            <v>Set of 2</v>
          </cell>
          <cell r="E65">
            <v>64</v>
          </cell>
          <cell r="F65">
            <v>28.15</v>
          </cell>
          <cell r="G65">
            <v>33.5</v>
          </cell>
        </row>
        <row r="66">
          <cell r="B66">
            <v>9080</v>
          </cell>
          <cell r="C66" t="str">
            <v>Nice jar</v>
          </cell>
          <cell r="D66" t="str">
            <v>PC</v>
          </cell>
          <cell r="E66">
            <v>84</v>
          </cell>
          <cell r="F66">
            <v>69.8</v>
          </cell>
          <cell r="G66"/>
        </row>
        <row r="67">
          <cell r="B67">
            <v>9082</v>
          </cell>
          <cell r="C67" t="str">
            <v xml:space="preserve">Largo planter - S5 </v>
          </cell>
          <cell r="D67" t="str">
            <v>Set of 5</v>
          </cell>
          <cell r="E67">
            <v>140</v>
          </cell>
          <cell r="F67">
            <v>48.9</v>
          </cell>
          <cell r="G67">
            <v>48.9</v>
          </cell>
        </row>
        <row r="68">
          <cell r="B68">
            <v>9084</v>
          </cell>
          <cell r="C68" t="str">
            <v>Sacramento planter</v>
          </cell>
          <cell r="D68" t="str">
            <v>Set of 3</v>
          </cell>
          <cell r="E68">
            <v>70</v>
          </cell>
          <cell r="F68">
            <v>31</v>
          </cell>
        </row>
        <row r="69">
          <cell r="B69">
            <v>9086</v>
          </cell>
          <cell r="C69" t="str">
            <v>Sunnyvale planter</v>
          </cell>
          <cell r="D69" t="str">
            <v>Set of 3</v>
          </cell>
          <cell r="E69">
            <v>51</v>
          </cell>
          <cell r="F69">
            <v>30</v>
          </cell>
        </row>
        <row r="70">
          <cell r="B70">
            <v>9089</v>
          </cell>
          <cell r="C70" t="str">
            <v>Ben Tre bamboo pot</v>
          </cell>
          <cell r="D70" t="str">
            <v>PC</v>
          </cell>
          <cell r="E70"/>
          <cell r="F70">
            <v>36.85</v>
          </cell>
          <cell r="G70"/>
        </row>
        <row r="71">
          <cell r="B71">
            <v>9092</v>
          </cell>
          <cell r="C71" t="str">
            <v>Bradford low planter</v>
          </cell>
          <cell r="D71" t="str">
            <v>Set of 3</v>
          </cell>
          <cell r="E71">
            <v>67</v>
          </cell>
          <cell r="F71">
            <v>54.3</v>
          </cell>
          <cell r="G71">
            <v>54.3</v>
          </cell>
        </row>
        <row r="72">
          <cell r="B72">
            <v>9097</v>
          </cell>
          <cell r="C72" t="str">
            <v>Detroit stool</v>
          </cell>
          <cell r="D72" t="str">
            <v>PC</v>
          </cell>
          <cell r="E72"/>
          <cell r="F72">
            <v>25.3</v>
          </cell>
          <cell r="G72"/>
        </row>
        <row r="73">
          <cell r="B73">
            <v>9094</v>
          </cell>
          <cell r="C73" t="str">
            <v>Charlotte pot</v>
          </cell>
          <cell r="D73" t="str">
            <v>PC</v>
          </cell>
          <cell r="E73">
            <v>30</v>
          </cell>
          <cell r="F73">
            <v>25.47</v>
          </cell>
          <cell r="G73">
            <v>25.47</v>
          </cell>
        </row>
        <row r="74">
          <cell r="B74">
            <v>3519</v>
          </cell>
          <cell r="C74" t="str">
            <v>Charlotte pot</v>
          </cell>
          <cell r="D74" t="str">
            <v>PC</v>
          </cell>
          <cell r="E74">
            <v>30</v>
          </cell>
          <cell r="F74">
            <v>25.47</v>
          </cell>
          <cell r="G74"/>
        </row>
        <row r="75">
          <cell r="B75">
            <v>3504</v>
          </cell>
          <cell r="C75" t="str">
            <v>La Villa pot</v>
          </cell>
          <cell r="D75" t="str">
            <v>Set of 4</v>
          </cell>
          <cell r="E75">
            <v>92</v>
          </cell>
          <cell r="F75">
            <v>48.5</v>
          </cell>
          <cell r="G75">
            <v>48.5</v>
          </cell>
        </row>
        <row r="76">
          <cell r="B76">
            <v>9180</v>
          </cell>
          <cell r="C76" t="str">
            <v>Nightmute pot</v>
          </cell>
          <cell r="D76" t="str">
            <v>Set of 3</v>
          </cell>
          <cell r="E76">
            <v>50</v>
          </cell>
          <cell r="F76">
            <v>24.3</v>
          </cell>
          <cell r="G76"/>
        </row>
        <row r="77">
          <cell r="B77">
            <v>9104</v>
          </cell>
          <cell r="C77" t="str">
            <v>Naperville pot feet</v>
          </cell>
          <cell r="D77" t="str">
            <v>Set of 4</v>
          </cell>
          <cell r="E77">
            <v>0.8</v>
          </cell>
          <cell r="F77">
            <v>2</v>
          </cell>
          <cell r="G77">
            <v>2</v>
          </cell>
        </row>
        <row r="78">
          <cell r="B78">
            <v>3494</v>
          </cell>
          <cell r="C78" t="str">
            <v>Austin garlic pot</v>
          </cell>
          <cell r="D78" t="str">
            <v>Set of 3</v>
          </cell>
          <cell r="E78"/>
          <cell r="F78">
            <v>42</v>
          </cell>
          <cell r="G78"/>
        </row>
        <row r="79">
          <cell r="B79">
            <v>9027</v>
          </cell>
          <cell r="C79" t="str">
            <v>Bonn waffle planter</v>
          </cell>
          <cell r="D79" t="str">
            <v>Set of 2</v>
          </cell>
          <cell r="E79">
            <v>77</v>
          </cell>
          <cell r="F79">
            <v>43.5</v>
          </cell>
          <cell r="G79">
            <v>43.5</v>
          </cell>
        </row>
        <row r="80">
          <cell r="B80">
            <v>9176</v>
          </cell>
          <cell r="C80" t="str">
            <v>Edmond pot</v>
          </cell>
          <cell r="D80" t="str">
            <v>Set of 3</v>
          </cell>
          <cell r="E80"/>
          <cell r="F80">
            <v>32.15</v>
          </cell>
          <cell r="G80"/>
        </row>
        <row r="81">
          <cell r="B81" t="str">
            <v>3661A</v>
          </cell>
          <cell r="C81" t="str">
            <v>Athens drum pot</v>
          </cell>
          <cell r="D81" t="str">
            <v>PC</v>
          </cell>
          <cell r="E81">
            <v>41</v>
          </cell>
          <cell r="F81">
            <v>29.5</v>
          </cell>
          <cell r="G81">
            <v>29.5</v>
          </cell>
        </row>
        <row r="82">
          <cell r="B82">
            <v>9134</v>
          </cell>
          <cell r="C82" t="str">
            <v>Addison pot</v>
          </cell>
          <cell r="D82" t="str">
            <v>Set of 3</v>
          </cell>
          <cell r="E82">
            <v>97</v>
          </cell>
          <cell r="F82">
            <v>54.5</v>
          </cell>
          <cell r="G82">
            <v>54.5</v>
          </cell>
        </row>
        <row r="83">
          <cell r="B83">
            <v>3625</v>
          </cell>
          <cell r="C83" t="str">
            <v>Bastrop pot</v>
          </cell>
          <cell r="D83" t="str">
            <v>Set of 2</v>
          </cell>
          <cell r="E83">
            <v>75</v>
          </cell>
          <cell r="F83">
            <v>48.9</v>
          </cell>
          <cell r="G83">
            <v>48.9</v>
          </cell>
        </row>
        <row r="84">
          <cell r="B84">
            <v>9133</v>
          </cell>
          <cell r="C84" t="str">
            <v>Alice pot</v>
          </cell>
          <cell r="D84" t="str">
            <v>PC</v>
          </cell>
          <cell r="E84">
            <v>71</v>
          </cell>
          <cell r="F84">
            <v>47.45</v>
          </cell>
          <cell r="G84"/>
        </row>
        <row r="85">
          <cell r="B85">
            <v>9079</v>
          </cell>
          <cell r="C85" t="str">
            <v>Napa jar</v>
          </cell>
          <cell r="D85" t="str">
            <v>Set of 3</v>
          </cell>
          <cell r="E85">
            <v>100</v>
          </cell>
          <cell r="F85">
            <v>43.85</v>
          </cell>
          <cell r="G85">
            <v>46.5</v>
          </cell>
        </row>
        <row r="86">
          <cell r="B86">
            <v>9073</v>
          </cell>
          <cell r="C86" t="str">
            <v>Denver planter</v>
          </cell>
          <cell r="D86" t="str">
            <v>Set of 2</v>
          </cell>
          <cell r="E86">
            <v>67</v>
          </cell>
          <cell r="F86">
            <v>37.200000000000003</v>
          </cell>
          <cell r="G86">
            <v>37.200000000000003</v>
          </cell>
        </row>
        <row r="87">
          <cell r="B87">
            <v>3275</v>
          </cell>
          <cell r="C87" t="str">
            <v>Anderson pot</v>
          </cell>
          <cell r="D87" t="str">
            <v>Set of 2</v>
          </cell>
          <cell r="E87">
            <v>77</v>
          </cell>
          <cell r="F87">
            <v>47.55</v>
          </cell>
          <cell r="G87">
            <v>47.55</v>
          </cell>
        </row>
        <row r="88">
          <cell r="B88"/>
          <cell r="C88" t="str">
            <v>Allen planter</v>
          </cell>
          <cell r="D88" t="str">
            <v>Set of 2</v>
          </cell>
          <cell r="E88">
            <v>98</v>
          </cell>
          <cell r="F88">
            <v>48.55</v>
          </cell>
          <cell r="G88">
            <v>48.55</v>
          </cell>
        </row>
        <row r="89">
          <cell r="B89">
            <v>8054</v>
          </cell>
          <cell r="C89" t="str">
            <v>Beijing pot</v>
          </cell>
          <cell r="D89" t="str">
            <v>Set of 2</v>
          </cell>
          <cell r="E89">
            <v>71</v>
          </cell>
          <cell r="F89">
            <v>40.5</v>
          </cell>
          <cell r="G89">
            <v>40.5</v>
          </cell>
        </row>
        <row r="90">
          <cell r="B90">
            <v>9151</v>
          </cell>
          <cell r="C90" t="str">
            <v>Lawndale pot</v>
          </cell>
          <cell r="D90" t="str">
            <v>PC</v>
          </cell>
          <cell r="E90">
            <v>105</v>
          </cell>
          <cell r="F90">
            <v>82.8</v>
          </cell>
          <cell r="G90">
            <v>82.8</v>
          </cell>
        </row>
        <row r="91">
          <cell r="B91">
            <v>3594</v>
          </cell>
          <cell r="C91" t="str">
            <v>Georgetown pot</v>
          </cell>
          <cell r="D91" t="str">
            <v>Set of 4</v>
          </cell>
          <cell r="E91">
            <v>115</v>
          </cell>
          <cell r="F91">
            <v>53</v>
          </cell>
        </row>
        <row r="92">
          <cell r="B92">
            <v>8056</v>
          </cell>
          <cell r="C92" t="str">
            <v>Philadelphia planter</v>
          </cell>
          <cell r="D92" t="str">
            <v>Set of 3</v>
          </cell>
          <cell r="E92">
            <v>33</v>
          </cell>
          <cell r="F92">
            <v>16.7</v>
          </cell>
        </row>
        <row r="93">
          <cell r="B93">
            <v>3010</v>
          </cell>
          <cell r="C93" t="str">
            <v>Munich planter - S3</v>
          </cell>
          <cell r="D93" t="str">
            <v>Set of 3</v>
          </cell>
          <cell r="E93">
            <v>74</v>
          </cell>
          <cell r="F93">
            <v>42.5</v>
          </cell>
        </row>
        <row r="94">
          <cell r="B94" t="str">
            <v>9082-S3</v>
          </cell>
          <cell r="C94" t="str">
            <v>Largo planter - S3</v>
          </cell>
          <cell r="D94" t="str">
            <v>Set of 3</v>
          </cell>
          <cell r="E94">
            <v>111</v>
          </cell>
          <cell r="F94">
            <v>42.9</v>
          </cell>
        </row>
        <row r="95">
          <cell r="B95" t="str">
            <v>8044-S3</v>
          </cell>
          <cell r="C95" t="str">
            <v>Hanover coin pot - S3</v>
          </cell>
          <cell r="D95" t="str">
            <v>Set of 3</v>
          </cell>
          <cell r="E95"/>
          <cell r="F95">
            <v>57.45</v>
          </cell>
        </row>
        <row r="96">
          <cell r="B96" t="str">
            <v>8039-S3</v>
          </cell>
          <cell r="C96" t="str">
            <v>Henderson High Cana pot - S3</v>
          </cell>
          <cell r="D96" t="str">
            <v>Set of 3</v>
          </cell>
          <cell r="E96">
            <v>97</v>
          </cell>
          <cell r="F96">
            <v>42.5</v>
          </cell>
          <cell r="G96"/>
        </row>
        <row r="97">
          <cell r="B97">
            <v>9046</v>
          </cell>
          <cell r="C97" t="str">
            <v>Amsterdam planter</v>
          </cell>
          <cell r="D97" t="str">
            <v>Set of 3</v>
          </cell>
          <cell r="E97"/>
          <cell r="F97">
            <v>27.5</v>
          </cell>
          <cell r="G97">
            <v>30.5</v>
          </cell>
        </row>
        <row r="98">
          <cell r="B98">
            <v>9006</v>
          </cell>
          <cell r="C98" t="str">
            <v>Canberra artichoke planter</v>
          </cell>
          <cell r="D98" t="str">
            <v>Set of 3</v>
          </cell>
          <cell r="E98">
            <v>82</v>
          </cell>
          <cell r="F98">
            <v>40.869999999999997</v>
          </cell>
          <cell r="G98">
            <v>44.5</v>
          </cell>
        </row>
        <row r="99">
          <cell r="B99">
            <v>9009</v>
          </cell>
          <cell r="C99" t="str">
            <v>Everett planter</v>
          </cell>
          <cell r="D99" t="str">
            <v>Set of 3</v>
          </cell>
          <cell r="F99">
            <v>50.5</v>
          </cell>
          <cell r="G99">
            <v>50.5</v>
          </cell>
        </row>
        <row r="100">
          <cell r="B100">
            <v>9010</v>
          </cell>
          <cell r="C100" t="str">
            <v>New York  tall jar</v>
          </cell>
          <cell r="D100" t="str">
            <v>PC</v>
          </cell>
          <cell r="F100">
            <v>145.25</v>
          </cell>
          <cell r="G100">
            <v>145.25</v>
          </cell>
        </row>
        <row r="101">
          <cell r="B101">
            <v>9011</v>
          </cell>
          <cell r="C101" t="str">
            <v>Fremont planter</v>
          </cell>
          <cell r="D101" t="str">
            <v>Set of 3</v>
          </cell>
          <cell r="F101">
            <v>55.15</v>
          </cell>
          <cell r="G101">
            <v>55.15</v>
          </cell>
        </row>
        <row r="102">
          <cell r="B102">
            <v>9055</v>
          </cell>
          <cell r="C102" t="str">
            <v>Huntington planter</v>
          </cell>
          <cell r="D102" t="str">
            <v>Set of 3</v>
          </cell>
          <cell r="E102"/>
          <cell r="F102">
            <v>28.95</v>
          </cell>
          <cell r="G102">
            <v>32</v>
          </cell>
        </row>
        <row r="103">
          <cell r="B103" t="str">
            <v>9068-S2</v>
          </cell>
          <cell r="C103" t="str">
            <v>Mesa tall ice block planter</v>
          </cell>
          <cell r="D103" t="str">
            <v>Set of 2</v>
          </cell>
          <cell r="E103">
            <v>70</v>
          </cell>
          <cell r="G103"/>
        </row>
        <row r="104">
          <cell r="B104">
            <v>9153</v>
          </cell>
          <cell r="C104" t="str">
            <v>Bowl planter</v>
          </cell>
          <cell r="D104" t="str">
            <v>Pc</v>
          </cell>
          <cell r="E104">
            <v>38</v>
          </cell>
          <cell r="G104">
            <v>35.700000000000003</v>
          </cell>
        </row>
        <row r="105">
          <cell r="B105">
            <v>9132</v>
          </cell>
          <cell r="C105" t="str">
            <v>Henderson High Cana pot</v>
          </cell>
          <cell r="D105" t="str">
            <v>Set of 4</v>
          </cell>
          <cell r="E105">
            <v>103</v>
          </cell>
          <cell r="G105">
            <v>48.5</v>
          </cell>
        </row>
        <row r="106">
          <cell r="B106" t="str">
            <v>9134-1</v>
          </cell>
          <cell r="C106" t="str">
            <v xml:space="preserve"> Grass hat planter</v>
          </cell>
          <cell r="D106" t="str">
            <v>Set of 3</v>
          </cell>
          <cell r="E106">
            <v>28</v>
          </cell>
          <cell r="G106">
            <v>19.45</v>
          </cell>
        </row>
        <row r="107">
          <cell r="B107"/>
          <cell r="C107"/>
          <cell r="D107"/>
          <cell r="E107"/>
          <cell r="G107"/>
        </row>
        <row r="108">
          <cell r="B108">
            <v>9201</v>
          </cell>
          <cell r="C108" t="str">
            <v>Cake planter</v>
          </cell>
          <cell r="D108" t="str">
            <v>Set of 3</v>
          </cell>
          <cell r="E108">
            <v>37</v>
          </cell>
          <cell r="G108">
            <v>28.5</v>
          </cell>
        </row>
        <row r="109">
          <cell r="B109">
            <v>9128</v>
          </cell>
          <cell r="C109" t="str">
            <v>Square pot</v>
          </cell>
          <cell r="D109" t="str">
            <v>Set of 3</v>
          </cell>
          <cell r="E109">
            <v>69</v>
          </cell>
          <cell r="G109">
            <v>37.4</v>
          </cell>
        </row>
        <row r="110">
          <cell r="B110">
            <v>9123</v>
          </cell>
          <cell r="C110" t="str">
            <v>Round high pot</v>
          </cell>
          <cell r="D110" t="str">
            <v>Set of 3</v>
          </cell>
          <cell r="E110">
            <v>58</v>
          </cell>
          <cell r="G110">
            <v>30.5</v>
          </cell>
        </row>
        <row r="111">
          <cell r="B111" t="str">
            <v>9082-S4</v>
          </cell>
          <cell r="C111" t="str">
            <v>Largo planter</v>
          </cell>
          <cell r="D111" t="str">
            <v>Set of 4</v>
          </cell>
          <cell r="E111">
            <v>76</v>
          </cell>
          <cell r="G111">
            <v>32.65</v>
          </cell>
        </row>
        <row r="112">
          <cell r="B112" t="str">
            <v>9002-NM</v>
          </cell>
          <cell r="C112" t="str">
            <v>Houston fish bowl - Curved up rim</v>
          </cell>
          <cell r="D112" t="str">
            <v>Set of 3</v>
          </cell>
          <cell r="E112">
            <v>86</v>
          </cell>
          <cell r="G112">
            <v>44.5</v>
          </cell>
        </row>
        <row r="113">
          <cell r="B113">
            <v>9100</v>
          </cell>
          <cell r="C113" t="str">
            <v>Garland spheres</v>
          </cell>
          <cell r="D113" t="str">
            <v>PC</v>
          </cell>
          <cell r="E113">
            <v>9</v>
          </cell>
          <cell r="G113">
            <v>10</v>
          </cell>
        </row>
        <row r="114">
          <cell r="B114">
            <v>5140</v>
          </cell>
          <cell r="C114" t="str">
            <v>Panama City fish, size M</v>
          </cell>
          <cell r="D114" t="str">
            <v>PC</v>
          </cell>
          <cell r="E114">
            <v>15</v>
          </cell>
          <cell r="G114">
            <v>23</v>
          </cell>
        </row>
        <row r="115">
          <cell r="B115">
            <v>9112</v>
          </cell>
          <cell r="C115" t="str">
            <v xml:space="preserve">Addison pot        </v>
          </cell>
          <cell r="D115" t="str">
            <v>Set of 3</v>
          </cell>
          <cell r="E115">
            <v>97</v>
          </cell>
          <cell r="G115">
            <v>54.5</v>
          </cell>
        </row>
        <row r="116">
          <cell r="B116">
            <v>8441</v>
          </cell>
          <cell r="C116" t="str">
            <v>Seat garden</v>
          </cell>
          <cell r="D116" t="str">
            <v>PC</v>
          </cell>
          <cell r="E116">
            <v>25</v>
          </cell>
          <cell r="G116">
            <v>32.4</v>
          </cell>
        </row>
        <row r="117">
          <cell r="B117">
            <v>9035</v>
          </cell>
          <cell r="C117" t="str">
            <v>Laredo planter</v>
          </cell>
          <cell r="D117" t="str">
            <v>Set of 3</v>
          </cell>
          <cell r="E117">
            <v>33</v>
          </cell>
          <cell r="G117">
            <v>20.55</v>
          </cell>
        </row>
        <row r="118">
          <cell r="B118">
            <v>8271</v>
          </cell>
          <cell r="C118" t="str">
            <v>Diamond Flare Pots</v>
          </cell>
          <cell r="D118" t="str">
            <v>Set of 3</v>
          </cell>
          <cell r="E118">
            <v>45</v>
          </cell>
          <cell r="G118">
            <v>47.9</v>
          </cell>
        </row>
        <row r="119">
          <cell r="B119">
            <v>9121</v>
          </cell>
          <cell r="C119" t="str">
            <v>Round stripe pot</v>
          </cell>
          <cell r="D119" t="str">
            <v>Set of 3</v>
          </cell>
          <cell r="E119">
            <v>38</v>
          </cell>
          <cell r="G119">
            <v>24.55</v>
          </cell>
        </row>
        <row r="120">
          <cell r="B120">
            <v>9162</v>
          </cell>
          <cell r="C120" t="str">
            <v>Round lizard</v>
          </cell>
          <cell r="D120" t="str">
            <v>Set of 3</v>
          </cell>
          <cell r="E120">
            <v>50</v>
          </cell>
          <cell r="G120">
            <v>29</v>
          </cell>
        </row>
        <row r="121">
          <cell r="B121">
            <v>3286</v>
          </cell>
          <cell r="C121" t="str">
            <v>Alamo pot</v>
          </cell>
          <cell r="D121" t="str">
            <v>Set of 2</v>
          </cell>
          <cell r="E121">
            <v>85</v>
          </cell>
          <cell r="G121">
            <v>52.2</v>
          </cell>
        </row>
        <row r="122">
          <cell r="B122">
            <v>3623</v>
          </cell>
          <cell r="C122" t="str">
            <v>New Braunfels pot</v>
          </cell>
          <cell r="D122" t="str">
            <v>Set of 3</v>
          </cell>
          <cell r="E122">
            <v>90</v>
          </cell>
          <cell r="G122">
            <v>58.75</v>
          </cell>
        </row>
        <row r="123">
          <cell r="B123">
            <v>3134</v>
          </cell>
          <cell r="C123" t="str">
            <v>Manchester pot</v>
          </cell>
          <cell r="D123" t="str">
            <v>PC</v>
          </cell>
          <cell r="E123">
            <v>35</v>
          </cell>
          <cell r="G123">
            <v>40.85</v>
          </cell>
        </row>
        <row r="124">
          <cell r="B124">
            <v>7052</v>
          </cell>
          <cell r="C124" t="str">
            <v>Leakey pot</v>
          </cell>
          <cell r="D124" t="str">
            <v>Set of 3</v>
          </cell>
          <cell r="E124">
            <v>98</v>
          </cell>
          <cell r="G124">
            <v>59.6</v>
          </cell>
        </row>
        <row r="125">
          <cell r="B125">
            <v>3240</v>
          </cell>
          <cell r="C125" t="str">
            <v>Birmingham planter</v>
          </cell>
          <cell r="D125" t="str">
            <v>Set of 3</v>
          </cell>
          <cell r="E125">
            <v>125</v>
          </cell>
          <cell r="G125">
            <v>50.1</v>
          </cell>
        </row>
        <row r="126">
          <cell r="B126">
            <v>9037</v>
          </cell>
          <cell r="C126" t="str">
            <v>Nancy planter</v>
          </cell>
          <cell r="D126" t="str">
            <v>Set of 4</v>
          </cell>
          <cell r="E126">
            <v>105</v>
          </cell>
          <cell r="G126">
            <v>43.95</v>
          </cell>
        </row>
        <row r="127">
          <cell r="B127" t="str">
            <v>8009-S2</v>
          </cell>
          <cell r="C127" t="str">
            <v xml:space="preserve"> Berne window box planter</v>
          </cell>
          <cell r="D127" t="str">
            <v>Set of 2</v>
          </cell>
          <cell r="G127">
            <v>40.15</v>
          </cell>
        </row>
        <row r="128">
          <cell r="B128" t="str">
            <v>001B</v>
          </cell>
          <cell r="C128" t="str">
            <v>Garland spheres</v>
          </cell>
          <cell r="D128" t="str">
            <v>Set of 4</v>
          </cell>
          <cell r="E128"/>
          <cell r="G128">
            <v>29</v>
          </cell>
        </row>
        <row r="129">
          <cell r="B129" t="str">
            <v>001B-A</v>
          </cell>
          <cell r="C129" t="str">
            <v>Garland spheres</v>
          </cell>
          <cell r="D129" t="str">
            <v>PC</v>
          </cell>
          <cell r="E129">
            <v>18</v>
          </cell>
          <cell r="G129">
            <v>15</v>
          </cell>
        </row>
        <row r="130">
          <cell r="B130" t="str">
            <v>001B-B</v>
          </cell>
          <cell r="C130" t="str">
            <v>Garland spheres</v>
          </cell>
          <cell r="D130" t="str">
            <v>PC</v>
          </cell>
          <cell r="E130">
            <v>8</v>
          </cell>
          <cell r="G130">
            <v>10</v>
          </cell>
        </row>
        <row r="131">
          <cell r="B131" t="str">
            <v>001B-C</v>
          </cell>
          <cell r="C131" t="str">
            <v>Garland spheres</v>
          </cell>
          <cell r="D131" t="str">
            <v>PC</v>
          </cell>
          <cell r="E131">
            <v>5</v>
          </cell>
          <cell r="G131">
            <v>4</v>
          </cell>
        </row>
        <row r="132">
          <cell r="B132">
            <v>9096</v>
          </cell>
          <cell r="C132" t="str">
            <v>Chang Mai Buddha head</v>
          </cell>
          <cell r="D132" t="str">
            <v>PC</v>
          </cell>
          <cell r="E132"/>
          <cell r="G132">
            <v>16</v>
          </cell>
        </row>
        <row r="133">
          <cell r="B133">
            <v>9098</v>
          </cell>
          <cell r="C133" t="str">
            <v>Florence fish</v>
          </cell>
          <cell r="D133" t="str">
            <v>PC</v>
          </cell>
          <cell r="E133">
            <v>13</v>
          </cell>
          <cell r="G133">
            <v>35.5</v>
          </cell>
        </row>
        <row r="134">
          <cell r="B134" t="str">
            <v>9100-S3</v>
          </cell>
          <cell r="C134" t="str">
            <v>Garland spheres</v>
          </cell>
          <cell r="D134" t="str">
            <v>Set of 3</v>
          </cell>
          <cell r="E134">
            <v>31</v>
          </cell>
          <cell r="G134">
            <v>29</v>
          </cell>
        </row>
        <row r="135">
          <cell r="B135">
            <v>9102</v>
          </cell>
          <cell r="C135" t="str">
            <v>Conroe square saucers</v>
          </cell>
          <cell r="D135" t="str">
            <v>Set of 6</v>
          </cell>
          <cell r="G135">
            <v>66.55</v>
          </cell>
        </row>
        <row r="136">
          <cell r="B136">
            <v>9103</v>
          </cell>
          <cell r="C136" t="str">
            <v>Baytown round saucers</v>
          </cell>
          <cell r="D136" t="str">
            <v>Set of 5</v>
          </cell>
          <cell r="G136">
            <v>66.5</v>
          </cell>
        </row>
        <row r="137">
          <cell r="B137">
            <v>9107</v>
          </cell>
          <cell r="C137" t="str">
            <v>Planter</v>
          </cell>
          <cell r="D137" t="str">
            <v>PC</v>
          </cell>
          <cell r="G137">
            <v>26.8</v>
          </cell>
        </row>
        <row r="138">
          <cell r="B138">
            <v>9110</v>
          </cell>
          <cell r="C138" t="str">
            <v>Planter</v>
          </cell>
          <cell r="D138" t="str">
            <v>Set of 3</v>
          </cell>
          <cell r="E138"/>
          <cell r="G138">
            <v>24.3</v>
          </cell>
        </row>
        <row r="139">
          <cell r="B139">
            <v>9114</v>
          </cell>
          <cell r="C139" t="str">
            <v>Planter</v>
          </cell>
          <cell r="D139" t="str">
            <v>PC</v>
          </cell>
          <cell r="E139">
            <v>25</v>
          </cell>
          <cell r="G139">
            <v>22.6</v>
          </cell>
        </row>
        <row r="140">
          <cell r="B140">
            <v>9116</v>
          </cell>
          <cell r="C140" t="str">
            <v>Water fall</v>
          </cell>
          <cell r="D140" t="str">
            <v>PC</v>
          </cell>
          <cell r="E140">
            <v>50</v>
          </cell>
          <cell r="G140">
            <v>48.2</v>
          </cell>
        </row>
        <row r="141">
          <cell r="B141">
            <v>9126</v>
          </cell>
          <cell r="C141" t="str">
            <v>Planter</v>
          </cell>
          <cell r="D141" t="str">
            <v>Set of 2</v>
          </cell>
          <cell r="E141"/>
          <cell r="G141">
            <v>45.2</v>
          </cell>
        </row>
        <row r="142">
          <cell r="B142">
            <v>9127</v>
          </cell>
          <cell r="C142" t="str">
            <v>Planter</v>
          </cell>
          <cell r="D142" t="str">
            <v>Set of 3</v>
          </cell>
          <cell r="E142">
            <v>55</v>
          </cell>
          <cell r="G142">
            <v>58.4</v>
          </cell>
        </row>
        <row r="143">
          <cell r="B143">
            <v>9130</v>
          </cell>
          <cell r="C143" t="str">
            <v>Planter</v>
          </cell>
          <cell r="D143" t="str">
            <v>Set of 3</v>
          </cell>
          <cell r="E143">
            <v>60</v>
          </cell>
          <cell r="G143">
            <v>55.5</v>
          </cell>
        </row>
        <row r="144">
          <cell r="B144">
            <v>9137</v>
          </cell>
          <cell r="C144" t="str">
            <v>Planter</v>
          </cell>
          <cell r="D144" t="str">
            <v>PC</v>
          </cell>
          <cell r="E144">
            <v>40</v>
          </cell>
          <cell r="G144">
            <v>43</v>
          </cell>
        </row>
        <row r="145">
          <cell r="B145">
            <v>9147</v>
          </cell>
          <cell r="C145" t="str">
            <v>Planter</v>
          </cell>
          <cell r="D145" t="str">
            <v>Set of 3</v>
          </cell>
          <cell r="E145">
            <v>220</v>
          </cell>
          <cell r="G145">
            <v>195</v>
          </cell>
        </row>
        <row r="146">
          <cell r="B146">
            <v>9150</v>
          </cell>
          <cell r="C146" t="str">
            <v>Planter</v>
          </cell>
          <cell r="D146" t="str">
            <v>PC</v>
          </cell>
          <cell r="E146">
            <v>73</v>
          </cell>
          <cell r="G146" t="str">
            <v>115/85.5</v>
          </cell>
        </row>
        <row r="147">
          <cell r="B147">
            <v>9164</v>
          </cell>
          <cell r="C147" t="str">
            <v>Planter</v>
          </cell>
          <cell r="D147" t="str">
            <v>Set of 3</v>
          </cell>
          <cell r="E147">
            <v>42</v>
          </cell>
          <cell r="F147"/>
          <cell r="G147">
            <v>38.75</v>
          </cell>
        </row>
        <row r="148">
          <cell r="B148">
            <v>9170</v>
          </cell>
          <cell r="C148" t="str">
            <v>Sanford planter</v>
          </cell>
          <cell r="D148" t="str">
            <v>Set of 3</v>
          </cell>
          <cell r="E148">
            <v>93</v>
          </cell>
          <cell r="F148">
            <v>43.85</v>
          </cell>
          <cell r="G148">
            <v>43.85</v>
          </cell>
        </row>
        <row r="149">
          <cell r="B149">
            <v>9178</v>
          </cell>
          <cell r="C149" t="str">
            <v>Animal</v>
          </cell>
          <cell r="D149" t="str">
            <v>PC</v>
          </cell>
          <cell r="E149">
            <v>44</v>
          </cell>
          <cell r="G149"/>
        </row>
        <row r="150">
          <cell r="B150">
            <v>9177</v>
          </cell>
          <cell r="C150" t="str">
            <v>Animal</v>
          </cell>
          <cell r="D150" t="str">
            <v>PC</v>
          </cell>
          <cell r="E150">
            <v>9</v>
          </cell>
          <cell r="G150">
            <v>32.35</v>
          </cell>
        </row>
        <row r="151">
          <cell r="B151">
            <v>9202</v>
          </cell>
          <cell r="C151" t="str">
            <v>Water fall</v>
          </cell>
          <cell r="D151" t="str">
            <v>Set of 2</v>
          </cell>
          <cell r="E151">
            <v>35</v>
          </cell>
          <cell r="G151">
            <v>40.85</v>
          </cell>
        </row>
        <row r="152">
          <cell r="B152" t="str">
            <v>9206-A</v>
          </cell>
          <cell r="C152" t="str">
            <v>Water fall</v>
          </cell>
          <cell r="D152" t="str">
            <v>Pc of S2</v>
          </cell>
          <cell r="E152"/>
          <cell r="G152">
            <v>98.5</v>
          </cell>
        </row>
        <row r="153">
          <cell r="B153" t="str">
            <v>9206-B</v>
          </cell>
          <cell r="C153" t="str">
            <v>Water fall</v>
          </cell>
          <cell r="D153" t="str">
            <v>Pc of S2</v>
          </cell>
          <cell r="E153">
            <v>40</v>
          </cell>
          <cell r="G153"/>
        </row>
        <row r="154">
          <cell r="B154" t="str">
            <v>9209-A</v>
          </cell>
          <cell r="C154" t="str">
            <v>Water fall</v>
          </cell>
          <cell r="D154" t="str">
            <v>Pc of S4</v>
          </cell>
          <cell r="E154">
            <v>20</v>
          </cell>
          <cell r="G154">
            <v>87.5</v>
          </cell>
        </row>
        <row r="155">
          <cell r="B155" t="str">
            <v>9209-B</v>
          </cell>
          <cell r="C155" t="str">
            <v>Water fall</v>
          </cell>
          <cell r="D155" t="str">
            <v>Pc of S4</v>
          </cell>
          <cell r="E155">
            <v>7</v>
          </cell>
        </row>
        <row r="156">
          <cell r="B156" t="str">
            <v>9209-C</v>
          </cell>
          <cell r="C156" t="str">
            <v>Water fall</v>
          </cell>
          <cell r="D156" t="str">
            <v>Pc of S4</v>
          </cell>
          <cell r="E156">
            <v>5</v>
          </cell>
        </row>
        <row r="157">
          <cell r="B157" t="str">
            <v>9209-D</v>
          </cell>
          <cell r="C157" t="str">
            <v>Water fall</v>
          </cell>
          <cell r="D157" t="str">
            <v>Pc of S4</v>
          </cell>
          <cell r="E157">
            <v>3</v>
          </cell>
          <cell r="G157"/>
        </row>
        <row r="158">
          <cell r="B158" t="str">
            <v>9216-A</v>
          </cell>
          <cell r="C158" t="str">
            <v>Water fall</v>
          </cell>
          <cell r="D158" t="str">
            <v>Pc of S2</v>
          </cell>
          <cell r="E158">
            <v>20</v>
          </cell>
          <cell r="G158">
            <v>100.5</v>
          </cell>
        </row>
        <row r="159">
          <cell r="B159" t="str">
            <v>9216-B</v>
          </cell>
          <cell r="C159" t="str">
            <v>Water fall</v>
          </cell>
          <cell r="D159" t="str">
            <v>Pc of S2</v>
          </cell>
          <cell r="E159">
            <v>40</v>
          </cell>
          <cell r="G159"/>
        </row>
        <row r="160">
          <cell r="B160">
            <v>9218</v>
          </cell>
          <cell r="C160" t="str">
            <v>Planter</v>
          </cell>
          <cell r="D160" t="str">
            <v>PC</v>
          </cell>
          <cell r="E160"/>
          <cell r="G160">
            <v>86</v>
          </cell>
        </row>
        <row r="161">
          <cell r="B161">
            <v>7036</v>
          </cell>
          <cell r="C161" t="str">
            <v>Planter</v>
          </cell>
          <cell r="D161" t="str">
            <v>PC</v>
          </cell>
          <cell r="E161">
            <v>55</v>
          </cell>
          <cell r="G161">
            <v>37.950000000000003</v>
          </cell>
        </row>
        <row r="162">
          <cell r="B162" t="str">
            <v>3523A</v>
          </cell>
          <cell r="C162" t="str">
            <v>Planter</v>
          </cell>
          <cell r="D162" t="str">
            <v>PC</v>
          </cell>
          <cell r="E162">
            <v>170</v>
          </cell>
          <cell r="G162">
            <v>190.5</v>
          </cell>
        </row>
        <row r="163">
          <cell r="B163">
            <v>3052</v>
          </cell>
          <cell r="C163" t="str">
            <v xml:space="preserve">Addison pot        </v>
          </cell>
          <cell r="D163" t="str">
            <v>Set of 3</v>
          </cell>
          <cell r="E163">
            <v>97</v>
          </cell>
          <cell r="G163">
            <v>75</v>
          </cell>
        </row>
        <row r="164">
          <cell r="B164" t="str">
            <v>3660-S3</v>
          </cell>
          <cell r="C164" t="str">
            <v>Lancaster planter</v>
          </cell>
          <cell r="D164" t="str">
            <v>Set of 3</v>
          </cell>
          <cell r="E164">
            <v>58</v>
          </cell>
          <cell r="G164">
            <v>56</v>
          </cell>
        </row>
        <row r="165">
          <cell r="B165">
            <v>9148</v>
          </cell>
          <cell r="C165" t="str">
            <v>Planter</v>
          </cell>
          <cell r="D165" t="str">
            <v>Set of 3</v>
          </cell>
          <cell r="E165">
            <v>120</v>
          </cell>
          <cell r="G165">
            <v>145</v>
          </cell>
        </row>
        <row r="166">
          <cell r="B166">
            <v>9163</v>
          </cell>
          <cell r="C166" t="str">
            <v>Planter</v>
          </cell>
          <cell r="D166" t="str">
            <v>Set of 2</v>
          </cell>
          <cell r="E166">
            <v>80</v>
          </cell>
          <cell r="G166">
            <v>42</v>
          </cell>
        </row>
        <row r="167">
          <cell r="B167">
            <v>8037</v>
          </cell>
          <cell r="C167" t="str">
            <v>Planter</v>
          </cell>
          <cell r="D167" t="str">
            <v>PC</v>
          </cell>
          <cell r="E167">
            <v>35</v>
          </cell>
          <cell r="G167">
            <v>32.25</v>
          </cell>
        </row>
        <row r="168">
          <cell r="B168">
            <v>8036</v>
          </cell>
          <cell r="C168" t="str">
            <v>Planter</v>
          </cell>
          <cell r="D168" t="str">
            <v>PC</v>
          </cell>
          <cell r="E168">
            <v>23</v>
          </cell>
          <cell r="G168">
            <v>29.85</v>
          </cell>
        </row>
        <row r="169">
          <cell r="B169">
            <v>9131</v>
          </cell>
          <cell r="C169" t="str">
            <v>Planter</v>
          </cell>
          <cell r="D169" t="str">
            <v>Set of 3</v>
          </cell>
          <cell r="E169">
            <v>50</v>
          </cell>
          <cell r="G169">
            <v>47</v>
          </cell>
        </row>
        <row r="170">
          <cell r="B170">
            <v>3245</v>
          </cell>
          <cell r="C170" t="str">
            <v>Planter</v>
          </cell>
          <cell r="D170" t="str">
            <v>Set of 2</v>
          </cell>
          <cell r="E170">
            <v>80</v>
          </cell>
          <cell r="G170" t="str">
            <v>CHƯA CÓ GIÁ</v>
          </cell>
        </row>
        <row r="171">
          <cell r="B171">
            <v>9034</v>
          </cell>
          <cell r="C171" t="str">
            <v>Hull planter</v>
          </cell>
          <cell r="D171" t="str">
            <v>Set of 3</v>
          </cell>
          <cell r="E171">
            <v>66</v>
          </cell>
          <cell r="G171">
            <v>36.799999999999997</v>
          </cell>
        </row>
        <row r="172">
          <cell r="B172">
            <v>3580</v>
          </cell>
          <cell r="C172" t="str">
            <v>Planter</v>
          </cell>
          <cell r="D172" t="str">
            <v>Set of 3</v>
          </cell>
          <cell r="E172">
            <v>75</v>
          </cell>
          <cell r="G172">
            <v>44.8</v>
          </cell>
        </row>
        <row r="173">
          <cell r="B173">
            <v>8050</v>
          </cell>
          <cell r="C173" t="str">
            <v>Planter</v>
          </cell>
          <cell r="D173" t="str">
            <v>PC</v>
          </cell>
          <cell r="E173">
            <v>20</v>
          </cell>
          <cell r="G173">
            <v>20.5</v>
          </cell>
        </row>
        <row r="174">
          <cell r="B174">
            <v>8012</v>
          </cell>
          <cell r="C174" t="str">
            <v>Planter</v>
          </cell>
          <cell r="D174" t="str">
            <v>PC</v>
          </cell>
          <cell r="E174">
            <v>46</v>
          </cell>
          <cell r="G174">
            <v>39</v>
          </cell>
        </row>
        <row r="175">
          <cell r="B175" t="str">
            <v>9128-S2</v>
          </cell>
          <cell r="C175" t="str">
            <v>Abbott pot</v>
          </cell>
          <cell r="D175" t="str">
            <v>Set of 2</v>
          </cell>
          <cell r="E175">
            <v>77</v>
          </cell>
          <cell r="G175">
            <v>40.4</v>
          </cell>
        </row>
        <row r="176">
          <cell r="B176" t="str">
            <v>9001-S4</v>
          </cell>
          <cell r="C176" t="str">
            <v>Paris planter</v>
          </cell>
          <cell r="D176" t="str">
            <v>Set of 4</v>
          </cell>
        </row>
        <row r="177">
          <cell r="B177" t="str">
            <v>NM-1</v>
          </cell>
          <cell r="C177" t="str">
            <v>Planter</v>
          </cell>
          <cell r="D177" t="str">
            <v>Set of 2</v>
          </cell>
          <cell r="E177">
            <v>50</v>
          </cell>
        </row>
        <row r="178">
          <cell r="B178" t="str">
            <v>NM-2</v>
          </cell>
          <cell r="C178" t="str">
            <v>Planter</v>
          </cell>
          <cell r="D178" t="str">
            <v>Set of 2</v>
          </cell>
          <cell r="E178">
            <v>50</v>
          </cell>
        </row>
        <row r="179">
          <cell r="B179" t="str">
            <v>NM-3</v>
          </cell>
          <cell r="C179" t="str">
            <v>Planter</v>
          </cell>
          <cell r="D179" t="str">
            <v>Set of 2</v>
          </cell>
          <cell r="E179">
            <v>30</v>
          </cell>
        </row>
        <row r="180">
          <cell r="B180">
            <v>9001</v>
          </cell>
          <cell r="C180" t="str">
            <v>Paris planter</v>
          </cell>
          <cell r="D180" t="str">
            <v>Set of 3</v>
          </cell>
          <cell r="E180">
            <v>70</v>
          </cell>
        </row>
        <row r="181">
          <cell r="B181" t="str">
            <v>9100-A</v>
          </cell>
          <cell r="C181" t="str">
            <v>Garland spheres</v>
          </cell>
          <cell r="D181" t="str">
            <v>PC</v>
          </cell>
          <cell r="E181">
            <v>18</v>
          </cell>
        </row>
        <row r="182">
          <cell r="B182" t="str">
            <v>9100-B</v>
          </cell>
          <cell r="C182" t="str">
            <v>Garland spheres</v>
          </cell>
          <cell r="D182" t="str">
            <v>PC</v>
          </cell>
          <cell r="E182">
            <v>8</v>
          </cell>
        </row>
        <row r="183">
          <cell r="B183" t="str">
            <v>9100-C</v>
          </cell>
          <cell r="C183" t="str">
            <v>Garland spheres</v>
          </cell>
          <cell r="D183" t="str">
            <v>PC</v>
          </cell>
          <cell r="E183">
            <v>5</v>
          </cell>
        </row>
        <row r="184">
          <cell r="B184">
            <v>9136</v>
          </cell>
          <cell r="C184" t="str">
            <v>Planter</v>
          </cell>
          <cell r="D184" t="str">
            <v>Set of 2</v>
          </cell>
          <cell r="E184">
            <v>35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tabSelected="1" topLeftCell="A80" zoomScale="120" zoomScaleNormal="120" workbookViewId="0">
      <selection activeCell="J85" sqref="J85"/>
    </sheetView>
  </sheetViews>
  <sheetFormatPr defaultRowHeight="15.75" x14ac:dyDescent="0.25"/>
  <cols>
    <col min="1" max="1" width="4.7109375" style="4" customWidth="1"/>
    <col min="2" max="2" width="7.85546875" style="63" customWidth="1"/>
    <col min="3" max="3" width="27" style="2" customWidth="1"/>
    <col min="4" max="4" width="8.28515625" style="4" customWidth="1"/>
    <col min="5" max="5" width="9.85546875" style="4" customWidth="1"/>
    <col min="6" max="6" width="6.42578125" style="1" customWidth="1"/>
    <col min="7" max="7" width="13.5703125" style="118" customWidth="1"/>
    <col min="8" max="8" width="21" style="3" customWidth="1"/>
    <col min="9" max="9" width="12" style="2" bestFit="1" customWidth="1"/>
    <col min="10" max="16384" width="9.140625" style="2"/>
  </cols>
  <sheetData>
    <row r="1" spans="1:8" s="10" customFormat="1" ht="26.25" x14ac:dyDescent="0.4">
      <c r="A1" s="9"/>
      <c r="B1" s="183" t="s">
        <v>0</v>
      </c>
      <c r="C1" s="183"/>
      <c r="D1" s="183"/>
      <c r="E1" s="183"/>
      <c r="F1" s="183"/>
      <c r="G1" s="183"/>
      <c r="H1" s="183"/>
    </row>
    <row r="2" spans="1:8" s="10" customFormat="1" ht="26.25" x14ac:dyDescent="0.4">
      <c r="A2" s="9"/>
      <c r="B2" s="56"/>
      <c r="C2" s="28"/>
      <c r="D2" s="29"/>
      <c r="E2" s="29"/>
      <c r="F2" s="29"/>
      <c r="G2" s="179" t="s">
        <v>75</v>
      </c>
      <c r="H2" s="179"/>
    </row>
    <row r="3" spans="1:8" x14ac:dyDescent="0.25">
      <c r="A3" s="1"/>
      <c r="B3" s="57"/>
      <c r="C3" s="31"/>
      <c r="D3" s="30"/>
      <c r="E3" s="30"/>
      <c r="F3" s="32"/>
      <c r="G3" s="107"/>
      <c r="H3" s="33"/>
    </row>
    <row r="4" spans="1:8" x14ac:dyDescent="0.25">
      <c r="A4" s="1"/>
      <c r="B4" s="58" t="s">
        <v>1</v>
      </c>
      <c r="C4" s="35"/>
      <c r="D4" s="36" t="s">
        <v>2</v>
      </c>
      <c r="E4" s="37"/>
      <c r="F4" s="37"/>
      <c r="G4" s="108"/>
      <c r="H4" s="38"/>
    </row>
    <row r="5" spans="1:8" x14ac:dyDescent="0.25">
      <c r="A5" s="1"/>
      <c r="B5" s="59" t="s">
        <v>3</v>
      </c>
      <c r="C5" s="39"/>
      <c r="D5" s="39" t="s">
        <v>4</v>
      </c>
      <c r="F5" s="32"/>
      <c r="G5" s="109"/>
      <c r="H5" s="40"/>
    </row>
    <row r="6" spans="1:8" x14ac:dyDescent="0.25">
      <c r="A6" s="1"/>
      <c r="B6" s="58" t="s">
        <v>5</v>
      </c>
      <c r="D6" s="178" t="s">
        <v>41</v>
      </c>
      <c r="E6" s="178"/>
      <c r="F6" s="178"/>
      <c r="G6" s="178"/>
      <c r="H6" s="178"/>
    </row>
    <row r="7" spans="1:8" x14ac:dyDescent="0.25">
      <c r="A7" s="1"/>
      <c r="B7" s="59" t="s">
        <v>6</v>
      </c>
      <c r="D7" s="178" t="s">
        <v>42</v>
      </c>
      <c r="E7" s="178"/>
      <c r="F7" s="178"/>
      <c r="G7" s="178"/>
      <c r="H7" s="178"/>
    </row>
    <row r="8" spans="1:8" x14ac:dyDescent="0.25">
      <c r="A8" s="1"/>
      <c r="B8" s="59"/>
      <c r="C8" s="35"/>
      <c r="D8" s="32"/>
      <c r="F8" s="41"/>
      <c r="G8" s="110"/>
      <c r="H8" s="42"/>
    </row>
    <row r="9" spans="1:8" x14ac:dyDescent="0.25">
      <c r="A9" s="1"/>
      <c r="B9" s="59"/>
      <c r="C9" s="35"/>
      <c r="D9" s="32"/>
      <c r="E9" s="184"/>
      <c r="F9" s="184"/>
      <c r="G9" s="184"/>
      <c r="H9" s="184"/>
    </row>
    <row r="10" spans="1:8" ht="19.5" customHeight="1" x14ac:dyDescent="0.25">
      <c r="A10" s="1"/>
      <c r="B10" s="59" t="s">
        <v>7</v>
      </c>
      <c r="C10" s="35"/>
      <c r="D10" s="185" t="s">
        <v>8</v>
      </c>
      <c r="E10" s="185"/>
      <c r="F10" s="185"/>
      <c r="G10" s="185"/>
      <c r="H10" s="185"/>
    </row>
    <row r="11" spans="1:8" ht="89.25" customHeight="1" x14ac:dyDescent="0.25">
      <c r="A11" s="1"/>
      <c r="B11" s="59"/>
      <c r="C11" s="35"/>
      <c r="D11" s="185"/>
      <c r="E11" s="185"/>
      <c r="F11" s="185"/>
      <c r="G11" s="185"/>
      <c r="H11" s="185"/>
    </row>
    <row r="12" spans="1:8" x14ac:dyDescent="0.25">
      <c r="A12" s="1"/>
      <c r="B12" s="59" t="s">
        <v>9</v>
      </c>
      <c r="C12" s="35"/>
      <c r="D12" s="32"/>
      <c r="E12" s="43"/>
      <c r="F12" s="41"/>
      <c r="G12" s="110"/>
      <c r="H12" s="42"/>
    </row>
    <row r="13" spans="1:8" x14ac:dyDescent="0.25">
      <c r="A13" s="1"/>
      <c r="B13" s="59" t="s">
        <v>3</v>
      </c>
      <c r="C13" s="35"/>
      <c r="D13" s="32"/>
      <c r="E13" s="44"/>
      <c r="F13" s="41"/>
      <c r="G13" s="110"/>
      <c r="H13" s="42"/>
    </row>
    <row r="14" spans="1:8" x14ac:dyDescent="0.25">
      <c r="A14" s="1"/>
      <c r="B14" s="59"/>
      <c r="C14" s="35"/>
      <c r="D14" s="32"/>
      <c r="E14" s="44"/>
      <c r="F14" s="41"/>
      <c r="G14" s="110"/>
      <c r="H14" s="42"/>
    </row>
    <row r="15" spans="1:8" x14ac:dyDescent="0.25">
      <c r="A15" s="1"/>
      <c r="B15" s="59" t="s">
        <v>10</v>
      </c>
      <c r="C15" s="35"/>
      <c r="D15" s="34" t="s">
        <v>11</v>
      </c>
      <c r="F15" s="45"/>
      <c r="G15" s="111"/>
      <c r="H15" s="46"/>
    </row>
    <row r="16" spans="1:8" x14ac:dyDescent="0.25">
      <c r="A16" s="1"/>
      <c r="B16" s="59" t="s">
        <v>12</v>
      </c>
      <c r="C16" s="35"/>
      <c r="D16" s="47" t="s">
        <v>13</v>
      </c>
      <c r="F16" s="44"/>
      <c r="G16" s="112"/>
      <c r="H16" s="48"/>
    </row>
    <row r="17" spans="1:11" x14ac:dyDescent="0.25">
      <c r="A17" s="1"/>
      <c r="B17" s="59" t="s">
        <v>14</v>
      </c>
      <c r="C17" s="35"/>
      <c r="D17" s="30"/>
      <c r="E17" s="49"/>
      <c r="F17" s="44"/>
      <c r="G17" s="112"/>
      <c r="H17" s="48"/>
    </row>
    <row r="18" spans="1:11" x14ac:dyDescent="0.25">
      <c r="A18" s="1"/>
      <c r="B18" s="59" t="s">
        <v>15</v>
      </c>
      <c r="C18" s="35"/>
      <c r="D18" s="30"/>
      <c r="E18" s="186"/>
      <c r="F18" s="186"/>
      <c r="G18" s="113"/>
      <c r="H18" s="50"/>
    </row>
    <row r="19" spans="1:11" x14ac:dyDescent="0.25">
      <c r="A19" s="1"/>
      <c r="B19" s="59" t="s">
        <v>16</v>
      </c>
      <c r="C19" s="35"/>
      <c r="D19" s="32"/>
      <c r="E19" s="44"/>
      <c r="F19" s="44"/>
      <c r="G19" s="114"/>
      <c r="H19" s="51"/>
    </row>
    <row r="20" spans="1:11" x14ac:dyDescent="0.25">
      <c r="A20" s="1"/>
      <c r="B20" s="59" t="s">
        <v>17</v>
      </c>
      <c r="C20" s="35"/>
      <c r="D20" s="169"/>
      <c r="E20" s="169"/>
      <c r="F20" s="169"/>
      <c r="G20" s="114"/>
      <c r="H20" s="51"/>
    </row>
    <row r="21" spans="1:11" x14ac:dyDescent="0.25">
      <c r="A21" s="1"/>
      <c r="B21" s="59" t="s">
        <v>39</v>
      </c>
      <c r="C21" s="35"/>
      <c r="D21" s="168" t="s">
        <v>111</v>
      </c>
      <c r="E21" s="169"/>
      <c r="F21" s="169"/>
      <c r="G21" s="115"/>
      <c r="H21" s="52"/>
    </row>
    <row r="22" spans="1:11" x14ac:dyDescent="0.25">
      <c r="A22" s="1"/>
      <c r="B22" s="59" t="s">
        <v>40</v>
      </c>
      <c r="C22" s="35"/>
      <c r="D22" s="168" t="s">
        <v>108</v>
      </c>
      <c r="E22" s="169"/>
      <c r="F22" s="172"/>
      <c r="G22" s="110"/>
      <c r="H22" s="42"/>
    </row>
    <row r="23" spans="1:11" ht="15.75" customHeight="1" x14ac:dyDescent="0.25">
      <c r="A23" s="1"/>
      <c r="B23" s="59" t="s">
        <v>18</v>
      </c>
      <c r="C23" s="35"/>
      <c r="D23" s="169"/>
      <c r="E23" s="169"/>
      <c r="F23" s="169"/>
      <c r="G23" s="110"/>
      <c r="H23" s="42"/>
    </row>
    <row r="24" spans="1:11" ht="15.75" customHeight="1" x14ac:dyDescent="0.25">
      <c r="A24" s="1"/>
      <c r="B24" s="60" t="s">
        <v>19</v>
      </c>
      <c r="C24" s="30"/>
      <c r="D24" s="30"/>
      <c r="E24" s="44"/>
      <c r="F24" s="41"/>
      <c r="G24" s="110"/>
      <c r="H24" s="42"/>
    </row>
    <row r="25" spans="1:11" ht="16.5" customHeight="1" thickBot="1" x14ac:dyDescent="0.3">
      <c r="A25" s="1"/>
      <c r="B25" s="61"/>
      <c r="C25" s="6"/>
      <c r="D25" s="7"/>
      <c r="E25" s="7"/>
      <c r="F25" s="5"/>
      <c r="G25" s="116"/>
      <c r="H25" s="8"/>
    </row>
    <row r="26" spans="1:11" ht="15.75" customHeight="1" x14ac:dyDescent="0.25">
      <c r="A26" s="180" t="s">
        <v>20</v>
      </c>
      <c r="B26" s="187" t="s">
        <v>21</v>
      </c>
      <c r="C26" s="187" t="s">
        <v>22</v>
      </c>
      <c r="D26" s="187" t="s">
        <v>23</v>
      </c>
      <c r="E26" s="187" t="s">
        <v>24</v>
      </c>
      <c r="F26" s="187" t="s">
        <v>38</v>
      </c>
      <c r="G26" s="189" t="s">
        <v>26</v>
      </c>
      <c r="H26" s="192" t="s">
        <v>27</v>
      </c>
      <c r="J26" s="182"/>
      <c r="K26" s="182"/>
    </row>
    <row r="27" spans="1:11" ht="15" customHeight="1" x14ac:dyDescent="0.25">
      <c r="A27" s="181"/>
      <c r="B27" s="188"/>
      <c r="C27" s="188"/>
      <c r="D27" s="188"/>
      <c r="E27" s="188"/>
      <c r="F27" s="188"/>
      <c r="G27" s="190"/>
      <c r="H27" s="193"/>
      <c r="J27" s="182"/>
      <c r="K27" s="182"/>
    </row>
    <row r="28" spans="1:11" ht="15" customHeight="1" x14ac:dyDescent="0.25">
      <c r="A28" s="181"/>
      <c r="B28" s="188"/>
      <c r="C28" s="188"/>
      <c r="D28" s="188"/>
      <c r="E28" s="188"/>
      <c r="F28" s="188"/>
      <c r="G28" s="191"/>
      <c r="H28" s="193"/>
      <c r="J28" s="182"/>
      <c r="K28" s="182"/>
    </row>
    <row r="29" spans="1:11" ht="18.75" x14ac:dyDescent="0.3">
      <c r="A29" s="72">
        <v>1</v>
      </c>
      <c r="B29" s="73">
        <v>3043</v>
      </c>
      <c r="C29" s="69" t="str">
        <f>VLOOKUP(B29,'[1]CODE-WEIGHT-% COLOR PRICE'!B$3:H$200,2,0)</f>
        <v>Boulder ice block planter</v>
      </c>
      <c r="D29" s="62" t="str">
        <f>VLOOKUP(B29,'[1]CODE-WEIGHT-% COLOR PRICE'!B$3:H$200,3,0)</f>
        <v>Set of 2</v>
      </c>
      <c r="E29" s="64">
        <f>SUMIFS('PACK PO T120-2'!$E$8:$E$104,'PACK PO T120-2'!$B$8:$B$104,'IN PO T120-2'!B29,'PACK PO T120-2'!$F$8:$F$104,'IN PO T120-2'!F29)</f>
        <v>4</v>
      </c>
      <c r="F29" s="66" t="s">
        <v>85</v>
      </c>
      <c r="G29" s="117">
        <f>VLOOKUP(B29,'[1]CODE-WEIGHT-% COLOR PRICE'!B$3:H$200,7,0)*VLOOKUP(F29,'[1]CODE-WEIGHT-% COLOR PRICE'!M$16:N$90,2,0)</f>
        <v>41</v>
      </c>
      <c r="H29" s="71">
        <f t="shared" ref="H29:H82" si="0">E29*G29</f>
        <v>164</v>
      </c>
      <c r="I29" s="163" t="s">
        <v>85</v>
      </c>
      <c r="J29" s="2">
        <f>SUMIF($F$29:$F$82,I29,$E$29:$E$82)</f>
        <v>33</v>
      </c>
    </row>
    <row r="30" spans="1:11" ht="18.75" x14ac:dyDescent="0.3">
      <c r="A30" s="70">
        <v>2</v>
      </c>
      <c r="B30" s="62">
        <v>3245</v>
      </c>
      <c r="C30" s="69" t="str">
        <f>VLOOKUP(B30,'[1]CODE-WEIGHT-% COLOR PRICE'!B$3:H$200,2,0)</f>
        <v>Planter</v>
      </c>
      <c r="D30" s="62" t="str">
        <f>VLOOKUP(B30,'[1]CODE-WEIGHT-% COLOR PRICE'!B$3:H$200,3,0)</f>
        <v>Set of 2</v>
      </c>
      <c r="E30" s="64">
        <f>SUMIFS('PACK PO T120-2'!$E$8:$E$104,'PACK PO T120-2'!$B$8:$B$104,'IN PO T120-2'!B30,'PACK PO T120-2'!$F$8:$F$104,'IN PO T120-2'!F30)</f>
        <v>10</v>
      </c>
      <c r="F30" s="66" t="s">
        <v>79</v>
      </c>
      <c r="G30" s="117">
        <f>VLOOKUP(B30,'[1]CODE-WEIGHT-% COLOR PRICE'!B$3:H$200,7,0)*VLOOKUP(F30,'[1]CODE-WEIGHT-% COLOR PRICE'!M$16:N$90,2,0)</f>
        <v>65.406000000000006</v>
      </c>
      <c r="H30" s="71">
        <f t="shared" si="0"/>
        <v>654.06000000000006</v>
      </c>
      <c r="I30" s="163" t="s">
        <v>77</v>
      </c>
      <c r="J30" s="2">
        <f t="shared" ref="J30:J39" si="1">SUMIF($F$29:$F$82,I30,$E$29:$E$82)</f>
        <v>16</v>
      </c>
    </row>
    <row r="31" spans="1:11" ht="18.75" x14ac:dyDescent="0.3">
      <c r="A31" s="72">
        <v>3</v>
      </c>
      <c r="B31" s="73">
        <v>7036</v>
      </c>
      <c r="C31" s="69" t="str">
        <f>VLOOKUP(B31,'[1]CODE-WEIGHT-% COLOR PRICE'!B$3:H$200,2,0)</f>
        <v>Planter</v>
      </c>
      <c r="D31" s="62" t="str">
        <f>VLOOKUP(B31,'[1]CODE-WEIGHT-% COLOR PRICE'!B$3:H$200,3,0)</f>
        <v>PC</v>
      </c>
      <c r="E31" s="64">
        <f>SUMIFS('PACK PO T120-2'!$E$8:$E$104,'PACK PO T120-2'!$B$8:$B$104,'IN PO T120-2'!B31,'PACK PO T120-2'!$F$8:$F$104,'IN PO T120-2'!F31)</f>
        <v>4</v>
      </c>
      <c r="F31" s="66" t="s">
        <v>87</v>
      </c>
      <c r="G31" s="117">
        <f>VLOOKUP(B31,'[1]CODE-WEIGHT-% COLOR PRICE'!B$3:H$200,7,0)*VLOOKUP(F31,'[1]CODE-WEIGHT-% COLOR PRICE'!M$16:N$90,2,0)</f>
        <v>41.745000000000005</v>
      </c>
      <c r="H31" s="71">
        <f t="shared" si="0"/>
        <v>166.98000000000002</v>
      </c>
      <c r="I31" s="163" t="s">
        <v>76</v>
      </c>
      <c r="J31" s="2">
        <f t="shared" si="1"/>
        <v>31</v>
      </c>
    </row>
    <row r="32" spans="1:11" ht="18.75" x14ac:dyDescent="0.3">
      <c r="A32" s="72"/>
      <c r="B32" s="73">
        <v>7036</v>
      </c>
      <c r="C32" s="69" t="str">
        <f>VLOOKUP(B32,'[1]CODE-WEIGHT-% COLOR PRICE'!B$3:H$200,2,0)</f>
        <v>Planter</v>
      </c>
      <c r="D32" s="62" t="str">
        <f>VLOOKUP(B32,'[1]CODE-WEIGHT-% COLOR PRICE'!B$3:H$200,3,0)</f>
        <v>PC</v>
      </c>
      <c r="E32" s="64">
        <f>SUMIFS('PACK PO T120-2'!$E$8:$E$104,'PACK PO T120-2'!$B$8:$B$104,'IN PO T120-2'!B32,'PACK PO T120-2'!$F$8:$F$104,'IN PO T120-2'!F32)</f>
        <v>8</v>
      </c>
      <c r="F32" s="66" t="s">
        <v>85</v>
      </c>
      <c r="G32" s="117">
        <f>VLOOKUP(B32,'[1]CODE-WEIGHT-% COLOR PRICE'!B$3:H$200,7,0)*VLOOKUP(F32,'[1]CODE-WEIGHT-% COLOR PRICE'!M$16:N$90,2,0)</f>
        <v>37.950000000000003</v>
      </c>
      <c r="H32" s="71">
        <f t="shared" si="0"/>
        <v>303.60000000000002</v>
      </c>
      <c r="I32" s="163" t="s">
        <v>78</v>
      </c>
      <c r="J32" s="2">
        <f t="shared" si="1"/>
        <v>12</v>
      </c>
    </row>
    <row r="33" spans="1:10" ht="18.75" x14ac:dyDescent="0.3">
      <c r="A33" s="72">
        <v>4</v>
      </c>
      <c r="B33" s="73">
        <v>8004</v>
      </c>
      <c r="C33" s="69" t="str">
        <f>VLOOKUP(B33,'[1]CODE-WEIGHT-% COLOR PRICE'!B$3:H$200,2,0)</f>
        <v>Jakarta waffle pot</v>
      </c>
      <c r="D33" s="62" t="str">
        <f>VLOOKUP(B33,'[1]CODE-WEIGHT-% COLOR PRICE'!B$3:H$200,3,0)</f>
        <v>Set of 2</v>
      </c>
      <c r="E33" s="64">
        <f>SUMIFS('PACK PO T120-2'!$E$8:$E$104,'PACK PO T120-2'!$B$8:$B$104,'IN PO T120-2'!B33,'PACK PO T120-2'!$F$8:$F$104,'IN PO T120-2'!F33)</f>
        <v>5</v>
      </c>
      <c r="F33" s="66" t="s">
        <v>77</v>
      </c>
      <c r="G33" s="117">
        <f>VLOOKUP(B33,'[1]CODE-WEIGHT-% COLOR PRICE'!B$3:H$200,7,0)*VLOOKUP(F33,'[1]CODE-WEIGHT-% COLOR PRICE'!M$16:N$90,2,0)</f>
        <v>35.200000000000003</v>
      </c>
      <c r="H33" s="71">
        <f t="shared" si="0"/>
        <v>176</v>
      </c>
      <c r="I33" s="163" t="s">
        <v>83</v>
      </c>
      <c r="J33" s="2">
        <f t="shared" si="1"/>
        <v>24</v>
      </c>
    </row>
    <row r="34" spans="1:10" ht="18.75" x14ac:dyDescent="0.3">
      <c r="A34" s="70"/>
      <c r="B34" s="73">
        <v>8004</v>
      </c>
      <c r="C34" s="69" t="str">
        <f>VLOOKUP(B34,'[1]CODE-WEIGHT-% COLOR PRICE'!B$3:H$200,2,0)</f>
        <v>Jakarta waffle pot</v>
      </c>
      <c r="D34" s="62" t="str">
        <f>VLOOKUP(B34,'[1]CODE-WEIGHT-% COLOR PRICE'!B$3:H$200,3,0)</f>
        <v>Set of 2</v>
      </c>
      <c r="E34" s="64">
        <f>SUMIFS('PACK PO T120-2'!$E$8:$E$104,'PACK PO T120-2'!$B$8:$B$104,'IN PO T120-2'!B34,'PACK PO T120-2'!$F$8:$F$104,'IN PO T120-2'!F34)</f>
        <v>6</v>
      </c>
      <c r="F34" s="66" t="s">
        <v>83</v>
      </c>
      <c r="G34" s="117">
        <f>VLOOKUP(B34,'[1]CODE-WEIGHT-% COLOR PRICE'!B$3:H$200,7,0)*VLOOKUP(F34,'[1]CODE-WEIGHT-% COLOR PRICE'!M$16:N$90,2,0)</f>
        <v>38.720000000000006</v>
      </c>
      <c r="H34" s="71">
        <f t="shared" si="0"/>
        <v>232.32000000000005</v>
      </c>
      <c r="I34" s="163" t="s">
        <v>81</v>
      </c>
      <c r="J34" s="2">
        <f t="shared" si="1"/>
        <v>24</v>
      </c>
    </row>
    <row r="35" spans="1:10" ht="18.75" x14ac:dyDescent="0.3">
      <c r="A35" s="72"/>
      <c r="B35" s="73">
        <v>8004</v>
      </c>
      <c r="C35" s="69" t="str">
        <f>VLOOKUP(B35,'[1]CODE-WEIGHT-% COLOR PRICE'!B$3:H$200,2,0)</f>
        <v>Jakarta waffle pot</v>
      </c>
      <c r="D35" s="62" t="str">
        <f>VLOOKUP(B35,'[1]CODE-WEIGHT-% COLOR PRICE'!B$3:H$200,3,0)</f>
        <v>Set of 2</v>
      </c>
      <c r="E35" s="64">
        <f>SUMIFS('PACK PO T120-2'!$E$8:$E$104,'PACK PO T120-2'!$B$8:$B$104,'IN PO T120-2'!B35,'PACK PO T120-2'!$F$8:$F$104,'IN PO T120-2'!F35)</f>
        <v>2</v>
      </c>
      <c r="F35" s="66" t="s">
        <v>81</v>
      </c>
      <c r="G35" s="117">
        <f>VLOOKUP(B35,'[1]CODE-WEIGHT-% COLOR PRICE'!B$3:H$200,7,0)*VLOOKUP(F35,'[1]CODE-WEIGHT-% COLOR PRICE'!M$16:N$90,2,0)</f>
        <v>38.720000000000006</v>
      </c>
      <c r="H35" s="71">
        <f t="shared" si="0"/>
        <v>77.440000000000012</v>
      </c>
      <c r="I35" s="163" t="s">
        <v>86</v>
      </c>
      <c r="J35" s="2">
        <f t="shared" si="1"/>
        <v>6</v>
      </c>
    </row>
    <row r="36" spans="1:10" ht="18.75" x14ac:dyDescent="0.3">
      <c r="A36" s="72"/>
      <c r="B36" s="73">
        <v>8004</v>
      </c>
      <c r="C36" s="69" t="str">
        <f>VLOOKUP(B36,'[1]CODE-WEIGHT-% COLOR PRICE'!B$3:H$200,2,0)</f>
        <v>Jakarta waffle pot</v>
      </c>
      <c r="D36" s="62" t="str">
        <f>VLOOKUP(B36,'[1]CODE-WEIGHT-% COLOR PRICE'!B$3:H$200,3,0)</f>
        <v>Set of 2</v>
      </c>
      <c r="E36" s="64">
        <f>SUMIFS('PACK PO T120-2'!$E$8:$E$104,'PACK PO T120-2'!$B$8:$B$104,'IN PO T120-2'!B36,'PACK PO T120-2'!$F$8:$F$104,'IN PO T120-2'!F36)</f>
        <v>8</v>
      </c>
      <c r="F36" s="66" t="s">
        <v>79</v>
      </c>
      <c r="G36" s="117">
        <f>VLOOKUP(B36,'[1]CODE-WEIGHT-% COLOR PRICE'!B$3:H$200,7,0)*VLOOKUP(F36,'[1]CODE-WEIGHT-% COLOR PRICE'!M$16:N$90,2,0)</f>
        <v>38.720000000000006</v>
      </c>
      <c r="H36" s="71">
        <f t="shared" si="0"/>
        <v>309.76000000000005</v>
      </c>
      <c r="I36" s="163" t="s">
        <v>87</v>
      </c>
      <c r="J36" s="2">
        <f t="shared" si="1"/>
        <v>4</v>
      </c>
    </row>
    <row r="37" spans="1:10" ht="18.75" x14ac:dyDescent="0.3">
      <c r="A37" s="70">
        <v>5</v>
      </c>
      <c r="B37" s="73">
        <v>8007</v>
      </c>
      <c r="C37" s="69" t="str">
        <f>VLOOKUP(B37,'[1]CODE-WEIGHT-% COLOR PRICE'!B$3:H$200,2,0)</f>
        <v>Planter</v>
      </c>
      <c r="D37" s="62" t="str">
        <f>VLOOKUP(B37,'[1]CODE-WEIGHT-% COLOR PRICE'!B$3:H$200,3,0)</f>
        <v>Set of 3</v>
      </c>
      <c r="E37" s="64">
        <f>SUMIFS('PACK PO T120-2'!$E$8:$E$104,'PACK PO T120-2'!$B$8:$B$104,'IN PO T120-2'!B37,'PACK PO T120-2'!$F$8:$F$104,'IN PO T120-2'!F37)</f>
        <v>7</v>
      </c>
      <c r="F37" s="66" t="s">
        <v>76</v>
      </c>
      <c r="G37" s="117">
        <f>VLOOKUP(B37,'[1]CODE-WEIGHT-% COLOR PRICE'!B$3:H$200,7,0)*VLOOKUP(F37,'[1]CODE-WEIGHT-% COLOR PRICE'!M$16:N$90,2,0)</f>
        <v>55.5</v>
      </c>
      <c r="H37" s="71">
        <f t="shared" si="0"/>
        <v>388.5</v>
      </c>
      <c r="I37" s="163" t="s">
        <v>79</v>
      </c>
      <c r="J37" s="2">
        <f t="shared" si="1"/>
        <v>41</v>
      </c>
    </row>
    <row r="38" spans="1:10" ht="18.75" x14ac:dyDescent="0.3">
      <c r="A38" s="72">
        <v>6</v>
      </c>
      <c r="B38" s="73">
        <v>8012</v>
      </c>
      <c r="C38" s="69" t="str">
        <f>VLOOKUP(B38,'[1]CODE-WEIGHT-% COLOR PRICE'!B$3:H$200,2,0)</f>
        <v>Planter</v>
      </c>
      <c r="D38" s="62" t="str">
        <f>VLOOKUP(B38,'[1]CODE-WEIGHT-% COLOR PRICE'!B$3:H$200,3,0)</f>
        <v>PC</v>
      </c>
      <c r="E38" s="64">
        <f>SUMIFS('PACK PO T120-2'!$E$8:$E$104,'PACK PO T120-2'!$B$8:$B$104,'IN PO T120-2'!B38,'PACK PO T120-2'!$F$8:$F$104,'IN PO T120-2'!F38)</f>
        <v>8</v>
      </c>
      <c r="F38" s="66" t="s">
        <v>85</v>
      </c>
      <c r="G38" s="117">
        <f>VLOOKUP(B38,'[1]CODE-WEIGHT-% COLOR PRICE'!B$3:H$200,7,0)*VLOOKUP(F38,'[1]CODE-WEIGHT-% COLOR PRICE'!M$16:N$90,2,0)</f>
        <v>39</v>
      </c>
      <c r="H38" s="71">
        <f t="shared" si="0"/>
        <v>312</v>
      </c>
      <c r="I38" s="163" t="s">
        <v>82</v>
      </c>
      <c r="J38" s="2">
        <f t="shared" si="1"/>
        <v>28</v>
      </c>
    </row>
    <row r="39" spans="1:10" ht="18.75" x14ac:dyDescent="0.3">
      <c r="A39" s="72"/>
      <c r="B39" s="73">
        <v>8012</v>
      </c>
      <c r="C39" s="69" t="str">
        <f>VLOOKUP(B39,'[1]CODE-WEIGHT-% COLOR PRICE'!B$3:H$200,2,0)</f>
        <v>Planter</v>
      </c>
      <c r="D39" s="62" t="str">
        <f>VLOOKUP(B39,'[1]CODE-WEIGHT-% COLOR PRICE'!B$3:H$200,3,0)</f>
        <v>PC</v>
      </c>
      <c r="E39" s="64">
        <f>SUMIFS('PACK PO T120-2'!$E$8:$E$104,'PACK PO T120-2'!$B$8:$B$104,'IN PO T120-2'!B39,'PACK PO T120-2'!$F$8:$F$104,'IN PO T120-2'!F39)</f>
        <v>8</v>
      </c>
      <c r="F39" s="66" t="s">
        <v>76</v>
      </c>
      <c r="G39" s="117">
        <f>VLOOKUP(B39,'[1]CODE-WEIGHT-% COLOR PRICE'!B$3:H$200,7,0)*VLOOKUP(F39,'[1]CODE-WEIGHT-% COLOR PRICE'!M$16:N$90,2,0)</f>
        <v>39</v>
      </c>
      <c r="H39" s="71">
        <f t="shared" si="0"/>
        <v>312</v>
      </c>
      <c r="I39" s="163" t="s">
        <v>84</v>
      </c>
      <c r="J39" s="2">
        <f t="shared" si="1"/>
        <v>23</v>
      </c>
    </row>
    <row r="40" spans="1:10" x14ac:dyDescent="0.25">
      <c r="A40" s="70">
        <v>7</v>
      </c>
      <c r="B40" s="62">
        <v>8013</v>
      </c>
      <c r="C40" s="69" t="str">
        <f>VLOOKUP(B40,'[1]CODE-WEIGHT-% COLOR PRICE'!B$3:H$200,2,0)</f>
        <v>Planter</v>
      </c>
      <c r="D40" s="62" t="str">
        <f>VLOOKUP(B40,'[1]CODE-WEIGHT-% COLOR PRICE'!B$3:H$200,3,0)</f>
        <v>PC</v>
      </c>
      <c r="E40" s="64">
        <f>SUMIFS('PACK PO T120-2'!$E$8:$E$104,'PACK PO T120-2'!$B$8:$B$104,'IN PO T120-2'!B40,'PACK PO T120-2'!$F$8:$F$104,'IN PO T120-2'!F40)</f>
        <v>6</v>
      </c>
      <c r="F40" s="66" t="s">
        <v>76</v>
      </c>
      <c r="G40" s="117">
        <f>VLOOKUP(B40,'[1]CODE-WEIGHT-% COLOR PRICE'!B$3:H$200,7,0)*VLOOKUP(F40,'[1]CODE-WEIGHT-% COLOR PRICE'!M$16:N$90,2,0)</f>
        <v>43</v>
      </c>
      <c r="H40" s="71">
        <f t="shared" si="0"/>
        <v>258</v>
      </c>
      <c r="J40" s="2">
        <f>SUM(J29:J39)</f>
        <v>242</v>
      </c>
    </row>
    <row r="41" spans="1:10" ht="18.75" x14ac:dyDescent="0.3">
      <c r="A41" s="72"/>
      <c r="B41" s="62">
        <v>8013</v>
      </c>
      <c r="C41" s="69" t="str">
        <f>VLOOKUP(B41,'[1]CODE-WEIGHT-% COLOR PRICE'!B$3:H$200,2,0)</f>
        <v>Planter</v>
      </c>
      <c r="D41" s="62" t="str">
        <f>VLOOKUP(B41,'[1]CODE-WEIGHT-% COLOR PRICE'!B$3:H$200,3,0)</f>
        <v>PC</v>
      </c>
      <c r="E41" s="64">
        <f>SUMIFS('PACK PO T120-2'!$E$8:$E$104,'PACK PO T120-2'!$B$8:$B$104,'IN PO T120-2'!B41,'PACK PO T120-2'!$F$8:$F$104,'IN PO T120-2'!F41)</f>
        <v>6</v>
      </c>
      <c r="F41" s="66" t="s">
        <v>78</v>
      </c>
      <c r="G41" s="117">
        <f>VLOOKUP(B41,'[1]CODE-WEIGHT-% COLOR PRICE'!B$3:H$200,7,0)*VLOOKUP(F41,'[1]CODE-WEIGHT-% COLOR PRICE'!M$16:N$90,2,0)</f>
        <v>47.300000000000004</v>
      </c>
      <c r="H41" s="71">
        <f t="shared" si="0"/>
        <v>283.8</v>
      </c>
      <c r="I41" s="165" t="s">
        <v>102</v>
      </c>
      <c r="J41" s="2">
        <f>SUMIF($D$29:$D$82,I41,$E$29:$E$82)</f>
        <v>73</v>
      </c>
    </row>
    <row r="42" spans="1:10" ht="18.75" x14ac:dyDescent="0.3">
      <c r="A42" s="72"/>
      <c r="B42" s="62">
        <v>8013</v>
      </c>
      <c r="C42" s="69" t="str">
        <f>VLOOKUP(B42,'[1]CODE-WEIGHT-% COLOR PRICE'!B$3:H$200,2,0)</f>
        <v>Planter</v>
      </c>
      <c r="D42" s="62" t="str">
        <f>VLOOKUP(B42,'[1]CODE-WEIGHT-% COLOR PRICE'!B$3:H$200,3,0)</f>
        <v>PC</v>
      </c>
      <c r="E42" s="64">
        <f>SUMIFS('PACK PO T120-2'!$E$8:$E$104,'PACK PO T120-2'!$B$8:$B$104,'IN PO T120-2'!B42,'PACK PO T120-2'!$F$8:$F$104,'IN PO T120-2'!F42)</f>
        <v>9</v>
      </c>
      <c r="F42" s="66" t="s">
        <v>79</v>
      </c>
      <c r="G42" s="117">
        <f>VLOOKUP(B42,'[1]CODE-WEIGHT-% COLOR PRICE'!B$3:H$200,7,0)*VLOOKUP(F42,'[1]CODE-WEIGHT-% COLOR PRICE'!M$16:N$90,2,0)</f>
        <v>47.300000000000004</v>
      </c>
      <c r="H42" s="71">
        <f t="shared" si="0"/>
        <v>425.70000000000005</v>
      </c>
      <c r="I42" s="165" t="s">
        <v>103</v>
      </c>
      <c r="J42" s="2">
        <f t="shared" ref="J42:J45" si="2">SUMIF($D$29:$D$82,I42,$E$29:$E$82)</f>
        <v>95</v>
      </c>
    </row>
    <row r="43" spans="1:10" ht="18.75" x14ac:dyDescent="0.3">
      <c r="A43" s="72"/>
      <c r="B43" s="62">
        <v>8013</v>
      </c>
      <c r="C43" s="69" t="str">
        <f>VLOOKUP(B43,'[1]CODE-WEIGHT-% COLOR PRICE'!B$3:H$200,2,0)</f>
        <v>Planter</v>
      </c>
      <c r="D43" s="62" t="str">
        <f>VLOOKUP(B43,'[1]CODE-WEIGHT-% COLOR PRICE'!B$3:H$200,3,0)</f>
        <v>PC</v>
      </c>
      <c r="E43" s="64">
        <f>SUMIFS('PACK PO T120-2'!$E$8:$E$104,'PACK PO T120-2'!$B$8:$B$104,'IN PO T120-2'!B43,'PACK PO T120-2'!$F$8:$F$104,'IN PO T120-2'!F43)</f>
        <v>6</v>
      </c>
      <c r="F43" s="66" t="s">
        <v>84</v>
      </c>
      <c r="G43" s="117">
        <f>VLOOKUP(B43,'[1]CODE-WEIGHT-% COLOR PRICE'!B$3:H$200,7,0)*VLOOKUP(F43,'[1]CODE-WEIGHT-% COLOR PRICE'!M$16:N$90,2,0)</f>
        <v>47.300000000000004</v>
      </c>
      <c r="H43" s="71">
        <f t="shared" si="0"/>
        <v>283.8</v>
      </c>
      <c r="I43" s="165" t="s">
        <v>104</v>
      </c>
      <c r="J43" s="2">
        <f t="shared" si="2"/>
        <v>41</v>
      </c>
    </row>
    <row r="44" spans="1:10" ht="18.75" x14ac:dyDescent="0.3">
      <c r="A44" s="70">
        <v>8</v>
      </c>
      <c r="B44" s="73">
        <v>8036</v>
      </c>
      <c r="C44" s="69" t="str">
        <f>VLOOKUP(B44,'[1]CODE-WEIGHT-% COLOR PRICE'!B$3:H$200,2,0)</f>
        <v>Planter</v>
      </c>
      <c r="D44" s="62" t="str">
        <f>VLOOKUP(B44,'[1]CODE-WEIGHT-% COLOR PRICE'!B$3:H$200,3,0)</f>
        <v>PC</v>
      </c>
      <c r="E44" s="64">
        <f>SUMIFS('PACK PO T120-2'!$E$8:$E$104,'PACK PO T120-2'!$B$8:$B$104,'IN PO T120-2'!B44,'PACK PO T120-2'!$F$8:$F$104,'IN PO T120-2'!F44)</f>
        <v>5</v>
      </c>
      <c r="F44" s="66" t="s">
        <v>85</v>
      </c>
      <c r="G44" s="117">
        <f>VLOOKUP(B44,'[1]CODE-WEIGHT-% COLOR PRICE'!B$3:H$200,7,0)*VLOOKUP(F44,'[1]CODE-WEIGHT-% COLOR PRICE'!M$16:N$90,2,0)</f>
        <v>29.85</v>
      </c>
      <c r="H44" s="71">
        <f t="shared" si="0"/>
        <v>149.25</v>
      </c>
      <c r="I44" s="165" t="s">
        <v>105</v>
      </c>
      <c r="J44" s="2">
        <f t="shared" si="2"/>
        <v>0</v>
      </c>
    </row>
    <row r="45" spans="1:10" ht="18.75" x14ac:dyDescent="0.3">
      <c r="A45" s="72"/>
      <c r="B45" s="73">
        <v>8036</v>
      </c>
      <c r="C45" s="69" t="str">
        <f>VLOOKUP(B45,'[1]CODE-WEIGHT-% COLOR PRICE'!B$3:H$200,2,0)</f>
        <v>Planter</v>
      </c>
      <c r="D45" s="62" t="str">
        <f>VLOOKUP(B45,'[1]CODE-WEIGHT-% COLOR PRICE'!B$3:H$200,3,0)</f>
        <v>PC</v>
      </c>
      <c r="E45" s="64">
        <f>SUMIFS('PACK PO T120-2'!$E$8:$E$104,'PACK PO T120-2'!$B$8:$B$104,'IN PO T120-2'!B45,'PACK PO T120-2'!$F$8:$F$104,'IN PO T120-2'!F45)</f>
        <v>3</v>
      </c>
      <c r="F45" s="67" t="s">
        <v>81</v>
      </c>
      <c r="G45" s="117">
        <f>VLOOKUP(B45,'[1]CODE-WEIGHT-% COLOR PRICE'!B$3:H$200,7,0)*VLOOKUP(F45,'[1]CODE-WEIGHT-% COLOR PRICE'!M$16:N$90,2,0)</f>
        <v>32.835000000000001</v>
      </c>
      <c r="H45" s="71">
        <f t="shared" si="0"/>
        <v>98.504999999999995</v>
      </c>
      <c r="I45" s="165" t="s">
        <v>106</v>
      </c>
      <c r="J45" s="2">
        <f t="shared" si="2"/>
        <v>33</v>
      </c>
    </row>
    <row r="46" spans="1:10" x14ac:dyDescent="0.25">
      <c r="A46" s="72">
        <v>9</v>
      </c>
      <c r="B46" s="73">
        <v>8037</v>
      </c>
      <c r="C46" s="69" t="str">
        <f>VLOOKUP(B46,'[1]CODE-WEIGHT-% COLOR PRICE'!B$3:H$200,2,0)</f>
        <v>Planter</v>
      </c>
      <c r="D46" s="62" t="str">
        <f>VLOOKUP(B46,'[1]CODE-WEIGHT-% COLOR PRICE'!B$3:H$200,3,0)</f>
        <v>PC</v>
      </c>
      <c r="E46" s="64">
        <f>SUMIFS('PACK PO T120-2'!$E$8:$E$104,'PACK PO T120-2'!$B$8:$B$104,'IN PO T120-2'!B46,'PACK PO T120-2'!$F$8:$F$104,'IN PO T120-2'!F46)</f>
        <v>2</v>
      </c>
      <c r="F46" s="66" t="s">
        <v>81</v>
      </c>
      <c r="G46" s="117">
        <f>VLOOKUP(B46,'[1]CODE-WEIGHT-% COLOR PRICE'!B$3:H$200,7,0)*VLOOKUP(F46,'[1]CODE-WEIGHT-% COLOR PRICE'!M$16:N$90,2,0)</f>
        <v>35.475000000000001</v>
      </c>
      <c r="H46" s="71">
        <f t="shared" si="0"/>
        <v>70.95</v>
      </c>
      <c r="I46" s="3"/>
      <c r="J46" s="2">
        <f>SUM(J41:J45)</f>
        <v>242</v>
      </c>
    </row>
    <row r="47" spans="1:10" x14ac:dyDescent="0.25">
      <c r="A47" s="70">
        <v>10</v>
      </c>
      <c r="B47" s="68">
        <v>8044</v>
      </c>
      <c r="C47" s="69" t="str">
        <f>VLOOKUP(B47,'[1]CODE-WEIGHT-% COLOR PRICE'!B$3:H$200,2,0)</f>
        <v>Hanover coin pot -S5</v>
      </c>
      <c r="D47" s="62" t="str">
        <f>VLOOKUP(B47,'[1]CODE-WEIGHT-% COLOR PRICE'!B$3:H$200,3,0)</f>
        <v>Set of 5</v>
      </c>
      <c r="E47" s="64">
        <f>SUMIFS('PACK PO T120-2'!$E$8:$E$104,'PACK PO T120-2'!$B$8:$B$104,'IN PO T120-2'!B47,'PACK PO T120-2'!$F$8:$F$104,'IN PO T120-2'!F47)</f>
        <v>7</v>
      </c>
      <c r="F47" s="66" t="s">
        <v>83</v>
      </c>
      <c r="G47" s="117">
        <f>VLOOKUP(B47,'[1]CODE-WEIGHT-% COLOR PRICE'!B$3:H$200,7,0)*VLOOKUP(F47,'[1]CODE-WEIGHT-% COLOR PRICE'!M$16:N$90,2,0)</f>
        <v>83.050000000000011</v>
      </c>
      <c r="H47" s="71">
        <f t="shared" si="0"/>
        <v>581.35000000000014</v>
      </c>
    </row>
    <row r="48" spans="1:10" x14ac:dyDescent="0.25">
      <c r="A48" s="72"/>
      <c r="B48" s="73">
        <v>8044</v>
      </c>
      <c r="C48" s="69" t="str">
        <f>VLOOKUP(B48,'[1]CODE-WEIGHT-% COLOR PRICE'!B$3:H$200,2,0)</f>
        <v>Hanover coin pot -S5</v>
      </c>
      <c r="D48" s="62" t="str">
        <f>VLOOKUP(B48,'[1]CODE-WEIGHT-% COLOR PRICE'!B$3:H$200,3,0)</f>
        <v>Set of 5</v>
      </c>
      <c r="E48" s="64">
        <f>SUMIFS('PACK PO T120-2'!$E$8:$E$104,'PACK PO T120-2'!$B$8:$B$104,'IN PO T120-2'!B48,'PACK PO T120-2'!$F$8:$F$104,'IN PO T120-2'!F48)</f>
        <v>9</v>
      </c>
      <c r="F48" s="66" t="s">
        <v>79</v>
      </c>
      <c r="G48" s="117">
        <f>VLOOKUP(B48,'[1]CODE-WEIGHT-% COLOR PRICE'!B$3:H$200,7,0)*VLOOKUP(F48,'[1]CODE-WEIGHT-% COLOR PRICE'!M$16:N$90,2,0)</f>
        <v>83.050000000000011</v>
      </c>
      <c r="H48" s="71">
        <f t="shared" si="0"/>
        <v>747.45</v>
      </c>
    </row>
    <row r="49" spans="1:9" x14ac:dyDescent="0.25">
      <c r="A49" s="72"/>
      <c r="B49" s="73">
        <v>8044</v>
      </c>
      <c r="C49" s="69" t="str">
        <f>VLOOKUP(B49,'[1]CODE-WEIGHT-% COLOR PRICE'!B$3:H$200,2,0)</f>
        <v>Hanover coin pot -S5</v>
      </c>
      <c r="D49" s="62" t="str">
        <f>VLOOKUP(B49,'[1]CODE-WEIGHT-% COLOR PRICE'!B$3:H$200,3,0)</f>
        <v>Set of 5</v>
      </c>
      <c r="E49" s="64">
        <f>SUMIFS('PACK PO T120-2'!$E$8:$E$104,'PACK PO T120-2'!$B$8:$B$104,'IN PO T120-2'!B49,'PACK PO T120-2'!$F$8:$F$104,'IN PO T120-2'!F49)</f>
        <v>5</v>
      </c>
      <c r="F49" s="66" t="s">
        <v>82</v>
      </c>
      <c r="G49" s="117">
        <f>VLOOKUP(B49,'[1]CODE-WEIGHT-% COLOR PRICE'!B$3:H$200,7,0)*VLOOKUP(F49,'[1]CODE-WEIGHT-% COLOR PRICE'!M$16:N$90,2,0)</f>
        <v>83.050000000000011</v>
      </c>
      <c r="H49" s="71">
        <f t="shared" si="0"/>
        <v>415.25000000000006</v>
      </c>
    </row>
    <row r="50" spans="1:9" x14ac:dyDescent="0.25">
      <c r="A50" s="72">
        <v>11</v>
      </c>
      <c r="B50" s="73">
        <v>8050</v>
      </c>
      <c r="C50" s="69" t="str">
        <f>VLOOKUP(B50,'[1]CODE-WEIGHT-% COLOR PRICE'!B$3:H$200,2,0)</f>
        <v>Planter</v>
      </c>
      <c r="D50" s="62" t="str">
        <f>VLOOKUP(B50,'[1]CODE-WEIGHT-% COLOR PRICE'!B$3:H$200,3,0)</f>
        <v>PC</v>
      </c>
      <c r="E50" s="64">
        <f>SUMIFS('PACK PO T120-2'!$E$8:$E$104,'PACK PO T120-2'!$B$8:$B$104,'IN PO T120-2'!B50,'PACK PO T120-2'!$F$8:$F$104,'IN PO T120-2'!F50)</f>
        <v>4</v>
      </c>
      <c r="F50" s="66" t="s">
        <v>85</v>
      </c>
      <c r="G50" s="117">
        <f>VLOOKUP(B50,'[1]CODE-WEIGHT-% COLOR PRICE'!B$3:H$200,7,0)*VLOOKUP(F50,'[1]CODE-WEIGHT-% COLOR PRICE'!M$16:N$90,2,0)</f>
        <v>20.5</v>
      </c>
      <c r="H50" s="71">
        <f t="shared" si="0"/>
        <v>82</v>
      </c>
    </row>
    <row r="51" spans="1:9" x14ac:dyDescent="0.25">
      <c r="A51" s="70">
        <v>11</v>
      </c>
      <c r="B51" s="73">
        <v>8080</v>
      </c>
      <c r="C51" s="69" t="str">
        <f>VLOOKUP(B51,'[1]CODE-WEIGHT-% COLOR PRICE'!B$3:H$200,2,0)</f>
        <v>Baton Rouge pumpkin planter</v>
      </c>
      <c r="D51" s="62" t="str">
        <f>VLOOKUP(B51,'[1]CODE-WEIGHT-% COLOR PRICE'!B$3:H$200,3,0)</f>
        <v>Set of 2</v>
      </c>
      <c r="E51" s="64">
        <f>SUMIFS('PACK PO T120-2'!$E$8:$E$104,'PACK PO T120-2'!$B$8:$B$104,'IN PO T120-2'!B51,'PACK PO T120-2'!$F$8:$F$104,'IN PO T120-2'!F51)</f>
        <v>9</v>
      </c>
      <c r="F51" s="66" t="s">
        <v>83</v>
      </c>
      <c r="G51" s="117">
        <f>VLOOKUP(B51,'[1]CODE-WEIGHT-% COLOR PRICE'!B$3:H$200,7,0)*VLOOKUP(F51,'[1]CODE-WEIGHT-% COLOR PRICE'!M$16:N$90,2,0)</f>
        <v>50.160000000000004</v>
      </c>
      <c r="H51" s="71">
        <f t="shared" si="0"/>
        <v>451.44000000000005</v>
      </c>
      <c r="I51" s="3"/>
    </row>
    <row r="52" spans="1:9" x14ac:dyDescent="0.25">
      <c r="A52" s="72"/>
      <c r="B52" s="73">
        <v>8080</v>
      </c>
      <c r="C52" s="69" t="str">
        <f>VLOOKUP(B52,'[1]CODE-WEIGHT-% COLOR PRICE'!B$3:H$200,2,0)</f>
        <v>Baton Rouge pumpkin planter</v>
      </c>
      <c r="D52" s="62" t="str">
        <f>VLOOKUP(B52,'[1]CODE-WEIGHT-% COLOR PRICE'!B$3:H$200,3,0)</f>
        <v>Set of 2</v>
      </c>
      <c r="E52" s="64">
        <f>SUMIFS('PACK PO T120-2'!$E$8:$E$104,'PACK PO T120-2'!$B$8:$B$104,'IN PO T120-2'!B52,'PACK PO T120-2'!$F$8:$F$104,'IN PO T120-2'!F52)</f>
        <v>9</v>
      </c>
      <c r="F52" s="66" t="s">
        <v>84</v>
      </c>
      <c r="G52" s="117">
        <f>VLOOKUP(B52,'[1]CODE-WEIGHT-% COLOR PRICE'!B$3:H$200,7,0)*VLOOKUP(F52,'[1]CODE-WEIGHT-% COLOR PRICE'!M$16:N$90,2,0)</f>
        <v>50.160000000000004</v>
      </c>
      <c r="H52" s="71">
        <f t="shared" si="0"/>
        <v>451.44000000000005</v>
      </c>
    </row>
    <row r="53" spans="1:9" x14ac:dyDescent="0.25">
      <c r="A53" s="70">
        <v>12</v>
      </c>
      <c r="B53" s="62">
        <v>9032</v>
      </c>
      <c r="C53" s="69" t="str">
        <f>VLOOKUP(B53,'[1]CODE-WEIGHT-% COLOR PRICE'!B$3:H$200,2,0)</f>
        <v>Fresno planter</v>
      </c>
      <c r="D53" s="62" t="str">
        <f>VLOOKUP(B53,'[1]CODE-WEIGHT-% COLOR PRICE'!B$3:H$200,3,0)</f>
        <v>Set of 3</v>
      </c>
      <c r="E53" s="64">
        <f>SUMIFS('PACK PO T120-2'!$E$8:$E$104,'PACK PO T120-2'!$B$8:$B$104,'IN PO T120-2'!B53,'PACK PO T120-2'!$F$8:$F$104,'IN PO T120-2'!F53)</f>
        <v>7</v>
      </c>
      <c r="F53" s="66" t="s">
        <v>82</v>
      </c>
      <c r="G53" s="117">
        <f>VLOOKUP(B53,'[1]CODE-WEIGHT-% COLOR PRICE'!B$3:H$200,7,0)*VLOOKUP(F53,'[1]CODE-WEIGHT-% COLOR PRICE'!M$16:N$90,2,0)</f>
        <v>59.454999999999998</v>
      </c>
      <c r="H53" s="71">
        <f t="shared" si="0"/>
        <v>416.185</v>
      </c>
      <c r="I53" s="3"/>
    </row>
    <row r="54" spans="1:9" x14ac:dyDescent="0.25">
      <c r="A54" s="72">
        <v>13</v>
      </c>
      <c r="B54" s="73">
        <v>9034</v>
      </c>
      <c r="C54" s="69" t="str">
        <f>VLOOKUP(B54,'[1]CODE-WEIGHT-% COLOR PRICE'!B$3:H$200,2,0)</f>
        <v>Hull planter</v>
      </c>
      <c r="D54" s="62" t="str">
        <f>VLOOKUP(B54,'[1]CODE-WEIGHT-% COLOR PRICE'!B$3:H$200,3,0)</f>
        <v>Set of 3</v>
      </c>
      <c r="E54" s="64">
        <f>SUMIFS('PACK PO T120-2'!$E$8:$E$104,'PACK PO T120-2'!$B$8:$B$104,'IN PO T120-2'!B54,'PACK PO T120-2'!$F$8:$F$104,'IN PO T120-2'!F54)</f>
        <v>5</v>
      </c>
      <c r="F54" s="66" t="s">
        <v>76</v>
      </c>
      <c r="G54" s="117">
        <f>VLOOKUP(B54,'[1]CODE-WEIGHT-% COLOR PRICE'!B$3:H$200,7,0)*VLOOKUP(F54,'[1]CODE-WEIGHT-% COLOR PRICE'!M$16:N$90,2,0)</f>
        <v>36.799999999999997</v>
      </c>
      <c r="H54" s="71">
        <f t="shared" si="0"/>
        <v>184</v>
      </c>
      <c r="I54" s="3"/>
    </row>
    <row r="55" spans="1:9" x14ac:dyDescent="0.25">
      <c r="A55" s="72"/>
      <c r="B55" s="73">
        <v>9034</v>
      </c>
      <c r="C55" s="69" t="str">
        <f>VLOOKUP(B55,'[1]CODE-WEIGHT-% COLOR PRICE'!B$3:H$200,2,0)</f>
        <v>Hull planter</v>
      </c>
      <c r="D55" s="62" t="str">
        <f>VLOOKUP(B55,'[1]CODE-WEIGHT-% COLOR PRICE'!B$3:H$200,3,0)</f>
        <v>Set of 3</v>
      </c>
      <c r="E55" s="64">
        <f>SUMIFS('PACK PO T120-2'!$E$8:$E$104,'PACK PO T120-2'!$B$8:$B$104,'IN PO T120-2'!B55,'PACK PO T120-2'!$F$8:$F$104,'IN PO T120-2'!F55)</f>
        <v>2</v>
      </c>
      <c r="F55" s="66" t="s">
        <v>83</v>
      </c>
      <c r="G55" s="117">
        <f>VLOOKUP(B55,'[1]CODE-WEIGHT-% COLOR PRICE'!B$3:H$200,7,0)*VLOOKUP(F55,'[1]CODE-WEIGHT-% COLOR PRICE'!M$16:N$90,2,0)</f>
        <v>40.479999999999997</v>
      </c>
      <c r="H55" s="71">
        <f t="shared" si="0"/>
        <v>80.959999999999994</v>
      </c>
      <c r="I55" s="3"/>
    </row>
    <row r="56" spans="1:9" x14ac:dyDescent="0.25">
      <c r="A56" s="70">
        <v>14</v>
      </c>
      <c r="B56" s="62">
        <v>9062</v>
      </c>
      <c r="C56" s="69" t="str">
        <f>VLOOKUP(B56,'[1]CODE-WEIGHT-% COLOR PRICE'!B$3:H$200,2,0)</f>
        <v>Mesa tall ice block planter</v>
      </c>
      <c r="D56" s="62" t="str">
        <f>VLOOKUP(B56,'[1]CODE-WEIGHT-% COLOR PRICE'!B$3:H$200,3,0)</f>
        <v>Set of 3</v>
      </c>
      <c r="E56" s="64">
        <f>SUMIFS('PACK PO T120-2'!$E$8:$E$104,'PACK PO T120-2'!$B$8:$B$104,'IN PO T120-2'!B56,'PACK PO T120-2'!$F$8:$F$104,'IN PO T120-2'!F56)</f>
        <v>5</v>
      </c>
      <c r="F56" s="66" t="s">
        <v>77</v>
      </c>
      <c r="G56" s="117">
        <f>VLOOKUP(B56,'[1]CODE-WEIGHT-% COLOR PRICE'!B$3:H$200,7,0)*VLOOKUP(F56,'[1]CODE-WEIGHT-% COLOR PRICE'!M$16:N$90,2,0)</f>
        <v>75</v>
      </c>
      <c r="H56" s="71">
        <f t="shared" si="0"/>
        <v>375</v>
      </c>
      <c r="I56" s="3"/>
    </row>
    <row r="57" spans="1:9" x14ac:dyDescent="0.25">
      <c r="A57" s="72"/>
      <c r="B57" s="62">
        <v>9062</v>
      </c>
      <c r="C57" s="69" t="str">
        <f>VLOOKUP(B57,'[1]CODE-WEIGHT-% COLOR PRICE'!B$3:H$200,2,0)</f>
        <v>Mesa tall ice block planter</v>
      </c>
      <c r="D57" s="62" t="str">
        <f>VLOOKUP(B57,'[1]CODE-WEIGHT-% COLOR PRICE'!B$3:H$200,3,0)</f>
        <v>Set of 3</v>
      </c>
      <c r="E57" s="64">
        <f>SUMIFS('PACK PO T120-2'!$E$8:$E$104,'PACK PO T120-2'!$B$8:$B$104,'IN PO T120-2'!B57,'PACK PO T120-2'!$F$8:$F$104,'IN PO T120-2'!F57)</f>
        <v>5</v>
      </c>
      <c r="F57" s="66" t="s">
        <v>76</v>
      </c>
      <c r="G57" s="117">
        <f>VLOOKUP(B57,'[1]CODE-WEIGHT-% COLOR PRICE'!B$3:H$200,7,0)*VLOOKUP(F57,'[1]CODE-WEIGHT-% COLOR PRICE'!M$16:N$90,2,0)</f>
        <v>75</v>
      </c>
      <c r="H57" s="71">
        <f t="shared" si="0"/>
        <v>375</v>
      </c>
    </row>
    <row r="58" spans="1:9" x14ac:dyDescent="0.25">
      <c r="A58" s="72"/>
      <c r="B58" s="62">
        <v>9062</v>
      </c>
      <c r="C58" s="69" t="str">
        <f>VLOOKUP(B58,'[1]CODE-WEIGHT-% COLOR PRICE'!B$3:H$200,2,0)</f>
        <v>Mesa tall ice block planter</v>
      </c>
      <c r="D58" s="62" t="str">
        <f>VLOOKUP(B58,'[1]CODE-WEIGHT-% COLOR PRICE'!B$3:H$200,3,0)</f>
        <v>Set of 3</v>
      </c>
      <c r="E58" s="64">
        <f>SUMIFS('PACK PO T120-2'!$E$8:$E$104,'PACK PO T120-2'!$B$8:$B$104,'IN PO T120-2'!B58,'PACK PO T120-2'!$F$8:$F$104,'IN PO T120-2'!F58)</f>
        <v>6</v>
      </c>
      <c r="F58" s="66" t="s">
        <v>81</v>
      </c>
      <c r="G58" s="117">
        <f>VLOOKUP(B58,'[1]CODE-WEIGHT-% COLOR PRICE'!B$3:H$200,7,0)*VLOOKUP(F58,'[1]CODE-WEIGHT-% COLOR PRICE'!M$16:N$90,2,0)</f>
        <v>82.5</v>
      </c>
      <c r="H58" s="71">
        <f t="shared" si="0"/>
        <v>495</v>
      </c>
    </row>
    <row r="59" spans="1:9" x14ac:dyDescent="0.25">
      <c r="A59" s="70"/>
      <c r="B59" s="62">
        <v>9062</v>
      </c>
      <c r="C59" s="69" t="str">
        <f>VLOOKUP(B59,'[1]CODE-WEIGHT-% COLOR PRICE'!B$3:H$200,2,0)</f>
        <v>Mesa tall ice block planter</v>
      </c>
      <c r="D59" s="62" t="str">
        <f>VLOOKUP(B59,'[1]CODE-WEIGHT-% COLOR PRICE'!B$3:H$200,3,0)</f>
        <v>Set of 3</v>
      </c>
      <c r="E59" s="64">
        <f>SUMIFS('PACK PO T120-2'!$E$8:$E$104,'PACK PO T120-2'!$B$8:$B$104,'IN PO T120-2'!B59,'PACK PO T120-2'!$F$8:$F$104,'IN PO T120-2'!F59)</f>
        <v>4</v>
      </c>
      <c r="F59" s="66" t="s">
        <v>82</v>
      </c>
      <c r="G59" s="117">
        <f>VLOOKUP(B59,'[1]CODE-WEIGHT-% COLOR PRICE'!B$3:H$200,7,0)*VLOOKUP(F59,'[1]CODE-WEIGHT-% COLOR PRICE'!M$16:N$90,2,0)</f>
        <v>82.5</v>
      </c>
      <c r="H59" s="71">
        <f t="shared" si="0"/>
        <v>330</v>
      </c>
    </row>
    <row r="60" spans="1:9" x14ac:dyDescent="0.25">
      <c r="A60" s="72">
        <v>15</v>
      </c>
      <c r="B60" s="73">
        <v>9076</v>
      </c>
      <c r="C60" s="69" t="str">
        <f>VLOOKUP(B60,'[1]CODE-WEIGHT-% COLOR PRICE'!B$3:H$200,2,0)</f>
        <v>Jacksonville planter</v>
      </c>
      <c r="D60" s="62" t="str">
        <f>VLOOKUP(B60,'[1]CODE-WEIGHT-% COLOR PRICE'!B$3:H$200,3,0)</f>
        <v>Set of 2</v>
      </c>
      <c r="E60" s="64">
        <f>SUMIFS('PACK PO T120-2'!$E$8:$E$104,'PACK PO T120-2'!$B$8:$B$104,'IN PO T120-2'!B60,'PACK PO T120-2'!$F$8:$F$104,'IN PO T120-2'!F60)</f>
        <v>5</v>
      </c>
      <c r="F60" s="66" t="s">
        <v>79</v>
      </c>
      <c r="G60" s="117">
        <f>VLOOKUP(B60,'[1]CODE-WEIGHT-% COLOR PRICE'!B$3:H$200,7,0)*VLOOKUP(F60,'[1]CODE-WEIGHT-% COLOR PRICE'!M$16:N$90,2,0)</f>
        <v>36.85</v>
      </c>
      <c r="H60" s="71">
        <f t="shared" si="0"/>
        <v>184.25</v>
      </c>
    </row>
    <row r="61" spans="1:9" x14ac:dyDescent="0.25">
      <c r="A61" s="72">
        <v>16</v>
      </c>
      <c r="B61" s="73">
        <v>9082</v>
      </c>
      <c r="C61" s="69" t="str">
        <f>VLOOKUP(B61,'[1]CODE-WEIGHT-% COLOR PRICE'!B$3:H$200,2,0)</f>
        <v xml:space="preserve">Largo planter - S5 </v>
      </c>
      <c r="D61" s="62" t="str">
        <f>VLOOKUP(B61,'[1]CODE-WEIGHT-% COLOR PRICE'!B$3:H$200,3,0)</f>
        <v>Set of 5</v>
      </c>
      <c r="E61" s="64">
        <f>SUMIFS('PACK PO T120-2'!$E$8:$E$104,'PACK PO T120-2'!$B$8:$B$104,'IN PO T120-2'!B61,'PACK PO T120-2'!$F$8:$F$104,'IN PO T120-2'!F61)</f>
        <v>6</v>
      </c>
      <c r="F61" s="66" t="s">
        <v>84</v>
      </c>
      <c r="G61" s="117">
        <f>VLOOKUP(B61,'[1]CODE-WEIGHT-% COLOR PRICE'!B$3:H$200,7,0)*VLOOKUP(F61,'[1]CODE-WEIGHT-% COLOR PRICE'!M$16:N$90,2,0)</f>
        <v>53.790000000000006</v>
      </c>
      <c r="H61" s="71">
        <f t="shared" si="0"/>
        <v>322.74</v>
      </c>
    </row>
    <row r="62" spans="1:9" x14ac:dyDescent="0.25">
      <c r="A62" s="72"/>
      <c r="B62" s="73">
        <v>9082</v>
      </c>
      <c r="C62" s="69" t="str">
        <f>VLOOKUP(B62,'[1]CODE-WEIGHT-% COLOR PRICE'!B$3:H$200,2,0)</f>
        <v xml:space="preserve">Largo planter - S5 </v>
      </c>
      <c r="D62" s="62" t="str">
        <f>VLOOKUP(B62,'[1]CODE-WEIGHT-% COLOR PRICE'!B$3:H$200,3,0)</f>
        <v>Set of 5</v>
      </c>
      <c r="E62" s="64">
        <f>SUMIFS('PACK PO T120-2'!$E$8:$E$104,'PACK PO T120-2'!$B$8:$B$104,'IN PO T120-2'!B62,'PACK PO T120-2'!$F$8:$F$104,'IN PO T120-2'!F62)</f>
        <v>6</v>
      </c>
      <c r="F62" s="66" t="s">
        <v>82</v>
      </c>
      <c r="G62" s="117">
        <f>VLOOKUP(B62,'[1]CODE-WEIGHT-% COLOR PRICE'!B$3:H$200,7,0)*VLOOKUP(F62,'[1]CODE-WEIGHT-% COLOR PRICE'!M$16:N$90,2,0)</f>
        <v>53.790000000000006</v>
      </c>
      <c r="H62" s="71">
        <f t="shared" si="0"/>
        <v>322.74</v>
      </c>
    </row>
    <row r="63" spans="1:9" x14ac:dyDescent="0.25">
      <c r="A63" s="70">
        <v>17</v>
      </c>
      <c r="B63" s="73" t="s">
        <v>80</v>
      </c>
      <c r="C63" s="69" t="str">
        <f>VLOOKUP(B63,'[1]CODE-WEIGHT-% COLOR PRICE'!B$3:H$200,2,0)</f>
        <v>Planter</v>
      </c>
      <c r="D63" s="62" t="str">
        <f>VLOOKUP(B63,'[1]CODE-WEIGHT-% COLOR PRICE'!B$3:H$200,3,0)</f>
        <v>PC</v>
      </c>
      <c r="E63" s="64">
        <f>SUMIFS('PACK PO T120-2'!$E$8:$E$104,'PACK PO T120-2'!$B$8:$B$104,'IN PO T120-2'!B63,'PACK PO T120-2'!$F$8:$F$104,'IN PO T120-2'!F63)</f>
        <v>2</v>
      </c>
      <c r="F63" s="66" t="s">
        <v>85</v>
      </c>
      <c r="G63" s="117">
        <f>VLOOKUP(B63,'[1]CODE-WEIGHT-% COLOR PRICE'!B$3:H$200,7,0)*VLOOKUP(F63,'[1]CODE-WEIGHT-% COLOR PRICE'!M$16:N$90,2,0)</f>
        <v>190.5</v>
      </c>
      <c r="H63" s="71">
        <f t="shared" si="0"/>
        <v>381</v>
      </c>
    </row>
    <row r="64" spans="1:9" x14ac:dyDescent="0.25">
      <c r="A64" s="72"/>
      <c r="B64" s="73" t="s">
        <v>80</v>
      </c>
      <c r="C64" s="69" t="str">
        <f>VLOOKUP(B64,'[1]CODE-WEIGHT-% COLOR PRICE'!B$3:H$200,2,0)</f>
        <v>Planter</v>
      </c>
      <c r="D64" s="62" t="str">
        <f>VLOOKUP(B64,'[1]CODE-WEIGHT-% COLOR PRICE'!B$3:H$200,3,0)</f>
        <v>PC</v>
      </c>
      <c r="E64" s="64">
        <f>SUMIFS('PACK PO T120-2'!$E$8:$E$104,'PACK PO T120-2'!$B$8:$B$104,'IN PO T120-2'!B64,'PACK PO T120-2'!$F$8:$F$104,'IN PO T120-2'!F64)</f>
        <v>2</v>
      </c>
      <c r="F64" s="66" t="s">
        <v>81</v>
      </c>
      <c r="G64" s="117">
        <f>VLOOKUP(B64,'[1]CODE-WEIGHT-% COLOR PRICE'!B$3:H$200,7,0)*VLOOKUP(F64,'[1]CODE-WEIGHT-% COLOR PRICE'!M$16:N$90,2,0)</f>
        <v>209.55</v>
      </c>
      <c r="H64" s="71">
        <f t="shared" si="0"/>
        <v>419.1</v>
      </c>
    </row>
    <row r="65" spans="1:9" x14ac:dyDescent="0.25">
      <c r="A65" s="72">
        <v>18</v>
      </c>
      <c r="B65" s="73" t="s">
        <v>89</v>
      </c>
      <c r="C65" s="69" t="str">
        <f>VLOOKUP(B65,'[1]CODE-WEIGHT-% COLOR PRICE'!B$3:H$200,2,0)</f>
        <v>Planter</v>
      </c>
      <c r="D65" s="62" t="str">
        <f>VLOOKUP(B65,'[1]CODE-WEIGHT-% COLOR PRICE'!B$3:H$200,3,0)</f>
        <v>Set of 2</v>
      </c>
      <c r="E65" s="64">
        <f>SUMIFS('PACK PO T120-2'!$E$8:$E$104,'PACK PO T120-2'!$B$8:$B$104,'IN PO T120-2'!B65,'PACK PO T120-2'!$F$8:$F$104,'IN PO T120-2'!F65)</f>
        <v>2</v>
      </c>
      <c r="F65" s="66" t="s">
        <v>77</v>
      </c>
      <c r="G65" s="117">
        <f>VLOOKUP(B65,'[1]CODE-WEIGHT-% COLOR PRICE'!B$3:H$200,7,0)*VLOOKUP(F65,'[1]CODE-WEIGHT-% COLOR PRICE'!M$16:N$90,2,0)</f>
        <v>49.5</v>
      </c>
      <c r="H65" s="71">
        <f t="shared" si="0"/>
        <v>99</v>
      </c>
    </row>
    <row r="66" spans="1:9" x14ac:dyDescent="0.25">
      <c r="A66" s="70"/>
      <c r="B66" s="73" t="s">
        <v>89</v>
      </c>
      <c r="C66" s="69" t="str">
        <f>VLOOKUP(B66,'[1]CODE-WEIGHT-% COLOR PRICE'!B$3:H$200,2,0)</f>
        <v>Planter</v>
      </c>
      <c r="D66" s="62" t="str">
        <f>VLOOKUP(B66,'[1]CODE-WEIGHT-% COLOR PRICE'!B$3:H$200,3,0)</f>
        <v>Set of 2</v>
      </c>
      <c r="E66" s="64">
        <f>SUMIFS('PACK PO T120-2'!$E$8:$E$104,'PACK PO T120-2'!$B$8:$B$104,'IN PO T120-2'!B66,'PACK PO T120-2'!$F$8:$F$104,'IN PO T120-2'!F66)</f>
        <v>2</v>
      </c>
      <c r="F66" s="66" t="s">
        <v>78</v>
      </c>
      <c r="G66" s="117">
        <f>VLOOKUP(B66,'[1]CODE-WEIGHT-% COLOR PRICE'!B$3:H$200,7,0)*VLOOKUP(F66,'[1]CODE-WEIGHT-% COLOR PRICE'!M$16:N$90,2,0)</f>
        <v>54.45</v>
      </c>
      <c r="H66" s="71">
        <f t="shared" si="0"/>
        <v>108.9</v>
      </c>
    </row>
    <row r="67" spans="1:9" x14ac:dyDescent="0.25">
      <c r="A67" s="72"/>
      <c r="B67" s="73" t="s">
        <v>89</v>
      </c>
      <c r="C67" s="69" t="str">
        <f>VLOOKUP(B67,'[1]CODE-WEIGHT-% COLOR PRICE'!B$3:H$200,2,0)</f>
        <v>Planter</v>
      </c>
      <c r="D67" s="62" t="str">
        <f>VLOOKUP(B67,'[1]CODE-WEIGHT-% COLOR PRICE'!B$3:H$200,3,0)</f>
        <v>Set of 2</v>
      </c>
      <c r="E67" s="64">
        <f>SUMIFS('PACK PO T120-2'!$E$8:$E$104,'PACK PO T120-2'!$B$8:$B$104,'IN PO T120-2'!B67,'PACK PO T120-2'!$F$8:$F$104,'IN PO T120-2'!F67)</f>
        <v>3</v>
      </c>
      <c r="F67" s="66" t="s">
        <v>81</v>
      </c>
      <c r="G67" s="117">
        <f>VLOOKUP(B67,'[1]CODE-WEIGHT-% COLOR PRICE'!B$3:H$200,7,0)*VLOOKUP(F67,'[1]CODE-WEIGHT-% COLOR PRICE'!M$16:N$90,2,0)</f>
        <v>54.45</v>
      </c>
      <c r="H67" s="71">
        <f t="shared" si="0"/>
        <v>163.35000000000002</v>
      </c>
    </row>
    <row r="68" spans="1:9" x14ac:dyDescent="0.25">
      <c r="A68" s="72"/>
      <c r="B68" s="73" t="s">
        <v>89</v>
      </c>
      <c r="C68" s="69" t="str">
        <f>VLOOKUP(B68,'[1]CODE-WEIGHT-% COLOR PRICE'!B$3:H$200,2,0)</f>
        <v>Planter</v>
      </c>
      <c r="D68" s="62" t="str">
        <f>VLOOKUP(B68,'[1]CODE-WEIGHT-% COLOR PRICE'!B$3:H$200,3,0)</f>
        <v>Set of 2</v>
      </c>
      <c r="E68" s="64">
        <f>SUMIFS('PACK PO T120-2'!$E$8:$E$104,'PACK PO T120-2'!$B$8:$B$104,'IN PO T120-2'!B68,'PACK PO T120-2'!$F$8:$F$104,'IN PO T120-2'!F68)</f>
        <v>1</v>
      </c>
      <c r="F68" s="66" t="s">
        <v>86</v>
      </c>
      <c r="G68" s="117">
        <f>VLOOKUP(B68,'[1]CODE-WEIGHT-% COLOR PRICE'!B$3:H$200,7,0)*VLOOKUP(F68,'[1]CODE-WEIGHT-% COLOR PRICE'!M$16:N$90,2,0)</f>
        <v>56.924999999999997</v>
      </c>
      <c r="H68" s="71">
        <f t="shared" si="0"/>
        <v>56.924999999999997</v>
      </c>
    </row>
    <row r="69" spans="1:9" x14ac:dyDescent="0.25">
      <c r="A69" s="70"/>
      <c r="B69" s="73" t="s">
        <v>89</v>
      </c>
      <c r="C69" s="69" t="str">
        <f>VLOOKUP(B69,'[1]CODE-WEIGHT-% COLOR PRICE'!B$3:H$200,2,0)</f>
        <v>Planter</v>
      </c>
      <c r="D69" s="62" t="str">
        <f>VLOOKUP(B69,'[1]CODE-WEIGHT-% COLOR PRICE'!B$3:H$200,3,0)</f>
        <v>Set of 2</v>
      </c>
      <c r="E69" s="64">
        <f>SUMIFS('PACK PO T120-2'!$E$8:$E$104,'PACK PO T120-2'!$B$8:$B$104,'IN PO T120-2'!B69,'PACK PO T120-2'!$F$8:$F$104,'IN PO T120-2'!F69)</f>
        <v>2</v>
      </c>
      <c r="F69" s="66" t="s">
        <v>82</v>
      </c>
      <c r="G69" s="117">
        <f>VLOOKUP(B69,'[1]CODE-WEIGHT-% COLOR PRICE'!B$3:H$200,7,0)*VLOOKUP(F69,'[1]CODE-WEIGHT-% COLOR PRICE'!M$16:N$90,2,0)</f>
        <v>54.45</v>
      </c>
      <c r="H69" s="71">
        <f t="shared" si="0"/>
        <v>108.9</v>
      </c>
      <c r="I69" s="3"/>
    </row>
    <row r="70" spans="1:9" x14ac:dyDescent="0.25">
      <c r="A70" s="72">
        <v>19</v>
      </c>
      <c r="B70" s="73" t="s">
        <v>88</v>
      </c>
      <c r="C70" s="69" t="str">
        <f>VLOOKUP(B70,'[1]CODE-WEIGHT-% COLOR PRICE'!B$3:H$200,2,0)</f>
        <v>Planter</v>
      </c>
      <c r="D70" s="62" t="str">
        <f>VLOOKUP(B70,'[1]CODE-WEIGHT-% COLOR PRICE'!B$3:H$200,3,0)</f>
        <v>Set of 2</v>
      </c>
      <c r="E70" s="64">
        <f>SUMIFS('PACK PO T120-2'!$E$8:$E$104,'PACK PO T120-2'!$B$8:$B$104,'IN PO T120-2'!B70,'PACK PO T120-2'!$F$8:$F$104,'IN PO T120-2'!F70)</f>
        <v>2</v>
      </c>
      <c r="F70" s="66" t="s">
        <v>85</v>
      </c>
      <c r="G70" s="117">
        <f>VLOOKUP(B70,'[1]CODE-WEIGHT-% COLOR PRICE'!B$3:H$200,7,0)*VLOOKUP(F70,'[1]CODE-WEIGHT-% COLOR PRICE'!M$16:N$90,2,0)</f>
        <v>49.5</v>
      </c>
      <c r="H70" s="71">
        <f t="shared" si="0"/>
        <v>99</v>
      </c>
    </row>
    <row r="71" spans="1:9" x14ac:dyDescent="0.25">
      <c r="A71" s="72"/>
      <c r="B71" s="73" t="s">
        <v>88</v>
      </c>
      <c r="C71" s="69" t="str">
        <f>VLOOKUP(B71,'[1]CODE-WEIGHT-% COLOR PRICE'!B$3:H$200,2,0)</f>
        <v>Planter</v>
      </c>
      <c r="D71" s="62" t="str">
        <f>VLOOKUP(B71,'[1]CODE-WEIGHT-% COLOR PRICE'!B$3:H$200,3,0)</f>
        <v>Set of 2</v>
      </c>
      <c r="E71" s="64">
        <f>SUMIFS('PACK PO T120-2'!$E$8:$E$104,'PACK PO T120-2'!$B$8:$B$104,'IN PO T120-2'!B71,'PACK PO T120-2'!$F$8:$F$104,'IN PO T120-2'!F71)</f>
        <v>3</v>
      </c>
      <c r="F71" s="66" t="s">
        <v>77</v>
      </c>
      <c r="G71" s="117">
        <f>VLOOKUP(B71,'[1]CODE-WEIGHT-% COLOR PRICE'!B$3:H$200,7,0)*VLOOKUP(F71,'[1]CODE-WEIGHT-% COLOR PRICE'!M$16:N$90,2,0)</f>
        <v>49.5</v>
      </c>
      <c r="H71" s="71">
        <f t="shared" si="0"/>
        <v>148.5</v>
      </c>
    </row>
    <row r="72" spans="1:9" x14ac:dyDescent="0.25">
      <c r="A72" s="70"/>
      <c r="B72" s="73" t="s">
        <v>88</v>
      </c>
      <c r="C72" s="69" t="str">
        <f>VLOOKUP(B72,'[1]CODE-WEIGHT-% COLOR PRICE'!B$3:H$200,2,0)</f>
        <v>Planter</v>
      </c>
      <c r="D72" s="62" t="str">
        <f>VLOOKUP(B72,'[1]CODE-WEIGHT-% COLOR PRICE'!B$3:H$200,3,0)</f>
        <v>Set of 2</v>
      </c>
      <c r="E72" s="64">
        <f>SUMIFS('PACK PO T120-2'!$E$8:$E$104,'PACK PO T120-2'!$B$8:$B$104,'IN PO T120-2'!B72,'PACK PO T120-2'!$F$8:$F$104,'IN PO T120-2'!F72)</f>
        <v>3</v>
      </c>
      <c r="F72" s="66" t="s">
        <v>78</v>
      </c>
      <c r="G72" s="117">
        <f>VLOOKUP(B72,'[1]CODE-WEIGHT-% COLOR PRICE'!B$3:H$200,7,0)*VLOOKUP(F72,'[1]CODE-WEIGHT-% COLOR PRICE'!M$16:N$90,2,0)</f>
        <v>54.45</v>
      </c>
      <c r="H72" s="71">
        <f t="shared" si="0"/>
        <v>163.35000000000002</v>
      </c>
      <c r="I72" s="3"/>
    </row>
    <row r="73" spans="1:9" x14ac:dyDescent="0.25">
      <c r="A73" s="72"/>
      <c r="B73" s="73" t="s">
        <v>88</v>
      </c>
      <c r="C73" s="69" t="str">
        <f>VLOOKUP(B73,'[1]CODE-WEIGHT-% COLOR PRICE'!B$3:H$200,2,0)</f>
        <v>Planter</v>
      </c>
      <c r="D73" s="62" t="str">
        <f>VLOOKUP(B73,'[1]CODE-WEIGHT-% COLOR PRICE'!B$3:H$200,3,0)</f>
        <v>Set of 2</v>
      </c>
      <c r="E73" s="64">
        <f>SUMIFS('PACK PO T120-2'!$E$8:$E$104,'PACK PO T120-2'!$B$8:$B$104,'IN PO T120-2'!B73,'PACK PO T120-2'!$F$8:$F$104,'IN PO T120-2'!F73)</f>
        <v>3</v>
      </c>
      <c r="F73" s="66" t="s">
        <v>81</v>
      </c>
      <c r="G73" s="117">
        <f>VLOOKUP(B73,'[1]CODE-WEIGHT-% COLOR PRICE'!B$3:H$200,7,0)*VLOOKUP(F73,'[1]CODE-WEIGHT-% COLOR PRICE'!M$16:N$90,2,0)</f>
        <v>54.45</v>
      </c>
      <c r="H73" s="71">
        <f t="shared" si="0"/>
        <v>163.35000000000002</v>
      </c>
    </row>
    <row r="74" spans="1:9" x14ac:dyDescent="0.25">
      <c r="A74" s="70"/>
      <c r="B74" s="73" t="s">
        <v>88</v>
      </c>
      <c r="C74" s="69" t="str">
        <f>VLOOKUP(B74,'[1]CODE-WEIGHT-% COLOR PRICE'!B$3:H$200,2,0)</f>
        <v>Planter</v>
      </c>
      <c r="D74" s="62" t="str">
        <f>VLOOKUP(B74,'[1]CODE-WEIGHT-% COLOR PRICE'!B$3:H$200,3,0)</f>
        <v>Set of 2</v>
      </c>
      <c r="E74" s="64">
        <f>SUMIFS('PACK PO T120-2'!$E$8:$E$104,'PACK PO T120-2'!$B$8:$B$104,'IN PO T120-2'!B74,'PACK PO T120-2'!$F$8:$F$104,'IN PO T120-2'!F74)</f>
        <v>2</v>
      </c>
      <c r="F74" s="66" t="s">
        <v>86</v>
      </c>
      <c r="G74" s="117">
        <f>VLOOKUP(B74,'[1]CODE-WEIGHT-% COLOR PRICE'!B$3:H$200,7,0)*VLOOKUP(F74,'[1]CODE-WEIGHT-% COLOR PRICE'!M$16:N$90,2,0)</f>
        <v>56.924999999999997</v>
      </c>
      <c r="H74" s="71">
        <f t="shared" si="0"/>
        <v>113.85</v>
      </c>
    </row>
    <row r="75" spans="1:9" x14ac:dyDescent="0.25">
      <c r="A75" s="72"/>
      <c r="B75" s="73" t="s">
        <v>88</v>
      </c>
      <c r="C75" s="69" t="str">
        <f>VLOOKUP(B75,'[1]CODE-WEIGHT-% COLOR PRICE'!B$3:H$200,2,0)</f>
        <v>Planter</v>
      </c>
      <c r="D75" s="62" t="str">
        <f>VLOOKUP(B75,'[1]CODE-WEIGHT-% COLOR PRICE'!B$3:H$200,3,0)</f>
        <v>Set of 2</v>
      </c>
      <c r="E75" s="64">
        <f>SUMIFS('PACK PO T120-2'!$E$8:$E$104,'PACK PO T120-2'!$B$8:$B$104,'IN PO T120-2'!B75,'PACK PO T120-2'!$F$8:$F$104,'IN PO T120-2'!F75)</f>
        <v>1</v>
      </c>
      <c r="F75" s="66" t="s">
        <v>82</v>
      </c>
      <c r="G75" s="117">
        <f>VLOOKUP(B75,'[1]CODE-WEIGHT-% COLOR PRICE'!B$3:H$200,7,0)*VLOOKUP(F75,'[1]CODE-WEIGHT-% COLOR PRICE'!M$16:N$90,2,0)</f>
        <v>54.45</v>
      </c>
      <c r="H75" s="71">
        <f t="shared" si="0"/>
        <v>54.45</v>
      </c>
    </row>
    <row r="76" spans="1:9" x14ac:dyDescent="0.25">
      <c r="A76" s="72"/>
      <c r="B76" s="73" t="s">
        <v>88</v>
      </c>
      <c r="C76" s="69" t="str">
        <f>VLOOKUP(B76,'[1]CODE-WEIGHT-% COLOR PRICE'!B$3:H$200,2,0)</f>
        <v>Planter</v>
      </c>
      <c r="D76" s="62" t="str">
        <f>VLOOKUP(B76,'[1]CODE-WEIGHT-% COLOR PRICE'!B$3:H$200,3,0)</f>
        <v>Set of 2</v>
      </c>
      <c r="E76" s="64">
        <f>SUMIFS('PACK PO T120-2'!$E$8:$E$104,'PACK PO T120-2'!$B$8:$B$104,'IN PO T120-2'!B76,'PACK PO T120-2'!$F$8:$F$104,'IN PO T120-2'!F76)</f>
        <v>1</v>
      </c>
      <c r="F76" s="66" t="s">
        <v>84</v>
      </c>
      <c r="G76" s="117">
        <f>VLOOKUP(B76,'[1]CODE-WEIGHT-% COLOR PRICE'!B$3:H$200,7,0)*VLOOKUP(F76,'[1]CODE-WEIGHT-% COLOR PRICE'!M$16:N$90,2,0)</f>
        <v>54.45</v>
      </c>
      <c r="H76" s="71">
        <f t="shared" si="0"/>
        <v>54.45</v>
      </c>
    </row>
    <row r="77" spans="1:9" x14ac:dyDescent="0.25">
      <c r="A77" s="72">
        <v>20</v>
      </c>
      <c r="B77" s="73" t="s">
        <v>90</v>
      </c>
      <c r="C77" s="69" t="str">
        <f>VLOOKUP(B77,'[1]CODE-WEIGHT-% COLOR PRICE'!B$3:H$200,2,0)</f>
        <v>Planter</v>
      </c>
      <c r="D77" s="62" t="str">
        <f>VLOOKUP(B77,'[1]CODE-WEIGHT-% COLOR PRICE'!B$3:H$200,3,0)</f>
        <v>Set of 2</v>
      </c>
      <c r="E77" s="64">
        <f>SUMIFS('PACK PO T120-2'!$E$8:$E$104,'PACK PO T120-2'!$B$8:$B$104,'IN PO T120-2'!B77,'PACK PO T120-2'!$F$8:$F$104,'IN PO T120-2'!F77)</f>
        <v>1</v>
      </c>
      <c r="F77" s="66" t="s">
        <v>77</v>
      </c>
      <c r="G77" s="117">
        <f>VLOOKUP(B77,'[1]CODE-WEIGHT-% COLOR PRICE'!B$3:H$200,7,0)*VLOOKUP(F77,'[1]CODE-WEIGHT-% COLOR PRICE'!M$16:N$90,2,0)</f>
        <v>52.2</v>
      </c>
      <c r="H77" s="71">
        <f t="shared" si="0"/>
        <v>52.2</v>
      </c>
    </row>
    <row r="78" spans="1:9" x14ac:dyDescent="0.25">
      <c r="A78" s="72"/>
      <c r="B78" s="73" t="s">
        <v>90</v>
      </c>
      <c r="C78" s="69" t="str">
        <f>VLOOKUP(B78,'[1]CODE-WEIGHT-% COLOR PRICE'!B$3:H$200,2,0)</f>
        <v>Planter</v>
      </c>
      <c r="D78" s="62" t="str">
        <f>VLOOKUP(B78,'[1]CODE-WEIGHT-% COLOR PRICE'!B$3:H$200,3,0)</f>
        <v>Set of 2</v>
      </c>
      <c r="E78" s="64">
        <f>SUMIFS('PACK PO T120-2'!$E$8:$E$104,'PACK PO T120-2'!$B$8:$B$104,'IN PO T120-2'!B78,'PACK PO T120-2'!$F$8:$F$104,'IN PO T120-2'!F78)</f>
        <v>1</v>
      </c>
      <c r="F78" s="66" t="s">
        <v>78</v>
      </c>
      <c r="G78" s="117">
        <f>VLOOKUP(B78,'[1]CODE-WEIGHT-% COLOR PRICE'!B$3:H$200,7,0)*VLOOKUP(F78,'[1]CODE-WEIGHT-% COLOR PRICE'!M$16:N$90,2,0)</f>
        <v>57.420000000000009</v>
      </c>
      <c r="H78" s="71">
        <f t="shared" si="0"/>
        <v>57.420000000000009</v>
      </c>
    </row>
    <row r="79" spans="1:9" x14ac:dyDescent="0.25">
      <c r="A79" s="70"/>
      <c r="B79" s="73" t="s">
        <v>90</v>
      </c>
      <c r="C79" s="69" t="str">
        <f>VLOOKUP(B79,'[1]CODE-WEIGHT-% COLOR PRICE'!B$3:H$200,2,0)</f>
        <v>Planter</v>
      </c>
      <c r="D79" s="62" t="str">
        <f>VLOOKUP(B79,'[1]CODE-WEIGHT-% COLOR PRICE'!B$3:H$200,3,0)</f>
        <v>Set of 2</v>
      </c>
      <c r="E79" s="64">
        <f>SUMIFS('PACK PO T120-2'!$E$8:$E$104,'PACK PO T120-2'!$B$8:$B$104,'IN PO T120-2'!B79,'PACK PO T120-2'!$F$8:$F$104,'IN PO T120-2'!F79)</f>
        <v>3</v>
      </c>
      <c r="F79" s="66" t="s">
        <v>81</v>
      </c>
      <c r="G79" s="117">
        <f>VLOOKUP(B79,'[1]CODE-WEIGHT-% COLOR PRICE'!B$3:H$200,7,0)*VLOOKUP(F79,'[1]CODE-WEIGHT-% COLOR PRICE'!M$16:N$90,2,0)</f>
        <v>57.420000000000009</v>
      </c>
      <c r="H79" s="71">
        <f t="shared" si="0"/>
        <v>172.26000000000002</v>
      </c>
    </row>
    <row r="80" spans="1:9" x14ac:dyDescent="0.25">
      <c r="A80" s="72"/>
      <c r="B80" s="73" t="s">
        <v>90</v>
      </c>
      <c r="C80" s="69" t="str">
        <f>VLOOKUP(B80,'[1]CODE-WEIGHT-% COLOR PRICE'!B$3:H$200,2,0)</f>
        <v>Planter</v>
      </c>
      <c r="D80" s="62" t="str">
        <f>VLOOKUP(B80,'[1]CODE-WEIGHT-% COLOR PRICE'!B$3:H$200,3,0)</f>
        <v>Set of 2</v>
      </c>
      <c r="E80" s="64">
        <f>SUMIFS('PACK PO T120-2'!$E$8:$E$104,'PACK PO T120-2'!$B$8:$B$104,'IN PO T120-2'!B80,'PACK PO T120-2'!$F$8:$F$104,'IN PO T120-2'!F80)</f>
        <v>3</v>
      </c>
      <c r="F80" s="66" t="s">
        <v>86</v>
      </c>
      <c r="G80" s="117">
        <f>VLOOKUP(B80,'[1]CODE-WEIGHT-% COLOR PRICE'!B$3:H$200,7,0)*VLOOKUP(F80,'[1]CODE-WEIGHT-% COLOR PRICE'!M$16:N$90,2,0)</f>
        <v>60.03</v>
      </c>
      <c r="H80" s="71">
        <f t="shared" si="0"/>
        <v>180.09</v>
      </c>
    </row>
    <row r="81" spans="1:9" x14ac:dyDescent="0.25">
      <c r="A81" s="72"/>
      <c r="B81" s="73" t="s">
        <v>90</v>
      </c>
      <c r="C81" s="69" t="str">
        <f>VLOOKUP(B81,'[1]CODE-WEIGHT-% COLOR PRICE'!B$3:H$200,2,0)</f>
        <v>Planter</v>
      </c>
      <c r="D81" s="62" t="str">
        <f>VLOOKUP(B81,'[1]CODE-WEIGHT-% COLOR PRICE'!B$3:H$200,3,0)</f>
        <v>Set of 2</v>
      </c>
      <c r="E81" s="64">
        <f>SUMIFS('PACK PO T120-2'!$E$8:$E$104,'PACK PO T120-2'!$B$8:$B$104,'IN PO T120-2'!B81,'PACK PO T120-2'!$F$8:$F$104,'IN PO T120-2'!F81)</f>
        <v>3</v>
      </c>
      <c r="F81" s="66" t="s">
        <v>82</v>
      </c>
      <c r="G81" s="117">
        <f>VLOOKUP(B81,'[1]CODE-WEIGHT-% COLOR PRICE'!B$3:H$200,7,0)*VLOOKUP(F81,'[1]CODE-WEIGHT-% COLOR PRICE'!M$16:N$90,2,0)</f>
        <v>57.420000000000009</v>
      </c>
      <c r="H81" s="71">
        <f t="shared" si="0"/>
        <v>172.26000000000002</v>
      </c>
    </row>
    <row r="82" spans="1:9" x14ac:dyDescent="0.25">
      <c r="A82" s="70"/>
      <c r="B82" s="73" t="s">
        <v>90</v>
      </c>
      <c r="C82" s="69" t="str">
        <f>VLOOKUP(B82,'[1]CODE-WEIGHT-% COLOR PRICE'!B$3:H$200,2,0)</f>
        <v>Planter</v>
      </c>
      <c r="D82" s="62" t="str">
        <f>VLOOKUP(B82,'[1]CODE-WEIGHT-% COLOR PRICE'!B$3:H$200,3,0)</f>
        <v>Set of 2</v>
      </c>
      <c r="E82" s="64">
        <f>SUMIFS('PACK PO T120-2'!$E$8:$E$104,'PACK PO T120-2'!$B$8:$B$104,'IN PO T120-2'!B82,'PACK PO T120-2'!$F$8:$F$104,'IN PO T120-2'!F82)</f>
        <v>1</v>
      </c>
      <c r="F82" s="66" t="s">
        <v>84</v>
      </c>
      <c r="G82" s="117">
        <f>VLOOKUP(B82,'[1]CODE-WEIGHT-% COLOR PRICE'!B$3:H$200,7,0)*VLOOKUP(F82,'[1]CODE-WEIGHT-% COLOR PRICE'!M$16:N$90,2,0)</f>
        <v>57.420000000000009</v>
      </c>
      <c r="H82" s="71">
        <f t="shared" si="0"/>
        <v>57.420000000000009</v>
      </c>
    </row>
    <row r="83" spans="1:9" x14ac:dyDescent="0.25">
      <c r="E83" s="4">
        <f>SUM(E29:E82)</f>
        <v>242</v>
      </c>
      <c r="F83" s="54"/>
      <c r="H83" s="3">
        <f>SUM(H29:H82)</f>
        <v>13307.245000000004</v>
      </c>
    </row>
    <row r="85" spans="1:9" x14ac:dyDescent="0.25">
      <c r="B85" s="167" t="s">
        <v>112</v>
      </c>
    </row>
    <row r="89" spans="1:9" x14ac:dyDescent="0.25">
      <c r="I89" s="3"/>
    </row>
    <row r="90" spans="1:9" x14ac:dyDescent="0.25">
      <c r="I90" s="3"/>
    </row>
  </sheetData>
  <autoFilter ref="A26:H83"/>
  <mergeCells count="17">
    <mergeCell ref="B1:H1"/>
    <mergeCell ref="E9:H9"/>
    <mergeCell ref="D10:H11"/>
    <mergeCell ref="E18:F18"/>
    <mergeCell ref="F26:F28"/>
    <mergeCell ref="E26:E28"/>
    <mergeCell ref="D26:D28"/>
    <mergeCell ref="C26:C28"/>
    <mergeCell ref="B26:B28"/>
    <mergeCell ref="G26:G28"/>
    <mergeCell ref="H26:H28"/>
    <mergeCell ref="D6:H6"/>
    <mergeCell ref="D7:H7"/>
    <mergeCell ref="G2:H2"/>
    <mergeCell ref="A26:A28"/>
    <mergeCell ref="K26:K28"/>
    <mergeCell ref="J26:J2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71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T120-2'!B27</f>
        <v>8080</v>
      </c>
      <c r="B4" s="89"/>
      <c r="C4" s="93" t="str">
        <f>'PACK PO T120-2'!D27</f>
        <v>Set of 2</v>
      </c>
      <c r="D4" s="89">
        <f>'PACK PO T120-2'!E27</f>
        <v>3</v>
      </c>
      <c r="E4" s="89" t="str">
        <f>'PACK PO T120-2'!F27</f>
        <v>P19</v>
      </c>
    </row>
    <row r="5" spans="1:17" s="90" customFormat="1" ht="65.25" customHeight="1" x14ac:dyDescent="0.75">
      <c r="A5" s="93" t="str">
        <f>'PACK PO T120-2'!B28</f>
        <v>NM-2</v>
      </c>
      <c r="B5" s="89"/>
      <c r="C5" s="93" t="str">
        <f>'PACK PO T120-2'!D28</f>
        <v>Set of 2</v>
      </c>
      <c r="D5" s="89">
        <f>'PACK PO T120-2'!E28</f>
        <v>1</v>
      </c>
      <c r="E5" s="89" t="str">
        <f>'PACK PO T120-2'!F28</f>
        <v>P18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G5" sqref="G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50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T120-2'!B29</f>
        <v>8080</v>
      </c>
      <c r="B4" s="89"/>
      <c r="C4" s="93" t="str">
        <f>'PACK PO T120-2'!D29</f>
        <v>Set of 2</v>
      </c>
      <c r="D4" s="89">
        <f>'PACK PO T120-2'!E29</f>
        <v>3</v>
      </c>
      <c r="E4" s="89" t="str">
        <f>'PACK PO T120-2'!F29</f>
        <v>P50</v>
      </c>
    </row>
    <row r="5" spans="1:17" s="90" customFormat="1" ht="65.25" customHeight="1" x14ac:dyDescent="0.75">
      <c r="A5" s="93" t="str">
        <f>'PACK PO T120-2'!B30</f>
        <v>NM-1</v>
      </c>
      <c r="B5" s="89"/>
      <c r="C5" s="93" t="str">
        <f>'PACK PO T120-2'!D30</f>
        <v>Set of 2</v>
      </c>
      <c r="D5" s="89">
        <f>'PACK PO T120-2'!E30</f>
        <v>1</v>
      </c>
      <c r="E5" s="89" t="str">
        <f>'PACK PO T120-2'!F30</f>
        <v>P24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51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T120-2'!B31</f>
        <v>8080</v>
      </c>
      <c r="B4" s="89"/>
      <c r="C4" s="93" t="str">
        <f>'PACK PO T120-2'!D31</f>
        <v>Set of 2</v>
      </c>
      <c r="D4" s="89">
        <f>'PACK PO T120-2'!E31</f>
        <v>3</v>
      </c>
      <c r="E4" s="89" t="str">
        <f>'PACK PO T120-2'!F31</f>
        <v>P50</v>
      </c>
    </row>
    <row r="5" spans="1:17" s="90" customFormat="1" ht="65.25" customHeight="1" x14ac:dyDescent="0.75">
      <c r="A5" s="93" t="str">
        <f>'PACK PO T120-2'!B32</f>
        <v>NM-1</v>
      </c>
      <c r="B5" s="89"/>
      <c r="C5" s="93" t="str">
        <f>'PACK PO T120-2'!D32</f>
        <v>Set of 2</v>
      </c>
      <c r="D5" s="89">
        <f>'PACK PO T120-2'!E32</f>
        <v>1</v>
      </c>
      <c r="E5" s="89" t="str">
        <f>'PACK PO T120-2'!F32</f>
        <v>P44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K6" sqref="K6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52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T120-2'!B33</f>
        <v>8080</v>
      </c>
      <c r="B4" s="89"/>
      <c r="C4" s="93" t="str">
        <f>'PACK PO T120-2'!D33</f>
        <v>Set of 2</v>
      </c>
      <c r="D4" s="89">
        <f>'PACK PO T120-2'!E33</f>
        <v>3</v>
      </c>
      <c r="E4" s="89" t="str">
        <f>'PACK PO T120-2'!F33</f>
        <v>P50</v>
      </c>
    </row>
    <row r="5" spans="1:17" s="90" customFormat="1" ht="65.25" customHeight="1" x14ac:dyDescent="0.75">
      <c r="A5" s="93" t="str">
        <f>'PACK PO T120-2'!B34</f>
        <v>NM-1</v>
      </c>
      <c r="B5" s="89"/>
      <c r="C5" s="93" t="str">
        <f>'PACK PO T120-2'!D34</f>
        <v>Set of 2</v>
      </c>
      <c r="D5" s="89">
        <f>'PACK PO T120-2'!E34</f>
        <v>1</v>
      </c>
      <c r="E5" s="89" t="str">
        <f>'PACK PO T120-2'!F34</f>
        <v>P20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53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T120-2'!B35</f>
        <v>8080</v>
      </c>
      <c r="B4" s="89"/>
      <c r="C4" s="93" t="str">
        <f>'PACK PO T120-2'!D35</f>
        <v>Set of 2</v>
      </c>
      <c r="D4" s="89">
        <f>'PACK PO T120-2'!E35</f>
        <v>3</v>
      </c>
      <c r="E4" s="89" t="str">
        <f>'PACK PO T120-2'!F35</f>
        <v>P19</v>
      </c>
    </row>
    <row r="5" spans="1:17" s="90" customFormat="1" ht="65.25" customHeight="1" x14ac:dyDescent="0.75">
      <c r="A5" s="93" t="str">
        <f>'PACK PO T120-2'!B36</f>
        <v>NM-2</v>
      </c>
      <c r="B5" s="89"/>
      <c r="C5" s="93" t="str">
        <f>'PACK PO T120-2'!D36</f>
        <v>Set of 2</v>
      </c>
      <c r="D5" s="89">
        <f>'PACK PO T120-2'!E36</f>
        <v>1</v>
      </c>
      <c r="E5" s="89" t="str">
        <f>'PACK PO T120-2'!F36</f>
        <v>P20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54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T120-2'!B37</f>
        <v>8080</v>
      </c>
      <c r="B4" s="89"/>
      <c r="C4" s="93" t="str">
        <f>'PACK PO T120-2'!D37</f>
        <v>Set of 2</v>
      </c>
      <c r="D4" s="89">
        <f>'PACK PO T120-2'!E37</f>
        <v>3</v>
      </c>
      <c r="E4" s="89" t="str">
        <f>'PACK PO T120-2'!F37</f>
        <v>P19</v>
      </c>
    </row>
    <row r="5" spans="1:17" s="90" customFormat="1" ht="65.25" customHeight="1" x14ac:dyDescent="0.75">
      <c r="A5" s="93" t="str">
        <f>'PACK PO T120-2'!B38</f>
        <v>NM-1</v>
      </c>
      <c r="B5" s="89"/>
      <c r="C5" s="93" t="str">
        <f>'PACK PO T120-2'!D38</f>
        <v>Set of 2</v>
      </c>
      <c r="D5" s="89">
        <f>'PACK PO T120-2'!E38</f>
        <v>1</v>
      </c>
      <c r="E5" s="89" t="str">
        <f>'PACK PO T120-2'!F38</f>
        <v>P18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7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55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T120-2'!B39</f>
        <v>8013</v>
      </c>
      <c r="B4" s="89"/>
      <c r="C4" s="93" t="str">
        <f>'PACK PO T120-2'!D39</f>
        <v>PC</v>
      </c>
      <c r="D4" s="89">
        <f>'PACK PO T120-2'!E39</f>
        <v>2</v>
      </c>
      <c r="E4" s="89" t="str">
        <f>'PACK PO T120-2'!F39</f>
        <v>C5</v>
      </c>
    </row>
    <row r="5" spans="1:17" s="90" customFormat="1" ht="65.25" customHeight="1" x14ac:dyDescent="0.75">
      <c r="A5" s="93">
        <f>'PACK PO T120-2'!B40</f>
        <v>8013</v>
      </c>
      <c r="B5" s="89"/>
      <c r="C5" s="93" t="str">
        <f>'PACK PO T120-2'!D40</f>
        <v>PC</v>
      </c>
      <c r="D5" s="89">
        <f>'PACK PO T120-2'!E40</f>
        <v>2</v>
      </c>
      <c r="E5" s="89" t="str">
        <f>'PACK PO T120-2'!F40</f>
        <v>P50</v>
      </c>
    </row>
    <row r="6" spans="1:17" s="97" customFormat="1" ht="65.25" customHeight="1" x14ac:dyDescent="0.95">
      <c r="A6" s="93">
        <f>'PACK PO T120-2'!B41</f>
        <v>9062</v>
      </c>
      <c r="B6" s="95"/>
      <c r="C6" s="93" t="str">
        <f>'PACK PO T120-2'!D41</f>
        <v>Set of 3</v>
      </c>
      <c r="D6" s="89">
        <f>'PACK PO T120-2'!E41</f>
        <v>4</v>
      </c>
      <c r="E6" s="89" t="str">
        <f>'PACK PO T120-2'!F41</f>
        <v>P20</v>
      </c>
    </row>
    <row r="7" spans="1:17" s="97" customFormat="1" ht="65.25" customHeight="1" x14ac:dyDescent="0.95">
      <c r="A7" s="93">
        <f>'PACK PO T120-2'!B42</f>
        <v>3043</v>
      </c>
      <c r="B7" s="95"/>
      <c r="C7" s="93" t="str">
        <f>'PACK PO T120-2'!D42</f>
        <v>Set of 2</v>
      </c>
      <c r="D7" s="89">
        <f>'PACK PO T120-2'!E42</f>
        <v>2</v>
      </c>
      <c r="E7" s="89" t="str">
        <f>'PACK PO T120-2'!F42</f>
        <v>C1</v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10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G7" sqref="G7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56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T120-2'!B43</f>
        <v>8013</v>
      </c>
      <c r="B4" s="89"/>
      <c r="C4" s="93" t="str">
        <f>'PACK PO T120-2'!D43</f>
        <v>PC</v>
      </c>
      <c r="D4" s="89">
        <f>'PACK PO T120-2'!E43</f>
        <v>4</v>
      </c>
      <c r="E4" s="89" t="str">
        <f>'PACK PO T120-2'!F43</f>
        <v>P18</v>
      </c>
    </row>
    <row r="5" spans="1:17" s="90" customFormat="1" ht="65.25" customHeight="1" x14ac:dyDescent="0.75">
      <c r="A5" s="93">
        <f>'PACK PO T120-2'!B44</f>
        <v>9062</v>
      </c>
      <c r="B5" s="89"/>
      <c r="C5" s="93" t="str">
        <f>'PACK PO T120-2'!D44</f>
        <v>Set of 3</v>
      </c>
      <c r="D5" s="89">
        <f>'PACK PO T120-2'!E44</f>
        <v>4</v>
      </c>
      <c r="E5" s="89" t="str">
        <f>'PACK PO T120-2'!F44</f>
        <v>C5</v>
      </c>
    </row>
    <row r="6" spans="1:17" s="97" customFormat="1" ht="65.25" customHeight="1" x14ac:dyDescent="0.95">
      <c r="A6" s="93">
        <f>'PACK PO T120-2'!B45</f>
        <v>8036</v>
      </c>
      <c r="B6" s="95"/>
      <c r="C6" s="93" t="str">
        <f>'PACK PO T120-2'!D45</f>
        <v>PC</v>
      </c>
      <c r="D6" s="89">
        <f>'PACK PO T120-2'!E45</f>
        <v>1</v>
      </c>
      <c r="E6" s="89" t="str">
        <f>'PACK PO T120-2'!F45</f>
        <v>P20</v>
      </c>
    </row>
    <row r="7" spans="1:17" s="97" customFormat="1" ht="65.25" customHeight="1" x14ac:dyDescent="0.95">
      <c r="A7" s="93">
        <f>'PACK PO T120-2'!B46</f>
        <v>8036</v>
      </c>
      <c r="B7" s="95"/>
      <c r="C7" s="93" t="str">
        <f>'PACK PO T120-2'!D46</f>
        <v>PC</v>
      </c>
      <c r="D7" s="89">
        <f>'PACK PO T120-2'!E46</f>
        <v>3</v>
      </c>
      <c r="E7" s="89" t="str">
        <f>'PACK PO T120-2'!F46</f>
        <v>C1</v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12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6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57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T120-2'!B47</f>
        <v>8013</v>
      </c>
      <c r="B4" s="89"/>
      <c r="C4" s="93" t="str">
        <f>'PACK PO T120-2'!D47</f>
        <v>PC</v>
      </c>
      <c r="D4" s="89">
        <f>'PACK PO T120-2'!E47</f>
        <v>6</v>
      </c>
      <c r="E4" s="89" t="str">
        <f>'PACK PO T120-2'!F47</f>
        <v>P33</v>
      </c>
    </row>
    <row r="5" spans="1:17" s="90" customFormat="1" ht="65.25" customHeight="1" x14ac:dyDescent="0.75">
      <c r="A5" s="93">
        <f>'PACK PO T120-2'!B48</f>
        <v>8013</v>
      </c>
      <c r="B5" s="89"/>
      <c r="C5" s="93" t="str">
        <f>'PACK PO T120-2'!D48</f>
        <v>PC</v>
      </c>
      <c r="D5" s="89">
        <f>'PACK PO T120-2'!E48</f>
        <v>2</v>
      </c>
      <c r="E5" s="89" t="str">
        <f>'PACK PO T120-2'!F48</f>
        <v>P18</v>
      </c>
    </row>
    <row r="6" spans="1:17" s="97" customFormat="1" ht="65.25" customHeight="1" x14ac:dyDescent="0.95">
      <c r="A6" s="93">
        <f>'PACK PO T120-2'!B49</f>
        <v>8037</v>
      </c>
      <c r="B6" s="95"/>
      <c r="C6" s="93" t="str">
        <f>'PACK PO T120-2'!D49</f>
        <v>PC</v>
      </c>
      <c r="D6" s="89">
        <f>'PACK PO T120-2'!E49</f>
        <v>2</v>
      </c>
      <c r="E6" s="89" t="str">
        <f>'PACK PO T120-2'!F49</f>
        <v>P20</v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10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I6" sqref="I6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58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T120-2'!B50</f>
        <v>8012</v>
      </c>
      <c r="B4" s="89"/>
      <c r="C4" s="93" t="str">
        <f>'PACK PO T120-2'!D50</f>
        <v>PC</v>
      </c>
      <c r="D4" s="89">
        <f>'PACK PO T120-2'!E50</f>
        <v>8</v>
      </c>
      <c r="E4" s="89" t="str">
        <f>'PACK PO T120-2'!F50</f>
        <v>C1</v>
      </c>
    </row>
    <row r="5" spans="1:17" s="90" customFormat="1" ht="65.25" customHeight="1" x14ac:dyDescent="0.75">
      <c r="A5" s="93">
        <f>'PACK PO T120-2'!B51</f>
        <v>8012</v>
      </c>
      <c r="B5" s="89"/>
      <c r="C5" s="93" t="str">
        <f>'PACK PO T120-2'!D51</f>
        <v>PC</v>
      </c>
      <c r="D5" s="89">
        <f>'PACK PO T120-2'!E51</f>
        <v>8</v>
      </c>
      <c r="E5" s="89" t="str">
        <f>'PACK PO T120-2'!F51</f>
        <v>C5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16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showGridLines="0" topLeftCell="C91" workbookViewId="0">
      <selection activeCell="R29" sqref="R29"/>
    </sheetView>
  </sheetViews>
  <sheetFormatPr defaultRowHeight="18.75" x14ac:dyDescent="0.3"/>
  <cols>
    <col min="1" max="1" width="7.85546875" style="153" customWidth="1"/>
    <col min="2" max="2" width="11.42578125" style="83" customWidth="1"/>
    <col min="3" max="3" width="33.7109375" style="84" customWidth="1"/>
    <col min="4" max="4" width="9.140625" style="84" customWidth="1"/>
    <col min="5" max="5" width="12.7109375" style="83" customWidth="1"/>
    <col min="6" max="6" width="8.42578125" style="84" customWidth="1"/>
    <col min="7" max="9" width="6" style="84" customWidth="1"/>
    <col min="10" max="10" width="13.140625" style="153" customWidth="1"/>
    <col min="11" max="11" width="9.140625" style="153"/>
    <col min="12" max="12" width="13.28515625" style="83" customWidth="1"/>
    <col min="13" max="13" width="13.140625" style="154" customWidth="1"/>
    <col min="14" max="14" width="10.140625" style="162" customWidth="1"/>
    <col min="15" max="15" width="12.28515625" style="84" customWidth="1"/>
    <col min="16" max="16384" width="9.140625" style="84"/>
  </cols>
  <sheetData>
    <row r="1" spans="1:18" s="83" customFormat="1" ht="70.5" customHeight="1" x14ac:dyDescent="0.3">
      <c r="A1" s="197" t="s">
        <v>37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</row>
    <row r="2" spans="1:18" s="83" customFormat="1" ht="24" customHeight="1" x14ac:dyDescent="0.3">
      <c r="A2" s="198" t="s">
        <v>75</v>
      </c>
      <c r="B2" s="198"/>
      <c r="C2" s="198"/>
      <c r="D2" s="78"/>
      <c r="E2" s="78"/>
      <c r="F2" s="78"/>
      <c r="G2" s="78"/>
      <c r="H2" s="78"/>
      <c r="I2" s="78"/>
      <c r="J2" s="78"/>
      <c r="K2" s="78"/>
      <c r="L2" s="78"/>
      <c r="M2" s="135"/>
      <c r="N2" s="156"/>
    </row>
    <row r="3" spans="1:18" s="83" customFormat="1" ht="26.25" customHeight="1" x14ac:dyDescent="0.3">
      <c r="A3" s="103"/>
      <c r="B3" s="102" t="s">
        <v>36</v>
      </c>
      <c r="C3" s="103"/>
      <c r="D3" s="78"/>
      <c r="E3" s="136"/>
      <c r="F3" s="136"/>
      <c r="G3" s="136"/>
      <c r="H3" s="136"/>
      <c r="I3" s="137"/>
      <c r="J3" s="102" t="s">
        <v>43</v>
      </c>
      <c r="K3" s="78"/>
      <c r="L3" s="14" t="s">
        <v>109</v>
      </c>
      <c r="M3" s="138"/>
      <c r="N3" s="157"/>
    </row>
    <row r="4" spans="1:18" s="83" customFormat="1" ht="24" customHeight="1" thickBot="1" x14ac:dyDescent="0.35">
      <c r="A4" s="103"/>
      <c r="B4" s="102" t="s">
        <v>39</v>
      </c>
      <c r="C4" s="171"/>
      <c r="D4" s="168" t="s">
        <v>111</v>
      </c>
      <c r="E4" s="85"/>
      <c r="F4" s="85"/>
      <c r="G4" s="85"/>
      <c r="H4" s="139"/>
      <c r="J4" s="102" t="s">
        <v>40</v>
      </c>
      <c r="K4" s="140"/>
      <c r="L4" s="168" t="s">
        <v>108</v>
      </c>
      <c r="M4" s="141"/>
      <c r="N4" s="158"/>
    </row>
    <row r="5" spans="1:18" s="83" customFormat="1" ht="18" customHeight="1" x14ac:dyDescent="0.3">
      <c r="A5" s="199" t="s">
        <v>35</v>
      </c>
      <c r="B5" s="202" t="s">
        <v>21</v>
      </c>
      <c r="C5" s="202" t="s">
        <v>22</v>
      </c>
      <c r="D5" s="202" t="s">
        <v>23</v>
      </c>
      <c r="E5" s="202" t="s">
        <v>24</v>
      </c>
      <c r="F5" s="202" t="s">
        <v>25</v>
      </c>
      <c r="G5" s="202" t="s">
        <v>34</v>
      </c>
      <c r="H5" s="202"/>
      <c r="I5" s="202"/>
      <c r="J5" s="202" t="s">
        <v>33</v>
      </c>
      <c r="K5" s="202"/>
      <c r="L5" s="202" t="s">
        <v>32</v>
      </c>
      <c r="M5" s="205" t="s">
        <v>31</v>
      </c>
      <c r="N5" s="194" t="s">
        <v>30</v>
      </c>
    </row>
    <row r="6" spans="1:18" s="83" customFormat="1" ht="17.25" customHeight="1" x14ac:dyDescent="0.3">
      <c r="A6" s="200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6"/>
      <c r="N6" s="195"/>
    </row>
    <row r="7" spans="1:18" s="83" customFormat="1" ht="43.5" customHeight="1" thickBot="1" x14ac:dyDescent="0.35">
      <c r="A7" s="201"/>
      <c r="B7" s="204"/>
      <c r="C7" s="204"/>
      <c r="D7" s="204"/>
      <c r="E7" s="204"/>
      <c r="F7" s="204"/>
      <c r="G7" s="204"/>
      <c r="H7" s="204"/>
      <c r="I7" s="204"/>
      <c r="J7" s="142" t="s">
        <v>29</v>
      </c>
      <c r="K7" s="142" t="s">
        <v>28</v>
      </c>
      <c r="L7" s="204"/>
      <c r="M7" s="207"/>
      <c r="N7" s="196"/>
    </row>
    <row r="8" spans="1:18" x14ac:dyDescent="0.3">
      <c r="A8" s="143">
        <v>1</v>
      </c>
      <c r="B8" s="79">
        <v>8007</v>
      </c>
      <c r="C8" s="81" t="str">
        <f>VLOOKUP(B8,'[1]CODE-WEIGHT-% COLOR PRICE'!B$3:H$190,2,0)</f>
        <v>Planter</v>
      </c>
      <c r="D8" s="80" t="str">
        <f>VLOOKUP(B8,'[2]CODE-WEIGHT-% COLOR PRICE'!B$3:G$350,3,0)</f>
        <v>Set of 3</v>
      </c>
      <c r="E8" s="79">
        <v>7</v>
      </c>
      <c r="F8" s="80" t="s">
        <v>76</v>
      </c>
      <c r="G8" s="80">
        <v>105</v>
      </c>
      <c r="H8" s="80">
        <f t="shared" ref="H8:H80" si="0">IF(G8="","",G8)</f>
        <v>105</v>
      </c>
      <c r="I8" s="80">
        <v>255</v>
      </c>
      <c r="J8" s="144">
        <f t="shared" ref="J8:J39" si="1">IF(G8="","",SUMIF($A$8:$A$104,A8,$E$8:$E$104))</f>
        <v>16</v>
      </c>
      <c r="K8" s="144">
        <f>IF(G8="","",1)</f>
        <v>1</v>
      </c>
      <c r="L8" s="55">
        <f>VLOOKUP(B8,'[2]CODE-WEIGHT-% COLOR PRICE'!B$3:G$250,4,0)*E8</f>
        <v>420</v>
      </c>
      <c r="M8" s="155">
        <f>IF(G8="","",SUMIF($A$8:$A$104,A8,$L$8:$L$104)+VLOOKUP(G8,'[1]CODE-WEIGHT-% COLOR PRICE'!O$3:P$14,2,0))</f>
        <v>1085</v>
      </c>
      <c r="N8" s="159">
        <f>IF(G8="","",G8*H8*I8/1000000)</f>
        <v>2.811375</v>
      </c>
      <c r="O8" s="163" t="s">
        <v>85</v>
      </c>
      <c r="P8" s="163">
        <f t="shared" ref="P8:P18" si="2">SUMIF($F$8:$F$104,O8,$E$8:$E$104)</f>
        <v>33</v>
      </c>
      <c r="Q8" s="163"/>
      <c r="R8" s="163">
        <v>33</v>
      </c>
    </row>
    <row r="9" spans="1:18" x14ac:dyDescent="0.3">
      <c r="A9" s="145">
        <v>1</v>
      </c>
      <c r="B9" s="55">
        <v>8004</v>
      </c>
      <c r="C9" s="81" t="str">
        <f>VLOOKUP(B9,'[1]CODE-WEIGHT-% COLOR PRICE'!B$3:H$190,2,0)</f>
        <v>Jakarta waffle pot</v>
      </c>
      <c r="D9" s="81" t="str">
        <f>VLOOKUP(B9,'[2]CODE-WEIGHT-% COLOR PRICE'!B$3:G$350,3,0)</f>
        <v>Set of 2</v>
      </c>
      <c r="E9" s="55">
        <v>5</v>
      </c>
      <c r="F9" s="81" t="s">
        <v>77</v>
      </c>
      <c r="G9" s="81"/>
      <c r="H9" s="81" t="str">
        <f t="shared" si="0"/>
        <v/>
      </c>
      <c r="I9" s="81"/>
      <c r="J9" s="146" t="str">
        <f t="shared" si="1"/>
        <v/>
      </c>
      <c r="K9" s="146" t="str">
        <f t="shared" ref="K9:K80" si="3">IF(G9="","",1)</f>
        <v/>
      </c>
      <c r="L9" s="55">
        <f>VLOOKUP(B9,'[2]CODE-WEIGHT-% COLOR PRICE'!B$3:G$250,4,0)*E9</f>
        <v>385</v>
      </c>
      <c r="M9" s="155" t="str">
        <f>IF(G9="","",SUMIF($A$8:$A$104,A9,$L$8:$L$104)+VLOOKUP(G9,'[1]CODE-WEIGHT-% COLOR PRICE'!O$3:P$14,2,0))</f>
        <v/>
      </c>
      <c r="N9" s="160" t="str">
        <f t="shared" ref="N9:N13" si="4">IF(G9="","",G9*H9*I9/1000000)</f>
        <v/>
      </c>
      <c r="O9" s="163" t="s">
        <v>77</v>
      </c>
      <c r="P9" s="163">
        <f t="shared" si="2"/>
        <v>16</v>
      </c>
      <c r="Q9" s="163"/>
      <c r="R9" s="163">
        <v>16</v>
      </c>
    </row>
    <row r="10" spans="1:18" x14ac:dyDescent="0.3">
      <c r="A10" s="145">
        <v>1</v>
      </c>
      <c r="B10" s="55">
        <v>9034</v>
      </c>
      <c r="C10" s="81" t="str">
        <f>VLOOKUP(B10,'[1]CODE-WEIGHT-% COLOR PRICE'!B$3:H$190,2,0)</f>
        <v>Hull planter</v>
      </c>
      <c r="D10" s="81" t="str">
        <f>VLOOKUP(B10,'[2]CODE-WEIGHT-% COLOR PRICE'!B$3:G$350,3,0)</f>
        <v>Set of 3</v>
      </c>
      <c r="E10" s="55">
        <v>2</v>
      </c>
      <c r="F10" s="81" t="s">
        <v>76</v>
      </c>
      <c r="G10" s="81"/>
      <c r="H10" s="81" t="str">
        <f t="shared" si="0"/>
        <v/>
      </c>
      <c r="I10" s="81"/>
      <c r="J10" s="146" t="str">
        <f t="shared" si="1"/>
        <v/>
      </c>
      <c r="K10" s="146" t="str">
        <f t="shared" si="3"/>
        <v/>
      </c>
      <c r="L10" s="55">
        <f>VLOOKUP(B10,'[2]CODE-WEIGHT-% COLOR PRICE'!B$3:G$250,4,0)*E10</f>
        <v>132</v>
      </c>
      <c r="M10" s="155" t="str">
        <f>IF(G10="","",SUMIF($A$8:$A$104,A10,$L$8:$L$104)+VLOOKUP(G10,'[1]CODE-WEIGHT-% COLOR PRICE'!O$3:P$14,2,0))</f>
        <v/>
      </c>
      <c r="N10" s="160" t="str">
        <f t="shared" si="4"/>
        <v/>
      </c>
      <c r="O10" s="163" t="s">
        <v>76</v>
      </c>
      <c r="P10" s="163">
        <f t="shared" si="2"/>
        <v>31</v>
      </c>
      <c r="Q10" s="163"/>
      <c r="R10" s="163">
        <v>31</v>
      </c>
    </row>
    <row r="11" spans="1:18" x14ac:dyDescent="0.3">
      <c r="A11" s="145">
        <v>1</v>
      </c>
      <c r="B11" s="55">
        <v>9034</v>
      </c>
      <c r="C11" s="81" t="str">
        <f>VLOOKUP(B11,'[1]CODE-WEIGHT-% COLOR PRICE'!B$3:H$190,2,0)</f>
        <v>Hull planter</v>
      </c>
      <c r="D11" s="81" t="str">
        <f>VLOOKUP(B11,'[2]CODE-WEIGHT-% COLOR PRICE'!B$3:G$350,3,0)</f>
        <v>Set of 3</v>
      </c>
      <c r="E11" s="55">
        <v>2</v>
      </c>
      <c r="F11" s="81" t="s">
        <v>83</v>
      </c>
      <c r="G11" s="81"/>
      <c r="H11" s="81" t="str">
        <f t="shared" si="0"/>
        <v/>
      </c>
      <c r="I11" s="81"/>
      <c r="J11" s="146" t="str">
        <f t="shared" si="1"/>
        <v/>
      </c>
      <c r="K11" s="146" t="str">
        <f t="shared" si="3"/>
        <v/>
      </c>
      <c r="L11" s="55">
        <f>VLOOKUP(B11,'[2]CODE-WEIGHT-% COLOR PRICE'!B$3:G$250,4,0)*E11</f>
        <v>132</v>
      </c>
      <c r="M11" s="155" t="str">
        <f>IF(G11="","",SUMIF($A$8:$A$104,A11,$L$8:$L$104)+VLOOKUP(G11,'[1]CODE-WEIGHT-% COLOR PRICE'!O$3:P$14,2,0))</f>
        <v/>
      </c>
      <c r="N11" s="160" t="str">
        <f t="shared" si="4"/>
        <v/>
      </c>
      <c r="O11" s="163" t="s">
        <v>78</v>
      </c>
      <c r="P11" s="163">
        <f t="shared" si="2"/>
        <v>12</v>
      </c>
      <c r="Q11" s="163"/>
      <c r="R11" s="163">
        <v>12</v>
      </c>
    </row>
    <row r="12" spans="1:18" x14ac:dyDescent="0.3">
      <c r="A12" s="145">
        <v>2</v>
      </c>
      <c r="B12" s="55">
        <v>3245</v>
      </c>
      <c r="C12" s="81" t="str">
        <f>VLOOKUP(B12,'[1]CODE-WEIGHT-% COLOR PRICE'!B$3:H$190,2,0)</f>
        <v>Planter</v>
      </c>
      <c r="D12" s="81" t="str">
        <f>VLOOKUP(B12,'[2]CODE-WEIGHT-% COLOR PRICE'!B$3:G$350,3,0)</f>
        <v>Set of 2</v>
      </c>
      <c r="E12" s="55">
        <v>8</v>
      </c>
      <c r="F12" s="81" t="s">
        <v>79</v>
      </c>
      <c r="G12" s="81">
        <v>85</v>
      </c>
      <c r="H12" s="81">
        <f t="shared" si="0"/>
        <v>85</v>
      </c>
      <c r="I12" s="81">
        <v>250</v>
      </c>
      <c r="J12" s="146">
        <f t="shared" si="1"/>
        <v>12</v>
      </c>
      <c r="K12" s="146">
        <f t="shared" si="3"/>
        <v>1</v>
      </c>
      <c r="L12" s="55">
        <f>VLOOKUP(B12,'[2]CODE-WEIGHT-% COLOR PRICE'!B$3:G$250,4,0)*E12</f>
        <v>640</v>
      </c>
      <c r="M12" s="155">
        <f>IF(G12="","",SUMIF($A$8:$A$104,A12,$L$8:$L$104)+VLOOKUP(G12,'[1]CODE-WEIGHT-% COLOR PRICE'!O$3:P$14,2,0))</f>
        <v>733</v>
      </c>
      <c r="N12" s="160">
        <f t="shared" si="4"/>
        <v>1.8062499999999999</v>
      </c>
      <c r="O12" s="163" t="s">
        <v>83</v>
      </c>
      <c r="P12" s="163">
        <f t="shared" si="2"/>
        <v>24</v>
      </c>
      <c r="Q12" s="163"/>
      <c r="R12" s="163">
        <v>24</v>
      </c>
    </row>
    <row r="13" spans="1:18" x14ac:dyDescent="0.3">
      <c r="A13" s="145">
        <v>2</v>
      </c>
      <c r="B13" s="55">
        <v>8050</v>
      </c>
      <c r="C13" s="81" t="str">
        <f>VLOOKUP(B13,'[1]CODE-WEIGHT-% COLOR PRICE'!B$3:H$190,2,0)</f>
        <v>Planter</v>
      </c>
      <c r="D13" s="81" t="str">
        <f>VLOOKUP(B13,'[2]CODE-WEIGHT-% COLOR PRICE'!B$3:G$350,3,0)</f>
        <v>PC</v>
      </c>
      <c r="E13" s="55">
        <v>4</v>
      </c>
      <c r="F13" s="81" t="s">
        <v>85</v>
      </c>
      <c r="G13" s="81"/>
      <c r="H13" s="81" t="str">
        <f t="shared" si="0"/>
        <v/>
      </c>
      <c r="I13" s="81"/>
      <c r="J13" s="146" t="str">
        <f t="shared" si="1"/>
        <v/>
      </c>
      <c r="K13" s="146" t="str">
        <f t="shared" si="3"/>
        <v/>
      </c>
      <c r="L13" s="55">
        <f>VLOOKUP(B13,'[2]CODE-WEIGHT-% COLOR PRICE'!B$3:G$250,4,0)*E13</f>
        <v>80</v>
      </c>
      <c r="M13" s="155" t="str">
        <f>IF(G13="","",SUMIF($A$8:$A$104,A13,$L$8:$L$104)+VLOOKUP(G13,'[1]CODE-WEIGHT-% COLOR PRICE'!O$3:P$14,2,0))</f>
        <v/>
      </c>
      <c r="N13" s="160" t="str">
        <f t="shared" si="4"/>
        <v/>
      </c>
      <c r="O13" s="163" t="s">
        <v>81</v>
      </c>
      <c r="P13" s="163">
        <f t="shared" si="2"/>
        <v>24</v>
      </c>
      <c r="Q13" s="163"/>
      <c r="R13" s="163">
        <v>24</v>
      </c>
    </row>
    <row r="14" spans="1:18" x14ac:dyDescent="0.3">
      <c r="A14" s="145">
        <v>3</v>
      </c>
      <c r="B14" s="55">
        <v>8004</v>
      </c>
      <c r="C14" s="81" t="str">
        <f>VLOOKUP(B14,'[1]CODE-WEIGHT-% COLOR PRICE'!B$3:H$190,2,0)</f>
        <v>Jakarta waffle pot</v>
      </c>
      <c r="D14" s="81" t="str">
        <f>VLOOKUP(B14,'[2]CODE-WEIGHT-% COLOR PRICE'!B$3:G$350,3,0)</f>
        <v>Set of 2</v>
      </c>
      <c r="E14" s="55">
        <v>4</v>
      </c>
      <c r="F14" s="147" t="s">
        <v>83</v>
      </c>
      <c r="G14" s="81">
        <v>95</v>
      </c>
      <c r="H14" s="81">
        <v>130</v>
      </c>
      <c r="I14" s="81">
        <v>245</v>
      </c>
      <c r="J14" s="146">
        <f t="shared" si="1"/>
        <v>18</v>
      </c>
      <c r="K14" s="146">
        <f t="shared" si="3"/>
        <v>1</v>
      </c>
      <c r="L14" s="55">
        <f>VLOOKUP(B14,'[2]CODE-WEIGHT-% COLOR PRICE'!B$3:G$250,4,0)*E14</f>
        <v>308</v>
      </c>
      <c r="M14" s="155">
        <f>IF(G14="","",SUMIF($A$8:$A$104,A14,$L$8:$L$104)+VLOOKUP(G14,'[1]CODE-WEIGHT-% COLOR PRICE'!O$3:P$14,2,0))</f>
        <v>1298</v>
      </c>
      <c r="N14" s="160">
        <f t="shared" ref="N14:N23" si="5">IF(G14="","",G14*H14*I14/1000000)</f>
        <v>3.0257499999999999</v>
      </c>
      <c r="O14" s="163" t="s">
        <v>86</v>
      </c>
      <c r="P14" s="163">
        <f t="shared" si="2"/>
        <v>6</v>
      </c>
      <c r="Q14" s="163"/>
      <c r="R14" s="163">
        <v>6</v>
      </c>
    </row>
    <row r="15" spans="1:18" x14ac:dyDescent="0.3">
      <c r="A15" s="145">
        <v>3</v>
      </c>
      <c r="B15" s="55">
        <v>8004</v>
      </c>
      <c r="C15" s="81" t="str">
        <f>VLOOKUP(B15,'[1]CODE-WEIGHT-% COLOR PRICE'!B$3:H$190,2,0)</f>
        <v>Jakarta waffle pot</v>
      </c>
      <c r="D15" s="81" t="str">
        <f>VLOOKUP(B15,'[2]CODE-WEIGHT-% COLOR PRICE'!B$3:G$350,3,0)</f>
        <v>Set of 2</v>
      </c>
      <c r="E15" s="55">
        <v>8</v>
      </c>
      <c r="F15" s="147" t="s">
        <v>79</v>
      </c>
      <c r="G15" s="81"/>
      <c r="H15" s="81" t="str">
        <f t="shared" si="0"/>
        <v/>
      </c>
      <c r="I15" s="81"/>
      <c r="J15" s="146" t="str">
        <f t="shared" si="1"/>
        <v/>
      </c>
      <c r="K15" s="146" t="str">
        <f t="shared" si="3"/>
        <v/>
      </c>
      <c r="L15" s="55">
        <f>VLOOKUP(B15,'[2]CODE-WEIGHT-% COLOR PRICE'!B$3:G$250,4,0)*E15</f>
        <v>616</v>
      </c>
      <c r="M15" s="155" t="str">
        <f>IF(G15="","",SUMIF($A$8:$A$104,A15,$L$8:$L$104)+VLOOKUP(G15,'[1]CODE-WEIGHT-% COLOR PRICE'!O$3:P$14,2,0))</f>
        <v/>
      </c>
      <c r="N15" s="160" t="str">
        <f t="shared" si="5"/>
        <v/>
      </c>
      <c r="O15" s="163" t="s">
        <v>87</v>
      </c>
      <c r="P15" s="163">
        <f t="shared" si="2"/>
        <v>4</v>
      </c>
      <c r="Q15" s="163"/>
      <c r="R15" s="163">
        <v>4</v>
      </c>
    </row>
    <row r="16" spans="1:18" x14ac:dyDescent="0.3">
      <c r="A16" s="145">
        <v>3</v>
      </c>
      <c r="B16" s="55">
        <v>3245</v>
      </c>
      <c r="C16" s="81" t="str">
        <f>VLOOKUP(B16,'[1]CODE-WEIGHT-% COLOR PRICE'!B$3:H$190,2,0)</f>
        <v>Planter</v>
      </c>
      <c r="D16" s="81" t="str">
        <f>VLOOKUP(B16,'[2]CODE-WEIGHT-% COLOR PRICE'!B$3:G$350,3,0)</f>
        <v>Set of 2</v>
      </c>
      <c r="E16" s="55">
        <v>2</v>
      </c>
      <c r="F16" s="147" t="s">
        <v>79</v>
      </c>
      <c r="G16" s="81"/>
      <c r="H16" s="81" t="str">
        <f t="shared" ref="H16" si="6">IF(G16="","",G16)</f>
        <v/>
      </c>
      <c r="I16" s="81"/>
      <c r="J16" s="146" t="str">
        <f t="shared" si="1"/>
        <v/>
      </c>
      <c r="K16" s="146" t="str">
        <f t="shared" ref="K16" si="7">IF(G16="","",1)</f>
        <v/>
      </c>
      <c r="L16" s="55">
        <f>VLOOKUP(B16,'[2]CODE-WEIGHT-% COLOR PRICE'!B$3:G$250,4,0)*E16</f>
        <v>160</v>
      </c>
      <c r="M16" s="155" t="str">
        <f>IF(G16="","",SUMIF($A$8:$A$104,A16,$L$8:$L$104)+VLOOKUP(G16,'[1]CODE-WEIGHT-% COLOR PRICE'!O$3:P$14,2,0))</f>
        <v/>
      </c>
      <c r="N16" s="160" t="str">
        <f t="shared" si="5"/>
        <v/>
      </c>
      <c r="O16" s="163" t="s">
        <v>79</v>
      </c>
      <c r="P16" s="163">
        <f t="shared" si="2"/>
        <v>41</v>
      </c>
      <c r="Q16" s="163"/>
      <c r="R16" s="163">
        <v>41</v>
      </c>
    </row>
    <row r="17" spans="1:18" x14ac:dyDescent="0.3">
      <c r="A17" s="145">
        <v>3</v>
      </c>
      <c r="B17" s="55" t="s">
        <v>89</v>
      </c>
      <c r="C17" s="81" t="str">
        <f>VLOOKUP(B17,'[1]CODE-WEIGHT-% COLOR PRICE'!B$3:H$190,2,0)</f>
        <v>Planter</v>
      </c>
      <c r="D17" s="81" t="str">
        <f>VLOOKUP(B17,'[2]CODE-WEIGHT-% COLOR PRICE'!B$3:G$350,3,0)</f>
        <v>Set of 2</v>
      </c>
      <c r="E17" s="55">
        <v>1</v>
      </c>
      <c r="F17" s="147" t="s">
        <v>77</v>
      </c>
      <c r="G17" s="81"/>
      <c r="H17" s="81" t="str">
        <f t="shared" ref="H17" si="8">IF(G17="","",G17)</f>
        <v/>
      </c>
      <c r="I17" s="81"/>
      <c r="J17" s="146" t="str">
        <f t="shared" si="1"/>
        <v/>
      </c>
      <c r="K17" s="146" t="str">
        <f t="shared" ref="K17" si="9">IF(G17="","",1)</f>
        <v/>
      </c>
      <c r="L17" s="55">
        <f>VLOOKUP(B17,'[2]CODE-WEIGHT-% COLOR PRICE'!B$3:G$250,4,0)*E17</f>
        <v>50</v>
      </c>
      <c r="M17" s="155" t="str">
        <f>IF(G17="","",SUMIF($A$8:$A$104,A17,$L$8:$L$104)+VLOOKUP(G17,'[1]CODE-WEIGHT-% COLOR PRICE'!O$3:P$14,2,0))</f>
        <v/>
      </c>
      <c r="N17" s="160" t="str">
        <f t="shared" si="5"/>
        <v/>
      </c>
      <c r="O17" s="163" t="s">
        <v>82</v>
      </c>
      <c r="P17" s="163">
        <f t="shared" si="2"/>
        <v>28</v>
      </c>
      <c r="Q17" s="163"/>
      <c r="R17" s="163">
        <v>28</v>
      </c>
    </row>
    <row r="18" spans="1:18" x14ac:dyDescent="0.3">
      <c r="A18" s="145">
        <v>3</v>
      </c>
      <c r="B18" s="55" t="s">
        <v>89</v>
      </c>
      <c r="C18" s="81" t="str">
        <f>VLOOKUP(B18,'[1]CODE-WEIGHT-% COLOR PRICE'!B$3:H$190,2,0)</f>
        <v>Planter</v>
      </c>
      <c r="D18" s="81" t="str">
        <f>VLOOKUP(B18,'[2]CODE-WEIGHT-% COLOR PRICE'!B$3:G$350,3,0)</f>
        <v>Set of 2</v>
      </c>
      <c r="E18" s="55">
        <v>1</v>
      </c>
      <c r="F18" s="147" t="s">
        <v>78</v>
      </c>
      <c r="G18" s="81"/>
      <c r="H18" s="81" t="str">
        <f t="shared" ref="H18" si="10">IF(G18="","",G18)</f>
        <v/>
      </c>
      <c r="I18" s="81"/>
      <c r="J18" s="146" t="str">
        <f t="shared" si="1"/>
        <v/>
      </c>
      <c r="K18" s="146" t="str">
        <f t="shared" ref="K18" si="11">IF(G18="","",1)</f>
        <v/>
      </c>
      <c r="L18" s="55">
        <f>VLOOKUP(B18,'[2]CODE-WEIGHT-% COLOR PRICE'!B$3:G$250,4,0)*E18</f>
        <v>50</v>
      </c>
      <c r="M18" s="155" t="str">
        <f>IF(G18="","",SUMIF($A$8:$A$104,A18,$L$8:$L$104)+VLOOKUP(G18,'[1]CODE-WEIGHT-% COLOR PRICE'!O$3:P$14,2,0))</f>
        <v/>
      </c>
      <c r="N18" s="160" t="str">
        <f t="shared" si="5"/>
        <v/>
      </c>
      <c r="O18" s="163" t="s">
        <v>84</v>
      </c>
      <c r="P18" s="163">
        <f t="shared" si="2"/>
        <v>23</v>
      </c>
      <c r="Q18" s="163"/>
      <c r="R18" s="163">
        <v>23</v>
      </c>
    </row>
    <row r="19" spans="1:18" x14ac:dyDescent="0.3">
      <c r="A19" s="145">
        <v>3</v>
      </c>
      <c r="B19" s="55" t="s">
        <v>89</v>
      </c>
      <c r="C19" s="81" t="str">
        <f>VLOOKUP(B19,'[1]CODE-WEIGHT-% COLOR PRICE'!B$3:H$190,2,0)</f>
        <v>Planter</v>
      </c>
      <c r="D19" s="81" t="str">
        <f>VLOOKUP(B19,'[2]CODE-WEIGHT-% COLOR PRICE'!B$3:G$350,3,0)</f>
        <v>Set of 2</v>
      </c>
      <c r="E19" s="55">
        <v>1</v>
      </c>
      <c r="F19" s="147" t="s">
        <v>82</v>
      </c>
      <c r="G19" s="81"/>
      <c r="H19" s="81" t="str">
        <f t="shared" ref="H19" si="12">IF(G19="","",G19)</f>
        <v/>
      </c>
      <c r="I19" s="81"/>
      <c r="J19" s="146" t="str">
        <f t="shared" si="1"/>
        <v/>
      </c>
      <c r="K19" s="146" t="str">
        <f t="shared" ref="K19" si="13">IF(G19="","",1)</f>
        <v/>
      </c>
      <c r="L19" s="55">
        <f>VLOOKUP(B19,'[2]CODE-WEIGHT-% COLOR PRICE'!B$3:G$250,4,0)*E19</f>
        <v>50</v>
      </c>
      <c r="M19" s="155" t="str">
        <f>IF(G19="","",SUMIF($A$8:$A$104,A19,$L$8:$L$104)+VLOOKUP(G19,'[1]CODE-WEIGHT-% COLOR PRICE'!O$3:P$14,2,0))</f>
        <v/>
      </c>
      <c r="N19" s="160" t="str">
        <f t="shared" si="5"/>
        <v/>
      </c>
      <c r="O19" s="164"/>
      <c r="P19" s="163">
        <f>SUM(P8:P18)</f>
        <v>242</v>
      </c>
      <c r="Q19" s="163"/>
      <c r="R19" s="163">
        <f>SUM(R8:R18)</f>
        <v>242</v>
      </c>
    </row>
    <row r="20" spans="1:18" x14ac:dyDescent="0.3">
      <c r="A20" s="145">
        <v>3</v>
      </c>
      <c r="B20" s="55" t="s">
        <v>89</v>
      </c>
      <c r="C20" s="81" t="str">
        <f>VLOOKUP(B20,'[1]CODE-WEIGHT-% COLOR PRICE'!B$3:H$190,2,0)</f>
        <v>Planter</v>
      </c>
      <c r="D20" s="81" t="str">
        <f>VLOOKUP(B20,'[2]CODE-WEIGHT-% COLOR PRICE'!B$3:G$350,3,0)</f>
        <v>Set of 2</v>
      </c>
      <c r="E20" s="55">
        <v>1</v>
      </c>
      <c r="F20" s="147" t="s">
        <v>81</v>
      </c>
      <c r="G20" s="81"/>
      <c r="H20" s="81" t="str">
        <f t="shared" ref="H20" si="14">IF(G20="","",G20)</f>
        <v/>
      </c>
      <c r="I20" s="81"/>
      <c r="J20" s="146" t="str">
        <f t="shared" si="1"/>
        <v/>
      </c>
      <c r="K20" s="146" t="str">
        <f t="shared" ref="K20" si="15">IF(G20="","",1)</f>
        <v/>
      </c>
      <c r="L20" s="55">
        <f>VLOOKUP(B20,'[2]CODE-WEIGHT-% COLOR PRICE'!B$3:G$250,4,0)*E20</f>
        <v>50</v>
      </c>
      <c r="M20" s="155" t="str">
        <f>IF(G20="","",SUMIF($A$8:$A$104,A20,$L$8:$L$104)+VLOOKUP(G20,'[1]CODE-WEIGHT-% COLOR PRICE'!O$3:P$14,2,0))</f>
        <v/>
      </c>
      <c r="N20" s="160" t="str">
        <f t="shared" si="5"/>
        <v/>
      </c>
      <c r="O20" s="233" t="s">
        <v>102</v>
      </c>
      <c r="P20" s="233">
        <f>SUMIF($D$8:$D$104,O20,$E$8:$E$104)</f>
        <v>73</v>
      </c>
      <c r="Q20" s="233"/>
      <c r="R20" s="233">
        <v>73</v>
      </c>
    </row>
    <row r="21" spans="1:18" x14ac:dyDescent="0.3">
      <c r="A21" s="145">
        <v>4</v>
      </c>
      <c r="B21" s="55" t="s">
        <v>80</v>
      </c>
      <c r="C21" s="81" t="str">
        <f>VLOOKUP(B21,'[1]CODE-WEIGHT-% COLOR PRICE'!B$3:H$190,2,0)</f>
        <v>Planter</v>
      </c>
      <c r="D21" s="81" t="str">
        <f>VLOOKUP(B21,'[2]CODE-WEIGHT-% COLOR PRICE'!B$3:G$350,3,0)</f>
        <v>PC</v>
      </c>
      <c r="E21" s="55">
        <v>1</v>
      </c>
      <c r="F21" s="147" t="s">
        <v>81</v>
      </c>
      <c r="G21" s="81">
        <v>75</v>
      </c>
      <c r="H21" s="81">
        <f t="shared" si="0"/>
        <v>75</v>
      </c>
      <c r="I21" s="81">
        <v>225</v>
      </c>
      <c r="J21" s="146">
        <f t="shared" si="1"/>
        <v>2</v>
      </c>
      <c r="K21" s="146">
        <f t="shared" si="3"/>
        <v>1</v>
      </c>
      <c r="L21" s="55">
        <f>VLOOKUP(B21,'[2]CODE-WEIGHT-% COLOR PRICE'!B$3:G$250,4,0)*E21</f>
        <v>170</v>
      </c>
      <c r="M21" s="155">
        <f>IF(G21="","",SUMIF($A$8:$A$104,A21,$L$8:$L$104)+VLOOKUP(G21,'[1]CODE-WEIGHT-% COLOR PRICE'!O$3:P$14,2,0))</f>
        <v>259</v>
      </c>
      <c r="N21" s="160">
        <f t="shared" si="5"/>
        <v>1.265625</v>
      </c>
      <c r="O21" s="233" t="s">
        <v>103</v>
      </c>
      <c r="P21" s="233">
        <f t="shared" ref="P21:P24" si="16">SUMIF($D$8:$D$104,O21,$E$8:$E$104)</f>
        <v>95</v>
      </c>
      <c r="Q21" s="233"/>
      <c r="R21" s="233">
        <v>95</v>
      </c>
    </row>
    <row r="22" spans="1:18" x14ac:dyDescent="0.3">
      <c r="A22" s="148">
        <v>4</v>
      </c>
      <c r="B22" s="55">
        <v>8004</v>
      </c>
      <c r="C22" s="81" t="str">
        <f>VLOOKUP(B22,'[1]CODE-WEIGHT-% COLOR PRICE'!B$3:H$190,2,0)</f>
        <v>Jakarta waffle pot</v>
      </c>
      <c r="D22" s="81" t="str">
        <f>VLOOKUP(B22,'[2]CODE-WEIGHT-% COLOR PRICE'!B$3:G$350,3,0)</f>
        <v>Set of 2</v>
      </c>
      <c r="E22" s="55">
        <v>1</v>
      </c>
      <c r="F22" s="81" t="s">
        <v>81</v>
      </c>
      <c r="G22" s="81"/>
      <c r="H22" s="81" t="str">
        <f t="shared" si="0"/>
        <v/>
      </c>
      <c r="I22" s="81"/>
      <c r="J22" s="146" t="str">
        <f t="shared" si="1"/>
        <v/>
      </c>
      <c r="K22" s="146" t="str">
        <f t="shared" si="3"/>
        <v/>
      </c>
      <c r="L22" s="55">
        <f>VLOOKUP(B22,'[2]CODE-WEIGHT-% COLOR PRICE'!B$3:G$250,4,0)*E22</f>
        <v>77</v>
      </c>
      <c r="M22" s="155" t="str">
        <f>IF(G22="","",SUMIF($A$8:$A$104,A22,$L$8:$L$104)+VLOOKUP(G22,'[1]CODE-WEIGHT-% COLOR PRICE'!O$3:P$14,2,0))</f>
        <v/>
      </c>
      <c r="N22" s="160" t="str">
        <f t="shared" si="5"/>
        <v/>
      </c>
      <c r="O22" s="233" t="s">
        <v>104</v>
      </c>
      <c r="P22" s="233">
        <f t="shared" si="16"/>
        <v>41</v>
      </c>
      <c r="Q22" s="233"/>
      <c r="R22" s="233">
        <v>41</v>
      </c>
    </row>
    <row r="23" spans="1:18" x14ac:dyDescent="0.3">
      <c r="A23" s="149">
        <v>5</v>
      </c>
      <c r="B23" s="82">
        <v>9076</v>
      </c>
      <c r="C23" s="81" t="str">
        <f>VLOOKUP(B23,'[1]CODE-WEIGHT-% COLOR PRICE'!B$3:H$190,2,0)</f>
        <v>Jacksonville planter</v>
      </c>
      <c r="D23" s="81" t="str">
        <f>VLOOKUP(B23,'[2]CODE-WEIGHT-% COLOR PRICE'!B$3:G$350,3,0)</f>
        <v>Set of 2</v>
      </c>
      <c r="E23" s="55">
        <v>5</v>
      </c>
      <c r="F23" s="81" t="s">
        <v>79</v>
      </c>
      <c r="G23" s="81">
        <v>115</v>
      </c>
      <c r="H23" s="81">
        <f t="shared" si="0"/>
        <v>115</v>
      </c>
      <c r="I23" s="81">
        <v>255</v>
      </c>
      <c r="J23" s="146">
        <f t="shared" si="1"/>
        <v>16</v>
      </c>
      <c r="K23" s="146">
        <f t="shared" si="3"/>
        <v>1</v>
      </c>
      <c r="L23" s="55">
        <f>VLOOKUP(B23,'[2]CODE-WEIGHT-% COLOR PRICE'!B$3:G$250,4,0)*E23</f>
        <v>320</v>
      </c>
      <c r="M23" s="155">
        <f>IF(G23="","",SUMIF($A$8:$A$104,A23,$L$8:$L$104)+VLOOKUP(G23,'[1]CODE-WEIGHT-% COLOR PRICE'!O$3:P$14,2,0))</f>
        <v>1188</v>
      </c>
      <c r="N23" s="160">
        <f t="shared" si="5"/>
        <v>3.3723749999999999</v>
      </c>
      <c r="O23" s="233" t="s">
        <v>105</v>
      </c>
      <c r="P23" s="233">
        <f t="shared" si="16"/>
        <v>0</v>
      </c>
      <c r="Q23" s="233"/>
      <c r="R23" s="233">
        <v>0</v>
      </c>
    </row>
    <row r="24" spans="1:18" x14ac:dyDescent="0.3">
      <c r="A24" s="149">
        <v>5</v>
      </c>
      <c r="B24" s="55">
        <v>9032</v>
      </c>
      <c r="C24" s="81" t="str">
        <f>VLOOKUP(B24,'[1]CODE-WEIGHT-% COLOR PRICE'!B$3:H$190,2,0)</f>
        <v>Fresno planter</v>
      </c>
      <c r="D24" s="81" t="str">
        <f>VLOOKUP(B24,'[2]CODE-WEIGHT-% COLOR PRICE'!B$3:G$350,3,0)</f>
        <v>Set of 3</v>
      </c>
      <c r="E24" s="55">
        <v>7</v>
      </c>
      <c r="F24" s="81" t="s">
        <v>82</v>
      </c>
      <c r="G24" s="81"/>
      <c r="H24" s="81" t="str">
        <f t="shared" si="0"/>
        <v/>
      </c>
      <c r="I24" s="81"/>
      <c r="J24" s="146" t="str">
        <f t="shared" si="1"/>
        <v/>
      </c>
      <c r="K24" s="146" t="str">
        <f t="shared" si="3"/>
        <v/>
      </c>
      <c r="L24" s="55">
        <f>VLOOKUP(B24,'[2]CODE-WEIGHT-% COLOR PRICE'!B$3:G$250,4,0)*E24</f>
        <v>623</v>
      </c>
      <c r="M24" s="155" t="str">
        <f>IF(G24="","",SUMIF($A$8:$A$104,A24,$L$8:$L$104)+VLOOKUP(G24,'[1]CODE-WEIGHT-% COLOR PRICE'!O$3:P$14,2,0))</f>
        <v/>
      </c>
      <c r="N24" s="160" t="str">
        <f t="shared" ref="N24:N31" si="17">IF(G24="","",G24*H24*I24/1000000)</f>
        <v/>
      </c>
      <c r="O24" s="233" t="s">
        <v>106</v>
      </c>
      <c r="P24" s="233">
        <f t="shared" si="16"/>
        <v>33</v>
      </c>
      <c r="Q24" s="233"/>
      <c r="R24" s="233">
        <v>33</v>
      </c>
    </row>
    <row r="25" spans="1:18" x14ac:dyDescent="0.3">
      <c r="A25" s="149">
        <v>5</v>
      </c>
      <c r="B25" s="55">
        <v>9034</v>
      </c>
      <c r="C25" s="81" t="str">
        <f>VLOOKUP(B25,'[1]CODE-WEIGHT-% COLOR PRICE'!B$3:H$190,2,0)</f>
        <v>Hull planter</v>
      </c>
      <c r="D25" s="81" t="str">
        <f>VLOOKUP(B25,'[2]CODE-WEIGHT-% COLOR PRICE'!B$3:G$350,3,0)</f>
        <v>Set of 3</v>
      </c>
      <c r="E25" s="55">
        <v>3</v>
      </c>
      <c r="F25" s="81" t="s">
        <v>76</v>
      </c>
      <c r="G25" s="81"/>
      <c r="H25" s="81" t="str">
        <f t="shared" si="0"/>
        <v/>
      </c>
      <c r="I25" s="81"/>
      <c r="J25" s="146" t="str">
        <f t="shared" si="1"/>
        <v/>
      </c>
      <c r="K25" s="146" t="str">
        <f t="shared" si="3"/>
        <v/>
      </c>
      <c r="L25" s="55">
        <f>VLOOKUP(B25,'[2]CODE-WEIGHT-% COLOR PRICE'!B$3:G$250,4,0)*E25</f>
        <v>198</v>
      </c>
      <c r="M25" s="155" t="str">
        <f>IF(G25="","",SUMIF($A$8:$A$104,A25,$L$8:$L$104)+VLOOKUP(G25,'[1]CODE-WEIGHT-% COLOR PRICE'!O$3:P$14,2,0))</f>
        <v/>
      </c>
      <c r="N25" s="160" t="str">
        <f t="shared" si="17"/>
        <v/>
      </c>
      <c r="O25" s="233"/>
      <c r="P25" s="233">
        <f>SUM(P20:P24)</f>
        <v>242</v>
      </c>
      <c r="Q25" s="233"/>
      <c r="R25" s="233">
        <f>SUM(R20:R24)</f>
        <v>242</v>
      </c>
    </row>
    <row r="26" spans="1:18" x14ac:dyDescent="0.3">
      <c r="A26" s="149">
        <v>5</v>
      </c>
      <c r="B26" s="55" t="s">
        <v>90</v>
      </c>
      <c r="C26" s="81" t="str">
        <f>VLOOKUP(B26,'[1]CODE-WEIGHT-% COLOR PRICE'!B$3:H$190,2,0)</f>
        <v>Planter</v>
      </c>
      <c r="D26" s="81" t="str">
        <f>VLOOKUP(B26,'[2]CODE-WEIGHT-% COLOR PRICE'!B$3:G$350,3,0)</f>
        <v>Set of 2</v>
      </c>
      <c r="E26" s="55">
        <v>1</v>
      </c>
      <c r="F26" s="81" t="s">
        <v>82</v>
      </c>
      <c r="G26" s="81"/>
      <c r="H26" s="81" t="str">
        <f t="shared" ref="H26" si="18">IF(G26="","",G26)</f>
        <v/>
      </c>
      <c r="I26" s="81"/>
      <c r="J26" s="146" t="str">
        <f t="shared" si="1"/>
        <v/>
      </c>
      <c r="K26" s="146" t="str">
        <f t="shared" ref="K26" si="19">IF(G26="","",1)</f>
        <v/>
      </c>
      <c r="L26" s="55">
        <f>VLOOKUP(B26,'[2]CODE-WEIGHT-% COLOR PRICE'!B$3:G$250,4,0)*E26</f>
        <v>30</v>
      </c>
      <c r="M26" s="155" t="str">
        <f>IF(G26="","",SUMIF($A$8:$A$104,A26,$L$8:$L$104)+VLOOKUP(G26,'[1]CODE-WEIGHT-% COLOR PRICE'!O$3:P$14,2,0))</f>
        <v/>
      </c>
      <c r="N26" s="160" t="str">
        <f t="shared" ref="N26" si="20">IF(G26="","",G26*H26*I26/1000000)</f>
        <v/>
      </c>
      <c r="O26" s="163"/>
      <c r="P26" s="163"/>
      <c r="Q26" s="163"/>
      <c r="R26" s="163"/>
    </row>
    <row r="27" spans="1:18" x14ac:dyDescent="0.3">
      <c r="A27" s="148">
        <v>6</v>
      </c>
      <c r="B27" s="55">
        <v>8080</v>
      </c>
      <c r="C27" s="81" t="str">
        <f>VLOOKUP(B27,'[1]CODE-WEIGHT-% COLOR PRICE'!B$3:H$190,2,0)</f>
        <v>Baton Rouge pumpkin planter</v>
      </c>
      <c r="D27" s="81" t="str">
        <f>VLOOKUP(B27,'[2]CODE-WEIGHT-% COLOR PRICE'!B$3:G$350,3,0)</f>
        <v>Set of 2</v>
      </c>
      <c r="E27" s="55">
        <v>3</v>
      </c>
      <c r="F27" s="81" t="s">
        <v>83</v>
      </c>
      <c r="G27" s="81">
        <v>75</v>
      </c>
      <c r="H27" s="81">
        <f t="shared" si="0"/>
        <v>75</v>
      </c>
      <c r="I27" s="81">
        <v>245</v>
      </c>
      <c r="J27" s="146">
        <f t="shared" si="1"/>
        <v>4</v>
      </c>
      <c r="K27" s="146">
        <f t="shared" si="3"/>
        <v>1</v>
      </c>
      <c r="L27" s="55">
        <f>VLOOKUP(B27,'[2]CODE-WEIGHT-% COLOR PRICE'!B$3:G$250,4,0)*E27</f>
        <v>297</v>
      </c>
      <c r="M27" s="155">
        <f>IF(G27="","",SUMIF($A$8:$A$104,A27,$L$8:$L$104)+VLOOKUP(G27,'[1]CODE-WEIGHT-% COLOR PRICE'!O$3:P$14,2,0))</f>
        <v>359</v>
      </c>
      <c r="N27" s="160">
        <f t="shared" si="17"/>
        <v>1.378125</v>
      </c>
      <c r="O27" s="163"/>
      <c r="P27" s="163"/>
      <c r="Q27" s="163"/>
      <c r="R27" s="163"/>
    </row>
    <row r="28" spans="1:18" x14ac:dyDescent="0.3">
      <c r="A28" s="148">
        <v>6</v>
      </c>
      <c r="B28" s="82" t="s">
        <v>88</v>
      </c>
      <c r="C28" s="81" t="str">
        <f>VLOOKUP(B28,'[1]CODE-WEIGHT-% COLOR PRICE'!B$3:H$190,2,0)</f>
        <v>Planter</v>
      </c>
      <c r="D28" s="81" t="str">
        <f>VLOOKUP(B28,'[2]CODE-WEIGHT-% COLOR PRICE'!B$3:G$350,3,0)</f>
        <v>Set of 2</v>
      </c>
      <c r="E28" s="55">
        <v>1</v>
      </c>
      <c r="F28" s="81" t="s">
        <v>78</v>
      </c>
      <c r="G28" s="81"/>
      <c r="H28" s="81" t="str">
        <f t="shared" si="0"/>
        <v/>
      </c>
      <c r="I28" s="81"/>
      <c r="J28" s="146" t="str">
        <f t="shared" si="1"/>
        <v/>
      </c>
      <c r="K28" s="146" t="str">
        <f t="shared" si="3"/>
        <v/>
      </c>
      <c r="L28" s="55">
        <f>VLOOKUP(B28,'[2]CODE-WEIGHT-% COLOR PRICE'!B$3:G$250,4,0)*E28</f>
        <v>50</v>
      </c>
      <c r="M28" s="155" t="str">
        <f>IF(G28="","",SUMIF($A$8:$A$104,A28,$L$8:$L$104)+VLOOKUP(G28,'[1]CODE-WEIGHT-% COLOR PRICE'!O$3:P$14,2,0))</f>
        <v/>
      </c>
      <c r="N28" s="160" t="str">
        <f t="shared" si="17"/>
        <v/>
      </c>
      <c r="O28" s="163"/>
      <c r="P28" s="163"/>
      <c r="Q28" s="163"/>
      <c r="R28" s="163"/>
    </row>
    <row r="29" spans="1:18" x14ac:dyDescent="0.3">
      <c r="A29" s="148">
        <v>7</v>
      </c>
      <c r="B29" s="55">
        <v>8080</v>
      </c>
      <c r="C29" s="81" t="str">
        <f>VLOOKUP(B29,'[1]CODE-WEIGHT-% COLOR PRICE'!B$3:H$190,2,0)</f>
        <v>Baton Rouge pumpkin planter</v>
      </c>
      <c r="D29" s="81" t="str">
        <f>VLOOKUP(B29,'[2]CODE-WEIGHT-% COLOR PRICE'!B$3:G$350,3,0)</f>
        <v>Set of 2</v>
      </c>
      <c r="E29" s="55">
        <v>3</v>
      </c>
      <c r="F29" s="81" t="s">
        <v>84</v>
      </c>
      <c r="G29" s="81">
        <v>75</v>
      </c>
      <c r="H29" s="81">
        <f t="shared" si="0"/>
        <v>75</v>
      </c>
      <c r="I29" s="81">
        <v>245</v>
      </c>
      <c r="J29" s="146">
        <f t="shared" si="1"/>
        <v>4</v>
      </c>
      <c r="K29" s="146">
        <f t="shared" si="3"/>
        <v>1</v>
      </c>
      <c r="L29" s="55">
        <f>VLOOKUP(B29,'[2]CODE-WEIGHT-% COLOR PRICE'!B$3:G$250,4,0)*E29</f>
        <v>297</v>
      </c>
      <c r="M29" s="155">
        <f>IF(G29="","",SUMIF($A$8:$A$104,A29,$L$8:$L$104)+VLOOKUP(G29,'[1]CODE-WEIGHT-% COLOR PRICE'!O$3:P$14,2,0))</f>
        <v>359</v>
      </c>
      <c r="N29" s="160">
        <f t="shared" si="17"/>
        <v>1.378125</v>
      </c>
      <c r="O29" s="163"/>
      <c r="P29" s="163"/>
      <c r="Q29" s="163"/>
      <c r="R29" s="163"/>
    </row>
    <row r="30" spans="1:18" x14ac:dyDescent="0.3">
      <c r="A30" s="148">
        <v>7</v>
      </c>
      <c r="B30" s="82" t="s">
        <v>89</v>
      </c>
      <c r="C30" s="81" t="str">
        <f>VLOOKUP(B30,'[1]CODE-WEIGHT-% COLOR PRICE'!B$3:H$190,2,0)</f>
        <v>Planter</v>
      </c>
      <c r="D30" s="81" t="str">
        <f>VLOOKUP(B30,'[2]CODE-WEIGHT-% COLOR PRICE'!B$3:G$350,3,0)</f>
        <v>Set of 2</v>
      </c>
      <c r="E30" s="55">
        <v>1</v>
      </c>
      <c r="F30" s="81" t="s">
        <v>86</v>
      </c>
      <c r="G30" s="81"/>
      <c r="H30" s="81" t="str">
        <f t="shared" si="0"/>
        <v/>
      </c>
      <c r="I30" s="81"/>
      <c r="J30" s="146" t="str">
        <f t="shared" si="1"/>
        <v/>
      </c>
      <c r="K30" s="146" t="str">
        <f t="shared" si="3"/>
        <v/>
      </c>
      <c r="L30" s="55">
        <f>VLOOKUP(B30,'[2]CODE-WEIGHT-% COLOR PRICE'!B$3:G$250,4,0)*E30</f>
        <v>50</v>
      </c>
      <c r="M30" s="155" t="str">
        <f>IF(G30="","",SUMIF($A$8:$A$104,A30,$L$8:$L$104)+VLOOKUP(G30,'[1]CODE-WEIGHT-% COLOR PRICE'!O$3:P$14,2,0))</f>
        <v/>
      </c>
      <c r="N30" s="160" t="str">
        <f t="shared" si="17"/>
        <v/>
      </c>
      <c r="O30" s="163"/>
      <c r="P30" s="163"/>
      <c r="Q30" s="163"/>
      <c r="R30" s="163"/>
    </row>
    <row r="31" spans="1:18" x14ac:dyDescent="0.3">
      <c r="A31" s="148">
        <v>8</v>
      </c>
      <c r="B31" s="82">
        <v>8080</v>
      </c>
      <c r="C31" s="81" t="str">
        <f>VLOOKUP(B31,'[1]CODE-WEIGHT-% COLOR PRICE'!B$3:H$190,2,0)</f>
        <v>Baton Rouge pumpkin planter</v>
      </c>
      <c r="D31" s="81" t="str">
        <f>VLOOKUP(B31,'[2]CODE-WEIGHT-% COLOR PRICE'!B$3:G$350,3,0)</f>
        <v>Set of 2</v>
      </c>
      <c r="E31" s="55">
        <v>3</v>
      </c>
      <c r="F31" s="81" t="s">
        <v>84</v>
      </c>
      <c r="G31" s="81">
        <v>75</v>
      </c>
      <c r="H31" s="81">
        <f t="shared" si="0"/>
        <v>75</v>
      </c>
      <c r="I31" s="81">
        <v>245</v>
      </c>
      <c r="J31" s="146">
        <f t="shared" si="1"/>
        <v>4</v>
      </c>
      <c r="K31" s="146">
        <f t="shared" si="3"/>
        <v>1</v>
      </c>
      <c r="L31" s="55">
        <f>VLOOKUP(B31,'[2]CODE-WEIGHT-% COLOR PRICE'!B$3:G$250,4,0)*E31</f>
        <v>297</v>
      </c>
      <c r="M31" s="155">
        <f>IF(G31="","",SUMIF($A$8:$A$104,A31,$L$8:$L$104)+VLOOKUP(G31,'[1]CODE-WEIGHT-% COLOR PRICE'!O$3:P$14,2,0))</f>
        <v>359</v>
      </c>
      <c r="N31" s="160">
        <f t="shared" si="17"/>
        <v>1.378125</v>
      </c>
      <c r="O31" s="163"/>
      <c r="P31" s="163"/>
      <c r="Q31" s="163"/>
      <c r="R31" s="163"/>
    </row>
    <row r="32" spans="1:18" x14ac:dyDescent="0.3">
      <c r="A32" s="148">
        <v>8</v>
      </c>
      <c r="B32" s="55" t="s">
        <v>89</v>
      </c>
      <c r="C32" s="81" t="str">
        <f>VLOOKUP(B32,'[1]CODE-WEIGHT-% COLOR PRICE'!B$3:H$190,2,0)</f>
        <v>Planter</v>
      </c>
      <c r="D32" s="81" t="str">
        <f>VLOOKUP(B32,'[2]CODE-WEIGHT-% COLOR PRICE'!B$3:G$350,3,0)</f>
        <v>Set of 2</v>
      </c>
      <c r="E32" s="55">
        <v>1</v>
      </c>
      <c r="F32" s="81" t="s">
        <v>82</v>
      </c>
      <c r="G32" s="81"/>
      <c r="H32" s="81" t="str">
        <f t="shared" si="0"/>
        <v/>
      </c>
      <c r="I32" s="81"/>
      <c r="J32" s="146" t="str">
        <f t="shared" si="1"/>
        <v/>
      </c>
      <c r="K32" s="146" t="str">
        <f t="shared" si="3"/>
        <v/>
      </c>
      <c r="L32" s="55">
        <f>VLOOKUP(B32,'[2]CODE-WEIGHT-% COLOR PRICE'!B$3:G$250,4,0)*E32</f>
        <v>50</v>
      </c>
      <c r="M32" s="155" t="str">
        <f>IF(G32="","",SUMIF($A$8:$A$104,A32,$L$8:$L$104)+VLOOKUP(G32,'[1]CODE-WEIGHT-% COLOR PRICE'!O$3:P$14,2,0))</f>
        <v/>
      </c>
      <c r="N32" s="160" t="str">
        <f t="shared" ref="N32:N39" si="21">IF(G32="","",G32*H32*I32/1000000)</f>
        <v/>
      </c>
      <c r="O32" s="163"/>
      <c r="P32" s="163"/>
      <c r="Q32" s="163"/>
      <c r="R32" s="163"/>
    </row>
    <row r="33" spans="1:18" x14ac:dyDescent="0.3">
      <c r="A33" s="148">
        <v>9</v>
      </c>
      <c r="B33" s="82">
        <v>8080</v>
      </c>
      <c r="C33" s="81" t="str">
        <f>VLOOKUP(B33,'[1]CODE-WEIGHT-% COLOR PRICE'!B$3:H$190,2,0)</f>
        <v>Baton Rouge pumpkin planter</v>
      </c>
      <c r="D33" s="81" t="str">
        <f>VLOOKUP(B33,'[2]CODE-WEIGHT-% COLOR PRICE'!B$3:G$350,3,0)</f>
        <v>Set of 2</v>
      </c>
      <c r="E33" s="55">
        <v>3</v>
      </c>
      <c r="F33" s="81" t="s">
        <v>84</v>
      </c>
      <c r="G33" s="81">
        <v>75</v>
      </c>
      <c r="H33" s="81">
        <f t="shared" si="0"/>
        <v>75</v>
      </c>
      <c r="I33" s="81">
        <v>245</v>
      </c>
      <c r="J33" s="146">
        <f t="shared" si="1"/>
        <v>4</v>
      </c>
      <c r="K33" s="146">
        <f t="shared" si="3"/>
        <v>1</v>
      </c>
      <c r="L33" s="55">
        <f>VLOOKUP(B33,'[2]CODE-WEIGHT-% COLOR PRICE'!B$3:G$250,4,0)*E33</f>
        <v>297</v>
      </c>
      <c r="M33" s="155">
        <f>IF(G33="","",SUMIF($A$8:$A$104,A33,$L$8:$L$104)+VLOOKUP(G33,'[1]CODE-WEIGHT-% COLOR PRICE'!O$3:P$14,2,0))</f>
        <v>359</v>
      </c>
      <c r="N33" s="160">
        <f t="shared" si="21"/>
        <v>1.378125</v>
      </c>
      <c r="O33" s="163"/>
      <c r="P33" s="163"/>
      <c r="Q33" s="163"/>
      <c r="R33" s="163"/>
    </row>
    <row r="34" spans="1:18" x14ac:dyDescent="0.3">
      <c r="A34" s="148">
        <v>9</v>
      </c>
      <c r="B34" s="55" t="s">
        <v>89</v>
      </c>
      <c r="C34" s="81" t="str">
        <f>VLOOKUP(B34,'[1]CODE-WEIGHT-% COLOR PRICE'!B$3:H$190,2,0)</f>
        <v>Planter</v>
      </c>
      <c r="D34" s="81" t="str">
        <f>VLOOKUP(B34,'[2]CODE-WEIGHT-% COLOR PRICE'!B$3:G$350,3,0)</f>
        <v>Set of 2</v>
      </c>
      <c r="E34" s="55">
        <v>1</v>
      </c>
      <c r="F34" s="81" t="s">
        <v>81</v>
      </c>
      <c r="G34" s="81"/>
      <c r="H34" s="81" t="str">
        <f t="shared" si="0"/>
        <v/>
      </c>
      <c r="I34" s="81"/>
      <c r="J34" s="146" t="str">
        <f t="shared" si="1"/>
        <v/>
      </c>
      <c r="K34" s="146" t="str">
        <f t="shared" si="3"/>
        <v/>
      </c>
      <c r="L34" s="55">
        <f>VLOOKUP(B34,'[2]CODE-WEIGHT-% COLOR PRICE'!B$3:G$250,4,0)*E34</f>
        <v>50</v>
      </c>
      <c r="M34" s="155" t="str">
        <f>IF(G34="","",SUMIF($A$8:$A$104,A34,$L$8:$L$104)+VLOOKUP(G34,'[1]CODE-WEIGHT-% COLOR PRICE'!O$3:P$14,2,0))</f>
        <v/>
      </c>
      <c r="N34" s="160" t="str">
        <f t="shared" si="21"/>
        <v/>
      </c>
      <c r="O34" s="163"/>
      <c r="P34" s="163"/>
      <c r="Q34" s="163"/>
      <c r="R34" s="163"/>
    </row>
    <row r="35" spans="1:18" x14ac:dyDescent="0.3">
      <c r="A35" s="148">
        <v>10</v>
      </c>
      <c r="B35" s="55">
        <v>8080</v>
      </c>
      <c r="C35" s="81" t="str">
        <f>VLOOKUP(B35,'[1]CODE-WEIGHT-% COLOR PRICE'!B$3:H$190,2,0)</f>
        <v>Baton Rouge pumpkin planter</v>
      </c>
      <c r="D35" s="81" t="str">
        <f>VLOOKUP(B35,'[2]CODE-WEIGHT-% COLOR PRICE'!B$3:G$350,3,0)</f>
        <v>Set of 2</v>
      </c>
      <c r="E35" s="55">
        <v>3</v>
      </c>
      <c r="F35" s="81" t="s">
        <v>83</v>
      </c>
      <c r="G35" s="81">
        <v>75</v>
      </c>
      <c r="H35" s="81">
        <f t="shared" si="0"/>
        <v>75</v>
      </c>
      <c r="I35" s="81">
        <v>245</v>
      </c>
      <c r="J35" s="146">
        <f t="shared" si="1"/>
        <v>4</v>
      </c>
      <c r="K35" s="146">
        <f t="shared" si="3"/>
        <v>1</v>
      </c>
      <c r="L35" s="55">
        <f>VLOOKUP(B35,'[2]CODE-WEIGHT-% COLOR PRICE'!B$3:G$250,4,0)*E35</f>
        <v>297</v>
      </c>
      <c r="M35" s="155">
        <f>IF(G35="","",SUMIF($A$8:$A$104,A35,$L$8:$L$104)+VLOOKUP(G35,'[1]CODE-WEIGHT-% COLOR PRICE'!O$3:P$14,2,0))</f>
        <v>359</v>
      </c>
      <c r="N35" s="160">
        <f t="shared" si="21"/>
        <v>1.378125</v>
      </c>
      <c r="O35" s="163"/>
      <c r="P35" s="163"/>
      <c r="Q35" s="163"/>
      <c r="R35" s="163"/>
    </row>
    <row r="36" spans="1:18" x14ac:dyDescent="0.3">
      <c r="A36" s="148">
        <v>10</v>
      </c>
      <c r="B36" s="82" t="s">
        <v>88</v>
      </c>
      <c r="C36" s="81" t="str">
        <f>VLOOKUP(B36,'[1]CODE-WEIGHT-% COLOR PRICE'!B$3:H$190,2,0)</f>
        <v>Planter</v>
      </c>
      <c r="D36" s="81" t="str">
        <f>VLOOKUP(B36,'[2]CODE-WEIGHT-% COLOR PRICE'!B$3:G$350,3,0)</f>
        <v>Set of 2</v>
      </c>
      <c r="E36" s="55">
        <v>1</v>
      </c>
      <c r="F36" s="81" t="s">
        <v>81</v>
      </c>
      <c r="G36" s="81"/>
      <c r="H36" s="81" t="str">
        <f t="shared" si="0"/>
        <v/>
      </c>
      <c r="I36" s="81"/>
      <c r="J36" s="146" t="str">
        <f t="shared" si="1"/>
        <v/>
      </c>
      <c r="K36" s="146" t="str">
        <f t="shared" si="3"/>
        <v/>
      </c>
      <c r="L36" s="55">
        <f>VLOOKUP(B36,'[2]CODE-WEIGHT-% COLOR PRICE'!B$3:G$250,4,0)*E36</f>
        <v>50</v>
      </c>
      <c r="M36" s="155" t="str">
        <f>IF(G36="","",SUMIF($A$8:$A$104,A36,$L$8:$L$104)+VLOOKUP(G36,'[1]CODE-WEIGHT-% COLOR PRICE'!O$3:P$14,2,0))</f>
        <v/>
      </c>
      <c r="N36" s="160" t="str">
        <f t="shared" si="21"/>
        <v/>
      </c>
    </row>
    <row r="37" spans="1:18" x14ac:dyDescent="0.3">
      <c r="A37" s="148">
        <v>11</v>
      </c>
      <c r="B37" s="55">
        <v>8080</v>
      </c>
      <c r="C37" s="81" t="str">
        <f>VLOOKUP(B37,'[1]CODE-WEIGHT-% COLOR PRICE'!B$3:H$190,2,0)</f>
        <v>Baton Rouge pumpkin planter</v>
      </c>
      <c r="D37" s="81" t="str">
        <f>VLOOKUP(B37,'[2]CODE-WEIGHT-% COLOR PRICE'!B$3:G$350,3,0)</f>
        <v>Set of 2</v>
      </c>
      <c r="E37" s="55">
        <v>3</v>
      </c>
      <c r="F37" s="81" t="s">
        <v>83</v>
      </c>
      <c r="G37" s="81">
        <v>75</v>
      </c>
      <c r="H37" s="81">
        <f t="shared" si="0"/>
        <v>75</v>
      </c>
      <c r="I37" s="81">
        <v>245</v>
      </c>
      <c r="J37" s="146">
        <f t="shared" si="1"/>
        <v>4</v>
      </c>
      <c r="K37" s="146">
        <f t="shared" si="3"/>
        <v>1</v>
      </c>
      <c r="L37" s="55">
        <f>VLOOKUP(B37,'[2]CODE-WEIGHT-% COLOR PRICE'!B$3:G$250,4,0)*E37</f>
        <v>297</v>
      </c>
      <c r="M37" s="155">
        <f>IF(G37="","",SUMIF($A$8:$A$104,A37,$L$8:$L$104)+VLOOKUP(G37,'[1]CODE-WEIGHT-% COLOR PRICE'!O$3:P$14,2,0))</f>
        <v>359</v>
      </c>
      <c r="N37" s="160">
        <f t="shared" si="21"/>
        <v>1.378125</v>
      </c>
    </row>
    <row r="38" spans="1:18" x14ac:dyDescent="0.3">
      <c r="A38" s="148">
        <v>11</v>
      </c>
      <c r="B38" s="82" t="s">
        <v>89</v>
      </c>
      <c r="C38" s="81" t="str">
        <f>VLOOKUP(B38,'[1]CODE-WEIGHT-% COLOR PRICE'!B$3:H$190,2,0)</f>
        <v>Planter</v>
      </c>
      <c r="D38" s="81" t="str">
        <f>VLOOKUP(B38,'[2]CODE-WEIGHT-% COLOR PRICE'!B$3:G$350,3,0)</f>
        <v>Set of 2</v>
      </c>
      <c r="E38" s="55">
        <v>1</v>
      </c>
      <c r="F38" s="81" t="s">
        <v>78</v>
      </c>
      <c r="G38" s="81"/>
      <c r="H38" s="81" t="str">
        <f t="shared" si="0"/>
        <v/>
      </c>
      <c r="I38" s="81"/>
      <c r="J38" s="146" t="str">
        <f t="shared" si="1"/>
        <v/>
      </c>
      <c r="K38" s="146" t="str">
        <f t="shared" si="3"/>
        <v/>
      </c>
      <c r="L38" s="55">
        <f>VLOOKUP(B38,'[2]CODE-WEIGHT-% COLOR PRICE'!B$3:G$250,4,0)*E38</f>
        <v>50</v>
      </c>
      <c r="M38" s="155" t="str">
        <f>IF(G38="","",SUMIF($A$8:$A$104,A38,$L$8:$L$104)+VLOOKUP(G38,'[1]CODE-WEIGHT-% COLOR PRICE'!O$3:P$14,2,0))</f>
        <v/>
      </c>
      <c r="N38" s="160" t="str">
        <f t="shared" si="21"/>
        <v/>
      </c>
    </row>
    <row r="39" spans="1:18" x14ac:dyDescent="0.3">
      <c r="A39" s="148">
        <v>12</v>
      </c>
      <c r="B39" s="82">
        <v>8013</v>
      </c>
      <c r="C39" s="81" t="str">
        <f>VLOOKUP(B39,'[1]CODE-WEIGHT-% COLOR PRICE'!B$3:H$190,2,0)</f>
        <v>Planter</v>
      </c>
      <c r="D39" s="81" t="str">
        <f>VLOOKUP(B39,'[2]CODE-WEIGHT-% COLOR PRICE'!B$3:G$350,3,0)</f>
        <v>PC</v>
      </c>
      <c r="E39" s="55">
        <v>2</v>
      </c>
      <c r="F39" s="81" t="s">
        <v>76</v>
      </c>
      <c r="G39" s="81">
        <v>110</v>
      </c>
      <c r="H39" s="81">
        <f t="shared" si="0"/>
        <v>110</v>
      </c>
      <c r="I39" s="81">
        <v>252</v>
      </c>
      <c r="J39" s="146">
        <f t="shared" si="1"/>
        <v>10</v>
      </c>
      <c r="K39" s="146">
        <f t="shared" si="3"/>
        <v>1</v>
      </c>
      <c r="L39" s="55">
        <f>VLOOKUP(B39,'[2]CODE-WEIGHT-% COLOR PRICE'!B$3:G$250,4,0)*E39</f>
        <v>80</v>
      </c>
      <c r="M39" s="155">
        <f>IF(G39="","",SUMIF($A$8:$A$104,A39,$L$8:$L$104)+VLOOKUP(G39,'[1]CODE-WEIGHT-% COLOR PRICE'!O$3:P$14,2,0))</f>
        <v>945</v>
      </c>
      <c r="N39" s="160">
        <f t="shared" si="21"/>
        <v>3.0491999999999999</v>
      </c>
    </row>
    <row r="40" spans="1:18" x14ac:dyDescent="0.3">
      <c r="A40" s="148">
        <v>12</v>
      </c>
      <c r="B40" s="55">
        <v>8013</v>
      </c>
      <c r="C40" s="81" t="str">
        <f>VLOOKUP(B40,'[1]CODE-WEIGHT-% COLOR PRICE'!B$3:H$190,2,0)</f>
        <v>Planter</v>
      </c>
      <c r="D40" s="81" t="str">
        <f>VLOOKUP(B40,'[2]CODE-WEIGHT-% COLOR PRICE'!B$3:G$350,3,0)</f>
        <v>PC</v>
      </c>
      <c r="E40" s="55">
        <v>2</v>
      </c>
      <c r="F40" s="81" t="s">
        <v>84</v>
      </c>
      <c r="G40" s="81"/>
      <c r="H40" s="81" t="str">
        <f t="shared" si="0"/>
        <v/>
      </c>
      <c r="I40" s="81"/>
      <c r="J40" s="146" t="str">
        <f t="shared" ref="J40:J71" si="22">IF(G40="","",SUMIF($A$8:$A$104,A40,$E$8:$E$104))</f>
        <v/>
      </c>
      <c r="K40" s="146" t="str">
        <f t="shared" si="3"/>
        <v/>
      </c>
      <c r="L40" s="55">
        <f>VLOOKUP(B40,'[2]CODE-WEIGHT-% COLOR PRICE'!B$3:G$250,4,0)*E40</f>
        <v>80</v>
      </c>
      <c r="M40" s="155" t="str">
        <f>IF(G40="","",SUMIF($A$8:$A$104,A40,$L$8:$L$104)+VLOOKUP(G40,'[1]CODE-WEIGHT-% COLOR PRICE'!O$3:P$14,2,0))</f>
        <v/>
      </c>
      <c r="N40" s="160" t="str">
        <f t="shared" ref="N40:N47" si="23">IF(G40="","",G40*H40*I40/1000000)</f>
        <v/>
      </c>
    </row>
    <row r="41" spans="1:18" x14ac:dyDescent="0.3">
      <c r="A41" s="148">
        <v>12</v>
      </c>
      <c r="B41" s="55">
        <v>9062</v>
      </c>
      <c r="C41" s="81" t="str">
        <f>VLOOKUP(B41,'[1]CODE-WEIGHT-% COLOR PRICE'!B$3:H$190,2,0)</f>
        <v>Mesa tall ice block planter</v>
      </c>
      <c r="D41" s="81" t="str">
        <f>VLOOKUP(B41,'[2]CODE-WEIGHT-% COLOR PRICE'!B$3:G$350,3,0)</f>
        <v>Set of 3</v>
      </c>
      <c r="E41" s="55">
        <v>4</v>
      </c>
      <c r="F41" s="81" t="s">
        <v>81</v>
      </c>
      <c r="G41" s="81"/>
      <c r="H41" s="81" t="str">
        <f t="shared" si="0"/>
        <v/>
      </c>
      <c r="I41" s="81"/>
      <c r="J41" s="146" t="str">
        <f t="shared" si="22"/>
        <v/>
      </c>
      <c r="K41" s="146" t="str">
        <f t="shared" si="3"/>
        <v/>
      </c>
      <c r="L41" s="55">
        <f>VLOOKUP(B41,'[2]CODE-WEIGHT-% COLOR PRICE'!B$3:G$250,4,0)*E41</f>
        <v>612</v>
      </c>
      <c r="M41" s="155" t="str">
        <f>IF(G41="","",SUMIF($A$8:$A$104,A41,$L$8:$L$104)+VLOOKUP(G41,'[1]CODE-WEIGHT-% COLOR PRICE'!O$3:P$14,2,0))</f>
        <v/>
      </c>
      <c r="N41" s="160" t="str">
        <f t="shared" si="23"/>
        <v/>
      </c>
    </row>
    <row r="42" spans="1:18" x14ac:dyDescent="0.3">
      <c r="A42" s="148">
        <v>12</v>
      </c>
      <c r="B42" s="55">
        <v>3043</v>
      </c>
      <c r="C42" s="81" t="str">
        <f>VLOOKUP(B42,'[1]CODE-WEIGHT-% COLOR PRICE'!B$3:H$190,2,0)</f>
        <v>Boulder ice block planter</v>
      </c>
      <c r="D42" s="81" t="str">
        <f>VLOOKUP(B42,'[2]CODE-WEIGHT-% COLOR PRICE'!B$3:G$350,3,0)</f>
        <v>Set of 2</v>
      </c>
      <c r="E42" s="55">
        <v>2</v>
      </c>
      <c r="F42" s="81" t="s">
        <v>85</v>
      </c>
      <c r="G42" s="81"/>
      <c r="H42" s="81" t="str">
        <f t="shared" si="0"/>
        <v/>
      </c>
      <c r="I42" s="81"/>
      <c r="J42" s="146" t="str">
        <f t="shared" si="22"/>
        <v/>
      </c>
      <c r="K42" s="146" t="str">
        <f t="shared" si="3"/>
        <v/>
      </c>
      <c r="L42" s="55">
        <f>VLOOKUP(B42,'[2]CODE-WEIGHT-% COLOR PRICE'!B$3:G$250,4,0)*E42</f>
        <v>156</v>
      </c>
      <c r="M42" s="155" t="str">
        <f>IF(G42="","",SUMIF($A$8:$A$104,A42,$L$8:$L$104)+VLOOKUP(G42,'[1]CODE-WEIGHT-% COLOR PRICE'!O$3:P$14,2,0))</f>
        <v/>
      </c>
      <c r="N42" s="160" t="str">
        <f t="shared" si="23"/>
        <v/>
      </c>
    </row>
    <row r="43" spans="1:18" x14ac:dyDescent="0.3">
      <c r="A43" s="148">
        <v>13</v>
      </c>
      <c r="B43" s="55">
        <v>8013</v>
      </c>
      <c r="C43" s="81" t="str">
        <f>VLOOKUP(B43,'[1]CODE-WEIGHT-% COLOR PRICE'!B$3:H$190,2,0)</f>
        <v>Planter</v>
      </c>
      <c r="D43" s="81" t="str">
        <f>VLOOKUP(B43,'[2]CODE-WEIGHT-% COLOR PRICE'!B$3:G$350,3,0)</f>
        <v>PC</v>
      </c>
      <c r="E43" s="55">
        <v>4</v>
      </c>
      <c r="F43" s="81" t="s">
        <v>78</v>
      </c>
      <c r="G43" s="81">
        <v>110</v>
      </c>
      <c r="H43" s="81">
        <f t="shared" si="0"/>
        <v>110</v>
      </c>
      <c r="I43" s="81">
        <v>250</v>
      </c>
      <c r="J43" s="146">
        <f t="shared" si="22"/>
        <v>12</v>
      </c>
      <c r="K43" s="146">
        <f t="shared" si="3"/>
        <v>1</v>
      </c>
      <c r="L43" s="55">
        <f>VLOOKUP(B43,'[2]CODE-WEIGHT-% COLOR PRICE'!B$3:G$250,4,0)*E43</f>
        <v>160</v>
      </c>
      <c r="M43" s="155">
        <f>IF(G43="","",SUMIF($A$8:$A$104,A43,$L$8:$L$104)+VLOOKUP(G43,'[1]CODE-WEIGHT-% COLOR PRICE'!O$3:P$14,2,0))</f>
        <v>881</v>
      </c>
      <c r="N43" s="160">
        <f t="shared" si="23"/>
        <v>3.0249999999999999</v>
      </c>
    </row>
    <row r="44" spans="1:18" x14ac:dyDescent="0.3">
      <c r="A44" s="148">
        <v>13</v>
      </c>
      <c r="B44" s="55">
        <v>9062</v>
      </c>
      <c r="C44" s="81" t="str">
        <f>VLOOKUP(B44,'[1]CODE-WEIGHT-% COLOR PRICE'!B$3:H$190,2,0)</f>
        <v>Mesa tall ice block planter</v>
      </c>
      <c r="D44" s="81" t="str">
        <f>VLOOKUP(B44,'[2]CODE-WEIGHT-% COLOR PRICE'!B$3:G$350,3,0)</f>
        <v>Set of 3</v>
      </c>
      <c r="E44" s="55">
        <v>4</v>
      </c>
      <c r="F44" s="81" t="s">
        <v>76</v>
      </c>
      <c r="G44" s="81"/>
      <c r="H44" s="81" t="str">
        <f t="shared" si="0"/>
        <v/>
      </c>
      <c r="I44" s="81"/>
      <c r="J44" s="146" t="str">
        <f t="shared" si="22"/>
        <v/>
      </c>
      <c r="K44" s="146" t="str">
        <f t="shared" si="3"/>
        <v/>
      </c>
      <c r="L44" s="55">
        <f>VLOOKUP(B44,'[2]CODE-WEIGHT-% COLOR PRICE'!B$3:G$250,4,0)*E44</f>
        <v>612</v>
      </c>
      <c r="M44" s="155" t="str">
        <f>IF(G44="","",SUMIF($A$8:$A$104,A44,$L$8:$L$104)+VLOOKUP(G44,'[1]CODE-WEIGHT-% COLOR PRICE'!O$3:P$14,2,0))</f>
        <v/>
      </c>
      <c r="N44" s="160" t="str">
        <f t="shared" si="23"/>
        <v/>
      </c>
    </row>
    <row r="45" spans="1:18" x14ac:dyDescent="0.3">
      <c r="A45" s="148">
        <v>13</v>
      </c>
      <c r="B45" s="55">
        <v>8036</v>
      </c>
      <c r="C45" s="81" t="str">
        <f>VLOOKUP(B45,'[1]CODE-WEIGHT-% COLOR PRICE'!B$3:H$190,2,0)</f>
        <v>Planter</v>
      </c>
      <c r="D45" s="81" t="str">
        <f>VLOOKUP(B45,'[2]CODE-WEIGHT-% COLOR PRICE'!B$3:G$350,3,0)</f>
        <v>PC</v>
      </c>
      <c r="E45" s="55">
        <v>1</v>
      </c>
      <c r="F45" s="81" t="s">
        <v>81</v>
      </c>
      <c r="G45" s="81"/>
      <c r="H45" s="81" t="str">
        <f t="shared" si="0"/>
        <v/>
      </c>
      <c r="I45" s="81"/>
      <c r="J45" s="146" t="str">
        <f t="shared" si="22"/>
        <v/>
      </c>
      <c r="K45" s="146" t="str">
        <f t="shared" si="3"/>
        <v/>
      </c>
      <c r="L45" s="55">
        <f>VLOOKUP(B45,'[2]CODE-WEIGHT-% COLOR PRICE'!B$3:G$250,4,0)*E45</f>
        <v>23</v>
      </c>
      <c r="M45" s="155" t="str">
        <f>IF(G45="","",SUMIF($A$8:$A$104,A45,$L$8:$L$104)+VLOOKUP(G45,'[1]CODE-WEIGHT-% COLOR PRICE'!O$3:P$14,2,0))</f>
        <v/>
      </c>
      <c r="N45" s="160" t="str">
        <f t="shared" si="23"/>
        <v/>
      </c>
    </row>
    <row r="46" spans="1:18" x14ac:dyDescent="0.3">
      <c r="A46" s="148">
        <v>13</v>
      </c>
      <c r="B46" s="55">
        <v>8036</v>
      </c>
      <c r="C46" s="81" t="str">
        <f>VLOOKUP(B46,'[1]CODE-WEIGHT-% COLOR PRICE'!B$3:H$190,2,0)</f>
        <v>Planter</v>
      </c>
      <c r="D46" s="81" t="str">
        <f>VLOOKUP(B46,'[2]CODE-WEIGHT-% COLOR PRICE'!B$3:G$350,3,0)</f>
        <v>PC</v>
      </c>
      <c r="E46" s="55">
        <v>3</v>
      </c>
      <c r="F46" s="81" t="s">
        <v>85</v>
      </c>
      <c r="G46" s="81"/>
      <c r="H46" s="81" t="str">
        <f t="shared" si="0"/>
        <v/>
      </c>
      <c r="I46" s="81"/>
      <c r="J46" s="146" t="str">
        <f t="shared" si="22"/>
        <v/>
      </c>
      <c r="K46" s="146" t="str">
        <f t="shared" si="3"/>
        <v/>
      </c>
      <c r="L46" s="55">
        <f>VLOOKUP(B46,'[2]CODE-WEIGHT-% COLOR PRICE'!B$3:G$250,4,0)*E46</f>
        <v>69</v>
      </c>
      <c r="M46" s="155" t="str">
        <f>IF(G46="","",SUMIF($A$8:$A$104,A46,$L$8:$L$104)+VLOOKUP(G46,'[1]CODE-WEIGHT-% COLOR PRICE'!O$3:P$14,2,0))</f>
        <v/>
      </c>
      <c r="N46" s="160" t="str">
        <f t="shared" si="23"/>
        <v/>
      </c>
    </row>
    <row r="47" spans="1:18" x14ac:dyDescent="0.3">
      <c r="A47" s="148">
        <v>14</v>
      </c>
      <c r="B47" s="55">
        <v>8013</v>
      </c>
      <c r="C47" s="81" t="str">
        <f>VLOOKUP(B47,'[1]CODE-WEIGHT-% COLOR PRICE'!B$3:H$190,2,0)</f>
        <v>Planter</v>
      </c>
      <c r="D47" s="81" t="str">
        <f>VLOOKUP(B47,'[2]CODE-WEIGHT-% COLOR PRICE'!B$3:G$350,3,0)</f>
        <v>PC</v>
      </c>
      <c r="E47" s="55">
        <v>6</v>
      </c>
      <c r="F47" s="81" t="s">
        <v>79</v>
      </c>
      <c r="G47" s="81">
        <v>105</v>
      </c>
      <c r="H47" s="81">
        <f t="shared" si="0"/>
        <v>105</v>
      </c>
      <c r="I47" s="81">
        <v>250</v>
      </c>
      <c r="J47" s="146">
        <f t="shared" si="22"/>
        <v>10</v>
      </c>
      <c r="K47" s="146">
        <f t="shared" si="3"/>
        <v>1</v>
      </c>
      <c r="L47" s="55">
        <f>VLOOKUP(B47,'[2]CODE-WEIGHT-% COLOR PRICE'!B$3:G$250,4,0)*E47</f>
        <v>240</v>
      </c>
      <c r="M47" s="155">
        <f>IF(G47="","",SUMIF($A$8:$A$104,A47,$L$8:$L$104)+VLOOKUP(G47,'[1]CODE-WEIGHT-% COLOR PRICE'!O$3:P$14,2,0))</f>
        <v>406</v>
      </c>
      <c r="N47" s="160">
        <f t="shared" si="23"/>
        <v>2.7562500000000001</v>
      </c>
    </row>
    <row r="48" spans="1:18" x14ac:dyDescent="0.3">
      <c r="A48" s="148">
        <v>14</v>
      </c>
      <c r="B48" s="55">
        <v>8013</v>
      </c>
      <c r="C48" s="81" t="str">
        <f>VLOOKUP(B48,'[1]CODE-WEIGHT-% COLOR PRICE'!B$3:H$190,2,0)</f>
        <v>Planter</v>
      </c>
      <c r="D48" s="81" t="str">
        <f>VLOOKUP(B48,'[2]CODE-WEIGHT-% COLOR PRICE'!B$3:G$350,3,0)</f>
        <v>PC</v>
      </c>
      <c r="E48" s="55">
        <v>2</v>
      </c>
      <c r="F48" s="81" t="s">
        <v>78</v>
      </c>
      <c r="G48" s="81"/>
      <c r="H48" s="81" t="str">
        <f t="shared" si="0"/>
        <v/>
      </c>
      <c r="I48" s="81"/>
      <c r="J48" s="146" t="str">
        <f t="shared" si="22"/>
        <v/>
      </c>
      <c r="K48" s="146" t="str">
        <f t="shared" si="3"/>
        <v/>
      </c>
      <c r="L48" s="55">
        <f>VLOOKUP(B48,'[2]CODE-WEIGHT-% COLOR PRICE'!B$3:G$250,4,0)*E48</f>
        <v>80</v>
      </c>
      <c r="M48" s="155" t="str">
        <f>IF(G48="","",SUMIF($A$8:$A$104,A48,$L$8:$L$104)+VLOOKUP(G48,'[1]CODE-WEIGHT-% COLOR PRICE'!O$3:P$14,2,0))</f>
        <v/>
      </c>
      <c r="N48" s="160" t="str">
        <f>IF(G48="","",G48*H48*I48/1000000)</f>
        <v/>
      </c>
    </row>
    <row r="49" spans="1:14" x14ac:dyDescent="0.3">
      <c r="A49" s="148">
        <v>14</v>
      </c>
      <c r="B49" s="55">
        <v>8037</v>
      </c>
      <c r="C49" s="81" t="str">
        <f>VLOOKUP(B49,'[1]CODE-WEIGHT-% COLOR PRICE'!B$3:H$190,2,0)</f>
        <v>Planter</v>
      </c>
      <c r="D49" s="81" t="str">
        <f>VLOOKUP(B49,'[2]CODE-WEIGHT-% COLOR PRICE'!B$3:G$350,3,0)</f>
        <v>PC</v>
      </c>
      <c r="E49" s="55">
        <v>2</v>
      </c>
      <c r="F49" s="81" t="s">
        <v>81</v>
      </c>
      <c r="G49" s="81"/>
      <c r="H49" s="81" t="str">
        <f t="shared" ref="H49" si="24">IF(G49="","",G49)</f>
        <v/>
      </c>
      <c r="I49" s="81"/>
      <c r="J49" s="146" t="str">
        <f t="shared" si="22"/>
        <v/>
      </c>
      <c r="K49" s="146" t="str">
        <f t="shared" ref="K49" si="25">IF(G49="","",1)</f>
        <v/>
      </c>
      <c r="L49" s="55">
        <f>VLOOKUP(B49,'[2]CODE-WEIGHT-% COLOR PRICE'!B$3:G$250,4,0)*E49</f>
        <v>70</v>
      </c>
      <c r="M49" s="155" t="str">
        <f>IF(G49="","",SUMIF($A$8:$A$104,A49,$L$8:$L$104)+VLOOKUP(G49,'[1]CODE-WEIGHT-% COLOR PRICE'!O$3:P$14,2,0))</f>
        <v/>
      </c>
      <c r="N49" s="160" t="str">
        <f>IF(G49="","",G49*H49*I49/1000000)</f>
        <v/>
      </c>
    </row>
    <row r="50" spans="1:14" x14ac:dyDescent="0.3">
      <c r="A50" s="145">
        <v>15</v>
      </c>
      <c r="B50" s="55">
        <v>8012</v>
      </c>
      <c r="C50" s="81" t="str">
        <f>VLOOKUP(B50,'[1]CODE-WEIGHT-% COLOR PRICE'!B$3:H$190,2,0)</f>
        <v>Planter</v>
      </c>
      <c r="D50" s="81" t="str">
        <f>VLOOKUP(B50,'[2]CODE-WEIGHT-% COLOR PRICE'!B$3:G$350,3,0)</f>
        <v>PC</v>
      </c>
      <c r="E50" s="55">
        <v>8</v>
      </c>
      <c r="F50" s="81" t="s">
        <v>85</v>
      </c>
      <c r="G50" s="81">
        <v>115</v>
      </c>
      <c r="H50" s="81">
        <f t="shared" si="0"/>
        <v>115</v>
      </c>
      <c r="I50" s="81">
        <v>250</v>
      </c>
      <c r="J50" s="146">
        <f t="shared" si="22"/>
        <v>16</v>
      </c>
      <c r="K50" s="146">
        <f t="shared" si="3"/>
        <v>1</v>
      </c>
      <c r="L50" s="55">
        <f>VLOOKUP(B50,'[2]CODE-WEIGHT-% COLOR PRICE'!B$3:G$250,4,0)*E50</f>
        <v>368</v>
      </c>
      <c r="M50" s="155">
        <f>IF(G50="","",SUMIF($A$8:$A$104,A50,$L$8:$L$104)+VLOOKUP(G50,'[1]CODE-WEIGHT-% COLOR PRICE'!O$3:P$14,2,0))</f>
        <v>753</v>
      </c>
      <c r="N50" s="160">
        <f t="shared" ref="N50:N61" si="26">IF(G50="","",G50*H50*I50/1000000)</f>
        <v>3.3062499999999999</v>
      </c>
    </row>
    <row r="51" spans="1:14" x14ac:dyDescent="0.3">
      <c r="A51" s="145">
        <v>15</v>
      </c>
      <c r="B51" s="55">
        <v>8012</v>
      </c>
      <c r="C51" s="81" t="str">
        <f>VLOOKUP(B51,'[1]CODE-WEIGHT-% COLOR PRICE'!B$3:H$190,2,0)</f>
        <v>Planter</v>
      </c>
      <c r="D51" s="81" t="str">
        <f>VLOOKUP(B51,'[2]CODE-WEIGHT-% COLOR PRICE'!B$3:G$350,3,0)</f>
        <v>PC</v>
      </c>
      <c r="E51" s="55">
        <v>8</v>
      </c>
      <c r="F51" s="81" t="s">
        <v>76</v>
      </c>
      <c r="G51" s="81"/>
      <c r="H51" s="81" t="str">
        <f t="shared" si="0"/>
        <v/>
      </c>
      <c r="I51" s="81"/>
      <c r="J51" s="146" t="str">
        <f t="shared" si="22"/>
        <v/>
      </c>
      <c r="K51" s="146" t="str">
        <f t="shared" si="3"/>
        <v/>
      </c>
      <c r="L51" s="55">
        <f>VLOOKUP(B51,'[2]CODE-WEIGHT-% COLOR PRICE'!B$3:G$250,4,0)*E51</f>
        <v>368</v>
      </c>
      <c r="M51" s="155" t="str">
        <f>IF(G51="","",SUMIF($A$8:$A$104,A51,$L$8:$L$104)+VLOOKUP(G51,'[1]CODE-WEIGHT-% COLOR PRICE'!O$3:P$14,2,0))</f>
        <v/>
      </c>
      <c r="N51" s="160" t="str">
        <f t="shared" si="26"/>
        <v/>
      </c>
    </row>
    <row r="52" spans="1:14" x14ac:dyDescent="0.3">
      <c r="A52" s="145">
        <v>16</v>
      </c>
      <c r="B52" s="55">
        <v>9062</v>
      </c>
      <c r="C52" s="81" t="str">
        <f>VLOOKUP(B52,'[1]CODE-WEIGHT-% COLOR PRICE'!B$3:H$190,2,0)</f>
        <v>Mesa tall ice block planter</v>
      </c>
      <c r="D52" s="81" t="str">
        <f>VLOOKUP(B52,'[2]CODE-WEIGHT-% COLOR PRICE'!B$3:G$350,3,0)</f>
        <v>Set of 3</v>
      </c>
      <c r="E52" s="55">
        <v>2</v>
      </c>
      <c r="F52" s="81" t="s">
        <v>81</v>
      </c>
      <c r="G52" s="81">
        <v>110</v>
      </c>
      <c r="H52" s="81">
        <f t="shared" si="0"/>
        <v>110</v>
      </c>
      <c r="I52" s="81">
        <v>252</v>
      </c>
      <c r="J52" s="146">
        <f t="shared" si="22"/>
        <v>10</v>
      </c>
      <c r="K52" s="146">
        <f t="shared" si="3"/>
        <v>1</v>
      </c>
      <c r="L52" s="55">
        <f>VLOOKUP(B52,'[2]CODE-WEIGHT-% COLOR PRICE'!B$3:G$250,4,0)*E52</f>
        <v>306</v>
      </c>
      <c r="M52" s="155">
        <f>IF(G52="","",SUMIF($A$8:$A$104,A52,$L$8:$L$104)+VLOOKUP(G52,'[1]CODE-WEIGHT-% COLOR PRICE'!O$3:P$14,2,0))</f>
        <v>945</v>
      </c>
      <c r="N52" s="160">
        <f t="shared" si="26"/>
        <v>3.0491999999999999</v>
      </c>
    </row>
    <row r="53" spans="1:14" ht="18" customHeight="1" x14ac:dyDescent="0.3">
      <c r="A53" s="145">
        <v>16</v>
      </c>
      <c r="B53" s="55">
        <v>9062</v>
      </c>
      <c r="C53" s="81" t="str">
        <f>VLOOKUP(B53,'[1]CODE-WEIGHT-% COLOR PRICE'!B$3:H$190,2,0)</f>
        <v>Mesa tall ice block planter</v>
      </c>
      <c r="D53" s="81" t="str">
        <f>VLOOKUP(B53,'[2]CODE-WEIGHT-% COLOR PRICE'!B$3:G$350,3,0)</f>
        <v>Set of 3</v>
      </c>
      <c r="E53" s="55">
        <v>1</v>
      </c>
      <c r="F53" s="81" t="s">
        <v>76</v>
      </c>
      <c r="G53" s="81"/>
      <c r="H53" s="81" t="str">
        <f t="shared" si="0"/>
        <v/>
      </c>
      <c r="I53" s="81"/>
      <c r="J53" s="146" t="str">
        <f t="shared" si="22"/>
        <v/>
      </c>
      <c r="K53" s="146" t="str">
        <f t="shared" si="3"/>
        <v/>
      </c>
      <c r="L53" s="55">
        <f>VLOOKUP(B53,'[2]CODE-WEIGHT-% COLOR PRICE'!B$3:G$250,4,0)*E53</f>
        <v>153</v>
      </c>
      <c r="M53" s="155" t="str">
        <f>IF(G53="","",SUMIF($A$8:$A$104,A53,$L$8:$L$104)+VLOOKUP(G53,'[1]CODE-WEIGHT-% COLOR PRICE'!O$3:P$14,2,0))</f>
        <v/>
      </c>
      <c r="N53" s="160" t="str">
        <f t="shared" si="26"/>
        <v/>
      </c>
    </row>
    <row r="54" spans="1:14" x14ac:dyDescent="0.3">
      <c r="A54" s="145">
        <v>16</v>
      </c>
      <c r="B54" s="55">
        <v>9062</v>
      </c>
      <c r="C54" s="81" t="str">
        <f>VLOOKUP(B54,'[1]CODE-WEIGHT-% COLOR PRICE'!B$3:H$190,2,0)</f>
        <v>Mesa tall ice block planter</v>
      </c>
      <c r="D54" s="81" t="str">
        <f>VLOOKUP(B54,'[2]CODE-WEIGHT-% COLOR PRICE'!B$3:G$350,3,0)</f>
        <v>Set of 3</v>
      </c>
      <c r="E54" s="55">
        <v>1</v>
      </c>
      <c r="F54" s="81" t="s">
        <v>82</v>
      </c>
      <c r="G54" s="81"/>
      <c r="H54" s="81" t="str">
        <f t="shared" si="0"/>
        <v/>
      </c>
      <c r="I54" s="81"/>
      <c r="J54" s="146" t="str">
        <f t="shared" si="22"/>
        <v/>
      </c>
      <c r="K54" s="146" t="str">
        <f t="shared" si="3"/>
        <v/>
      </c>
      <c r="L54" s="55">
        <f>VLOOKUP(B54,'[2]CODE-WEIGHT-% COLOR PRICE'!B$3:G$250,4,0)*E54</f>
        <v>153</v>
      </c>
      <c r="M54" s="155" t="str">
        <f>IF(G54="","",SUMIF($A$8:$A$104,A54,$L$8:$L$104)+VLOOKUP(G54,'[1]CODE-WEIGHT-% COLOR PRICE'!O$3:P$14,2,0))</f>
        <v/>
      </c>
      <c r="N54" s="160" t="str">
        <f t="shared" si="26"/>
        <v/>
      </c>
    </row>
    <row r="55" spans="1:14" x14ac:dyDescent="0.3">
      <c r="A55" s="145">
        <v>16</v>
      </c>
      <c r="B55" s="55">
        <v>8013</v>
      </c>
      <c r="C55" s="81" t="str">
        <f>VLOOKUP(B55,'[1]CODE-WEIGHT-% COLOR PRICE'!B$3:H$190,2,0)</f>
        <v>Planter</v>
      </c>
      <c r="D55" s="81" t="str">
        <f>VLOOKUP(B55,'[2]CODE-WEIGHT-% COLOR PRICE'!B$3:G$350,3,0)</f>
        <v>PC</v>
      </c>
      <c r="E55" s="55">
        <v>4</v>
      </c>
      <c r="F55" s="81" t="s">
        <v>84</v>
      </c>
      <c r="G55" s="81"/>
      <c r="H55" s="81" t="str">
        <f t="shared" si="0"/>
        <v/>
      </c>
      <c r="I55" s="81"/>
      <c r="J55" s="146" t="str">
        <f t="shared" si="22"/>
        <v/>
      </c>
      <c r="K55" s="146" t="str">
        <f t="shared" si="3"/>
        <v/>
      </c>
      <c r="L55" s="55">
        <f>VLOOKUP(B55,'[2]CODE-WEIGHT-% COLOR PRICE'!B$3:G$250,4,0)*E55</f>
        <v>160</v>
      </c>
      <c r="M55" s="155" t="str">
        <f>IF(G55="","",SUMIF($A$8:$A$104,A55,$L$8:$L$104)+VLOOKUP(G55,'[1]CODE-WEIGHT-% COLOR PRICE'!O$3:P$14,2,0))</f>
        <v/>
      </c>
      <c r="N55" s="160" t="str">
        <f t="shared" si="26"/>
        <v/>
      </c>
    </row>
    <row r="56" spans="1:14" x14ac:dyDescent="0.3">
      <c r="A56" s="145">
        <v>16</v>
      </c>
      <c r="B56" s="55">
        <v>3043</v>
      </c>
      <c r="C56" s="81" t="str">
        <f>VLOOKUP(B56,'[1]CODE-WEIGHT-% COLOR PRICE'!B$3:H$190,2,0)</f>
        <v>Boulder ice block planter</v>
      </c>
      <c r="D56" s="81" t="str">
        <f>VLOOKUP(B56,'[2]CODE-WEIGHT-% COLOR PRICE'!B$3:G$350,3,0)</f>
        <v>Set of 2</v>
      </c>
      <c r="E56" s="55">
        <v>2</v>
      </c>
      <c r="F56" s="81" t="s">
        <v>85</v>
      </c>
      <c r="G56" s="81"/>
      <c r="H56" s="81" t="str">
        <f t="shared" ref="H56" si="27">IF(G56="","",G56)</f>
        <v/>
      </c>
      <c r="I56" s="81"/>
      <c r="J56" s="146" t="str">
        <f t="shared" si="22"/>
        <v/>
      </c>
      <c r="K56" s="146" t="str">
        <f t="shared" ref="K56" si="28">IF(G56="","",1)</f>
        <v/>
      </c>
      <c r="L56" s="55">
        <f>VLOOKUP(B56,'[2]CODE-WEIGHT-% COLOR PRICE'!B$3:G$250,4,0)*E56</f>
        <v>156</v>
      </c>
      <c r="M56" s="155" t="str">
        <f>IF(G56="","",SUMIF($A$8:$A$104,A56,$L$8:$L$104)+VLOOKUP(G56,'[1]CODE-WEIGHT-% COLOR PRICE'!O$3:P$14,2,0))</f>
        <v/>
      </c>
      <c r="N56" s="160" t="str">
        <f t="shared" ref="N56" si="29">IF(G56="","",G56*H56*I56/1000000)</f>
        <v/>
      </c>
    </row>
    <row r="57" spans="1:14" x14ac:dyDescent="0.3">
      <c r="A57" s="145">
        <v>17</v>
      </c>
      <c r="B57" s="55">
        <v>9082</v>
      </c>
      <c r="C57" s="81" t="str">
        <f>VLOOKUP(B57,'[1]CODE-WEIGHT-% COLOR PRICE'!B$3:H$190,2,0)</f>
        <v xml:space="preserve">Largo planter - S5 </v>
      </c>
      <c r="D57" s="81" t="str">
        <f>VLOOKUP(B57,'[2]CODE-WEIGHT-% COLOR PRICE'!B$3:G$350,3,0)</f>
        <v>Set of 5</v>
      </c>
      <c r="E57" s="55">
        <v>3</v>
      </c>
      <c r="F57" s="81" t="s">
        <v>84</v>
      </c>
      <c r="G57" s="81">
        <v>75</v>
      </c>
      <c r="H57" s="81">
        <f t="shared" si="0"/>
        <v>75</v>
      </c>
      <c r="I57" s="81">
        <v>252</v>
      </c>
      <c r="J57" s="146">
        <f t="shared" si="22"/>
        <v>5</v>
      </c>
      <c r="K57" s="146">
        <f t="shared" si="3"/>
        <v>1</v>
      </c>
      <c r="L57" s="55">
        <f>VLOOKUP(B57,'[2]CODE-WEIGHT-% COLOR PRICE'!B$3:G$250,4,0)*E57</f>
        <v>420</v>
      </c>
      <c r="M57" s="155">
        <f>IF(G57="","",SUMIF($A$8:$A$104,A57,$L$8:$L$104)+VLOOKUP(G57,'[1]CODE-WEIGHT-% COLOR PRICE'!O$3:P$14,2,0))</f>
        <v>532</v>
      </c>
      <c r="N57" s="160">
        <f t="shared" si="26"/>
        <v>1.4175</v>
      </c>
    </row>
    <row r="58" spans="1:14" x14ac:dyDescent="0.3">
      <c r="A58" s="145">
        <v>17</v>
      </c>
      <c r="B58" s="55" t="s">
        <v>88</v>
      </c>
      <c r="C58" s="81" t="str">
        <f>VLOOKUP(B58,'[1]CODE-WEIGHT-% COLOR PRICE'!B$3:H$190,2,0)</f>
        <v>Planter</v>
      </c>
      <c r="D58" s="81" t="str">
        <f>VLOOKUP(B58,'[2]CODE-WEIGHT-% COLOR PRICE'!B$3:G$350,3,0)</f>
        <v>Set of 2</v>
      </c>
      <c r="E58" s="55">
        <v>1</v>
      </c>
      <c r="F58" s="81" t="s">
        <v>86</v>
      </c>
      <c r="G58" s="81"/>
      <c r="H58" s="81" t="str">
        <f t="shared" si="0"/>
        <v/>
      </c>
      <c r="I58" s="81"/>
      <c r="J58" s="146" t="str">
        <f t="shared" si="22"/>
        <v/>
      </c>
      <c r="K58" s="146" t="str">
        <f t="shared" si="3"/>
        <v/>
      </c>
      <c r="L58" s="55">
        <f>VLOOKUP(B58,'[2]CODE-WEIGHT-% COLOR PRICE'!B$3:G$250,4,0)*E58</f>
        <v>50</v>
      </c>
      <c r="M58" s="155" t="str">
        <f>IF(G58="","",SUMIF($A$8:$A$104,A58,$L$8:$L$104)+VLOOKUP(G58,'[1]CODE-WEIGHT-% COLOR PRICE'!O$3:P$14,2,0))</f>
        <v/>
      </c>
      <c r="N58" s="160" t="str">
        <f t="shared" si="26"/>
        <v/>
      </c>
    </row>
    <row r="59" spans="1:14" x14ac:dyDescent="0.3">
      <c r="A59" s="145">
        <v>17</v>
      </c>
      <c r="B59" s="55" t="s">
        <v>88</v>
      </c>
      <c r="C59" s="81" t="str">
        <f>VLOOKUP(B59,'[1]CODE-WEIGHT-% COLOR PRICE'!B$3:H$190,2,0)</f>
        <v>Planter</v>
      </c>
      <c r="D59" s="81" t="str">
        <f>VLOOKUP(B59,'[2]CODE-WEIGHT-% COLOR PRICE'!B$3:G$350,3,0)</f>
        <v>Set of 2</v>
      </c>
      <c r="E59" s="55">
        <v>1</v>
      </c>
      <c r="F59" s="81" t="s">
        <v>85</v>
      </c>
      <c r="G59" s="81"/>
      <c r="H59" s="81" t="str">
        <f t="shared" si="0"/>
        <v/>
      </c>
      <c r="I59" s="81"/>
      <c r="J59" s="146" t="str">
        <f t="shared" si="22"/>
        <v/>
      </c>
      <c r="K59" s="146" t="str">
        <f t="shared" si="3"/>
        <v/>
      </c>
      <c r="L59" s="55">
        <f>VLOOKUP(B59,'[2]CODE-WEIGHT-% COLOR PRICE'!B$3:G$250,4,0)*E59</f>
        <v>50</v>
      </c>
      <c r="M59" s="155" t="str">
        <f>IF(G59="","",SUMIF($A$8:$A$104,A59,$L$8:$L$104)+VLOOKUP(G59,'[1]CODE-WEIGHT-% COLOR PRICE'!O$3:P$14,2,0))</f>
        <v/>
      </c>
      <c r="N59" s="160" t="str">
        <f t="shared" si="26"/>
        <v/>
      </c>
    </row>
    <row r="60" spans="1:14" ht="18" customHeight="1" x14ac:dyDescent="0.3">
      <c r="A60" s="145">
        <v>18</v>
      </c>
      <c r="B60" s="55">
        <v>9082</v>
      </c>
      <c r="C60" s="81" t="str">
        <f>VLOOKUP(B60,'[1]CODE-WEIGHT-% COLOR PRICE'!B$3:H$190,2,0)</f>
        <v xml:space="preserve">Largo planter - S5 </v>
      </c>
      <c r="D60" s="81" t="str">
        <f>VLOOKUP(B60,'[2]CODE-WEIGHT-% COLOR PRICE'!B$3:G$350,3,0)</f>
        <v>Set of 5</v>
      </c>
      <c r="E60" s="55">
        <v>3</v>
      </c>
      <c r="F60" s="81" t="s">
        <v>84</v>
      </c>
      <c r="G60" s="81">
        <v>75</v>
      </c>
      <c r="H60" s="81">
        <f t="shared" si="0"/>
        <v>75</v>
      </c>
      <c r="I60" s="81">
        <v>252</v>
      </c>
      <c r="J60" s="146">
        <f t="shared" si="22"/>
        <v>5</v>
      </c>
      <c r="K60" s="146">
        <f t="shared" si="3"/>
        <v>1</v>
      </c>
      <c r="L60" s="55">
        <f>VLOOKUP(B60,'[2]CODE-WEIGHT-% COLOR PRICE'!B$3:G$250,4,0)*E60</f>
        <v>420</v>
      </c>
      <c r="M60" s="155">
        <f>IF(G60="","",SUMIF($A$8:$A$104,A60,$L$8:$L$104)+VLOOKUP(G60,'[1]CODE-WEIGHT-% COLOR PRICE'!O$3:P$14,2,0))</f>
        <v>532</v>
      </c>
      <c r="N60" s="160">
        <f t="shared" si="26"/>
        <v>1.4175</v>
      </c>
    </row>
    <row r="61" spans="1:14" x14ac:dyDescent="0.3">
      <c r="A61" s="145">
        <v>18</v>
      </c>
      <c r="B61" s="55" t="s">
        <v>88</v>
      </c>
      <c r="C61" s="81" t="str">
        <f>VLOOKUP(B61,'[1]CODE-WEIGHT-% COLOR PRICE'!B$3:H$190,2,0)</f>
        <v>Planter</v>
      </c>
      <c r="D61" s="81" t="str">
        <f>VLOOKUP(B61,'[2]CODE-WEIGHT-% COLOR PRICE'!B$3:G$350,3,0)</f>
        <v>Set of 2</v>
      </c>
      <c r="E61" s="55">
        <v>2</v>
      </c>
      <c r="F61" s="81" t="s">
        <v>81</v>
      </c>
      <c r="G61" s="81"/>
      <c r="H61" s="81" t="str">
        <f t="shared" si="0"/>
        <v/>
      </c>
      <c r="I61" s="81"/>
      <c r="J61" s="146" t="str">
        <f t="shared" si="22"/>
        <v/>
      </c>
      <c r="K61" s="146" t="str">
        <f t="shared" si="3"/>
        <v/>
      </c>
      <c r="L61" s="55">
        <f>VLOOKUP(B61,'[2]CODE-WEIGHT-% COLOR PRICE'!B$3:G$250,4,0)*E61</f>
        <v>100</v>
      </c>
      <c r="M61" s="155" t="str">
        <f>IF(G61="","",SUMIF($A$8:$A$104,A61,$L$8:$L$104)+VLOOKUP(G61,'[1]CODE-WEIGHT-% COLOR PRICE'!O$3:P$14,2,0))</f>
        <v/>
      </c>
      <c r="N61" s="160" t="str">
        <f t="shared" si="26"/>
        <v/>
      </c>
    </row>
    <row r="62" spans="1:14" x14ac:dyDescent="0.3">
      <c r="A62" s="148">
        <v>19</v>
      </c>
      <c r="B62" s="55">
        <v>9082</v>
      </c>
      <c r="C62" s="81" t="str">
        <f>VLOOKUP(B62,'[1]CODE-WEIGHT-% COLOR PRICE'!B$3:H$190,2,0)</f>
        <v xml:space="preserve">Largo planter - S5 </v>
      </c>
      <c r="D62" s="81" t="str">
        <f>VLOOKUP(B62,'[2]CODE-WEIGHT-% COLOR PRICE'!B$3:G$350,3,0)</f>
        <v>Set of 5</v>
      </c>
      <c r="E62" s="55">
        <v>3</v>
      </c>
      <c r="F62" s="81" t="s">
        <v>82</v>
      </c>
      <c r="G62" s="81">
        <v>75</v>
      </c>
      <c r="H62" s="81">
        <f t="shared" si="0"/>
        <v>75</v>
      </c>
      <c r="I62" s="81">
        <v>252</v>
      </c>
      <c r="J62" s="146">
        <f t="shared" si="22"/>
        <v>5</v>
      </c>
      <c r="K62" s="146">
        <f t="shared" si="3"/>
        <v>1</v>
      </c>
      <c r="L62" s="55">
        <f>VLOOKUP(B62,'[2]CODE-WEIGHT-% COLOR PRICE'!B$3:G$250,4,0)*E62</f>
        <v>420</v>
      </c>
      <c r="M62" s="155">
        <f>IF(G62="","",SUMIF($A$8:$A$104,A62,$L$8:$L$104)+VLOOKUP(G62,'[1]CODE-WEIGHT-% COLOR PRICE'!O$3:P$14,2,0))</f>
        <v>532</v>
      </c>
      <c r="N62" s="160">
        <f>IF(G62="","",G62*H62*I62/1000000)</f>
        <v>1.4175</v>
      </c>
    </row>
    <row r="63" spans="1:14" x14ac:dyDescent="0.3">
      <c r="A63" s="145">
        <v>19</v>
      </c>
      <c r="B63" s="55" t="s">
        <v>88</v>
      </c>
      <c r="C63" s="81" t="str">
        <f>VLOOKUP(B63,'[1]CODE-WEIGHT-% COLOR PRICE'!B$3:H$190,2,0)</f>
        <v>Planter</v>
      </c>
      <c r="D63" s="81" t="str">
        <f>VLOOKUP(B63,'[2]CODE-WEIGHT-% COLOR PRICE'!B$3:G$350,3,0)</f>
        <v>Set of 2</v>
      </c>
      <c r="E63" s="55">
        <v>2</v>
      </c>
      <c r="F63" s="81" t="s">
        <v>77</v>
      </c>
      <c r="G63" s="81"/>
      <c r="H63" s="81" t="str">
        <f t="shared" si="0"/>
        <v/>
      </c>
      <c r="I63" s="81"/>
      <c r="J63" s="146" t="str">
        <f t="shared" si="22"/>
        <v/>
      </c>
      <c r="K63" s="146" t="str">
        <f t="shared" si="3"/>
        <v/>
      </c>
      <c r="L63" s="55">
        <f>VLOOKUP(B63,'[2]CODE-WEIGHT-% COLOR PRICE'!B$3:G$250,4,0)*E63</f>
        <v>100</v>
      </c>
      <c r="M63" s="155" t="str">
        <f>IF(G63="","",SUMIF($A$8:$A$104,A63,$L$8:$L$104)+VLOOKUP(G63,'[1]CODE-WEIGHT-% COLOR PRICE'!O$3:P$14,2,0))</f>
        <v/>
      </c>
      <c r="N63" s="160" t="str">
        <f t="shared" ref="N63:N72" si="30">IF(G63="","",G63*H63*I63/1000000)</f>
        <v/>
      </c>
    </row>
    <row r="64" spans="1:14" x14ac:dyDescent="0.3">
      <c r="A64" s="145">
        <v>20</v>
      </c>
      <c r="B64" s="55">
        <v>9082</v>
      </c>
      <c r="C64" s="81" t="str">
        <f>VLOOKUP(B64,'[1]CODE-WEIGHT-% COLOR PRICE'!B$3:H$190,2,0)</f>
        <v xml:space="preserve">Largo planter - S5 </v>
      </c>
      <c r="D64" s="81" t="str">
        <f>VLOOKUP(B64,'[2]CODE-WEIGHT-% COLOR PRICE'!B$3:G$350,3,0)</f>
        <v>Set of 5</v>
      </c>
      <c r="E64" s="55">
        <v>3</v>
      </c>
      <c r="F64" s="81" t="s">
        <v>82</v>
      </c>
      <c r="G64" s="81">
        <v>75</v>
      </c>
      <c r="H64" s="81">
        <f t="shared" si="0"/>
        <v>75</v>
      </c>
      <c r="I64" s="81">
        <v>252</v>
      </c>
      <c r="J64" s="146">
        <f t="shared" si="22"/>
        <v>5</v>
      </c>
      <c r="K64" s="146">
        <f t="shared" si="3"/>
        <v>1</v>
      </c>
      <c r="L64" s="55">
        <f>VLOOKUP(B64,'[2]CODE-WEIGHT-% COLOR PRICE'!B$3:G$250,4,0)*E64</f>
        <v>420</v>
      </c>
      <c r="M64" s="155">
        <f>IF(G64="","",SUMIF($A$8:$A$104,A64,$L$8:$L$104)+VLOOKUP(G64,'[1]CODE-WEIGHT-% COLOR PRICE'!O$3:P$14,2,0))</f>
        <v>532</v>
      </c>
      <c r="N64" s="160">
        <f t="shared" si="30"/>
        <v>1.4175</v>
      </c>
    </row>
    <row r="65" spans="1:14" x14ac:dyDescent="0.3">
      <c r="A65" s="145">
        <v>20</v>
      </c>
      <c r="B65" s="55" t="s">
        <v>88</v>
      </c>
      <c r="C65" s="81" t="str">
        <f>VLOOKUP(B65,'[1]CODE-WEIGHT-% COLOR PRICE'!B$3:H$190,2,0)</f>
        <v>Planter</v>
      </c>
      <c r="D65" s="81" t="str">
        <f>VLOOKUP(B65,'[2]CODE-WEIGHT-% COLOR PRICE'!B$3:G$350,3,0)</f>
        <v>Set of 2</v>
      </c>
      <c r="E65" s="55">
        <v>1</v>
      </c>
      <c r="F65" s="81" t="s">
        <v>85</v>
      </c>
      <c r="G65" s="81"/>
      <c r="H65" s="81" t="str">
        <f t="shared" si="0"/>
        <v/>
      </c>
      <c r="I65" s="81"/>
      <c r="J65" s="146" t="str">
        <f t="shared" si="22"/>
        <v/>
      </c>
      <c r="K65" s="146" t="str">
        <f t="shared" si="3"/>
        <v/>
      </c>
      <c r="L65" s="55">
        <f>VLOOKUP(B65,'[2]CODE-WEIGHT-% COLOR PRICE'!B$3:G$250,4,0)*E65</f>
        <v>50</v>
      </c>
      <c r="M65" s="155" t="str">
        <f>IF(G65="","",SUMIF($A$8:$A$104,A65,$L$8:$L$104)+VLOOKUP(G65,'[1]CODE-WEIGHT-% COLOR PRICE'!O$3:P$14,2,0))</f>
        <v/>
      </c>
      <c r="N65" s="160" t="str">
        <f t="shared" si="30"/>
        <v/>
      </c>
    </row>
    <row r="66" spans="1:14" ht="18" customHeight="1" x14ac:dyDescent="0.3">
      <c r="A66" s="145">
        <v>20</v>
      </c>
      <c r="B66" s="55" t="s">
        <v>88</v>
      </c>
      <c r="C66" s="81" t="str">
        <f>VLOOKUP(B66,'[1]CODE-WEIGHT-% COLOR PRICE'!B$3:H$190,2,0)</f>
        <v>Planter</v>
      </c>
      <c r="D66" s="81" t="str">
        <f>VLOOKUP(B66,'[2]CODE-WEIGHT-% COLOR PRICE'!B$3:G$350,3,0)</f>
        <v>Set of 2</v>
      </c>
      <c r="E66" s="55">
        <v>1</v>
      </c>
      <c r="F66" s="81" t="s">
        <v>77</v>
      </c>
      <c r="G66" s="81"/>
      <c r="H66" s="81" t="str">
        <f t="shared" si="0"/>
        <v/>
      </c>
      <c r="I66" s="81"/>
      <c r="J66" s="146" t="str">
        <f t="shared" si="22"/>
        <v/>
      </c>
      <c r="K66" s="146" t="str">
        <f t="shared" si="3"/>
        <v/>
      </c>
      <c r="L66" s="55">
        <f>VLOOKUP(B66,'[2]CODE-WEIGHT-% COLOR PRICE'!B$3:G$250,4,0)*E66</f>
        <v>50</v>
      </c>
      <c r="M66" s="155" t="str">
        <f>IF(G66="","",SUMIF($A$8:$A$104,A66,$L$8:$L$104)+VLOOKUP(G66,'[1]CODE-WEIGHT-% COLOR PRICE'!O$3:P$14,2,0))</f>
        <v/>
      </c>
      <c r="N66" s="160" t="str">
        <f t="shared" si="30"/>
        <v/>
      </c>
    </row>
    <row r="67" spans="1:14" x14ac:dyDescent="0.3">
      <c r="A67" s="145">
        <v>21</v>
      </c>
      <c r="B67" s="55">
        <v>7036</v>
      </c>
      <c r="C67" s="81" t="str">
        <f>VLOOKUP(B67,'[1]CODE-WEIGHT-% COLOR PRICE'!B$3:H$190,2,0)</f>
        <v>Planter</v>
      </c>
      <c r="D67" s="81" t="str">
        <f>VLOOKUP(B67,'[2]CODE-WEIGHT-% COLOR PRICE'!B$3:G$350,3,0)</f>
        <v>PC</v>
      </c>
      <c r="E67" s="55">
        <v>4</v>
      </c>
      <c r="F67" s="81" t="s">
        <v>87</v>
      </c>
      <c r="G67" s="81">
        <v>120</v>
      </c>
      <c r="H67" s="81">
        <f t="shared" si="0"/>
        <v>120</v>
      </c>
      <c r="I67" s="81">
        <v>252</v>
      </c>
      <c r="J67" s="146">
        <f t="shared" si="22"/>
        <v>16</v>
      </c>
      <c r="K67" s="146">
        <f t="shared" si="3"/>
        <v>1</v>
      </c>
      <c r="L67" s="55">
        <f>VLOOKUP(B67,'[2]CODE-WEIGHT-% COLOR PRICE'!B$3:G$250,4,0)*E67</f>
        <v>220</v>
      </c>
      <c r="M67" s="155">
        <f>IF(G67="","",SUMIF($A$8:$A$104,A67,$L$8:$L$104)+VLOOKUP(G67,'[1]CODE-WEIGHT-% COLOR PRICE'!O$3:P$14,2,0))</f>
        <v>798</v>
      </c>
      <c r="N67" s="160">
        <f t="shared" si="30"/>
        <v>3.6288</v>
      </c>
    </row>
    <row r="68" spans="1:14" x14ac:dyDescent="0.3">
      <c r="A68" s="145">
        <v>21</v>
      </c>
      <c r="B68" s="55">
        <v>7036</v>
      </c>
      <c r="C68" s="81" t="str">
        <f>VLOOKUP(B68,'[1]CODE-WEIGHT-% COLOR PRICE'!B$3:H$190,2,0)</f>
        <v>Planter</v>
      </c>
      <c r="D68" s="81" t="str">
        <f>VLOOKUP(B68,'[2]CODE-WEIGHT-% COLOR PRICE'!B$3:G$350,3,0)</f>
        <v>PC</v>
      </c>
      <c r="E68" s="55">
        <v>8</v>
      </c>
      <c r="F68" s="81" t="s">
        <v>85</v>
      </c>
      <c r="G68" s="81"/>
      <c r="H68" s="81" t="str">
        <f t="shared" si="0"/>
        <v/>
      </c>
      <c r="I68" s="81"/>
      <c r="J68" s="146" t="str">
        <f t="shared" si="22"/>
        <v/>
      </c>
      <c r="K68" s="146" t="str">
        <f t="shared" si="3"/>
        <v/>
      </c>
      <c r="L68" s="55">
        <f>VLOOKUP(B68,'[2]CODE-WEIGHT-% COLOR PRICE'!B$3:G$250,4,0)*E68</f>
        <v>440</v>
      </c>
      <c r="M68" s="155" t="str">
        <f>IF(G68="","",SUMIF($A$8:$A$104,A68,$L$8:$L$104)+VLOOKUP(G68,'[1]CODE-WEIGHT-% COLOR PRICE'!O$3:P$14,2,0))</f>
        <v/>
      </c>
      <c r="N68" s="160" t="str">
        <f t="shared" si="30"/>
        <v/>
      </c>
    </row>
    <row r="69" spans="1:14" x14ac:dyDescent="0.3">
      <c r="A69" s="145">
        <v>21</v>
      </c>
      <c r="B69" s="55" t="s">
        <v>90</v>
      </c>
      <c r="C69" s="81" t="str">
        <f>VLOOKUP(B69,'[1]CODE-WEIGHT-% COLOR PRICE'!B$3:H$190,2,0)</f>
        <v>Planter</v>
      </c>
      <c r="D69" s="81" t="str">
        <f>VLOOKUP(B69,'[2]CODE-WEIGHT-% COLOR PRICE'!B$3:G$350,3,0)</f>
        <v>Set of 2</v>
      </c>
      <c r="E69" s="55">
        <v>2</v>
      </c>
      <c r="F69" s="81" t="s">
        <v>81</v>
      </c>
      <c r="G69" s="81"/>
      <c r="H69" s="81" t="str">
        <f t="shared" ref="H69" si="31">IF(G69="","",G69)</f>
        <v/>
      </c>
      <c r="I69" s="81"/>
      <c r="J69" s="146" t="str">
        <f t="shared" si="22"/>
        <v/>
      </c>
      <c r="K69" s="146" t="str">
        <f t="shared" ref="K69" si="32">IF(G69="","",1)</f>
        <v/>
      </c>
      <c r="L69" s="55">
        <f>VLOOKUP(B69,'[2]CODE-WEIGHT-% COLOR PRICE'!B$3:G$250,4,0)*E69</f>
        <v>60</v>
      </c>
      <c r="M69" s="155" t="str">
        <f>IF(G69="","",SUMIF($A$8:$A$104,A69,$L$8:$L$104)+VLOOKUP(G69,'[1]CODE-WEIGHT-% COLOR PRICE'!O$3:P$14,2,0))</f>
        <v/>
      </c>
      <c r="N69" s="160" t="str">
        <f t="shared" ref="N69" si="33">IF(G69="","",G69*H69*I69/1000000)</f>
        <v/>
      </c>
    </row>
    <row r="70" spans="1:14" x14ac:dyDescent="0.3">
      <c r="A70" s="145">
        <v>21</v>
      </c>
      <c r="B70" s="55" t="s">
        <v>90</v>
      </c>
      <c r="C70" s="81" t="str">
        <f>VLOOKUP(B70,'[1]CODE-WEIGHT-% COLOR PRICE'!B$3:H$190,2,0)</f>
        <v>Planter</v>
      </c>
      <c r="D70" s="81" t="str">
        <f>VLOOKUP(B70,'[2]CODE-WEIGHT-% COLOR PRICE'!B$3:G$350,3,0)</f>
        <v>Set of 2</v>
      </c>
      <c r="E70" s="55">
        <v>2</v>
      </c>
      <c r="F70" s="81" t="s">
        <v>86</v>
      </c>
      <c r="G70" s="81"/>
      <c r="H70" s="81" t="str">
        <f t="shared" ref="H70" si="34">IF(G70="","",G70)</f>
        <v/>
      </c>
      <c r="I70" s="81"/>
      <c r="J70" s="146" t="str">
        <f t="shared" si="22"/>
        <v/>
      </c>
      <c r="K70" s="146" t="str">
        <f t="shared" ref="K70" si="35">IF(G70="","",1)</f>
        <v/>
      </c>
      <c r="L70" s="55">
        <f>VLOOKUP(B70,'[2]CODE-WEIGHT-% COLOR PRICE'!B$3:G$250,4,0)*E70</f>
        <v>60</v>
      </c>
      <c r="M70" s="155" t="str">
        <f>IF(G70="","",SUMIF($A$8:$A$104,A70,$L$8:$L$104)+VLOOKUP(G70,'[1]CODE-WEIGHT-% COLOR PRICE'!O$3:P$14,2,0))</f>
        <v/>
      </c>
      <c r="N70" s="160" t="str">
        <f t="shared" ref="N70" si="36">IF(G70="","",G70*H70*I70/1000000)</f>
        <v/>
      </c>
    </row>
    <row r="71" spans="1:14" x14ac:dyDescent="0.3">
      <c r="A71" s="145">
        <v>22</v>
      </c>
      <c r="B71" s="55">
        <v>9062</v>
      </c>
      <c r="C71" s="81" t="str">
        <f>VLOOKUP(B71,'[1]CODE-WEIGHT-% COLOR PRICE'!B$3:H$190,2,0)</f>
        <v>Mesa tall ice block planter</v>
      </c>
      <c r="D71" s="81" t="str">
        <f>VLOOKUP(B71,'[2]CODE-WEIGHT-% COLOR PRICE'!B$3:G$350,3,0)</f>
        <v>Set of 3</v>
      </c>
      <c r="E71" s="55">
        <v>4</v>
      </c>
      <c r="F71" s="81" t="s">
        <v>77</v>
      </c>
      <c r="G71" s="81">
        <v>110</v>
      </c>
      <c r="H71" s="81">
        <f t="shared" si="0"/>
        <v>110</v>
      </c>
      <c r="I71" s="81">
        <v>250</v>
      </c>
      <c r="J71" s="146">
        <f t="shared" si="22"/>
        <v>12</v>
      </c>
      <c r="K71" s="146">
        <f t="shared" si="3"/>
        <v>1</v>
      </c>
      <c r="L71" s="55">
        <f>VLOOKUP(B71,'[2]CODE-WEIGHT-% COLOR PRICE'!B$3:G$250,4,0)*E71</f>
        <v>612</v>
      </c>
      <c r="M71" s="155">
        <f>IF(G71="","",SUMIF($A$8:$A$104,A71,$L$8:$L$104)+VLOOKUP(G71,'[1]CODE-WEIGHT-% COLOR PRICE'!O$3:P$14,2,0))</f>
        <v>881</v>
      </c>
      <c r="N71" s="160">
        <f t="shared" si="30"/>
        <v>3.0249999999999999</v>
      </c>
    </row>
    <row r="72" spans="1:14" x14ac:dyDescent="0.3">
      <c r="A72" s="145">
        <v>22</v>
      </c>
      <c r="B72" s="55">
        <v>8013</v>
      </c>
      <c r="C72" s="81" t="str">
        <f>VLOOKUP(B72,'[1]CODE-WEIGHT-% COLOR PRICE'!B$3:H$190,2,0)</f>
        <v>Planter</v>
      </c>
      <c r="D72" s="81" t="str">
        <f>VLOOKUP(B72,'[2]CODE-WEIGHT-% COLOR PRICE'!B$3:G$350,3,0)</f>
        <v>PC</v>
      </c>
      <c r="E72" s="55">
        <v>4</v>
      </c>
      <c r="F72" s="81" t="s">
        <v>76</v>
      </c>
      <c r="G72" s="81"/>
      <c r="H72" s="81" t="str">
        <f t="shared" si="0"/>
        <v/>
      </c>
      <c r="I72" s="81"/>
      <c r="J72" s="146" t="str">
        <f t="shared" ref="J72:J104" si="37">IF(G72="","",SUMIF($A$8:$A$104,A72,$E$8:$E$104))</f>
        <v/>
      </c>
      <c r="K72" s="146" t="str">
        <f t="shared" si="3"/>
        <v/>
      </c>
      <c r="L72" s="55">
        <f>VLOOKUP(B72,'[2]CODE-WEIGHT-% COLOR PRICE'!B$3:G$250,4,0)*E72</f>
        <v>160</v>
      </c>
      <c r="M72" s="155" t="str">
        <f>IF(G72="","",SUMIF($A$8:$A$104,A72,$L$8:$L$104)+VLOOKUP(G72,'[1]CODE-WEIGHT-% COLOR PRICE'!O$3:P$14,2,0))</f>
        <v/>
      </c>
      <c r="N72" s="160" t="str">
        <f t="shared" si="30"/>
        <v/>
      </c>
    </row>
    <row r="73" spans="1:14" x14ac:dyDescent="0.3">
      <c r="A73" s="145">
        <v>22</v>
      </c>
      <c r="B73" s="55">
        <v>8036</v>
      </c>
      <c r="C73" s="81" t="str">
        <f>VLOOKUP(B73,'[1]CODE-WEIGHT-% COLOR PRICE'!B$3:H$190,2,0)</f>
        <v>Planter</v>
      </c>
      <c r="D73" s="81" t="str">
        <f>VLOOKUP(B73,'[2]CODE-WEIGHT-% COLOR PRICE'!B$3:G$350,3,0)</f>
        <v>PC</v>
      </c>
      <c r="E73" s="55">
        <v>2</v>
      </c>
      <c r="F73" s="81" t="s">
        <v>85</v>
      </c>
      <c r="G73" s="81"/>
      <c r="H73" s="81" t="str">
        <f t="shared" ref="H73" si="38">IF(G73="","",G73)</f>
        <v/>
      </c>
      <c r="I73" s="81"/>
      <c r="J73" s="146" t="str">
        <f t="shared" si="37"/>
        <v/>
      </c>
      <c r="K73" s="146" t="str">
        <f t="shared" ref="K73" si="39">IF(G73="","",1)</f>
        <v/>
      </c>
      <c r="L73" s="55">
        <f>VLOOKUP(B73,'[2]CODE-WEIGHT-% COLOR PRICE'!B$3:G$250,4,0)*E73</f>
        <v>46</v>
      </c>
      <c r="M73" s="155" t="str">
        <f>IF(G73="","",SUMIF($A$8:$A$104,A73,$L$8:$L$104)+VLOOKUP(G73,'[1]CODE-WEIGHT-% COLOR PRICE'!O$3:P$14,2,0))</f>
        <v/>
      </c>
      <c r="N73" s="160" t="str">
        <f t="shared" ref="N73" si="40">IF(G73="","",G73*H73*I73/1000000)</f>
        <v/>
      </c>
    </row>
    <row r="74" spans="1:14" x14ac:dyDescent="0.3">
      <c r="A74" s="145">
        <v>22</v>
      </c>
      <c r="B74" s="55">
        <v>8036</v>
      </c>
      <c r="C74" s="81" t="str">
        <f>VLOOKUP(B74,'[1]CODE-WEIGHT-% COLOR PRICE'!B$3:H$190,2,0)</f>
        <v>Planter</v>
      </c>
      <c r="D74" s="81" t="str">
        <f>VLOOKUP(B74,'[2]CODE-WEIGHT-% COLOR PRICE'!B$3:G$350,3,0)</f>
        <v>PC</v>
      </c>
      <c r="E74" s="55">
        <v>2</v>
      </c>
      <c r="F74" s="81" t="s">
        <v>81</v>
      </c>
      <c r="G74" s="81"/>
      <c r="H74" s="81" t="str">
        <f t="shared" ref="H74" si="41">IF(G74="","",G74)</f>
        <v/>
      </c>
      <c r="I74" s="81"/>
      <c r="J74" s="146" t="str">
        <f t="shared" si="37"/>
        <v/>
      </c>
      <c r="K74" s="146" t="str">
        <f t="shared" ref="K74" si="42">IF(G74="","",1)</f>
        <v/>
      </c>
      <c r="L74" s="55">
        <f>VLOOKUP(B74,'[2]CODE-WEIGHT-% COLOR PRICE'!B$3:G$250,4,0)*E74</f>
        <v>46</v>
      </c>
      <c r="M74" s="155" t="str">
        <f>IF(G74="","",SUMIF($A$8:$A$104,A74,$L$8:$L$104)+VLOOKUP(G74,'[1]CODE-WEIGHT-% COLOR PRICE'!O$3:P$14,2,0))</f>
        <v/>
      </c>
      <c r="N74" s="160" t="str">
        <f t="shared" ref="N74" si="43">IF(G74="","",G74*H74*I74/1000000)</f>
        <v/>
      </c>
    </row>
    <row r="75" spans="1:14" x14ac:dyDescent="0.3">
      <c r="A75" s="148">
        <v>23</v>
      </c>
      <c r="B75" s="55" t="s">
        <v>80</v>
      </c>
      <c r="C75" s="81" t="str">
        <f>VLOOKUP(B75,'[1]CODE-WEIGHT-% COLOR PRICE'!B$3:H$190,2,0)</f>
        <v>Planter</v>
      </c>
      <c r="D75" s="81" t="str">
        <f>VLOOKUP(B75,'[2]CODE-WEIGHT-% COLOR PRICE'!B$3:G$350,3,0)</f>
        <v>PC</v>
      </c>
      <c r="E75" s="55">
        <v>1</v>
      </c>
      <c r="F75" s="81" t="s">
        <v>85</v>
      </c>
      <c r="G75" s="81">
        <v>75</v>
      </c>
      <c r="H75" s="81">
        <f t="shared" si="0"/>
        <v>75</v>
      </c>
      <c r="I75" s="81">
        <v>225</v>
      </c>
      <c r="J75" s="146">
        <f t="shared" si="37"/>
        <v>2</v>
      </c>
      <c r="K75" s="146">
        <f t="shared" si="3"/>
        <v>1</v>
      </c>
      <c r="L75" s="55">
        <f>VLOOKUP(B75,'[2]CODE-WEIGHT-% COLOR PRICE'!B$3:G$250,4,0)*E75</f>
        <v>170</v>
      </c>
      <c r="M75" s="155">
        <f>IF(G75="","",SUMIF($A$8:$A$104,A75,$L$8:$L$104)+VLOOKUP(G75,'[1]CODE-WEIGHT-% COLOR PRICE'!O$3:P$14,2,0))</f>
        <v>259</v>
      </c>
      <c r="N75" s="160">
        <f>IF(G75="","",G75*H75*I75/1000000)</f>
        <v>1.265625</v>
      </c>
    </row>
    <row r="76" spans="1:14" x14ac:dyDescent="0.3">
      <c r="A76" s="148">
        <v>23</v>
      </c>
      <c r="B76" s="55">
        <v>8004</v>
      </c>
      <c r="C76" s="81" t="str">
        <f>VLOOKUP(B76,'[1]CODE-WEIGHT-% COLOR PRICE'!B$3:H$190,2,0)</f>
        <v>Jakarta waffle pot</v>
      </c>
      <c r="D76" s="81" t="str">
        <f>VLOOKUP(B76,'[2]CODE-WEIGHT-% COLOR PRICE'!B$3:G$350,3,0)</f>
        <v>Set of 2</v>
      </c>
      <c r="E76" s="55">
        <v>1</v>
      </c>
      <c r="F76" s="81" t="s">
        <v>83</v>
      </c>
      <c r="G76" s="81"/>
      <c r="H76" s="81" t="str">
        <f t="shared" si="0"/>
        <v/>
      </c>
      <c r="I76" s="81"/>
      <c r="J76" s="146" t="str">
        <f t="shared" si="37"/>
        <v/>
      </c>
      <c r="K76" s="146" t="str">
        <f t="shared" si="3"/>
        <v/>
      </c>
      <c r="L76" s="55">
        <f>VLOOKUP(B76,'[2]CODE-WEIGHT-% COLOR PRICE'!B$3:G$250,4,0)*E76</f>
        <v>77</v>
      </c>
      <c r="M76" s="155" t="str">
        <f>IF(G76="","",SUMIF($A$8:$A$104,A76,$L$8:$L$104)+VLOOKUP(G76,'[1]CODE-WEIGHT-% COLOR PRICE'!O$3:P$14,2,0))</f>
        <v/>
      </c>
      <c r="N76" s="160" t="str">
        <f t="shared" ref="N76:N103" si="44">IF(G76="","",G76*H76*I76/1000000)</f>
        <v/>
      </c>
    </row>
    <row r="77" spans="1:14" x14ac:dyDescent="0.3">
      <c r="A77" s="148">
        <v>24</v>
      </c>
      <c r="B77" s="55">
        <v>8044</v>
      </c>
      <c r="C77" s="81" t="str">
        <f>VLOOKUP(B77,'[1]CODE-WEIGHT-% COLOR PRICE'!B$3:H$190,2,0)</f>
        <v>Hanover coin pot -S5</v>
      </c>
      <c r="D77" s="81" t="str">
        <f>VLOOKUP(B77,'[2]CODE-WEIGHT-% COLOR PRICE'!B$3:G$350,3,0)</f>
        <v>Set of 5</v>
      </c>
      <c r="E77" s="55">
        <v>3</v>
      </c>
      <c r="F77" s="81" t="s">
        <v>79</v>
      </c>
      <c r="G77" s="81">
        <v>80</v>
      </c>
      <c r="H77" s="81">
        <f t="shared" si="0"/>
        <v>80</v>
      </c>
      <c r="I77" s="81">
        <v>250</v>
      </c>
      <c r="J77" s="146">
        <f t="shared" si="37"/>
        <v>4</v>
      </c>
      <c r="K77" s="146">
        <f t="shared" si="3"/>
        <v>1</v>
      </c>
      <c r="L77" s="55">
        <f>VLOOKUP(B77,'[2]CODE-WEIGHT-% COLOR PRICE'!B$3:G$250,4,0)*E77</f>
        <v>426</v>
      </c>
      <c r="M77" s="155">
        <f>IF(G77="","",SUMIF($A$8:$A$104,A77,$L$8:$L$104)+VLOOKUP(G77,'[1]CODE-WEIGHT-% COLOR PRICE'!O$3:P$14,2,0))</f>
        <v>488</v>
      </c>
      <c r="N77" s="160">
        <f t="shared" si="44"/>
        <v>1.6</v>
      </c>
    </row>
    <row r="78" spans="1:14" x14ac:dyDescent="0.3">
      <c r="A78" s="148">
        <v>24</v>
      </c>
      <c r="B78" s="55" t="s">
        <v>89</v>
      </c>
      <c r="C78" s="81" t="str">
        <f>VLOOKUP(B78,'[1]CODE-WEIGHT-% COLOR PRICE'!B$3:H$190,2,0)</f>
        <v>Planter</v>
      </c>
      <c r="D78" s="81" t="str">
        <f>VLOOKUP(B78,'[2]CODE-WEIGHT-% COLOR PRICE'!B$3:G$350,3,0)</f>
        <v>Set of 2</v>
      </c>
      <c r="E78" s="55">
        <v>1</v>
      </c>
      <c r="F78" s="81" t="s">
        <v>81</v>
      </c>
      <c r="G78" s="81"/>
      <c r="H78" s="81" t="str">
        <f t="shared" si="0"/>
        <v/>
      </c>
      <c r="I78" s="81"/>
      <c r="J78" s="146" t="str">
        <f t="shared" si="37"/>
        <v/>
      </c>
      <c r="K78" s="146" t="str">
        <f t="shared" si="3"/>
        <v/>
      </c>
      <c r="L78" s="55">
        <f>VLOOKUP(B78,'[2]CODE-WEIGHT-% COLOR PRICE'!B$3:G$250,4,0)*E78</f>
        <v>50</v>
      </c>
      <c r="M78" s="155" t="str">
        <f>IF(G78="","",SUMIF($A$8:$A$104,A78,$L$8:$L$104)+VLOOKUP(G78,'[1]CODE-WEIGHT-% COLOR PRICE'!O$3:P$14,2,0))</f>
        <v/>
      </c>
      <c r="N78" s="160" t="str">
        <f t="shared" si="44"/>
        <v/>
      </c>
    </row>
    <row r="79" spans="1:14" x14ac:dyDescent="0.3">
      <c r="A79" s="148">
        <v>25</v>
      </c>
      <c r="B79" s="55" t="s">
        <v>80</v>
      </c>
      <c r="C79" s="81" t="str">
        <f>VLOOKUP(B79,'[1]CODE-WEIGHT-% COLOR PRICE'!B$3:H$190,2,0)</f>
        <v>Planter</v>
      </c>
      <c r="D79" s="81" t="str">
        <f>VLOOKUP(B79,'[2]CODE-WEIGHT-% COLOR PRICE'!B$3:G$350,3,0)</f>
        <v>PC</v>
      </c>
      <c r="E79" s="55">
        <v>1</v>
      </c>
      <c r="F79" s="81" t="s">
        <v>81</v>
      </c>
      <c r="G79" s="81">
        <v>75</v>
      </c>
      <c r="H79" s="81">
        <f t="shared" si="0"/>
        <v>75</v>
      </c>
      <c r="I79" s="81">
        <v>225</v>
      </c>
      <c r="J79" s="146">
        <f t="shared" si="37"/>
        <v>2</v>
      </c>
      <c r="K79" s="146">
        <f t="shared" si="3"/>
        <v>1</v>
      </c>
      <c r="L79" s="55">
        <f>VLOOKUP(B79,'[2]CODE-WEIGHT-% COLOR PRICE'!B$3:G$250,4,0)*E79</f>
        <v>170</v>
      </c>
      <c r="M79" s="155">
        <f>IF(G79="","",SUMIF($A$8:$A$104,A79,$L$8:$L$104)+VLOOKUP(G79,'[1]CODE-WEIGHT-% COLOR PRICE'!O$3:P$14,2,0))</f>
        <v>259</v>
      </c>
      <c r="N79" s="160">
        <f t="shared" si="44"/>
        <v>1.265625</v>
      </c>
    </row>
    <row r="80" spans="1:14" x14ac:dyDescent="0.3">
      <c r="A80" s="148">
        <v>25</v>
      </c>
      <c r="B80" s="55">
        <v>8004</v>
      </c>
      <c r="C80" s="81" t="str">
        <f>VLOOKUP(B80,'[1]CODE-WEIGHT-% COLOR PRICE'!B$3:H$190,2,0)</f>
        <v>Jakarta waffle pot</v>
      </c>
      <c r="D80" s="81" t="str">
        <f>VLOOKUP(B80,'[2]CODE-WEIGHT-% COLOR PRICE'!B$3:G$350,3,0)</f>
        <v>Set of 2</v>
      </c>
      <c r="E80" s="55">
        <v>1</v>
      </c>
      <c r="F80" s="81" t="s">
        <v>81</v>
      </c>
      <c r="G80" s="81"/>
      <c r="H80" s="81" t="str">
        <f t="shared" si="0"/>
        <v/>
      </c>
      <c r="I80" s="81"/>
      <c r="J80" s="146" t="str">
        <f t="shared" si="37"/>
        <v/>
      </c>
      <c r="K80" s="146" t="str">
        <f t="shared" si="3"/>
        <v/>
      </c>
      <c r="L80" s="55">
        <f>VLOOKUP(B80,'[2]CODE-WEIGHT-% COLOR PRICE'!B$3:G$250,4,0)*E80</f>
        <v>77</v>
      </c>
      <c r="M80" s="155" t="str">
        <f>IF(G80="","",SUMIF($A$8:$A$104,A80,$L$8:$L$104)+VLOOKUP(G80,'[1]CODE-WEIGHT-% COLOR PRICE'!O$3:P$14,2,0))</f>
        <v/>
      </c>
      <c r="N80" s="160" t="str">
        <f t="shared" si="44"/>
        <v/>
      </c>
    </row>
    <row r="81" spans="1:14" x14ac:dyDescent="0.3">
      <c r="A81" s="148">
        <v>26</v>
      </c>
      <c r="B81" s="55">
        <v>8044</v>
      </c>
      <c r="C81" s="81" t="str">
        <f>VLOOKUP(B81,'[1]CODE-WEIGHT-% COLOR PRICE'!B$3:H$190,2,0)</f>
        <v>Hanover coin pot -S5</v>
      </c>
      <c r="D81" s="81" t="str">
        <f>VLOOKUP(B81,'[2]CODE-WEIGHT-% COLOR PRICE'!B$3:G$350,3,0)</f>
        <v>Set of 5</v>
      </c>
      <c r="E81" s="55">
        <v>3</v>
      </c>
      <c r="F81" s="81" t="s">
        <v>82</v>
      </c>
      <c r="G81" s="81">
        <v>80</v>
      </c>
      <c r="H81" s="81">
        <f t="shared" ref="H81:H104" si="45">IF(G81="","",G81)</f>
        <v>80</v>
      </c>
      <c r="I81" s="81">
        <v>250</v>
      </c>
      <c r="J81" s="146">
        <f t="shared" si="37"/>
        <v>4</v>
      </c>
      <c r="K81" s="146">
        <f t="shared" ref="K81:K104" si="46">IF(G81="","",1)</f>
        <v>1</v>
      </c>
      <c r="L81" s="55">
        <f>VLOOKUP(B81,'[2]CODE-WEIGHT-% COLOR PRICE'!B$3:G$250,4,0)*E81</f>
        <v>426</v>
      </c>
      <c r="M81" s="155">
        <f>IF(G81="","",SUMIF($A$8:$A$104,A81,$L$8:$L$104)+VLOOKUP(G81,'[1]CODE-WEIGHT-% COLOR PRICE'!O$3:P$14,2,0))</f>
        <v>488</v>
      </c>
      <c r="N81" s="160">
        <f t="shared" si="44"/>
        <v>1.6</v>
      </c>
    </row>
    <row r="82" spans="1:14" x14ac:dyDescent="0.3">
      <c r="A82" s="148">
        <v>26</v>
      </c>
      <c r="B82" s="55" t="s">
        <v>88</v>
      </c>
      <c r="C82" s="81" t="str">
        <f>VLOOKUP(B82,'[1]CODE-WEIGHT-% COLOR PRICE'!B$3:H$190,2,0)</f>
        <v>Planter</v>
      </c>
      <c r="D82" s="81" t="str">
        <f>VLOOKUP(B82,'[2]CODE-WEIGHT-% COLOR PRICE'!B$3:G$350,3,0)</f>
        <v>Set of 2</v>
      </c>
      <c r="E82" s="55">
        <v>1</v>
      </c>
      <c r="F82" s="81" t="s">
        <v>86</v>
      </c>
      <c r="G82" s="81"/>
      <c r="H82" s="81" t="str">
        <f t="shared" si="45"/>
        <v/>
      </c>
      <c r="I82" s="81"/>
      <c r="J82" s="146" t="str">
        <f t="shared" si="37"/>
        <v/>
      </c>
      <c r="K82" s="146" t="str">
        <f t="shared" si="46"/>
        <v/>
      </c>
      <c r="L82" s="55">
        <f>VLOOKUP(B82,'[2]CODE-WEIGHT-% COLOR PRICE'!B$3:G$250,4,0)*E82</f>
        <v>50</v>
      </c>
      <c r="M82" s="155" t="str">
        <f>IF(G82="","",SUMIF($A$8:$A$104,A82,$L$8:$L$104)+VLOOKUP(G82,'[1]CODE-WEIGHT-% COLOR PRICE'!O$3:P$14,2,0))</f>
        <v/>
      </c>
      <c r="N82" s="160" t="str">
        <f t="shared" si="44"/>
        <v/>
      </c>
    </row>
    <row r="83" spans="1:14" x14ac:dyDescent="0.3">
      <c r="A83" s="148">
        <v>27</v>
      </c>
      <c r="B83" s="55">
        <v>8044</v>
      </c>
      <c r="C83" s="81" t="str">
        <f>VLOOKUP(B83,'[1]CODE-WEIGHT-% COLOR PRICE'!B$3:H$190,2,0)</f>
        <v>Hanover coin pot -S5</v>
      </c>
      <c r="D83" s="81" t="str">
        <f>VLOOKUP(B83,'[2]CODE-WEIGHT-% COLOR PRICE'!B$3:G$350,3,0)</f>
        <v>Set of 5</v>
      </c>
      <c r="E83" s="55">
        <v>3</v>
      </c>
      <c r="F83" s="81" t="s">
        <v>83</v>
      </c>
      <c r="G83" s="81">
        <v>80</v>
      </c>
      <c r="H83" s="81">
        <f t="shared" si="45"/>
        <v>80</v>
      </c>
      <c r="I83" s="81">
        <v>250</v>
      </c>
      <c r="J83" s="146">
        <f t="shared" si="37"/>
        <v>4</v>
      </c>
      <c r="K83" s="146">
        <f t="shared" si="46"/>
        <v>1</v>
      </c>
      <c r="L83" s="55">
        <f>VLOOKUP(B83,'[2]CODE-WEIGHT-% COLOR PRICE'!B$3:G$250,4,0)*E83</f>
        <v>426</v>
      </c>
      <c r="M83" s="155">
        <f>IF(G83="","",SUMIF($A$8:$A$104,A83,$L$8:$L$104)+VLOOKUP(G83,'[1]CODE-WEIGHT-% COLOR PRICE'!O$3:P$14,2,0))</f>
        <v>488</v>
      </c>
      <c r="N83" s="160">
        <f t="shared" si="44"/>
        <v>1.6</v>
      </c>
    </row>
    <row r="84" spans="1:14" x14ac:dyDescent="0.3">
      <c r="A84" s="148">
        <v>27</v>
      </c>
      <c r="B84" s="55" t="s">
        <v>88</v>
      </c>
      <c r="C84" s="81" t="str">
        <f>VLOOKUP(B84,'[1]CODE-WEIGHT-% COLOR PRICE'!B$3:H$190,2,0)</f>
        <v>Planter</v>
      </c>
      <c r="D84" s="81" t="str">
        <f>VLOOKUP(B84,'[2]CODE-WEIGHT-% COLOR PRICE'!B$3:G$350,3,0)</f>
        <v>Set of 2</v>
      </c>
      <c r="E84" s="55">
        <v>1</v>
      </c>
      <c r="F84" s="81" t="s">
        <v>78</v>
      </c>
      <c r="G84" s="81"/>
      <c r="H84" s="81" t="str">
        <f t="shared" si="45"/>
        <v/>
      </c>
      <c r="I84" s="81"/>
      <c r="J84" s="146" t="str">
        <f t="shared" si="37"/>
        <v/>
      </c>
      <c r="K84" s="146" t="str">
        <f t="shared" si="46"/>
        <v/>
      </c>
      <c r="L84" s="55">
        <f>VLOOKUP(B84,'[2]CODE-WEIGHT-% COLOR PRICE'!B$3:G$250,4,0)*E84</f>
        <v>50</v>
      </c>
      <c r="M84" s="155" t="str">
        <f>IF(G84="","",SUMIF($A$8:$A$104,A84,$L$8:$L$104)+VLOOKUP(G84,'[1]CODE-WEIGHT-% COLOR PRICE'!O$3:P$14,2,0))</f>
        <v/>
      </c>
      <c r="N84" s="160" t="str">
        <f t="shared" si="44"/>
        <v/>
      </c>
    </row>
    <row r="85" spans="1:14" x14ac:dyDescent="0.3">
      <c r="A85" s="148">
        <v>28</v>
      </c>
      <c r="B85" s="55">
        <v>8044</v>
      </c>
      <c r="C85" s="81" t="str">
        <f>VLOOKUP(B85,'[1]CODE-WEIGHT-% COLOR PRICE'!B$3:H$190,2,0)</f>
        <v>Hanover coin pot -S5</v>
      </c>
      <c r="D85" s="81" t="str">
        <f>VLOOKUP(B85,'[2]CODE-WEIGHT-% COLOR PRICE'!B$3:G$350,3,0)</f>
        <v>Set of 5</v>
      </c>
      <c r="E85" s="55">
        <v>3</v>
      </c>
      <c r="F85" s="81" t="s">
        <v>79</v>
      </c>
      <c r="G85" s="81">
        <v>80</v>
      </c>
      <c r="H85" s="81">
        <f t="shared" si="45"/>
        <v>80</v>
      </c>
      <c r="I85" s="81">
        <v>250</v>
      </c>
      <c r="J85" s="146">
        <f t="shared" si="37"/>
        <v>4</v>
      </c>
      <c r="K85" s="146">
        <f t="shared" si="46"/>
        <v>1</v>
      </c>
      <c r="L85" s="55">
        <f>VLOOKUP(B85,'[2]CODE-WEIGHT-% COLOR PRICE'!B$3:G$250,4,0)*E85</f>
        <v>426</v>
      </c>
      <c r="M85" s="155">
        <f>IF(G85="","",SUMIF($A$8:$A$104,A85,$L$8:$L$104)+VLOOKUP(G85,'[1]CODE-WEIGHT-% COLOR PRICE'!O$3:P$14,2,0))</f>
        <v>488</v>
      </c>
      <c r="N85" s="160">
        <f t="shared" si="44"/>
        <v>1.6</v>
      </c>
    </row>
    <row r="86" spans="1:14" x14ac:dyDescent="0.3">
      <c r="A86" s="148">
        <v>28</v>
      </c>
      <c r="B86" s="55" t="s">
        <v>88</v>
      </c>
      <c r="C86" s="81" t="str">
        <f>VLOOKUP(B86,'[1]CODE-WEIGHT-% COLOR PRICE'!B$3:H$190,2,0)</f>
        <v>Planter</v>
      </c>
      <c r="D86" s="81" t="str">
        <f>VLOOKUP(B86,'[2]CODE-WEIGHT-% COLOR PRICE'!B$3:G$350,3,0)</f>
        <v>Set of 2</v>
      </c>
      <c r="E86" s="55">
        <v>1</v>
      </c>
      <c r="F86" s="81" t="s">
        <v>82</v>
      </c>
      <c r="G86" s="81"/>
      <c r="H86" s="81" t="str">
        <f t="shared" si="45"/>
        <v/>
      </c>
      <c r="I86" s="81"/>
      <c r="J86" s="146" t="str">
        <f t="shared" si="37"/>
        <v/>
      </c>
      <c r="K86" s="146" t="str">
        <f t="shared" si="46"/>
        <v/>
      </c>
      <c r="L86" s="55">
        <f>VLOOKUP(B86,'[2]CODE-WEIGHT-% COLOR PRICE'!B$3:G$250,4,0)*E86</f>
        <v>50</v>
      </c>
      <c r="M86" s="155" t="str">
        <f>IF(G86="","",SUMIF($A$8:$A$104,A86,$L$8:$L$104)+VLOOKUP(G86,'[1]CODE-WEIGHT-% COLOR PRICE'!O$3:P$14,2,0))</f>
        <v/>
      </c>
      <c r="N86" s="160" t="str">
        <f t="shared" si="44"/>
        <v/>
      </c>
    </row>
    <row r="87" spans="1:14" x14ac:dyDescent="0.3">
      <c r="A87" s="148">
        <v>29</v>
      </c>
      <c r="B87" s="55">
        <v>8044</v>
      </c>
      <c r="C87" s="81" t="str">
        <f>VLOOKUP(B87,'[1]CODE-WEIGHT-% COLOR PRICE'!B$3:H$190,2,0)</f>
        <v>Hanover coin pot -S5</v>
      </c>
      <c r="D87" s="81" t="str">
        <f>VLOOKUP(B87,'[2]CODE-WEIGHT-% COLOR PRICE'!B$3:G$350,3,0)</f>
        <v>Set of 5</v>
      </c>
      <c r="E87" s="55">
        <v>3</v>
      </c>
      <c r="F87" s="81" t="s">
        <v>83</v>
      </c>
      <c r="G87" s="81">
        <v>80</v>
      </c>
      <c r="H87" s="81">
        <f t="shared" si="45"/>
        <v>80</v>
      </c>
      <c r="I87" s="81">
        <v>250</v>
      </c>
      <c r="J87" s="146">
        <f t="shared" si="37"/>
        <v>4</v>
      </c>
      <c r="K87" s="146">
        <f t="shared" si="46"/>
        <v>1</v>
      </c>
      <c r="L87" s="55">
        <f>VLOOKUP(B87,'[2]CODE-WEIGHT-% COLOR PRICE'!B$3:G$250,4,0)*E87</f>
        <v>426</v>
      </c>
      <c r="M87" s="155">
        <f>IF(G87="","",SUMIF($A$8:$A$104,A87,$L$8:$L$104)+VLOOKUP(G87,'[1]CODE-WEIGHT-% COLOR PRICE'!O$3:P$14,2,0))</f>
        <v>488</v>
      </c>
      <c r="N87" s="160">
        <f>IF(G87="","",G87*H87*I87/1000000)</f>
        <v>1.6</v>
      </c>
    </row>
    <row r="88" spans="1:14" x14ac:dyDescent="0.3">
      <c r="A88" s="145">
        <v>29</v>
      </c>
      <c r="B88" s="55" t="s">
        <v>88</v>
      </c>
      <c r="C88" s="81" t="str">
        <f>VLOOKUP(B88,'[1]CODE-WEIGHT-% COLOR PRICE'!B$3:H$190,2,0)</f>
        <v>Planter</v>
      </c>
      <c r="D88" s="81" t="str">
        <f>VLOOKUP(B88,'[2]CODE-WEIGHT-% COLOR PRICE'!B$3:G$350,3,0)</f>
        <v>Set of 2</v>
      </c>
      <c r="E88" s="55">
        <v>1</v>
      </c>
      <c r="F88" s="81" t="s">
        <v>78</v>
      </c>
      <c r="G88" s="81"/>
      <c r="H88" s="81" t="str">
        <f t="shared" si="45"/>
        <v/>
      </c>
      <c r="I88" s="81"/>
      <c r="J88" s="146" t="str">
        <f t="shared" si="37"/>
        <v/>
      </c>
      <c r="K88" s="146" t="str">
        <f t="shared" si="46"/>
        <v/>
      </c>
      <c r="L88" s="55">
        <f>VLOOKUP(B88,'[2]CODE-WEIGHT-% COLOR PRICE'!B$3:G$250,4,0)*E88</f>
        <v>50</v>
      </c>
      <c r="M88" s="155" t="str">
        <f>IF(G88="","",SUMIF($A$8:$A$104,A88,$L$8:$L$104)+VLOOKUP(G88,'[1]CODE-WEIGHT-% COLOR PRICE'!O$3:P$14,2,0))</f>
        <v/>
      </c>
      <c r="N88" s="160" t="str">
        <f t="shared" si="44"/>
        <v/>
      </c>
    </row>
    <row r="89" spans="1:14" x14ac:dyDescent="0.3">
      <c r="A89" s="145">
        <v>30</v>
      </c>
      <c r="B89" s="55">
        <v>8044</v>
      </c>
      <c r="C89" s="81" t="str">
        <f>VLOOKUP(B89,'[1]CODE-WEIGHT-% COLOR PRICE'!B$3:H$190,2,0)</f>
        <v>Hanover coin pot -S5</v>
      </c>
      <c r="D89" s="81" t="str">
        <f>VLOOKUP(B89,'[2]CODE-WEIGHT-% COLOR PRICE'!B$3:G$350,3,0)</f>
        <v>Set of 5</v>
      </c>
      <c r="E89" s="55">
        <v>3</v>
      </c>
      <c r="F89" s="81" t="s">
        <v>79</v>
      </c>
      <c r="G89" s="81">
        <v>80</v>
      </c>
      <c r="H89" s="81">
        <f t="shared" si="45"/>
        <v>80</v>
      </c>
      <c r="I89" s="81">
        <v>250</v>
      </c>
      <c r="J89" s="146">
        <f t="shared" si="37"/>
        <v>4</v>
      </c>
      <c r="K89" s="146">
        <f t="shared" si="46"/>
        <v>1</v>
      </c>
      <c r="L89" s="55">
        <f>VLOOKUP(B89,'[2]CODE-WEIGHT-% COLOR PRICE'!B$3:G$250,4,0)*E89</f>
        <v>426</v>
      </c>
      <c r="M89" s="155">
        <f>IF(G89="","",SUMIF($A$8:$A$104,A89,$L$8:$L$104)+VLOOKUP(G89,'[1]CODE-WEIGHT-% COLOR PRICE'!O$3:P$14,2,0))</f>
        <v>488</v>
      </c>
      <c r="N89" s="160">
        <f t="shared" si="44"/>
        <v>1.6</v>
      </c>
    </row>
    <row r="90" spans="1:14" x14ac:dyDescent="0.3">
      <c r="A90" s="145">
        <v>30</v>
      </c>
      <c r="B90" s="55" t="s">
        <v>88</v>
      </c>
      <c r="C90" s="81" t="str">
        <f>VLOOKUP(B90,'[1]CODE-WEIGHT-% COLOR PRICE'!B$3:H$190,2,0)</f>
        <v>Planter</v>
      </c>
      <c r="D90" s="81" t="str">
        <f>VLOOKUP(B90,'[2]CODE-WEIGHT-% COLOR PRICE'!B$3:G$350,3,0)</f>
        <v>Set of 2</v>
      </c>
      <c r="E90" s="55">
        <v>1</v>
      </c>
      <c r="F90" s="81" t="s">
        <v>84</v>
      </c>
      <c r="G90" s="81"/>
      <c r="H90" s="81" t="str">
        <f t="shared" si="45"/>
        <v/>
      </c>
      <c r="I90" s="81"/>
      <c r="J90" s="146" t="str">
        <f t="shared" si="37"/>
        <v/>
      </c>
      <c r="K90" s="146" t="str">
        <f t="shared" si="46"/>
        <v/>
      </c>
      <c r="L90" s="55">
        <f>VLOOKUP(B90,'[2]CODE-WEIGHT-% COLOR PRICE'!B$3:G$250,4,0)*E90</f>
        <v>50</v>
      </c>
      <c r="M90" s="155" t="str">
        <f>IF(G90="","",SUMIF($A$8:$A$104,A90,$L$8:$L$104)+VLOOKUP(G90,'[1]CODE-WEIGHT-% COLOR PRICE'!O$3:P$14,2,0))</f>
        <v/>
      </c>
      <c r="N90" s="160" t="str">
        <f t="shared" si="44"/>
        <v/>
      </c>
    </row>
    <row r="91" spans="1:14" ht="18" customHeight="1" x14ac:dyDescent="0.3">
      <c r="A91" s="145">
        <v>31</v>
      </c>
      <c r="B91" s="55">
        <v>8044</v>
      </c>
      <c r="C91" s="81" t="str">
        <f>VLOOKUP(B91,'[1]CODE-WEIGHT-% COLOR PRICE'!B$3:H$190,2,0)</f>
        <v>Hanover coin pot -S5</v>
      </c>
      <c r="D91" s="81" t="str">
        <f>VLOOKUP(B91,'[2]CODE-WEIGHT-% COLOR PRICE'!B$3:G$350,3,0)</f>
        <v>Set of 5</v>
      </c>
      <c r="E91" s="55">
        <v>2</v>
      </c>
      <c r="F91" s="81" t="s">
        <v>82</v>
      </c>
      <c r="G91" s="81">
        <v>80</v>
      </c>
      <c r="H91" s="81">
        <f t="shared" si="45"/>
        <v>80</v>
      </c>
      <c r="I91" s="81">
        <v>250</v>
      </c>
      <c r="J91" s="146">
        <f t="shared" si="37"/>
        <v>4</v>
      </c>
      <c r="K91" s="146">
        <f t="shared" si="46"/>
        <v>1</v>
      </c>
      <c r="L91" s="55">
        <f>VLOOKUP(B91,'[2]CODE-WEIGHT-% COLOR PRICE'!B$3:G$250,4,0)*E91</f>
        <v>284</v>
      </c>
      <c r="M91" s="155">
        <f>IF(G91="","",SUMIF($A$8:$A$104,A91,$L$8:$L$104)+VLOOKUP(G91,'[1]CODE-WEIGHT-% COLOR PRICE'!O$3:P$14,2,0))</f>
        <v>488</v>
      </c>
      <c r="N91" s="160">
        <f t="shared" si="44"/>
        <v>1.6</v>
      </c>
    </row>
    <row r="92" spans="1:14" ht="18" customHeight="1" x14ac:dyDescent="0.3">
      <c r="A92" s="145">
        <v>31</v>
      </c>
      <c r="B92" s="55">
        <v>8044</v>
      </c>
      <c r="C92" s="81" t="str">
        <f>VLOOKUP(B92,'[1]CODE-WEIGHT-% COLOR PRICE'!B$3:H$190,2,0)</f>
        <v>Hanover coin pot -S5</v>
      </c>
      <c r="D92" s="81" t="str">
        <f>VLOOKUP(B92,'[2]CODE-WEIGHT-% COLOR PRICE'!B$3:G$350,3,0)</f>
        <v>Set of 5</v>
      </c>
      <c r="E92" s="55">
        <v>1</v>
      </c>
      <c r="F92" s="81" t="s">
        <v>83</v>
      </c>
      <c r="G92" s="81"/>
      <c r="H92" s="81" t="str">
        <f t="shared" ref="H92" si="47">IF(G92="","",G92)</f>
        <v/>
      </c>
      <c r="I92" s="81"/>
      <c r="J92" s="146" t="str">
        <f t="shared" si="37"/>
        <v/>
      </c>
      <c r="K92" s="146" t="str">
        <f t="shared" ref="K92" si="48">IF(G92="","",1)</f>
        <v/>
      </c>
      <c r="L92" s="55">
        <f>VLOOKUP(B92,'[2]CODE-WEIGHT-% COLOR PRICE'!B$3:G$250,4,0)*E92</f>
        <v>142</v>
      </c>
      <c r="M92" s="155" t="str">
        <f>IF(G92="","",SUMIF($A$8:$A$104,A92,$L$8:$L$104)+VLOOKUP(G92,'[1]CODE-WEIGHT-% COLOR PRICE'!O$3:P$14,2,0))</f>
        <v/>
      </c>
      <c r="N92" s="160" t="str">
        <f t="shared" ref="N92" si="49">IF(G92="","",G92*H92*I92/1000000)</f>
        <v/>
      </c>
    </row>
    <row r="93" spans="1:14" x14ac:dyDescent="0.3">
      <c r="A93" s="145">
        <v>31</v>
      </c>
      <c r="B93" s="55" t="s">
        <v>89</v>
      </c>
      <c r="C93" s="81" t="str">
        <f>VLOOKUP(B93,'[1]CODE-WEIGHT-% COLOR PRICE'!B$3:H$190,2,0)</f>
        <v>Planter</v>
      </c>
      <c r="D93" s="81" t="str">
        <f>VLOOKUP(B93,'[2]CODE-WEIGHT-% COLOR PRICE'!B$3:G$350,3,0)</f>
        <v>Set of 2</v>
      </c>
      <c r="E93" s="55">
        <v>1</v>
      </c>
      <c r="F93" s="81" t="s">
        <v>77</v>
      </c>
      <c r="G93" s="81"/>
      <c r="H93" s="81" t="str">
        <f t="shared" si="45"/>
        <v/>
      </c>
      <c r="I93" s="81"/>
      <c r="J93" s="146" t="str">
        <f t="shared" si="37"/>
        <v/>
      </c>
      <c r="K93" s="146" t="str">
        <f t="shared" si="46"/>
        <v/>
      </c>
      <c r="L93" s="55">
        <f>VLOOKUP(B93,'[2]CODE-WEIGHT-% COLOR PRICE'!B$3:G$250,4,0)*E93</f>
        <v>50</v>
      </c>
      <c r="M93" s="155" t="str">
        <f>IF(G93="","",SUMIF($A$8:$A$104,A93,$L$8:$L$104)+VLOOKUP(G93,'[1]CODE-WEIGHT-% COLOR PRICE'!O$3:P$14,2,0))</f>
        <v/>
      </c>
      <c r="N93" s="160" t="str">
        <f t="shared" si="44"/>
        <v/>
      </c>
    </row>
    <row r="94" spans="1:14" x14ac:dyDescent="0.3">
      <c r="A94" s="148">
        <v>32</v>
      </c>
      <c r="B94" s="55">
        <v>9062</v>
      </c>
      <c r="C94" s="81" t="str">
        <f>VLOOKUP(B94,'[1]CODE-WEIGHT-% COLOR PRICE'!B$3:H$190,2,0)</f>
        <v>Mesa tall ice block planter</v>
      </c>
      <c r="D94" s="81" t="str">
        <f>VLOOKUP(B94,'[2]CODE-WEIGHT-% COLOR PRICE'!B$3:G$350,3,0)</f>
        <v>Set of 3</v>
      </c>
      <c r="E94" s="55">
        <v>3</v>
      </c>
      <c r="F94" s="81" t="s">
        <v>82</v>
      </c>
      <c r="G94" s="81">
        <v>110</v>
      </c>
      <c r="H94" s="81">
        <f t="shared" si="45"/>
        <v>110</v>
      </c>
      <c r="I94" s="81">
        <v>250</v>
      </c>
      <c r="J94" s="146">
        <f t="shared" si="37"/>
        <v>14</v>
      </c>
      <c r="K94" s="146">
        <f t="shared" si="46"/>
        <v>1</v>
      </c>
      <c r="L94" s="55">
        <f>VLOOKUP(B94,'[2]CODE-WEIGHT-% COLOR PRICE'!B$3:G$250,4,0)*E94</f>
        <v>459</v>
      </c>
      <c r="M94" s="155">
        <f>IF(G94="","",SUMIF($A$8:$A$104,A94,$L$8:$L$104)+VLOOKUP(G94,'[1]CODE-WEIGHT-% COLOR PRICE'!O$3:P$14,2,0))</f>
        <v>959</v>
      </c>
      <c r="N94" s="160">
        <f t="shared" si="44"/>
        <v>3.0249999999999999</v>
      </c>
    </row>
    <row r="95" spans="1:14" x14ac:dyDescent="0.3">
      <c r="A95" s="148">
        <v>32</v>
      </c>
      <c r="B95" s="55">
        <v>9062</v>
      </c>
      <c r="C95" s="81" t="str">
        <f>VLOOKUP(B95,'[1]CODE-WEIGHT-% COLOR PRICE'!B$3:H$190,2,0)</f>
        <v>Mesa tall ice block planter</v>
      </c>
      <c r="D95" s="81" t="str">
        <f>VLOOKUP(B95,'[2]CODE-WEIGHT-% COLOR PRICE'!B$3:G$350,3,0)</f>
        <v>Set of 3</v>
      </c>
      <c r="E95" s="55">
        <v>1</v>
      </c>
      <c r="F95" s="81" t="s">
        <v>77</v>
      </c>
      <c r="G95" s="81"/>
      <c r="H95" s="81" t="str">
        <f t="shared" si="45"/>
        <v/>
      </c>
      <c r="I95" s="81"/>
      <c r="J95" s="146" t="str">
        <f t="shared" si="37"/>
        <v/>
      </c>
      <c r="K95" s="146" t="str">
        <f t="shared" si="46"/>
        <v/>
      </c>
      <c r="L95" s="55">
        <f>VLOOKUP(B95,'[2]CODE-WEIGHT-% COLOR PRICE'!B$3:G$250,4,0)*E95</f>
        <v>153</v>
      </c>
      <c r="M95" s="155" t="str">
        <f>IF(G95="","",SUMIF($A$8:$A$104,A95,$L$8:$L$104)+VLOOKUP(G95,'[1]CODE-WEIGHT-% COLOR PRICE'!O$3:P$14,2,0))</f>
        <v/>
      </c>
      <c r="N95" s="160" t="str">
        <f t="shared" si="44"/>
        <v/>
      </c>
    </row>
    <row r="96" spans="1:14" x14ac:dyDescent="0.3">
      <c r="A96" s="148">
        <v>32</v>
      </c>
      <c r="B96" s="55">
        <v>8013</v>
      </c>
      <c r="C96" s="81" t="str">
        <f>VLOOKUP(B96,'[1]CODE-WEIGHT-% COLOR PRICE'!B$3:H$190,2,0)</f>
        <v>Planter</v>
      </c>
      <c r="D96" s="81" t="str">
        <f>VLOOKUP(B96,'[2]CODE-WEIGHT-% COLOR PRICE'!B$3:G$350,3,0)</f>
        <v>PC</v>
      </c>
      <c r="E96" s="55">
        <v>3</v>
      </c>
      <c r="F96" s="81" t="s">
        <v>79</v>
      </c>
      <c r="G96" s="81"/>
      <c r="H96" s="81" t="str">
        <f t="shared" si="45"/>
        <v/>
      </c>
      <c r="I96" s="81"/>
      <c r="J96" s="146" t="str">
        <f t="shared" si="37"/>
        <v/>
      </c>
      <c r="K96" s="146" t="str">
        <f t="shared" si="46"/>
        <v/>
      </c>
      <c r="L96" s="55">
        <f>VLOOKUP(B96,'[2]CODE-WEIGHT-% COLOR PRICE'!B$3:G$250,4,0)*E96</f>
        <v>120</v>
      </c>
      <c r="M96" s="155" t="str">
        <f>IF(G96="","",SUMIF($A$8:$A$104,A96,$L$8:$L$104)+VLOOKUP(G96,'[1]CODE-WEIGHT-% COLOR PRICE'!O$3:P$14,2,0))</f>
        <v/>
      </c>
      <c r="N96" s="160" t="str">
        <f t="shared" si="44"/>
        <v/>
      </c>
    </row>
    <row r="97" spans="1:14" s="152" customFormat="1" ht="18" customHeight="1" x14ac:dyDescent="0.3">
      <c r="A97" s="148">
        <v>32</v>
      </c>
      <c r="B97" s="133" t="s">
        <v>90</v>
      </c>
      <c r="C97" s="81" t="str">
        <f>VLOOKUP(B97,'[1]CODE-WEIGHT-% COLOR PRICE'!B$3:H$190,2,0)</f>
        <v>Planter</v>
      </c>
      <c r="D97" s="134" t="str">
        <f>VLOOKUP(B97,'[2]CODE-WEIGHT-% COLOR PRICE'!B$3:G$350,3,0)</f>
        <v>Set of 2</v>
      </c>
      <c r="E97" s="150">
        <v>1</v>
      </c>
      <c r="F97" s="134" t="s">
        <v>86</v>
      </c>
      <c r="G97" s="134"/>
      <c r="H97" s="134" t="str">
        <f t="shared" si="45"/>
        <v/>
      </c>
      <c r="I97" s="134"/>
      <c r="J97" s="151" t="str">
        <f t="shared" si="37"/>
        <v/>
      </c>
      <c r="K97" s="151" t="str">
        <f t="shared" si="46"/>
        <v/>
      </c>
      <c r="L97" s="55">
        <f>VLOOKUP(B97,'[2]CODE-WEIGHT-% COLOR PRICE'!B$3:G$250,4,0)*E97</f>
        <v>30</v>
      </c>
      <c r="M97" s="155" t="str">
        <f>IF(G97="","",SUMIF($A$8:$A$104,A97,$L$8:$L$104)+VLOOKUP(G97,'[1]CODE-WEIGHT-% COLOR PRICE'!O$3:P$14,2,0))</f>
        <v/>
      </c>
      <c r="N97" s="161" t="str">
        <f t="shared" si="44"/>
        <v/>
      </c>
    </row>
    <row r="98" spans="1:14" s="152" customFormat="1" ht="18" customHeight="1" x14ac:dyDescent="0.3">
      <c r="A98" s="148">
        <v>32</v>
      </c>
      <c r="B98" s="133" t="s">
        <v>90</v>
      </c>
      <c r="C98" s="81" t="str">
        <f>VLOOKUP(B98,'[1]CODE-WEIGHT-% COLOR PRICE'!B$3:H$190,2,0)</f>
        <v>Planter</v>
      </c>
      <c r="D98" s="134" t="str">
        <f>VLOOKUP(B98,'[2]CODE-WEIGHT-% COLOR PRICE'!B$3:G$350,3,0)</f>
        <v>Set of 2</v>
      </c>
      <c r="E98" s="150">
        <v>2</v>
      </c>
      <c r="F98" s="134" t="s">
        <v>82</v>
      </c>
      <c r="G98" s="134"/>
      <c r="H98" s="134" t="str">
        <f t="shared" ref="H98:H102" si="50">IF(G98="","",G98)</f>
        <v/>
      </c>
      <c r="I98" s="134"/>
      <c r="J98" s="151" t="str">
        <f t="shared" si="37"/>
        <v/>
      </c>
      <c r="K98" s="151" t="str">
        <f t="shared" ref="K98:K102" si="51">IF(G98="","",1)</f>
        <v/>
      </c>
      <c r="L98" s="55">
        <f>VLOOKUP(B98,'[2]CODE-WEIGHT-% COLOR PRICE'!B$3:G$250,4,0)*E98</f>
        <v>60</v>
      </c>
      <c r="M98" s="155" t="str">
        <f>IF(G98="","",SUMIF($A$8:$A$104,A98,$L$8:$L$104)+VLOOKUP(G98,'[1]CODE-WEIGHT-% COLOR PRICE'!O$3:P$14,2,0))</f>
        <v/>
      </c>
      <c r="N98" s="161" t="str">
        <f t="shared" ref="N98:N102" si="52">IF(G98="","",G98*H98*I98/1000000)</f>
        <v/>
      </c>
    </row>
    <row r="99" spans="1:14" s="152" customFormat="1" ht="18" customHeight="1" x14ac:dyDescent="0.3">
      <c r="A99" s="148">
        <v>32</v>
      </c>
      <c r="B99" s="133" t="s">
        <v>90</v>
      </c>
      <c r="C99" s="81" t="str">
        <f>VLOOKUP(B99,'[1]CODE-WEIGHT-% COLOR PRICE'!B$3:H$190,2,0)</f>
        <v>Planter</v>
      </c>
      <c r="D99" s="134" t="str">
        <f>VLOOKUP(B99,'[2]CODE-WEIGHT-% COLOR PRICE'!B$3:G$350,3,0)</f>
        <v>Set of 2</v>
      </c>
      <c r="E99" s="150">
        <v>1</v>
      </c>
      <c r="F99" s="134" t="s">
        <v>78</v>
      </c>
      <c r="G99" s="134"/>
      <c r="H99" s="134" t="str">
        <f t="shared" si="50"/>
        <v/>
      </c>
      <c r="I99" s="134"/>
      <c r="J99" s="151" t="str">
        <f t="shared" si="37"/>
        <v/>
      </c>
      <c r="K99" s="151" t="str">
        <f t="shared" si="51"/>
        <v/>
      </c>
      <c r="L99" s="55">
        <f>VLOOKUP(B99,'[2]CODE-WEIGHT-% COLOR PRICE'!B$3:G$250,4,0)*E99</f>
        <v>30</v>
      </c>
      <c r="M99" s="155" t="str">
        <f>IF(G99="","",SUMIF($A$8:$A$104,A99,$L$8:$L$104)+VLOOKUP(G99,'[1]CODE-WEIGHT-% COLOR PRICE'!O$3:P$14,2,0))</f>
        <v/>
      </c>
      <c r="N99" s="161" t="str">
        <f t="shared" si="52"/>
        <v/>
      </c>
    </row>
    <row r="100" spans="1:14" s="152" customFormat="1" ht="18" customHeight="1" x14ac:dyDescent="0.3">
      <c r="A100" s="148">
        <v>32</v>
      </c>
      <c r="B100" s="133" t="s">
        <v>90</v>
      </c>
      <c r="C100" s="81" t="str">
        <f>VLOOKUP(B100,'[1]CODE-WEIGHT-% COLOR PRICE'!B$3:H$190,2,0)</f>
        <v>Planter</v>
      </c>
      <c r="D100" s="134" t="str">
        <f>VLOOKUP(B100,'[2]CODE-WEIGHT-% COLOR PRICE'!B$3:G$350,3,0)</f>
        <v>Set of 2</v>
      </c>
      <c r="E100" s="150">
        <v>1</v>
      </c>
      <c r="F100" s="134" t="s">
        <v>77</v>
      </c>
      <c r="G100" s="134"/>
      <c r="H100" s="134" t="str">
        <f t="shared" si="50"/>
        <v/>
      </c>
      <c r="I100" s="134"/>
      <c r="J100" s="151" t="str">
        <f t="shared" si="37"/>
        <v/>
      </c>
      <c r="K100" s="151" t="str">
        <f t="shared" si="51"/>
        <v/>
      </c>
      <c r="L100" s="55">
        <f>VLOOKUP(B100,'[2]CODE-WEIGHT-% COLOR PRICE'!B$3:G$250,4,0)*E100</f>
        <v>30</v>
      </c>
      <c r="M100" s="155" t="str">
        <f>IF(G100="","",SUMIF($A$8:$A$104,A100,$L$8:$L$104)+VLOOKUP(G100,'[1]CODE-WEIGHT-% COLOR PRICE'!O$3:P$14,2,0))</f>
        <v/>
      </c>
      <c r="N100" s="161" t="str">
        <f t="shared" si="52"/>
        <v/>
      </c>
    </row>
    <row r="101" spans="1:14" s="152" customFormat="1" ht="18" customHeight="1" x14ac:dyDescent="0.3">
      <c r="A101" s="148">
        <v>32</v>
      </c>
      <c r="B101" s="133" t="s">
        <v>90</v>
      </c>
      <c r="C101" s="81" t="str">
        <f>VLOOKUP(B101,'[1]CODE-WEIGHT-% COLOR PRICE'!B$3:H$190,2,0)</f>
        <v>Planter</v>
      </c>
      <c r="D101" s="134" t="str">
        <f>VLOOKUP(B101,'[2]CODE-WEIGHT-% COLOR PRICE'!B$3:G$350,3,0)</f>
        <v>Set of 2</v>
      </c>
      <c r="E101" s="150">
        <v>1</v>
      </c>
      <c r="F101" s="134" t="s">
        <v>81</v>
      </c>
      <c r="G101" s="134"/>
      <c r="H101" s="134" t="str">
        <f t="shared" si="50"/>
        <v/>
      </c>
      <c r="I101" s="134"/>
      <c r="J101" s="151" t="str">
        <f t="shared" si="37"/>
        <v/>
      </c>
      <c r="K101" s="151" t="str">
        <f t="shared" si="51"/>
        <v/>
      </c>
      <c r="L101" s="55">
        <f>VLOOKUP(B101,'[2]CODE-WEIGHT-% COLOR PRICE'!B$3:G$250,4,0)*E101</f>
        <v>30</v>
      </c>
      <c r="M101" s="155" t="str">
        <f>IF(G101="","",SUMIF($A$8:$A$104,A101,$L$8:$L$104)+VLOOKUP(G101,'[1]CODE-WEIGHT-% COLOR PRICE'!O$3:P$14,2,0))</f>
        <v/>
      </c>
      <c r="N101" s="161" t="str">
        <f t="shared" si="52"/>
        <v/>
      </c>
    </row>
    <row r="102" spans="1:14" s="152" customFormat="1" ht="18" customHeight="1" x14ac:dyDescent="0.3">
      <c r="A102" s="148">
        <v>32</v>
      </c>
      <c r="B102" s="133" t="s">
        <v>90</v>
      </c>
      <c r="C102" s="81" t="str">
        <f>VLOOKUP(B102,'[1]CODE-WEIGHT-% COLOR PRICE'!B$3:H$190,2,0)</f>
        <v>Planter</v>
      </c>
      <c r="D102" s="134" t="str">
        <f>VLOOKUP(B102,'[2]CODE-WEIGHT-% COLOR PRICE'!B$3:G$350,3,0)</f>
        <v>Set of 2</v>
      </c>
      <c r="E102" s="150">
        <v>1</v>
      </c>
      <c r="F102" s="134" t="s">
        <v>84</v>
      </c>
      <c r="G102" s="134"/>
      <c r="H102" s="134" t="str">
        <f t="shared" si="50"/>
        <v/>
      </c>
      <c r="I102" s="134"/>
      <c r="J102" s="151" t="str">
        <f t="shared" si="37"/>
        <v/>
      </c>
      <c r="K102" s="151" t="str">
        <f t="shared" si="51"/>
        <v/>
      </c>
      <c r="L102" s="55">
        <f>VLOOKUP(B102,'[2]CODE-WEIGHT-% COLOR PRICE'!B$3:G$250,4,0)*E102</f>
        <v>30</v>
      </c>
      <c r="M102" s="155" t="str">
        <f>IF(G102="","",SUMIF($A$8:$A$104,A102,$L$8:$L$104)+VLOOKUP(G102,'[1]CODE-WEIGHT-% COLOR PRICE'!O$3:P$14,2,0))</f>
        <v/>
      </c>
      <c r="N102" s="161" t="str">
        <f t="shared" si="52"/>
        <v/>
      </c>
    </row>
    <row r="103" spans="1:14" x14ac:dyDescent="0.3">
      <c r="A103" s="145">
        <v>33</v>
      </c>
      <c r="B103" s="55" t="s">
        <v>80</v>
      </c>
      <c r="C103" s="81" t="str">
        <f>VLOOKUP(B103,'[1]CODE-WEIGHT-% COLOR PRICE'!B$3:H$190,2,0)</f>
        <v>Planter</v>
      </c>
      <c r="D103" s="81" t="str">
        <f>VLOOKUP(B103,'[2]CODE-WEIGHT-% COLOR PRICE'!B$3:G$350,3,0)</f>
        <v>PC</v>
      </c>
      <c r="E103" s="55">
        <v>1</v>
      </c>
      <c r="F103" s="81" t="s">
        <v>85</v>
      </c>
      <c r="G103" s="81">
        <v>75</v>
      </c>
      <c r="H103" s="81">
        <f t="shared" si="45"/>
        <v>75</v>
      </c>
      <c r="I103" s="81">
        <v>225</v>
      </c>
      <c r="J103" s="146">
        <f t="shared" si="37"/>
        <v>2</v>
      </c>
      <c r="K103" s="146">
        <f t="shared" si="46"/>
        <v>1</v>
      </c>
      <c r="L103" s="55">
        <f>VLOOKUP(B103,'[2]CODE-WEIGHT-% COLOR PRICE'!B$3:G$250,4,0)*E103</f>
        <v>170</v>
      </c>
      <c r="M103" s="155">
        <f>IF(G103="","",SUMIF($A$8:$A$104,A103,$L$8:$L$104)+VLOOKUP(G103,'[1]CODE-WEIGHT-% COLOR PRICE'!O$3:P$14,2,0))</f>
        <v>259</v>
      </c>
      <c r="N103" s="160">
        <f t="shared" si="44"/>
        <v>1.265625</v>
      </c>
    </row>
    <row r="104" spans="1:14" x14ac:dyDescent="0.3">
      <c r="A104" s="148">
        <v>33</v>
      </c>
      <c r="B104" s="82">
        <v>8004</v>
      </c>
      <c r="C104" s="81" t="str">
        <f>VLOOKUP(B104,'[1]CODE-WEIGHT-% COLOR PRICE'!B$3:H$190,2,0)</f>
        <v>Jakarta waffle pot</v>
      </c>
      <c r="D104" s="81" t="str">
        <f>VLOOKUP(B104,'[2]CODE-WEIGHT-% COLOR PRICE'!B$3:G$350,3,0)</f>
        <v>Set of 2</v>
      </c>
      <c r="E104" s="55">
        <v>1</v>
      </c>
      <c r="F104" s="81" t="s">
        <v>83</v>
      </c>
      <c r="G104" s="81"/>
      <c r="H104" s="81" t="str">
        <f t="shared" si="45"/>
        <v/>
      </c>
      <c r="I104" s="81"/>
      <c r="J104" s="146" t="str">
        <f t="shared" si="37"/>
        <v/>
      </c>
      <c r="K104" s="146" t="str">
        <f t="shared" si="46"/>
        <v/>
      </c>
      <c r="L104" s="55">
        <f>VLOOKUP(B104,'[2]CODE-WEIGHT-% COLOR PRICE'!B$3:G$250,4,0)*E104</f>
        <v>77</v>
      </c>
      <c r="M104" s="155" t="str">
        <f>IF(G104="","",SUMIF($A$8:$A$104,A104,$L$8:$L$104)+VLOOKUP(G104,'[1]CODE-WEIGHT-% COLOR PRICE'!O$3:P$14,2,0))</f>
        <v/>
      </c>
      <c r="N104" s="160" t="str">
        <f>IF(G104="","",G104*H104*I104/1000000)</f>
        <v/>
      </c>
    </row>
    <row r="105" spans="1:14" x14ac:dyDescent="0.3">
      <c r="E105" s="83">
        <f>SUM(E8:E104)</f>
        <v>242</v>
      </c>
      <c r="J105" s="153">
        <f>SUM(J8:J104)</f>
        <v>242</v>
      </c>
      <c r="K105" s="153">
        <f>SUM(K8:K104)</f>
        <v>33</v>
      </c>
      <c r="M105" s="154">
        <f>SUM(M8:M104)</f>
        <v>19606</v>
      </c>
      <c r="N105" s="162">
        <f>SUM(N8:N104)</f>
        <v>66.081699999999998</v>
      </c>
    </row>
  </sheetData>
  <autoFilter ref="A7:N105">
    <filterColumn colId="6" showButton="0"/>
    <filterColumn colId="7" showButton="0"/>
  </autoFilter>
  <mergeCells count="13">
    <mergeCell ref="N5:N7"/>
    <mergeCell ref="A1:N1"/>
    <mergeCell ref="A2:C2"/>
    <mergeCell ref="A5:A7"/>
    <mergeCell ref="B5:B7"/>
    <mergeCell ref="C5:C7"/>
    <mergeCell ref="D5:D7"/>
    <mergeCell ref="E5:E7"/>
    <mergeCell ref="F5:F7"/>
    <mergeCell ref="G5:I7"/>
    <mergeCell ref="J5:K6"/>
    <mergeCell ref="L5:L7"/>
    <mergeCell ref="M5:M7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R10" sqref="R10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59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T120-2'!B52</f>
        <v>9062</v>
      </c>
      <c r="B4" s="89"/>
      <c r="C4" s="93" t="str">
        <f>'PACK PO T120-2'!D52</f>
        <v>Set of 3</v>
      </c>
      <c r="D4" s="89">
        <f>'PACK PO T120-2'!E52</f>
        <v>2</v>
      </c>
      <c r="E4" s="89" t="str">
        <f>'PACK PO T120-2'!F52</f>
        <v>P20</v>
      </c>
    </row>
    <row r="5" spans="1:17" s="90" customFormat="1" ht="65.25" customHeight="1" x14ac:dyDescent="0.75">
      <c r="A5" s="93">
        <f>'PACK PO T120-2'!B53</f>
        <v>9062</v>
      </c>
      <c r="B5" s="89"/>
      <c r="C5" s="93" t="str">
        <f>'PACK PO T120-2'!D53</f>
        <v>Set of 3</v>
      </c>
      <c r="D5" s="89">
        <f>'PACK PO T120-2'!E53</f>
        <v>1</v>
      </c>
      <c r="E5" s="89" t="str">
        <f>'PACK PO T120-2'!F53</f>
        <v>C5</v>
      </c>
    </row>
    <row r="6" spans="1:17" s="97" customFormat="1" ht="65.25" customHeight="1" x14ac:dyDescent="0.95">
      <c r="A6" s="93">
        <f>'PACK PO T120-2'!B54</f>
        <v>9062</v>
      </c>
      <c r="B6" s="95"/>
      <c r="C6" s="93" t="str">
        <f>'PACK PO T120-2'!D54</f>
        <v>Set of 3</v>
      </c>
      <c r="D6" s="89">
        <f>'PACK PO T120-2'!E54</f>
        <v>1</v>
      </c>
      <c r="E6" s="89" t="str">
        <f>'PACK PO T120-2'!F54</f>
        <v>P44</v>
      </c>
    </row>
    <row r="7" spans="1:17" s="97" customFormat="1" ht="65.25" customHeight="1" x14ac:dyDescent="0.95">
      <c r="A7" s="93">
        <f>'PACK PO T120-2'!B55</f>
        <v>8013</v>
      </c>
      <c r="B7" s="95"/>
      <c r="C7" s="93" t="str">
        <f>'PACK PO T120-2'!D55</f>
        <v>PC</v>
      </c>
      <c r="D7" s="89">
        <f>'PACK PO T120-2'!E55</f>
        <v>4</v>
      </c>
      <c r="E7" s="89" t="str">
        <f>'PACK PO T120-2'!F55</f>
        <v>P50</v>
      </c>
    </row>
    <row r="8" spans="1:17" s="97" customFormat="1" ht="65.25" customHeight="1" x14ac:dyDescent="0.95">
      <c r="A8" s="93">
        <f>'PACK PO T120-2'!B56</f>
        <v>3043</v>
      </c>
      <c r="B8" s="95"/>
      <c r="C8" s="93" t="str">
        <f>'PACK PO T120-2'!D56</f>
        <v>Set of 2</v>
      </c>
      <c r="D8" s="89">
        <f>'PACK PO T120-2'!E56</f>
        <v>2</v>
      </c>
      <c r="E8" s="89" t="str">
        <f>'PACK PO T120-2'!F56</f>
        <v>C1</v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10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6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60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T120-2'!B57</f>
        <v>9082</v>
      </c>
      <c r="B4" s="89"/>
      <c r="C4" s="93" t="str">
        <f>'PACK PO T120-2'!D57</f>
        <v>Set of 5</v>
      </c>
      <c r="D4" s="89">
        <f>'PACK PO T120-2'!E57</f>
        <v>3</v>
      </c>
      <c r="E4" s="89" t="str">
        <f>'PACK PO T120-2'!F57</f>
        <v>P50</v>
      </c>
    </row>
    <row r="5" spans="1:17" s="90" customFormat="1" ht="65.25" customHeight="1" x14ac:dyDescent="0.75">
      <c r="A5" s="93" t="str">
        <f>'PACK PO T120-2'!B58</f>
        <v>NM-2</v>
      </c>
      <c r="B5" s="89"/>
      <c r="C5" s="93" t="str">
        <f>'PACK PO T120-2'!D58</f>
        <v>Set of 2</v>
      </c>
      <c r="D5" s="89">
        <f>'PACK PO T120-2'!E58</f>
        <v>1</v>
      </c>
      <c r="E5" s="89" t="str">
        <f>'PACK PO T120-2'!F58</f>
        <v>P24</v>
      </c>
    </row>
    <row r="6" spans="1:17" s="97" customFormat="1" ht="65.25" customHeight="1" x14ac:dyDescent="0.95">
      <c r="A6" s="93" t="str">
        <f>'PACK PO T120-2'!B59</f>
        <v>NM-2</v>
      </c>
      <c r="B6" s="95"/>
      <c r="C6" s="93" t="str">
        <f>'PACK PO T120-2'!D59</f>
        <v>Set of 2</v>
      </c>
      <c r="D6" s="89">
        <f>'PACK PO T120-2'!E59</f>
        <v>1</v>
      </c>
      <c r="E6" s="89" t="str">
        <f>'PACK PO T120-2'!F59</f>
        <v>C1</v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5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61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T120-2'!B60</f>
        <v>9082</v>
      </c>
      <c r="B4" s="89"/>
      <c r="C4" s="93" t="str">
        <f>'PACK PO T120-2'!D60</f>
        <v>Set of 5</v>
      </c>
      <c r="D4" s="89">
        <f>'PACK PO T120-2'!E60</f>
        <v>3</v>
      </c>
      <c r="E4" s="89" t="str">
        <f>'PACK PO T120-2'!F60</f>
        <v>P50</v>
      </c>
    </row>
    <row r="5" spans="1:17" s="90" customFormat="1" ht="65.25" customHeight="1" x14ac:dyDescent="0.75">
      <c r="A5" s="93" t="str">
        <f>'PACK PO T120-2'!B61</f>
        <v>NM-2</v>
      </c>
      <c r="B5" s="89"/>
      <c r="C5" s="93" t="str">
        <f>'PACK PO T120-2'!D61</f>
        <v>Set of 2</v>
      </c>
      <c r="D5" s="89">
        <f>'PACK PO T120-2'!E61</f>
        <v>2</v>
      </c>
      <c r="E5" s="89" t="str">
        <f>'PACK PO T120-2'!F61</f>
        <v>P20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5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91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T120-2'!B62</f>
        <v>9082</v>
      </c>
      <c r="B4" s="89"/>
      <c r="C4" s="93" t="str">
        <f>'PACK PO T120-2'!D62</f>
        <v>Set of 5</v>
      </c>
      <c r="D4" s="89">
        <f>'PACK PO T120-2'!E62</f>
        <v>3</v>
      </c>
      <c r="E4" s="89" t="str">
        <f>'PACK PO T120-2'!F62</f>
        <v>P44</v>
      </c>
    </row>
    <row r="5" spans="1:17" s="90" customFormat="1" ht="65.25" customHeight="1" x14ac:dyDescent="0.75">
      <c r="A5" s="93" t="str">
        <f>'PACK PO T120-2'!B63</f>
        <v>NM-2</v>
      </c>
      <c r="B5" s="89"/>
      <c r="C5" s="93" t="str">
        <f>'PACK PO T120-2'!D63</f>
        <v>Set of 2</v>
      </c>
      <c r="D5" s="89">
        <f>'PACK PO T120-2'!E63</f>
        <v>2</v>
      </c>
      <c r="E5" s="89" t="str">
        <f>'PACK PO T120-2'!F63</f>
        <v>C3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  <c r="G8" s="106"/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5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6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92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T120-2'!B64</f>
        <v>9082</v>
      </c>
      <c r="B4" s="89"/>
      <c r="C4" s="93" t="str">
        <f>'PACK PO T120-2'!D64</f>
        <v>Set of 5</v>
      </c>
      <c r="D4" s="89">
        <f>'PACK PO T120-2'!E64</f>
        <v>3</v>
      </c>
      <c r="E4" s="89" t="str">
        <f>'PACK PO T120-2'!F64</f>
        <v>P44</v>
      </c>
    </row>
    <row r="5" spans="1:17" s="90" customFormat="1" ht="65.25" customHeight="1" x14ac:dyDescent="0.75">
      <c r="A5" s="93" t="str">
        <f>'PACK PO T120-2'!B65</f>
        <v>NM-2</v>
      </c>
      <c r="B5" s="89"/>
      <c r="C5" s="93" t="str">
        <f>'PACK PO T120-2'!D65</f>
        <v>Set of 2</v>
      </c>
      <c r="D5" s="89">
        <f>'PACK PO T120-2'!E65</f>
        <v>1</v>
      </c>
      <c r="E5" s="89" t="str">
        <f>'PACK PO T120-2'!F65</f>
        <v>C1</v>
      </c>
    </row>
    <row r="6" spans="1:17" s="97" customFormat="1" ht="65.25" customHeight="1" x14ac:dyDescent="0.95">
      <c r="A6" s="93" t="str">
        <f>'PACK PO T120-2'!B66</f>
        <v>NM-2</v>
      </c>
      <c r="B6" s="95"/>
      <c r="C6" s="93" t="str">
        <f>'PACK PO T120-2'!D66</f>
        <v>Set of 2</v>
      </c>
      <c r="D6" s="89">
        <f>'PACK PO T120-2'!E66</f>
        <v>1</v>
      </c>
      <c r="E6" s="89" t="str">
        <f>'PACK PO T120-2'!F66</f>
        <v>C3</v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  <c r="G8" s="106"/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5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G7" sqref="G7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66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T120-2'!B67</f>
        <v>7036</v>
      </c>
      <c r="B4" s="89"/>
      <c r="C4" s="93" t="str">
        <f>'PACK PO T120-2'!D67</f>
        <v>PC</v>
      </c>
      <c r="D4" s="89">
        <f>'PACK PO T120-2'!E67</f>
        <v>4</v>
      </c>
      <c r="E4" s="89" t="str">
        <f>'PACK PO T120-2'!F67</f>
        <v>P25</v>
      </c>
    </row>
    <row r="5" spans="1:17" s="90" customFormat="1" ht="65.25" customHeight="1" x14ac:dyDescent="0.75">
      <c r="A5" s="93">
        <f>'PACK PO T120-2'!B68</f>
        <v>7036</v>
      </c>
      <c r="B5" s="89"/>
      <c r="C5" s="93" t="str">
        <f>'PACK PO T120-2'!D68</f>
        <v>PC</v>
      </c>
      <c r="D5" s="89">
        <f>'PACK PO T120-2'!E68</f>
        <v>8</v>
      </c>
      <c r="E5" s="89" t="str">
        <f>'PACK PO T120-2'!F68</f>
        <v>C1</v>
      </c>
    </row>
    <row r="6" spans="1:17" s="97" customFormat="1" ht="65.25" customHeight="1" x14ac:dyDescent="0.95">
      <c r="A6" s="93" t="str">
        <f>'PACK PO T120-2'!B69</f>
        <v>NM-3</v>
      </c>
      <c r="B6" s="95"/>
      <c r="C6" s="93" t="str">
        <f>'PACK PO T120-2'!D69</f>
        <v>Set of 2</v>
      </c>
      <c r="D6" s="89">
        <f>'PACK PO T120-2'!E69</f>
        <v>2</v>
      </c>
      <c r="E6" s="89" t="str">
        <f>'PACK PO T120-2'!F69</f>
        <v>P20</v>
      </c>
    </row>
    <row r="7" spans="1:17" s="97" customFormat="1" ht="65.25" customHeight="1" x14ac:dyDescent="0.95">
      <c r="A7" s="93" t="str">
        <f>'PACK PO T120-2'!B70</f>
        <v>NM-3</v>
      </c>
      <c r="B7" s="95"/>
      <c r="C7" s="93" t="str">
        <f>'PACK PO T120-2'!D70</f>
        <v>Set of 2</v>
      </c>
      <c r="D7" s="89">
        <f>'PACK PO T120-2'!E70</f>
        <v>2</v>
      </c>
      <c r="E7" s="89" t="str">
        <f>'PACK PO T120-2'!F70</f>
        <v>P24</v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16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D9" sqref="D9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67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T120-2'!B71</f>
        <v>9062</v>
      </c>
      <c r="B4" s="89"/>
      <c r="C4" s="93" t="str">
        <f>'PACK PO T120-2'!D71</f>
        <v>Set of 3</v>
      </c>
      <c r="D4" s="89">
        <f>'PACK PO T120-2'!E71</f>
        <v>4</v>
      </c>
      <c r="E4" s="89" t="str">
        <f>'PACK PO T120-2'!F71</f>
        <v>C3</v>
      </c>
    </row>
    <row r="5" spans="1:17" s="90" customFormat="1" ht="65.25" customHeight="1" x14ac:dyDescent="0.75">
      <c r="A5" s="93">
        <f>'PACK PO T120-2'!B72</f>
        <v>8013</v>
      </c>
      <c r="B5" s="89"/>
      <c r="C5" s="93" t="str">
        <f>'PACK PO T120-2'!D72</f>
        <v>PC</v>
      </c>
      <c r="D5" s="89">
        <f>'PACK PO T120-2'!E72</f>
        <v>4</v>
      </c>
      <c r="E5" s="89" t="str">
        <f>'PACK PO T120-2'!F72</f>
        <v>C5</v>
      </c>
    </row>
    <row r="6" spans="1:17" s="97" customFormat="1" ht="65.25" customHeight="1" x14ac:dyDescent="0.95">
      <c r="A6" s="93">
        <f>'PACK PO T120-2'!B73</f>
        <v>8036</v>
      </c>
      <c r="B6" s="95"/>
      <c r="C6" s="93" t="str">
        <f>'PACK PO T120-2'!D73</f>
        <v>PC</v>
      </c>
      <c r="D6" s="89">
        <f>'PACK PO T120-2'!E73</f>
        <v>2</v>
      </c>
      <c r="E6" s="89" t="str">
        <f>'PACK PO T120-2'!F73</f>
        <v>C1</v>
      </c>
    </row>
    <row r="7" spans="1:17" s="97" customFormat="1" ht="65.25" customHeight="1" x14ac:dyDescent="0.95">
      <c r="A7" s="93">
        <f>'PACK PO T120-2'!B74</f>
        <v>8036</v>
      </c>
      <c r="B7" s="95"/>
      <c r="C7" s="93" t="str">
        <f>'PACK PO T120-2'!D74</f>
        <v>PC</v>
      </c>
      <c r="D7" s="89">
        <f>'PACK PO T120-2'!E74</f>
        <v>2</v>
      </c>
      <c r="E7" s="89" t="str">
        <f>'PACK PO T120-2'!F74</f>
        <v>P20</v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12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68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 t="str">
        <f>'PACK PO T120-2'!B75</f>
        <v>3523A</v>
      </c>
      <c r="B4" s="89"/>
      <c r="C4" s="93" t="str">
        <f>'PACK PO T120-2'!D75</f>
        <v>PC</v>
      </c>
      <c r="D4" s="89">
        <f>'PACK PO T120-2'!E75</f>
        <v>1</v>
      </c>
      <c r="E4" s="89" t="str">
        <f>'PACK PO T120-2'!F75</f>
        <v>C1</v>
      </c>
    </row>
    <row r="5" spans="1:17" s="90" customFormat="1" ht="65.25" customHeight="1" x14ac:dyDescent="0.75">
      <c r="A5" s="93">
        <f>'PACK PO T120-2'!B76</f>
        <v>8004</v>
      </c>
      <c r="B5" s="89"/>
      <c r="C5" s="93" t="str">
        <f>'PACK PO T120-2'!D76</f>
        <v>Set of 2</v>
      </c>
      <c r="D5" s="89">
        <f>'PACK PO T120-2'!E76</f>
        <v>1</v>
      </c>
      <c r="E5" s="89" t="str">
        <f>'PACK PO T120-2'!F76</f>
        <v>P19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2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G5" sqref="G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69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T120-2'!B77</f>
        <v>8044</v>
      </c>
      <c r="B4" s="89"/>
      <c r="C4" s="93" t="str">
        <f>'PACK PO T120-2'!D77</f>
        <v>Set of 5</v>
      </c>
      <c r="D4" s="89">
        <f>'PACK PO T120-2'!E77</f>
        <v>3</v>
      </c>
      <c r="E4" s="89" t="str">
        <f>'PACK PO T120-2'!F77</f>
        <v>P33</v>
      </c>
    </row>
    <row r="5" spans="1:17" s="90" customFormat="1" ht="65.25" customHeight="1" x14ac:dyDescent="0.75">
      <c r="A5" s="93" t="str">
        <f>'PACK PO T120-2'!B78</f>
        <v>NM-1</v>
      </c>
      <c r="B5" s="89"/>
      <c r="C5" s="93" t="str">
        <f>'PACK PO T120-2'!D78</f>
        <v>Set of 2</v>
      </c>
      <c r="D5" s="89">
        <f>'PACK PO T120-2'!E78</f>
        <v>1</v>
      </c>
      <c r="E5" s="89" t="str">
        <f>'PACK PO T120-2'!F78</f>
        <v>P20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70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 t="str">
        <f>'PACK PO T120-2'!B79</f>
        <v>3523A</v>
      </c>
      <c r="B4" s="89"/>
      <c r="C4" s="93" t="str">
        <f>'PACK PO T120-2'!D79</f>
        <v>PC</v>
      </c>
      <c r="D4" s="89">
        <f>'PACK PO T120-2'!E79</f>
        <v>1</v>
      </c>
      <c r="E4" s="89" t="str">
        <f>'PACK PO T120-2'!F79</f>
        <v>P20</v>
      </c>
    </row>
    <row r="5" spans="1:17" s="90" customFormat="1" ht="65.25" customHeight="1" x14ac:dyDescent="0.75">
      <c r="A5" s="93">
        <f>'PACK PO T120-2'!B80</f>
        <v>8004</v>
      </c>
      <c r="B5" s="89"/>
      <c r="C5" s="93" t="str">
        <f>'PACK PO T120-2'!D80</f>
        <v>Set of 2</v>
      </c>
      <c r="D5" s="89">
        <f>'PACK PO T120-2'!E80</f>
        <v>1</v>
      </c>
      <c r="E5" s="89" t="str">
        <f>'PACK PO T120-2'!F80</f>
        <v>P20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2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opLeftCell="A13" zoomScale="120" zoomScaleNormal="120" workbookViewId="0">
      <selection activeCell="E21" sqref="E21"/>
    </sheetView>
  </sheetViews>
  <sheetFormatPr defaultRowHeight="15.75" x14ac:dyDescent="0.25"/>
  <cols>
    <col min="1" max="2" width="8" style="4" customWidth="1"/>
    <col min="3" max="3" width="10.85546875" style="63" customWidth="1"/>
    <col min="4" max="4" width="27" style="2" customWidth="1"/>
    <col min="5" max="5" width="9.28515625" style="4" customWidth="1"/>
    <col min="6" max="6" width="10.28515625" style="4" customWidth="1"/>
    <col min="7" max="7" width="10.42578125" style="1" customWidth="1"/>
    <col min="8" max="8" width="15.85546875" style="118" customWidth="1"/>
    <col min="9" max="9" width="15.85546875" style="3" customWidth="1"/>
    <col min="10" max="16384" width="9.140625" style="2"/>
  </cols>
  <sheetData>
    <row r="1" spans="1:9" s="10" customFormat="1" ht="26.25" x14ac:dyDescent="0.4">
      <c r="A1" s="9"/>
      <c r="B1" s="9"/>
      <c r="C1" s="183" t="s">
        <v>0</v>
      </c>
      <c r="D1" s="183"/>
      <c r="E1" s="183"/>
      <c r="F1" s="183"/>
      <c r="G1" s="183"/>
      <c r="H1" s="183"/>
      <c r="I1" s="183"/>
    </row>
    <row r="2" spans="1:9" s="10" customFormat="1" ht="26.25" x14ac:dyDescent="0.4">
      <c r="A2" s="9"/>
      <c r="B2" s="9"/>
      <c r="C2" s="56"/>
      <c r="D2" s="28"/>
      <c r="E2" s="119"/>
      <c r="F2" s="119"/>
      <c r="G2" s="119"/>
      <c r="H2" s="179" t="s">
        <v>75</v>
      </c>
      <c r="I2" s="179"/>
    </row>
    <row r="3" spans="1:9" x14ac:dyDescent="0.25">
      <c r="A3" s="1"/>
      <c r="B3" s="1"/>
      <c r="C3" s="57"/>
      <c r="D3" s="31"/>
      <c r="E3" s="30"/>
      <c r="F3" s="30"/>
      <c r="G3" s="32"/>
      <c r="H3" s="107"/>
      <c r="I3" s="33"/>
    </row>
    <row r="4" spans="1:9" x14ac:dyDescent="0.25">
      <c r="A4" s="1"/>
      <c r="B4" s="1"/>
      <c r="C4" s="58" t="s">
        <v>1</v>
      </c>
      <c r="D4" s="35"/>
      <c r="E4" s="36" t="s">
        <v>2</v>
      </c>
      <c r="F4" s="37"/>
      <c r="G4" s="37"/>
      <c r="H4" s="108"/>
      <c r="I4" s="38"/>
    </row>
    <row r="5" spans="1:9" x14ac:dyDescent="0.25">
      <c r="A5" s="1"/>
      <c r="B5" s="1"/>
      <c r="C5" s="59" t="s">
        <v>3</v>
      </c>
      <c r="D5" s="39"/>
      <c r="E5" s="39" t="s">
        <v>4</v>
      </c>
      <c r="G5" s="32"/>
      <c r="H5" s="109"/>
      <c r="I5" s="40"/>
    </row>
    <row r="6" spans="1:9" x14ac:dyDescent="0.25">
      <c r="A6" s="1"/>
      <c r="B6" s="1"/>
      <c r="C6" s="58" t="s">
        <v>5</v>
      </c>
      <c r="E6" s="213"/>
      <c r="F6" s="213"/>
      <c r="G6" s="213"/>
      <c r="H6" s="213"/>
      <c r="I6" s="213"/>
    </row>
    <row r="7" spans="1:9" x14ac:dyDescent="0.25">
      <c r="A7" s="1"/>
      <c r="B7" s="1"/>
      <c r="C7" s="59" t="s">
        <v>6</v>
      </c>
      <c r="E7" s="213"/>
      <c r="F7" s="213"/>
      <c r="G7" s="213"/>
      <c r="H7" s="213"/>
      <c r="I7" s="213"/>
    </row>
    <row r="8" spans="1:9" x14ac:dyDescent="0.25">
      <c r="A8" s="1"/>
      <c r="B8" s="1"/>
      <c r="C8" s="59"/>
      <c r="D8" s="35"/>
      <c r="E8" s="32"/>
      <c r="G8" s="41"/>
      <c r="H8" s="110"/>
      <c r="I8" s="42"/>
    </row>
    <row r="9" spans="1:9" x14ac:dyDescent="0.25">
      <c r="A9" s="1"/>
      <c r="B9" s="1"/>
      <c r="C9" s="59"/>
      <c r="D9" s="35"/>
      <c r="E9" s="32"/>
      <c r="F9" s="184"/>
      <c r="G9" s="184"/>
      <c r="H9" s="184"/>
      <c r="I9" s="184"/>
    </row>
    <row r="10" spans="1:9" ht="19.5" customHeight="1" x14ac:dyDescent="0.25">
      <c r="A10" s="1"/>
      <c r="B10" s="1"/>
      <c r="C10" s="59" t="s">
        <v>7</v>
      </c>
      <c r="D10" s="35"/>
      <c r="E10" s="185" t="s">
        <v>8</v>
      </c>
      <c r="F10" s="185"/>
      <c r="G10" s="185"/>
      <c r="H10" s="185"/>
      <c r="I10" s="185"/>
    </row>
    <row r="11" spans="1:9" ht="89.25" customHeight="1" x14ac:dyDescent="0.25">
      <c r="A11" s="1"/>
      <c r="B11" s="1"/>
      <c r="C11" s="59"/>
      <c r="D11" s="35"/>
      <c r="E11" s="185"/>
      <c r="F11" s="185"/>
      <c r="G11" s="185"/>
      <c r="H11" s="185"/>
      <c r="I11" s="185"/>
    </row>
    <row r="12" spans="1:9" x14ac:dyDescent="0.25">
      <c r="A12" s="1"/>
      <c r="B12" s="1"/>
      <c r="C12" s="59" t="s">
        <v>9</v>
      </c>
      <c r="D12" s="35"/>
      <c r="E12" s="32"/>
      <c r="F12" s="43"/>
      <c r="G12" s="41"/>
      <c r="H12" s="110"/>
      <c r="I12" s="42"/>
    </row>
    <row r="13" spans="1:9" x14ac:dyDescent="0.25">
      <c r="A13" s="1"/>
      <c r="B13" s="1"/>
      <c r="C13" s="59" t="s">
        <v>3</v>
      </c>
      <c r="D13" s="35"/>
      <c r="E13" s="32"/>
      <c r="F13" s="44"/>
      <c r="G13" s="41"/>
      <c r="H13" s="110"/>
      <c r="I13" s="42"/>
    </row>
    <row r="14" spans="1:9" x14ac:dyDescent="0.25">
      <c r="A14" s="1"/>
      <c r="B14" s="1"/>
      <c r="C14" s="59"/>
      <c r="D14" s="35"/>
      <c r="E14" s="32"/>
      <c r="F14" s="44"/>
      <c r="G14" s="41"/>
      <c r="H14" s="110"/>
      <c r="I14" s="42"/>
    </row>
    <row r="15" spans="1:9" x14ac:dyDescent="0.25">
      <c r="A15" s="1"/>
      <c r="B15" s="1"/>
      <c r="C15" s="59" t="s">
        <v>10</v>
      </c>
      <c r="D15" s="35"/>
      <c r="E15" s="34" t="s">
        <v>11</v>
      </c>
      <c r="G15" s="45"/>
      <c r="H15" s="111"/>
      <c r="I15" s="46"/>
    </row>
    <row r="16" spans="1:9" x14ac:dyDescent="0.25">
      <c r="A16" s="1"/>
      <c r="B16" s="1"/>
      <c r="C16" s="59" t="s">
        <v>12</v>
      </c>
      <c r="D16" s="35"/>
      <c r="E16" s="47" t="s">
        <v>13</v>
      </c>
      <c r="G16" s="44"/>
      <c r="H16" s="112"/>
      <c r="I16" s="48"/>
    </row>
    <row r="17" spans="1:12" x14ac:dyDescent="0.25">
      <c r="A17" s="1"/>
      <c r="B17" s="1"/>
      <c r="C17" s="59" t="s">
        <v>14</v>
      </c>
      <c r="D17" s="35"/>
      <c r="E17" s="30"/>
      <c r="F17" s="49"/>
      <c r="G17" s="44"/>
      <c r="H17" s="112"/>
      <c r="I17" s="48"/>
    </row>
    <row r="18" spans="1:12" x14ac:dyDescent="0.25">
      <c r="A18" s="1"/>
      <c r="B18" s="1"/>
      <c r="C18" s="59" t="s">
        <v>15</v>
      </c>
      <c r="D18" s="35"/>
      <c r="E18" s="30"/>
      <c r="F18" s="186"/>
      <c r="G18" s="186"/>
      <c r="H18" s="113"/>
      <c r="I18" s="120"/>
    </row>
    <row r="19" spans="1:12" x14ac:dyDescent="0.25">
      <c r="A19" s="1"/>
      <c r="B19" s="1"/>
      <c r="C19" s="59" t="s">
        <v>16</v>
      </c>
      <c r="D19" s="35"/>
      <c r="E19" s="32"/>
      <c r="F19" s="44"/>
      <c r="G19" s="44"/>
      <c r="H19" s="114"/>
      <c r="I19" s="51"/>
    </row>
    <row r="20" spans="1:12" x14ac:dyDescent="0.25">
      <c r="A20" s="1"/>
      <c r="B20" s="1"/>
      <c r="C20" s="59" t="s">
        <v>17</v>
      </c>
      <c r="D20" s="35"/>
      <c r="E20" s="32"/>
      <c r="F20" s="44"/>
      <c r="G20" s="44"/>
      <c r="H20" s="114"/>
      <c r="I20" s="51"/>
    </row>
    <row r="21" spans="1:12" x14ac:dyDescent="0.25">
      <c r="A21" s="1"/>
      <c r="B21" s="1"/>
      <c r="C21" s="59" t="s">
        <v>39</v>
      </c>
      <c r="D21" s="35"/>
      <c r="E21" s="168" t="s">
        <v>111</v>
      </c>
      <c r="F21" s="169"/>
      <c r="G21" s="44"/>
      <c r="H21" s="115"/>
      <c r="I21" s="52"/>
    </row>
    <row r="22" spans="1:12" x14ac:dyDescent="0.25">
      <c r="A22" s="1"/>
      <c r="B22" s="1"/>
      <c r="C22" s="59" t="s">
        <v>40</v>
      </c>
      <c r="D22" s="35"/>
      <c r="E22" s="168" t="s">
        <v>108</v>
      </c>
      <c r="F22" s="169"/>
      <c r="G22" s="41"/>
      <c r="H22" s="110"/>
      <c r="I22" s="42"/>
    </row>
    <row r="23" spans="1:12" ht="15.75" customHeight="1" x14ac:dyDescent="0.25">
      <c r="A23" s="1"/>
      <c r="B23" s="1"/>
      <c r="C23" s="59" t="s">
        <v>18</v>
      </c>
      <c r="D23" s="35"/>
      <c r="E23" s="32"/>
      <c r="F23" s="44"/>
      <c r="G23" s="44"/>
      <c r="H23" s="110"/>
      <c r="I23" s="42"/>
    </row>
    <row r="24" spans="1:12" ht="15.75" customHeight="1" x14ac:dyDescent="0.25">
      <c r="A24" s="1"/>
      <c r="B24" s="1"/>
      <c r="C24" s="60" t="s">
        <v>19</v>
      </c>
      <c r="D24" s="30"/>
      <c r="E24" s="30"/>
      <c r="F24" s="44"/>
      <c r="G24" s="41"/>
      <c r="H24" s="110"/>
      <c r="I24" s="42"/>
    </row>
    <row r="25" spans="1:12" ht="16.5" customHeight="1" thickBot="1" x14ac:dyDescent="0.3">
      <c r="A25" s="1"/>
      <c r="B25" s="1"/>
      <c r="C25" s="61"/>
      <c r="D25" s="6"/>
      <c r="E25" s="7"/>
      <c r="F25" s="7"/>
      <c r="G25" s="5"/>
      <c r="H25" s="116"/>
      <c r="I25" s="8"/>
    </row>
    <row r="26" spans="1:12" ht="15.75" customHeight="1" x14ac:dyDescent="0.25">
      <c r="A26" s="188" t="s">
        <v>20</v>
      </c>
      <c r="B26" s="210" t="s">
        <v>101</v>
      </c>
      <c r="C26" s="187" t="s">
        <v>21</v>
      </c>
      <c r="D26" s="187" t="s">
        <v>22</v>
      </c>
      <c r="E26" s="187" t="s">
        <v>23</v>
      </c>
      <c r="F26" s="187" t="s">
        <v>24</v>
      </c>
      <c r="G26" s="187" t="s">
        <v>38</v>
      </c>
      <c r="H26" s="189" t="s">
        <v>26</v>
      </c>
      <c r="I26" s="192" t="s">
        <v>27</v>
      </c>
      <c r="K26" s="182"/>
      <c r="L26" s="182"/>
    </row>
    <row r="27" spans="1:12" ht="15" customHeight="1" x14ac:dyDescent="0.25">
      <c r="A27" s="188"/>
      <c r="B27" s="211"/>
      <c r="C27" s="188"/>
      <c r="D27" s="188"/>
      <c r="E27" s="188"/>
      <c r="F27" s="188"/>
      <c r="G27" s="188"/>
      <c r="H27" s="190"/>
      <c r="I27" s="193"/>
      <c r="K27" s="182"/>
      <c r="L27" s="182"/>
    </row>
    <row r="28" spans="1:12" ht="15" customHeight="1" x14ac:dyDescent="0.25">
      <c r="A28" s="188"/>
      <c r="B28" s="211"/>
      <c r="C28" s="209"/>
      <c r="D28" s="209"/>
      <c r="E28" s="209"/>
      <c r="F28" s="209"/>
      <c r="G28" s="209"/>
      <c r="H28" s="191"/>
      <c r="I28" s="208"/>
      <c r="K28" s="182"/>
      <c r="L28" s="182"/>
    </row>
    <row r="29" spans="1:12" ht="21" customHeight="1" x14ac:dyDescent="0.3">
      <c r="A29" s="62">
        <v>1</v>
      </c>
      <c r="B29" s="211"/>
      <c r="C29" s="55">
        <v>9001</v>
      </c>
      <c r="D29" s="69" t="s">
        <v>74</v>
      </c>
      <c r="E29" s="62" t="s">
        <v>107</v>
      </c>
      <c r="F29" s="64">
        <f>SUMIFS('PACK PO T120 - H'!$E$8:$E$40,'PACK PO T120 - H'!$B$8:$B$40,'IN PO T120-2 H'!C29,'PACK PO T120 - H'!$F$8:$F$40,'IN PO T120-2 H'!G29)</f>
        <v>38</v>
      </c>
      <c r="G29" s="65" t="s">
        <v>73</v>
      </c>
      <c r="H29" s="117">
        <v>37</v>
      </c>
      <c r="I29" s="176">
        <f>F29*H29</f>
        <v>1406</v>
      </c>
      <c r="J29" s="3"/>
    </row>
    <row r="30" spans="1:12" ht="21" customHeight="1" x14ac:dyDescent="0.3">
      <c r="A30" s="62">
        <v>2</v>
      </c>
      <c r="B30" s="211"/>
      <c r="C30" s="55">
        <v>9006</v>
      </c>
      <c r="D30" s="69" t="s">
        <v>74</v>
      </c>
      <c r="E30" s="62" t="s">
        <v>107</v>
      </c>
      <c r="F30" s="64">
        <f>SUMIFS('PACK PO T120 - H'!$E$8:$E$40,'PACK PO T120 - H'!$B$8:$B$40,'IN PO T120-2 H'!C30,'PACK PO T120 - H'!$F$8:$F$40,'IN PO T120-2 H'!G30)</f>
        <v>34</v>
      </c>
      <c r="G30" s="65" t="s">
        <v>73</v>
      </c>
      <c r="H30" s="117">
        <v>28</v>
      </c>
      <c r="I30" s="176">
        <f>F30*H30</f>
        <v>952</v>
      </c>
      <c r="J30" s="3"/>
    </row>
    <row r="31" spans="1:12" ht="21" customHeight="1" x14ac:dyDescent="0.3">
      <c r="A31" s="62">
        <v>3</v>
      </c>
      <c r="B31" s="211"/>
      <c r="C31" s="55">
        <v>9008</v>
      </c>
      <c r="D31" s="69" t="s">
        <v>74</v>
      </c>
      <c r="E31" s="62" t="s">
        <v>107</v>
      </c>
      <c r="F31" s="64">
        <f>SUMIFS('PACK PO T120 - H'!$E$8:$E$40,'PACK PO T120 - H'!$B$8:$B$40,'IN PO T120-2 H'!C31,'PACK PO T120 - H'!$F$8:$F$40,'IN PO T120-2 H'!G31)</f>
        <v>47</v>
      </c>
      <c r="G31" s="65" t="s">
        <v>73</v>
      </c>
      <c r="H31" s="117">
        <v>30</v>
      </c>
      <c r="I31" s="176">
        <f t="shared" ref="I31:I33" si="0">F31*H31</f>
        <v>1410</v>
      </c>
      <c r="J31" s="3"/>
    </row>
    <row r="32" spans="1:12" ht="21" customHeight="1" x14ac:dyDescent="0.3">
      <c r="A32" s="62">
        <v>4</v>
      </c>
      <c r="B32" s="211"/>
      <c r="C32" s="55">
        <v>9100</v>
      </c>
      <c r="D32" s="69" t="s">
        <v>74</v>
      </c>
      <c r="E32" s="62" t="s">
        <v>107</v>
      </c>
      <c r="F32" s="64">
        <f>SUMIFS('PACK PO T120 - H'!$E$8:$E$40,'PACK PO T120 - H'!$B$8:$B$40,'IN PO T120-2 H'!C32,'PACK PO T120 - H'!$F$8:$F$40,'IN PO T120-2 H'!G32)</f>
        <v>61</v>
      </c>
      <c r="G32" s="65" t="s">
        <v>73</v>
      </c>
      <c r="H32" s="117">
        <v>45</v>
      </c>
      <c r="I32" s="176">
        <f t="shared" si="0"/>
        <v>2745</v>
      </c>
      <c r="J32" s="3"/>
    </row>
    <row r="33" spans="1:10" ht="21" customHeight="1" x14ac:dyDescent="0.3">
      <c r="A33" s="62">
        <v>5</v>
      </c>
      <c r="B33" s="212"/>
      <c r="C33" s="55">
        <v>9120</v>
      </c>
      <c r="D33" s="69" t="s">
        <v>74</v>
      </c>
      <c r="E33" s="62" t="s">
        <v>107</v>
      </c>
      <c r="F33" s="64">
        <f>SUMIFS('PACK PO T120 - H'!$E$8:$E$40,'PACK PO T120 - H'!$B$8:$B$40,'IN PO T120-2 H'!C33,'PACK PO T120 - H'!$F$8:$F$40,'IN PO T120-2 H'!G33)</f>
        <v>62</v>
      </c>
      <c r="G33" s="65" t="s">
        <v>73</v>
      </c>
      <c r="H33" s="117">
        <v>25</v>
      </c>
      <c r="I33" s="176">
        <f t="shared" si="0"/>
        <v>1550</v>
      </c>
      <c r="J33" s="3"/>
    </row>
    <row r="34" spans="1:10" x14ac:dyDescent="0.25">
      <c r="F34" s="4">
        <f>SUM(F29:F33)</f>
        <v>242</v>
      </c>
      <c r="I34" s="3">
        <f>SUM(I29:I33)</f>
        <v>8063</v>
      </c>
    </row>
    <row r="35" spans="1:10" x14ac:dyDescent="0.25">
      <c r="C35" s="167" t="s">
        <v>62</v>
      </c>
      <c r="D35" s="2" t="s">
        <v>110</v>
      </c>
    </row>
  </sheetData>
  <autoFilter ref="A26:I29"/>
  <mergeCells count="18">
    <mergeCell ref="E10:I11"/>
    <mergeCell ref="C1:I1"/>
    <mergeCell ref="H2:I2"/>
    <mergeCell ref="E6:I6"/>
    <mergeCell ref="E7:I7"/>
    <mergeCell ref="F9:I9"/>
    <mergeCell ref="A26:A28"/>
    <mergeCell ref="C26:C28"/>
    <mergeCell ref="D26:D28"/>
    <mergeCell ref="E26:E28"/>
    <mergeCell ref="F26:F28"/>
    <mergeCell ref="B26:B33"/>
    <mergeCell ref="H26:H28"/>
    <mergeCell ref="I26:I28"/>
    <mergeCell ref="K26:K28"/>
    <mergeCell ref="L26:L28"/>
    <mergeCell ref="F18:G18"/>
    <mergeCell ref="G26:G28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93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T120-2'!B81</f>
        <v>8044</v>
      </c>
      <c r="B4" s="89"/>
      <c r="C4" s="93" t="str">
        <f>'PACK PO T120-2'!D81</f>
        <v>Set of 5</v>
      </c>
      <c r="D4" s="89">
        <f>'PACK PO T120-2'!E81</f>
        <v>3</v>
      </c>
      <c r="E4" s="89" t="str">
        <f>'PACK PO T120-2'!F81</f>
        <v>P44</v>
      </c>
    </row>
    <row r="5" spans="1:17" s="90" customFormat="1" ht="65.25" customHeight="1" x14ac:dyDescent="0.75">
      <c r="A5" s="93" t="str">
        <f>'PACK PO T120-2'!B82</f>
        <v>NM-2</v>
      </c>
      <c r="B5" s="89"/>
      <c r="C5" s="93" t="str">
        <f>'PACK PO T120-2'!D82</f>
        <v>Set of 2</v>
      </c>
      <c r="D5" s="89">
        <f>'PACK PO T120-2'!E82</f>
        <v>1</v>
      </c>
      <c r="E5" s="89" t="str">
        <f>'PACK PO T120-2'!F82</f>
        <v>P24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G5" sqref="G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94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T120-2'!B83</f>
        <v>8044</v>
      </c>
      <c r="B4" s="89"/>
      <c r="C4" s="93" t="str">
        <f>'PACK PO T120-2'!D83</f>
        <v>Set of 5</v>
      </c>
      <c r="D4" s="89">
        <f>'PACK PO T120-2'!E83</f>
        <v>3</v>
      </c>
      <c r="E4" s="89" t="str">
        <f>'PACK PO T120-2'!F83</f>
        <v>P19</v>
      </c>
    </row>
    <row r="5" spans="1:17" s="90" customFormat="1" ht="65.25" customHeight="1" x14ac:dyDescent="0.75">
      <c r="A5" s="93" t="str">
        <f>'PACK PO T120-2'!B84</f>
        <v>NM-2</v>
      </c>
      <c r="B5" s="89"/>
      <c r="C5" s="93" t="str">
        <f>'PACK PO T120-2'!D84</f>
        <v>Set of 2</v>
      </c>
      <c r="D5" s="89">
        <f>'PACK PO T120-2'!E84</f>
        <v>1</v>
      </c>
      <c r="E5" s="89" t="str">
        <f>'PACK PO T120-2'!F84</f>
        <v>P18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D7" sqref="D7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95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T120-2'!B85</f>
        <v>8044</v>
      </c>
      <c r="B4" s="89"/>
      <c r="C4" s="93" t="str">
        <f>'PACK PO T120-2'!D85</f>
        <v>Set of 5</v>
      </c>
      <c r="D4" s="89">
        <f>'PACK PO T120-2'!E85</f>
        <v>3</v>
      </c>
      <c r="E4" s="89" t="str">
        <f>'PACK PO T120-2'!F85</f>
        <v>P33</v>
      </c>
    </row>
    <row r="5" spans="1:17" s="90" customFormat="1" ht="65.25" customHeight="1" x14ac:dyDescent="0.75">
      <c r="A5" s="93" t="str">
        <f>'PACK PO T120-2'!B86</f>
        <v>NM-2</v>
      </c>
      <c r="B5" s="89"/>
      <c r="C5" s="93" t="str">
        <f>'PACK PO T120-2'!D86</f>
        <v>Set of 2</v>
      </c>
      <c r="D5" s="89">
        <f>'PACK PO T120-2'!E86</f>
        <v>1</v>
      </c>
      <c r="E5" s="89" t="str">
        <f>'PACK PO T120-2'!F86</f>
        <v>P44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96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T120-2'!B87</f>
        <v>8044</v>
      </c>
      <c r="B4" s="89"/>
      <c r="C4" s="93" t="str">
        <f>'PACK PO T120-2'!D87</f>
        <v>Set of 5</v>
      </c>
      <c r="D4" s="89">
        <f>'PACK PO T120-2'!E87</f>
        <v>3</v>
      </c>
      <c r="E4" s="89" t="str">
        <f>'PACK PO T120-2'!F87</f>
        <v>P19</v>
      </c>
    </row>
    <row r="5" spans="1:17" s="90" customFormat="1" ht="65.25" customHeight="1" x14ac:dyDescent="0.75">
      <c r="A5" s="93" t="str">
        <f>'PACK PO T120-2'!B88</f>
        <v>NM-2</v>
      </c>
      <c r="B5" s="89"/>
      <c r="C5" s="93" t="str">
        <f>'PACK PO T120-2'!D88</f>
        <v>Set of 2</v>
      </c>
      <c r="D5" s="89">
        <f>'PACK PO T120-2'!E88</f>
        <v>1</v>
      </c>
      <c r="E5" s="89" t="str">
        <f>'PACK PO T120-2'!F88</f>
        <v>P18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97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T120-2'!B89</f>
        <v>8044</v>
      </c>
      <c r="B4" s="89"/>
      <c r="C4" s="93" t="str">
        <f>'PACK PO T120-2'!D89</f>
        <v>Set of 5</v>
      </c>
      <c r="D4" s="89">
        <f>'PACK PO T120-2'!E89</f>
        <v>3</v>
      </c>
      <c r="E4" s="89" t="str">
        <f>'PACK PO T120-2'!F89</f>
        <v>P33</v>
      </c>
    </row>
    <row r="5" spans="1:17" s="90" customFormat="1" ht="65.25" customHeight="1" x14ac:dyDescent="0.75">
      <c r="A5" s="93" t="str">
        <f>'PACK PO T120-2'!B90</f>
        <v>NM-2</v>
      </c>
      <c r="B5" s="89"/>
      <c r="C5" s="93" t="str">
        <f>'PACK PO T120-2'!D90</f>
        <v>Set of 2</v>
      </c>
      <c r="D5" s="89">
        <f>'PACK PO T120-2'!E90</f>
        <v>1</v>
      </c>
      <c r="E5" s="89" t="str">
        <f>'PACK PO T120-2'!F90</f>
        <v>P50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G6" sqref="G6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98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T120-2'!B91</f>
        <v>8044</v>
      </c>
      <c r="B4" s="89"/>
      <c r="C4" s="93" t="str">
        <f>'PACK PO T120-2'!D91</f>
        <v>Set of 5</v>
      </c>
      <c r="D4" s="89">
        <f>'PACK PO T120-2'!E91</f>
        <v>2</v>
      </c>
      <c r="E4" s="89" t="str">
        <f>'PACK PO T120-2'!F91</f>
        <v>P44</v>
      </c>
    </row>
    <row r="5" spans="1:17" s="90" customFormat="1" ht="65.25" customHeight="1" x14ac:dyDescent="0.75">
      <c r="A5" s="93">
        <f>'PACK PO T120-2'!B92</f>
        <v>8044</v>
      </c>
      <c r="B5" s="89"/>
      <c r="C5" s="93" t="str">
        <f>'PACK PO T120-2'!D92</f>
        <v>Set of 5</v>
      </c>
      <c r="D5" s="89">
        <f>'PACK PO T120-2'!E92</f>
        <v>1</v>
      </c>
      <c r="E5" s="89" t="str">
        <f>'PACK PO T120-2'!F92</f>
        <v>P19</v>
      </c>
    </row>
    <row r="6" spans="1:17" s="97" customFormat="1" ht="65.25" customHeight="1" x14ac:dyDescent="0.95">
      <c r="A6" s="93" t="str">
        <f>'PACK PO T120-2'!B93</f>
        <v>NM-1</v>
      </c>
      <c r="B6" s="95"/>
      <c r="C6" s="93" t="str">
        <f>'PACK PO T120-2'!D93</f>
        <v>Set of 2</v>
      </c>
      <c r="D6" s="89">
        <f>'PACK PO T120-2'!E93</f>
        <v>1</v>
      </c>
      <c r="E6" s="89" t="str">
        <f>'PACK PO T120-2'!F93</f>
        <v>C3</v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11" sqref="E11:E12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99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T120-2'!B94</f>
        <v>9062</v>
      </c>
      <c r="B4" s="89"/>
      <c r="C4" s="93" t="str">
        <f>'PACK PO T120-2'!D94</f>
        <v>Set of 3</v>
      </c>
      <c r="D4" s="89">
        <f>'PACK PO T120-2'!E94</f>
        <v>3</v>
      </c>
      <c r="E4" s="89" t="str">
        <f>'PACK PO T120-2'!F94</f>
        <v>P44</v>
      </c>
    </row>
    <row r="5" spans="1:17" s="90" customFormat="1" ht="65.25" customHeight="1" x14ac:dyDescent="0.75">
      <c r="A5" s="93">
        <f>'PACK PO T120-2'!B95</f>
        <v>9062</v>
      </c>
      <c r="B5" s="89"/>
      <c r="C5" s="93" t="str">
        <f>'PACK PO T120-2'!D95</f>
        <v>Set of 3</v>
      </c>
      <c r="D5" s="89">
        <f>'PACK PO T120-2'!E95</f>
        <v>1</v>
      </c>
      <c r="E5" s="89" t="str">
        <f>'PACK PO T120-2'!F95</f>
        <v>C3</v>
      </c>
    </row>
    <row r="6" spans="1:17" s="97" customFormat="1" ht="65.25" customHeight="1" x14ac:dyDescent="0.95">
      <c r="A6" s="93">
        <f>'PACK PO T120-2'!B96</f>
        <v>8013</v>
      </c>
      <c r="B6" s="95"/>
      <c r="C6" s="93" t="str">
        <f>'PACK PO T120-2'!D96</f>
        <v>PC</v>
      </c>
      <c r="D6" s="89">
        <f>'PACK PO T120-2'!E96</f>
        <v>3</v>
      </c>
      <c r="E6" s="89" t="str">
        <f>'PACK PO T120-2'!F96</f>
        <v>P33</v>
      </c>
    </row>
    <row r="7" spans="1:17" s="97" customFormat="1" ht="65.25" customHeight="1" x14ac:dyDescent="0.95">
      <c r="A7" s="93" t="str">
        <f>'PACK PO T120-2'!B97</f>
        <v>NM-3</v>
      </c>
      <c r="B7" s="95"/>
      <c r="C7" s="93" t="str">
        <f>'PACK PO T120-2'!D97</f>
        <v>Set of 2</v>
      </c>
      <c r="D7" s="89">
        <f>'PACK PO T120-2'!E97</f>
        <v>1</v>
      </c>
      <c r="E7" s="89" t="str">
        <f>'PACK PO T120-2'!F97</f>
        <v>P24</v>
      </c>
    </row>
    <row r="8" spans="1:17" s="97" customFormat="1" ht="65.25" customHeight="1" x14ac:dyDescent="0.95">
      <c r="A8" s="93" t="str">
        <f>'PACK PO T120-2'!B98</f>
        <v>NM-3</v>
      </c>
      <c r="B8" s="95"/>
      <c r="C8" s="93" t="str">
        <f>'PACK PO T120-2'!D98</f>
        <v>Set of 2</v>
      </c>
      <c r="D8" s="89">
        <f>'PACK PO T120-2'!E98</f>
        <v>2</v>
      </c>
      <c r="E8" s="89" t="str">
        <f>'PACK PO T120-2'!F98</f>
        <v>P44</v>
      </c>
    </row>
    <row r="9" spans="1:17" s="97" customFormat="1" ht="65.25" customHeight="1" x14ac:dyDescent="0.95">
      <c r="A9" s="93" t="str">
        <f>'PACK PO T120-2'!B99</f>
        <v>NM-3</v>
      </c>
      <c r="B9" s="95"/>
      <c r="C9" s="93" t="str">
        <f>'PACK PO T120-2'!D99</f>
        <v>Set of 2</v>
      </c>
      <c r="D9" s="89">
        <f>'PACK PO T120-2'!E99</f>
        <v>1</v>
      </c>
      <c r="E9" s="89" t="str">
        <f>'PACK PO T120-2'!F99</f>
        <v>P18</v>
      </c>
    </row>
    <row r="10" spans="1:17" s="97" customFormat="1" ht="65.25" customHeight="1" x14ac:dyDescent="0.95">
      <c r="A10" s="93" t="str">
        <f>'PACK PO T120-2'!B100</f>
        <v>NM-3</v>
      </c>
      <c r="B10" s="95"/>
      <c r="C10" s="93" t="str">
        <f>'PACK PO T120-2'!D100</f>
        <v>Set of 2</v>
      </c>
      <c r="D10" s="89">
        <f>'PACK PO T120-2'!E100</f>
        <v>1</v>
      </c>
      <c r="E10" s="89" t="str">
        <f>'PACK PO T120-2'!F100</f>
        <v>C3</v>
      </c>
    </row>
    <row r="11" spans="1:17" s="97" customFormat="1" ht="65.25" customHeight="1" x14ac:dyDescent="0.95">
      <c r="A11" s="93" t="str">
        <f>'PACK PO T120-2'!B101</f>
        <v>NM-3</v>
      </c>
      <c r="B11" s="95"/>
      <c r="C11" s="93" t="str">
        <f>'PACK PO T120-2'!D101</f>
        <v>Set of 2</v>
      </c>
      <c r="D11" s="89">
        <f>'PACK PO T120-2'!E101</f>
        <v>1</v>
      </c>
      <c r="E11" s="89" t="str">
        <f>'PACK PO T120-2'!F101</f>
        <v>P20</v>
      </c>
    </row>
    <row r="12" spans="1:17" s="97" customFormat="1" ht="65.25" customHeight="1" x14ac:dyDescent="0.95">
      <c r="A12" s="93" t="str">
        <f>'PACK PO T120-2'!B102</f>
        <v>NM-3</v>
      </c>
      <c r="B12" s="95"/>
      <c r="C12" s="93" t="str">
        <f>'PACK PO T120-2'!D102</f>
        <v>Set of 2</v>
      </c>
      <c r="D12" s="89">
        <f>'PACK PO T120-2'!E102</f>
        <v>1</v>
      </c>
      <c r="E12" s="89" t="str">
        <f>'PACK PO T120-2'!F102</f>
        <v>P50</v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14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A4" sqref="A4:A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100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 t="s">
        <v>65</v>
      </c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 t="str">
        <f>'PACK PO T120-2'!B103</f>
        <v>3523A</v>
      </c>
      <c r="B4" s="89"/>
      <c r="C4" s="93" t="str">
        <f>'PACK PO T120-2'!D103</f>
        <v>PC</v>
      </c>
      <c r="D4" s="89">
        <f>'PACK PO T120-2'!E103</f>
        <v>1</v>
      </c>
      <c r="E4" s="89" t="str">
        <f>'PACK PO T120-2'!F103</f>
        <v>C1</v>
      </c>
    </row>
    <row r="5" spans="1:17" s="90" customFormat="1" ht="65.25" customHeight="1" x14ac:dyDescent="0.75">
      <c r="A5" s="93">
        <f>'PACK PO T120-2'!B104</f>
        <v>8004</v>
      </c>
      <c r="B5" s="89"/>
      <c r="C5" s="93" t="str">
        <f>'PACK PO T120-2'!D104</f>
        <v>Set of 2</v>
      </c>
      <c r="D5" s="89">
        <f>'PACK PO T120-2'!E104</f>
        <v>1</v>
      </c>
      <c r="E5" s="89" t="str">
        <f>'PACK PO T120-2'!F104</f>
        <v>P19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2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M22" sqref="M22"/>
    </sheetView>
  </sheetViews>
  <sheetFormatPr defaultRowHeight="15" x14ac:dyDescent="0.25"/>
  <cols>
    <col min="1" max="16384" width="9.140625" style="104"/>
  </cols>
  <sheetData>
    <row r="1" spans="1:13" ht="15.75" customHeight="1" x14ac:dyDescent="0.25">
      <c r="A1" s="232" t="s">
        <v>63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3" ht="15" customHeight="1" x14ac:dyDescent="0.25">
      <c r="A2" s="232"/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13" ht="15" customHeight="1" x14ac:dyDescent="0.25">
      <c r="A3" s="232"/>
      <c r="B3" s="232"/>
      <c r="C3" s="232"/>
      <c r="D3" s="232"/>
      <c r="E3" s="232"/>
      <c r="F3" s="232"/>
      <c r="G3" s="232"/>
      <c r="H3" s="232"/>
      <c r="I3" s="232"/>
      <c r="J3" s="232"/>
      <c r="K3" s="232"/>
    </row>
    <row r="4" spans="1:13" ht="15" customHeight="1" x14ac:dyDescent="0.25">
      <c r="A4" s="232"/>
      <c r="B4" s="232"/>
      <c r="C4" s="232"/>
      <c r="D4" s="232"/>
      <c r="E4" s="232"/>
      <c r="F4" s="232"/>
      <c r="G4" s="232"/>
      <c r="H4" s="232"/>
      <c r="I4" s="232"/>
      <c r="J4" s="232"/>
      <c r="K4" s="232"/>
    </row>
    <row r="5" spans="1:13" ht="15" customHeight="1" x14ac:dyDescent="0.25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</row>
    <row r="6" spans="1:13" ht="15" customHeight="1" x14ac:dyDescent="0.25">
      <c r="A6" s="232"/>
      <c r="B6" s="232"/>
      <c r="C6" s="232"/>
      <c r="D6" s="232"/>
      <c r="E6" s="232"/>
      <c r="F6" s="232"/>
      <c r="G6" s="232"/>
      <c r="H6" s="232"/>
      <c r="I6" s="232"/>
      <c r="J6" s="232"/>
      <c r="K6" s="232"/>
    </row>
    <row r="7" spans="1:13" ht="15" customHeight="1" x14ac:dyDescent="0.25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232"/>
      <c r="M7" s="105"/>
    </row>
    <row r="8" spans="1:13" ht="15" customHeight="1" x14ac:dyDescent="0.25">
      <c r="A8" s="232"/>
      <c r="B8" s="232"/>
      <c r="C8" s="232"/>
      <c r="D8" s="232"/>
      <c r="E8" s="232"/>
      <c r="F8" s="232"/>
      <c r="G8" s="232"/>
      <c r="H8" s="232"/>
      <c r="I8" s="232"/>
      <c r="J8" s="232"/>
      <c r="K8" s="232"/>
    </row>
    <row r="9" spans="1:13" ht="15" customHeight="1" x14ac:dyDescent="0.25">
      <c r="A9" s="232"/>
      <c r="B9" s="232"/>
      <c r="C9" s="232"/>
      <c r="D9" s="232"/>
      <c r="E9" s="232"/>
      <c r="F9" s="232"/>
      <c r="G9" s="232"/>
      <c r="H9" s="232"/>
      <c r="I9" s="232"/>
      <c r="J9" s="232"/>
      <c r="K9" s="232"/>
    </row>
    <row r="10" spans="1:13" ht="15" customHeight="1" x14ac:dyDescent="0.25">
      <c r="A10" s="232"/>
      <c r="B10" s="232"/>
      <c r="C10" s="232"/>
      <c r="D10" s="232"/>
      <c r="E10" s="232"/>
      <c r="F10" s="232"/>
      <c r="G10" s="232"/>
      <c r="H10" s="232"/>
      <c r="I10" s="232"/>
      <c r="J10" s="232"/>
      <c r="K10" s="232"/>
    </row>
    <row r="11" spans="1:13" ht="15" customHeight="1" x14ac:dyDescent="0.25">
      <c r="A11" s="232"/>
      <c r="B11" s="232"/>
      <c r="C11" s="232"/>
      <c r="D11" s="232"/>
      <c r="E11" s="232"/>
      <c r="F11" s="232"/>
      <c r="G11" s="232"/>
      <c r="H11" s="232"/>
      <c r="I11" s="232"/>
      <c r="J11" s="232"/>
      <c r="K11" s="232"/>
    </row>
    <row r="12" spans="1:13" ht="15" customHeight="1" x14ac:dyDescent="0.25">
      <c r="A12" s="232"/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1:13" ht="15" customHeight="1" x14ac:dyDescent="0.25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1:13" ht="15" customHeight="1" x14ac:dyDescent="0.25">
      <c r="A14" s="232"/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1:13" ht="15" customHeight="1" x14ac:dyDescent="0.25">
      <c r="A15" s="232"/>
      <c r="B15" s="232"/>
      <c r="C15" s="232"/>
      <c r="D15" s="232"/>
      <c r="E15" s="232"/>
      <c r="F15" s="232"/>
      <c r="G15" s="232"/>
      <c r="H15" s="232"/>
      <c r="I15" s="232"/>
      <c r="J15" s="232"/>
      <c r="K15" s="232"/>
    </row>
    <row r="16" spans="1:13" ht="15" customHeight="1" x14ac:dyDescent="0.25">
      <c r="A16" s="232"/>
      <c r="B16" s="232"/>
      <c r="C16" s="232"/>
      <c r="D16" s="232"/>
      <c r="E16" s="232"/>
      <c r="F16" s="232"/>
      <c r="G16" s="232"/>
      <c r="H16" s="232"/>
      <c r="I16" s="232"/>
      <c r="J16" s="232"/>
      <c r="K16" s="232"/>
    </row>
    <row r="17" spans="1:11" ht="15" customHeight="1" x14ac:dyDescent="0.25">
      <c r="A17" s="232"/>
      <c r="B17" s="232"/>
      <c r="C17" s="232"/>
      <c r="D17" s="232"/>
      <c r="E17" s="232"/>
      <c r="F17" s="232"/>
      <c r="G17" s="232"/>
      <c r="H17" s="232"/>
      <c r="I17" s="232"/>
      <c r="J17" s="232"/>
      <c r="K17" s="232"/>
    </row>
    <row r="18" spans="1:11" ht="15" customHeight="1" x14ac:dyDescent="0.25">
      <c r="A18" s="232"/>
      <c r="B18" s="232"/>
      <c r="C18" s="232"/>
      <c r="D18" s="232"/>
      <c r="E18" s="232"/>
      <c r="F18" s="232"/>
      <c r="G18" s="232"/>
      <c r="H18" s="232"/>
      <c r="I18" s="232"/>
      <c r="J18" s="232"/>
      <c r="K18" s="232"/>
    </row>
    <row r="19" spans="1:11" ht="15" customHeight="1" x14ac:dyDescent="0.25">
      <c r="A19" s="232"/>
      <c r="B19" s="232"/>
      <c r="C19" s="232"/>
      <c r="D19" s="232"/>
      <c r="E19" s="232"/>
      <c r="F19" s="232"/>
      <c r="G19" s="232"/>
      <c r="H19" s="232"/>
      <c r="I19" s="232"/>
      <c r="J19" s="232"/>
      <c r="K19" s="232"/>
    </row>
    <row r="20" spans="1:11" ht="15" customHeight="1" x14ac:dyDescent="0.25">
      <c r="A20" s="232"/>
      <c r="B20" s="232"/>
      <c r="C20" s="232"/>
      <c r="D20" s="232"/>
      <c r="E20" s="232"/>
      <c r="F20" s="232"/>
      <c r="G20" s="232"/>
      <c r="H20" s="232"/>
      <c r="I20" s="232"/>
      <c r="J20" s="232"/>
      <c r="K20" s="232"/>
    </row>
    <row r="21" spans="1:11" ht="15" customHeight="1" x14ac:dyDescent="0.25">
      <c r="A21" s="232"/>
      <c r="B21" s="232"/>
      <c r="C21" s="232"/>
      <c r="D21" s="232"/>
      <c r="E21" s="232"/>
      <c r="F21" s="232"/>
      <c r="G21" s="232"/>
      <c r="H21" s="232"/>
      <c r="I21" s="232"/>
      <c r="J21" s="232"/>
      <c r="K21" s="232"/>
    </row>
    <row r="22" spans="1:11" ht="15" customHeight="1" x14ac:dyDescent="0.25">
      <c r="A22" s="232"/>
      <c r="B22" s="232"/>
      <c r="C22" s="232"/>
      <c r="D22" s="232"/>
      <c r="E22" s="232"/>
      <c r="F22" s="232"/>
      <c r="G22" s="232"/>
      <c r="H22" s="232"/>
      <c r="I22" s="232"/>
      <c r="J22" s="232"/>
      <c r="K22" s="232"/>
    </row>
    <row r="23" spans="1:11" ht="15" customHeight="1" x14ac:dyDescent="0.25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</row>
    <row r="24" spans="1:11" ht="15" customHeight="1" x14ac:dyDescent="0.25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</row>
    <row r="25" spans="1:11" ht="15" customHeight="1" x14ac:dyDescent="0.25">
      <c r="A25" s="232"/>
      <c r="B25" s="232"/>
      <c r="C25" s="232"/>
      <c r="D25" s="232"/>
      <c r="E25" s="232"/>
      <c r="F25" s="232"/>
      <c r="G25" s="232"/>
      <c r="H25" s="232"/>
      <c r="I25" s="232"/>
      <c r="J25" s="232"/>
      <c r="K25" s="232"/>
    </row>
    <row r="26" spans="1:11" ht="15" customHeight="1" x14ac:dyDescent="0.25">
      <c r="A26" s="232"/>
      <c r="B26" s="232"/>
      <c r="C26" s="232"/>
      <c r="D26" s="232"/>
      <c r="E26" s="232"/>
      <c r="F26" s="232"/>
      <c r="G26" s="232"/>
      <c r="H26" s="232"/>
      <c r="I26" s="232"/>
      <c r="J26" s="232"/>
      <c r="K26" s="232"/>
    </row>
    <row r="27" spans="1:11" ht="15" customHeight="1" x14ac:dyDescent="0.25">
      <c r="A27" s="232"/>
      <c r="B27" s="232"/>
      <c r="C27" s="232"/>
      <c r="D27" s="232"/>
      <c r="E27" s="232"/>
      <c r="F27" s="232"/>
      <c r="G27" s="232"/>
      <c r="H27" s="232"/>
      <c r="I27" s="232"/>
      <c r="J27" s="232"/>
      <c r="K27" s="232"/>
    </row>
    <row r="28" spans="1:11" ht="15" customHeight="1" x14ac:dyDescent="0.25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</row>
    <row r="29" spans="1:11" ht="15" customHeight="1" x14ac:dyDescent="0.25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</row>
    <row r="30" spans="1:11" ht="15" customHeight="1" x14ac:dyDescent="0.25">
      <c r="A30" s="232"/>
      <c r="B30" s="232"/>
      <c r="C30" s="232"/>
      <c r="D30" s="232"/>
      <c r="E30" s="232"/>
      <c r="F30" s="232"/>
      <c r="G30" s="232"/>
      <c r="H30" s="232"/>
      <c r="I30" s="232"/>
      <c r="J30" s="232"/>
      <c r="K30" s="232"/>
    </row>
    <row r="31" spans="1:11" ht="15" customHeight="1" x14ac:dyDescent="0.25">
      <c r="A31" s="232"/>
      <c r="B31" s="232"/>
      <c r="C31" s="232"/>
      <c r="D31" s="232"/>
      <c r="E31" s="232"/>
      <c r="F31" s="232"/>
      <c r="G31" s="232"/>
      <c r="H31" s="232"/>
      <c r="I31" s="232"/>
      <c r="J31" s="232"/>
      <c r="K31" s="232"/>
    </row>
    <row r="32" spans="1:11" ht="15" customHeight="1" x14ac:dyDescent="0.25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</row>
    <row r="33" spans="1:11" ht="15" customHeight="1" x14ac:dyDescent="0.25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</row>
    <row r="34" spans="1:11" ht="15" customHeight="1" x14ac:dyDescent="0.25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</row>
    <row r="35" spans="1:11" ht="15" customHeight="1" x14ac:dyDescent="0.25">
      <c r="A35" s="232"/>
      <c r="B35" s="232"/>
      <c r="C35" s="232"/>
      <c r="D35" s="232"/>
      <c r="E35" s="232"/>
      <c r="F35" s="232"/>
      <c r="G35" s="232"/>
      <c r="H35" s="232"/>
      <c r="I35" s="232"/>
      <c r="J35" s="232"/>
      <c r="K35" s="232"/>
    </row>
    <row r="36" spans="1:11" ht="15" customHeight="1" x14ac:dyDescent="0.25">
      <c r="A36" s="232"/>
      <c r="B36" s="232"/>
      <c r="C36" s="232"/>
      <c r="D36" s="232"/>
      <c r="E36" s="232"/>
      <c r="F36" s="232"/>
      <c r="G36" s="232"/>
      <c r="H36" s="232"/>
      <c r="I36" s="232"/>
      <c r="J36" s="232"/>
      <c r="K36" s="232"/>
    </row>
    <row r="37" spans="1:11" ht="15" customHeight="1" x14ac:dyDescent="0.25">
      <c r="A37" s="232"/>
      <c r="B37" s="232"/>
      <c r="C37" s="232"/>
      <c r="D37" s="232"/>
      <c r="E37" s="232"/>
      <c r="F37" s="232"/>
      <c r="G37" s="232"/>
      <c r="H37" s="232"/>
      <c r="I37" s="232"/>
      <c r="J37" s="232"/>
      <c r="K37" s="232"/>
    </row>
    <row r="38" spans="1:11" ht="15" customHeight="1" x14ac:dyDescent="0.25">
      <c r="A38" s="232"/>
      <c r="B38" s="232"/>
      <c r="C38" s="232"/>
      <c r="D38" s="232"/>
      <c r="E38" s="232"/>
      <c r="F38" s="232"/>
      <c r="G38" s="232"/>
      <c r="H38" s="232"/>
      <c r="I38" s="232"/>
      <c r="J38" s="232"/>
      <c r="K38" s="232"/>
    </row>
    <row r="39" spans="1:11" ht="15" customHeight="1" x14ac:dyDescent="0.25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</row>
    <row r="40" spans="1:11" ht="15" customHeight="1" x14ac:dyDescent="0.25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</row>
    <row r="41" spans="1:11" ht="15" customHeight="1" x14ac:dyDescent="0.25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</row>
    <row r="42" spans="1:11" ht="15" customHeight="1" x14ac:dyDescent="0.25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</row>
    <row r="43" spans="1:11" ht="15" customHeight="1" x14ac:dyDescent="0.25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1" ht="15" customHeight="1" x14ac:dyDescent="0.25">
      <c r="A44" s="232"/>
      <c r="B44" s="232"/>
      <c r="C44" s="232"/>
      <c r="D44" s="232"/>
      <c r="E44" s="232"/>
      <c r="F44" s="232"/>
      <c r="G44" s="232"/>
      <c r="H44" s="232"/>
      <c r="I44" s="232"/>
      <c r="J44" s="232"/>
      <c r="K44" s="232"/>
    </row>
    <row r="45" spans="1:11" ht="15" customHeight="1" x14ac:dyDescent="0.25">
      <c r="A45" s="232"/>
      <c r="B45" s="232"/>
      <c r="C45" s="232"/>
      <c r="D45" s="232"/>
      <c r="E45" s="232"/>
      <c r="F45" s="232"/>
      <c r="G45" s="232"/>
      <c r="H45" s="232"/>
      <c r="I45" s="232"/>
      <c r="J45" s="232"/>
      <c r="K45" s="232"/>
    </row>
    <row r="46" spans="1:11" ht="15" customHeight="1" x14ac:dyDescent="0.25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</row>
    <row r="47" spans="1:11" ht="15" customHeight="1" x14ac:dyDescent="0.25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</row>
    <row r="48" spans="1:11" x14ac:dyDescent="0.25">
      <c r="A48" s="232"/>
      <c r="B48" s="232"/>
      <c r="C48" s="232"/>
      <c r="D48" s="232"/>
      <c r="E48" s="232"/>
      <c r="F48" s="232"/>
      <c r="G48" s="232"/>
      <c r="H48" s="232"/>
      <c r="I48" s="232"/>
      <c r="J48" s="232"/>
      <c r="K48" s="232"/>
    </row>
    <row r="49" spans="1:11" x14ac:dyDescent="0.25">
      <c r="A49" s="232"/>
      <c r="B49" s="232"/>
      <c r="C49" s="232"/>
      <c r="D49" s="232"/>
      <c r="E49" s="232"/>
      <c r="F49" s="232"/>
      <c r="G49" s="232"/>
      <c r="H49" s="232"/>
      <c r="I49" s="232"/>
      <c r="J49" s="232"/>
      <c r="K49" s="232"/>
    </row>
    <row r="50" spans="1:11" x14ac:dyDescent="0.25">
      <c r="A50" s="232"/>
      <c r="B50" s="232"/>
      <c r="C50" s="232"/>
      <c r="D50" s="232"/>
      <c r="E50" s="232"/>
      <c r="F50" s="232"/>
      <c r="G50" s="232"/>
      <c r="H50" s="232"/>
      <c r="I50" s="232"/>
      <c r="J50" s="232"/>
      <c r="K50" s="232"/>
    </row>
    <row r="51" spans="1:11" x14ac:dyDescent="0.25">
      <c r="A51" s="232"/>
      <c r="B51" s="232"/>
      <c r="C51" s="232"/>
      <c r="D51" s="232"/>
      <c r="E51" s="232"/>
      <c r="F51" s="232"/>
      <c r="G51" s="232"/>
      <c r="H51" s="232"/>
      <c r="I51" s="232"/>
      <c r="J51" s="232"/>
      <c r="K51" s="232"/>
    </row>
    <row r="52" spans="1:11" x14ac:dyDescent="0.25">
      <c r="A52" s="232"/>
      <c r="B52" s="232"/>
      <c r="C52" s="232"/>
      <c r="D52" s="232"/>
      <c r="E52" s="232"/>
      <c r="F52" s="232"/>
      <c r="G52" s="232"/>
      <c r="H52" s="232"/>
      <c r="I52" s="232"/>
      <c r="J52" s="232"/>
      <c r="K52" s="232"/>
    </row>
    <row r="53" spans="1:11" x14ac:dyDescent="0.25">
      <c r="A53" s="232"/>
      <c r="B53" s="232"/>
      <c r="C53" s="232"/>
      <c r="D53" s="232"/>
      <c r="E53" s="232"/>
      <c r="F53" s="232"/>
      <c r="G53" s="232"/>
      <c r="H53" s="232"/>
      <c r="I53" s="232"/>
      <c r="J53" s="232"/>
      <c r="K53" s="232"/>
    </row>
  </sheetData>
  <mergeCells count="1">
    <mergeCell ref="A1:K53"/>
  </mergeCells>
  <pageMargins left="0.1" right="0.1" top="0.1" bottom="0.1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workbookViewId="0">
      <selection activeCell="D4" sqref="D4"/>
    </sheetView>
  </sheetViews>
  <sheetFormatPr defaultRowHeight="18.75" x14ac:dyDescent="0.3"/>
  <cols>
    <col min="1" max="2" width="9.140625" style="21" customWidth="1"/>
    <col min="3" max="3" width="33.7109375" style="84" customWidth="1"/>
    <col min="4" max="4" width="9.140625" style="84" customWidth="1"/>
    <col min="5" max="5" width="12.7109375" style="11" customWidth="1"/>
    <col min="6" max="6" width="12" style="20" customWidth="1"/>
    <col min="7" max="9" width="6" style="20" customWidth="1"/>
    <col min="10" max="10" width="13.140625" style="21" customWidth="1"/>
    <col min="11" max="11" width="9.140625" style="21"/>
    <col min="12" max="12" width="13.28515625" style="11" customWidth="1"/>
    <col min="13" max="13" width="13.140625" style="27" customWidth="1"/>
    <col min="14" max="14" width="14.85546875" style="127" customWidth="1"/>
    <col min="15" max="16384" width="9.140625" style="20"/>
  </cols>
  <sheetData>
    <row r="1" spans="1:14" s="11" customFormat="1" ht="70.5" customHeight="1" x14ac:dyDescent="0.3">
      <c r="A1" s="223" t="s">
        <v>37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</row>
    <row r="2" spans="1:14" s="11" customFormat="1" ht="24" customHeight="1" x14ac:dyDescent="0.3">
      <c r="C2" s="173" t="s">
        <v>75</v>
      </c>
      <c r="D2" s="78"/>
      <c r="E2" s="12"/>
      <c r="F2" s="12"/>
      <c r="G2" s="12"/>
      <c r="H2" s="12"/>
      <c r="I2" s="12"/>
      <c r="J2" s="12"/>
      <c r="K2" s="12"/>
      <c r="L2" s="12"/>
      <c r="M2" s="25"/>
      <c r="N2" s="122"/>
    </row>
    <row r="3" spans="1:14" s="11" customFormat="1" ht="26.25" customHeight="1" x14ac:dyDescent="0.3">
      <c r="A3" s="131"/>
      <c r="B3" s="131"/>
      <c r="C3" s="102" t="s">
        <v>36</v>
      </c>
      <c r="D3" s="78"/>
      <c r="E3" s="14"/>
      <c r="F3" s="14"/>
      <c r="G3" s="14"/>
      <c r="H3" s="14"/>
      <c r="I3" s="53"/>
      <c r="J3" s="170" t="s">
        <v>43</v>
      </c>
      <c r="K3" s="12"/>
      <c r="L3" s="14" t="s">
        <v>109</v>
      </c>
      <c r="M3" s="26"/>
      <c r="N3" s="123"/>
    </row>
    <row r="4" spans="1:14" s="11" customFormat="1" ht="24" customHeight="1" thickBot="1" x14ac:dyDescent="0.35">
      <c r="A4" s="15"/>
      <c r="B4" s="15"/>
      <c r="C4" s="102" t="s">
        <v>39</v>
      </c>
      <c r="D4" s="168" t="s">
        <v>111</v>
      </c>
      <c r="E4" s="15"/>
      <c r="F4" s="15"/>
      <c r="G4" s="15"/>
      <c r="H4" s="13"/>
      <c r="J4" s="170" t="s">
        <v>40</v>
      </c>
      <c r="K4" s="24"/>
      <c r="L4" s="168" t="s">
        <v>108</v>
      </c>
      <c r="M4" s="16"/>
      <c r="N4" s="124"/>
    </row>
    <row r="5" spans="1:14" s="11" customFormat="1" ht="18" customHeight="1" x14ac:dyDescent="0.3">
      <c r="A5" s="224" t="s">
        <v>35</v>
      </c>
      <c r="B5" s="227" t="s">
        <v>21</v>
      </c>
      <c r="C5" s="202" t="s">
        <v>22</v>
      </c>
      <c r="D5" s="202" t="s">
        <v>23</v>
      </c>
      <c r="E5" s="214" t="s">
        <v>24</v>
      </c>
      <c r="F5" s="214" t="s">
        <v>25</v>
      </c>
      <c r="G5" s="214" t="s">
        <v>34</v>
      </c>
      <c r="H5" s="214"/>
      <c r="I5" s="214"/>
      <c r="J5" s="214" t="s">
        <v>33</v>
      </c>
      <c r="K5" s="214"/>
      <c r="L5" s="214" t="s">
        <v>32</v>
      </c>
      <c r="M5" s="217" t="s">
        <v>31</v>
      </c>
      <c r="N5" s="220" t="s">
        <v>30</v>
      </c>
    </row>
    <row r="6" spans="1:14" s="11" customFormat="1" ht="17.25" customHeight="1" x14ac:dyDescent="0.3">
      <c r="A6" s="225"/>
      <c r="B6" s="228"/>
      <c r="C6" s="203"/>
      <c r="D6" s="203"/>
      <c r="E6" s="215"/>
      <c r="F6" s="215"/>
      <c r="G6" s="215"/>
      <c r="H6" s="215"/>
      <c r="I6" s="215"/>
      <c r="J6" s="215"/>
      <c r="K6" s="215"/>
      <c r="L6" s="215"/>
      <c r="M6" s="218"/>
      <c r="N6" s="221"/>
    </row>
    <row r="7" spans="1:14" s="11" customFormat="1" ht="43.5" customHeight="1" thickBot="1" x14ac:dyDescent="0.35">
      <c r="A7" s="226"/>
      <c r="B7" s="229"/>
      <c r="C7" s="204"/>
      <c r="D7" s="204"/>
      <c r="E7" s="216"/>
      <c r="F7" s="216"/>
      <c r="G7" s="216"/>
      <c r="H7" s="216"/>
      <c r="I7" s="216"/>
      <c r="J7" s="17" t="s">
        <v>29</v>
      </c>
      <c r="K7" s="17" t="s">
        <v>28</v>
      </c>
      <c r="L7" s="216"/>
      <c r="M7" s="219"/>
      <c r="N7" s="222"/>
    </row>
    <row r="8" spans="1:14" x14ac:dyDescent="0.3">
      <c r="A8" s="79">
        <v>1</v>
      </c>
      <c r="B8" s="79">
        <v>9001</v>
      </c>
      <c r="C8" s="80" t="s">
        <v>72</v>
      </c>
      <c r="D8" s="121" t="s">
        <v>107</v>
      </c>
      <c r="E8" s="22">
        <f>VLOOKUP('PACK PO T120 - H'!A8,'PACK PO T120-2'!$A$8:$J$104,10,0)</f>
        <v>16</v>
      </c>
      <c r="F8" s="19" t="s">
        <v>73</v>
      </c>
      <c r="G8" s="23">
        <f>VLOOKUP(A8,'PACK PO T120-2'!$A$8:$N$104,7,0)</f>
        <v>105</v>
      </c>
      <c r="H8" s="19">
        <f>VLOOKUP(A8,'PACK PO T120-2'!$A$8:$H$104,8,0)</f>
        <v>105</v>
      </c>
      <c r="I8" s="23">
        <f>VLOOKUP('PACK PO T120 - H'!A8,'PACK PO T120-2'!$A$8:$I$104,9,0)</f>
        <v>255</v>
      </c>
      <c r="J8" s="74">
        <f>E8</f>
        <v>16</v>
      </c>
      <c r="K8" s="174">
        <f>IF(A8="","",1)</f>
        <v>1</v>
      </c>
      <c r="L8" s="128">
        <f>M8-VLOOKUP(G8,'[1]CODE-WEIGHT-% COLOR PRICE'!O$3:P$14,2,0)</f>
        <v>1069</v>
      </c>
      <c r="M8" s="75">
        <f>VLOOKUP(A8,'PACK PO T120-2'!$A$8:$M$104,13,0)</f>
        <v>1085</v>
      </c>
      <c r="N8" s="125">
        <f>G8*H8*I8/1000000</f>
        <v>2.811375</v>
      </c>
    </row>
    <row r="9" spans="1:14" x14ac:dyDescent="0.3">
      <c r="A9" s="55">
        <v>2</v>
      </c>
      <c r="B9" s="55">
        <v>9006</v>
      </c>
      <c r="C9" s="81" t="s">
        <v>72</v>
      </c>
      <c r="D9" s="81" t="s">
        <v>107</v>
      </c>
      <c r="E9" s="18">
        <f>VLOOKUP('PACK PO T120 - H'!A9,'PACK PO T120-2'!$A$8:$J$104,10,0)</f>
        <v>12</v>
      </c>
      <c r="F9" s="19" t="s">
        <v>73</v>
      </c>
      <c r="G9" s="19">
        <f>VLOOKUP(A9,'PACK PO T120-2'!$A$8:$N$104,7,0)</f>
        <v>85</v>
      </c>
      <c r="H9" s="19">
        <f>VLOOKUP(A9,'PACK PO T120-2'!$A$8:$H$104,8,0)</f>
        <v>85</v>
      </c>
      <c r="I9" s="19">
        <f>VLOOKUP('PACK PO T120 - H'!A9,'PACK PO T120-2'!$A$8:$I$104,9,0)</f>
        <v>250</v>
      </c>
      <c r="J9" s="76">
        <f t="shared" ref="J9:J40" si="0">E9</f>
        <v>12</v>
      </c>
      <c r="K9" s="76">
        <f t="shared" ref="K9:K40" si="1">IF(A9="","",1)</f>
        <v>1</v>
      </c>
      <c r="L9" s="129">
        <f>M9-VLOOKUP(G9,'[1]CODE-WEIGHT-% COLOR PRICE'!O$3:P$14,2,0)</f>
        <v>720</v>
      </c>
      <c r="M9" s="77">
        <f>VLOOKUP(A9,'PACK PO T120-2'!$A$8:$M$104,13,0)</f>
        <v>733</v>
      </c>
      <c r="N9" s="126">
        <f t="shared" ref="N9:N40" si="2">G9*H9*I9/1000000</f>
        <v>1.8062499999999999</v>
      </c>
    </row>
    <row r="10" spans="1:14" x14ac:dyDescent="0.3">
      <c r="A10" s="55">
        <v>3</v>
      </c>
      <c r="B10" s="55">
        <v>9008</v>
      </c>
      <c r="C10" s="81" t="s">
        <v>72</v>
      </c>
      <c r="D10" s="81" t="s">
        <v>107</v>
      </c>
      <c r="E10" s="18">
        <f>VLOOKUP('PACK PO T120 - H'!A10,'PACK PO T120-2'!$A$8:$J$104,10,0)</f>
        <v>18</v>
      </c>
      <c r="F10" s="19" t="s">
        <v>73</v>
      </c>
      <c r="G10" s="19">
        <f>VLOOKUP(A10,'PACK PO T120-2'!$A$8:$N$104,7,0)</f>
        <v>95</v>
      </c>
      <c r="H10" s="19">
        <f>VLOOKUP(A10,'PACK PO T120-2'!$A$8:$H$104,8,0)</f>
        <v>130</v>
      </c>
      <c r="I10" s="19">
        <f>VLOOKUP('PACK PO T120 - H'!A10,'PACK PO T120-2'!$A$8:$I$104,9,0)</f>
        <v>245</v>
      </c>
      <c r="J10" s="76">
        <f t="shared" si="0"/>
        <v>18</v>
      </c>
      <c r="K10" s="76">
        <f t="shared" si="1"/>
        <v>1</v>
      </c>
      <c r="L10" s="129">
        <f>M10-VLOOKUP(G10,'[1]CODE-WEIGHT-% COLOR PRICE'!O$3:P$14,2,0)</f>
        <v>1284</v>
      </c>
      <c r="M10" s="77">
        <f>VLOOKUP(A10,'PACK PO T120-2'!$A$8:$M$104,13,0)</f>
        <v>1298</v>
      </c>
      <c r="N10" s="126">
        <f t="shared" si="2"/>
        <v>3.0257499999999999</v>
      </c>
    </row>
    <row r="11" spans="1:14" x14ac:dyDescent="0.3">
      <c r="A11" s="55">
        <v>4</v>
      </c>
      <c r="B11" s="55">
        <v>9100</v>
      </c>
      <c r="C11" s="81" t="s">
        <v>72</v>
      </c>
      <c r="D11" s="81" t="s">
        <v>107</v>
      </c>
      <c r="E11" s="18">
        <f>VLOOKUP('PACK PO T120 - H'!A11,'PACK PO T120-2'!$A$8:$J$104,10,0)</f>
        <v>2</v>
      </c>
      <c r="F11" s="19" t="s">
        <v>73</v>
      </c>
      <c r="G11" s="19">
        <f>VLOOKUP(A11,'PACK PO T120-2'!$A$8:$N$104,7,0)</f>
        <v>75</v>
      </c>
      <c r="H11" s="19">
        <f>VLOOKUP(A11,'PACK PO T120-2'!$A$8:$H$104,8,0)</f>
        <v>75</v>
      </c>
      <c r="I11" s="19">
        <f>VLOOKUP('PACK PO T120 - H'!A11,'PACK PO T120-2'!$A$8:$I$104,9,0)</f>
        <v>225</v>
      </c>
      <c r="J11" s="76">
        <f t="shared" si="0"/>
        <v>2</v>
      </c>
      <c r="K11" s="76">
        <f t="shared" si="1"/>
        <v>1</v>
      </c>
      <c r="L11" s="129">
        <f>M11-VLOOKUP(G11,'[1]CODE-WEIGHT-% COLOR PRICE'!O$3:P$14,2,0)</f>
        <v>247</v>
      </c>
      <c r="M11" s="77">
        <f>VLOOKUP(A11,'PACK PO T120-2'!$A$8:$M$104,13,0)</f>
        <v>259</v>
      </c>
      <c r="N11" s="126">
        <f t="shared" si="2"/>
        <v>1.265625</v>
      </c>
    </row>
    <row r="12" spans="1:14" x14ac:dyDescent="0.3">
      <c r="A12" s="55">
        <v>5</v>
      </c>
      <c r="B12" s="55">
        <v>9120</v>
      </c>
      <c r="C12" s="81" t="s">
        <v>72</v>
      </c>
      <c r="D12" s="81" t="s">
        <v>107</v>
      </c>
      <c r="E12" s="18">
        <f>VLOOKUP('PACK PO T120 - H'!A12,'PACK PO T120-2'!$A$8:$J$104,10,0)</f>
        <v>16</v>
      </c>
      <c r="F12" s="19" t="s">
        <v>73</v>
      </c>
      <c r="G12" s="19">
        <f>VLOOKUP(A12,'PACK PO T120-2'!$A$8:$N$104,7,0)</f>
        <v>115</v>
      </c>
      <c r="H12" s="19">
        <f>VLOOKUP(A12,'PACK PO T120-2'!$A$8:$H$104,8,0)</f>
        <v>115</v>
      </c>
      <c r="I12" s="19">
        <f>VLOOKUP('PACK PO T120 - H'!A12,'PACK PO T120-2'!$A$8:$I$104,9,0)</f>
        <v>255</v>
      </c>
      <c r="J12" s="76">
        <f t="shared" si="0"/>
        <v>16</v>
      </c>
      <c r="K12" s="76">
        <f t="shared" si="1"/>
        <v>1</v>
      </c>
      <c r="L12" s="129">
        <f>M12-VLOOKUP(G12,'[1]CODE-WEIGHT-% COLOR PRICE'!O$3:P$14,2,0)</f>
        <v>1171</v>
      </c>
      <c r="M12" s="77">
        <f>VLOOKUP(A12,'PACK PO T120-2'!$A$8:$M$104,13,0)</f>
        <v>1188</v>
      </c>
      <c r="N12" s="126">
        <f t="shared" si="2"/>
        <v>3.3723749999999999</v>
      </c>
    </row>
    <row r="13" spans="1:14" x14ac:dyDescent="0.3">
      <c r="A13" s="55">
        <v>6</v>
      </c>
      <c r="B13" s="55">
        <v>9001</v>
      </c>
      <c r="C13" s="81" t="s">
        <v>72</v>
      </c>
      <c r="D13" s="81" t="s">
        <v>107</v>
      </c>
      <c r="E13" s="18">
        <f>VLOOKUP('PACK PO T120 - H'!A13,'PACK PO T120-2'!$A$8:$J$104,10,0)</f>
        <v>4</v>
      </c>
      <c r="F13" s="19" t="s">
        <v>73</v>
      </c>
      <c r="G13" s="19">
        <f>VLOOKUP(A13,'PACK PO T120-2'!$A$8:$N$104,7,0)</f>
        <v>75</v>
      </c>
      <c r="H13" s="19">
        <f>VLOOKUP(A13,'PACK PO T120-2'!$A$8:$H$104,8,0)</f>
        <v>75</v>
      </c>
      <c r="I13" s="19">
        <f>VLOOKUP('PACK PO T120 - H'!A13,'PACK PO T120-2'!$A$8:$I$104,9,0)</f>
        <v>245</v>
      </c>
      <c r="J13" s="76">
        <f t="shared" si="0"/>
        <v>4</v>
      </c>
      <c r="K13" s="76">
        <f t="shared" si="1"/>
        <v>1</v>
      </c>
      <c r="L13" s="129">
        <f>M13-VLOOKUP(G13,'[1]CODE-WEIGHT-% COLOR PRICE'!O$3:P$14,2,0)</f>
        <v>347</v>
      </c>
      <c r="M13" s="77">
        <f>VLOOKUP(A13,'PACK PO T120-2'!$A$8:$M$104,13,0)</f>
        <v>359</v>
      </c>
      <c r="N13" s="126">
        <f t="shared" si="2"/>
        <v>1.378125</v>
      </c>
    </row>
    <row r="14" spans="1:14" x14ac:dyDescent="0.3">
      <c r="A14" s="55">
        <v>7</v>
      </c>
      <c r="B14" s="55">
        <v>9006</v>
      </c>
      <c r="C14" s="81" t="s">
        <v>72</v>
      </c>
      <c r="D14" s="81" t="s">
        <v>107</v>
      </c>
      <c r="E14" s="18">
        <f>VLOOKUP('PACK PO T120 - H'!A14,'PACK PO T120-2'!$A$8:$J$104,10,0)</f>
        <v>4</v>
      </c>
      <c r="F14" s="19" t="s">
        <v>73</v>
      </c>
      <c r="G14" s="19">
        <f>VLOOKUP(A14,'PACK PO T120-2'!$A$8:$N$104,7,0)</f>
        <v>75</v>
      </c>
      <c r="H14" s="19">
        <f>VLOOKUP(A14,'PACK PO T120-2'!$A$8:$H$104,8,0)</f>
        <v>75</v>
      </c>
      <c r="I14" s="19">
        <f>VLOOKUP('PACK PO T120 - H'!A14,'PACK PO T120-2'!$A$8:$I$104,9,0)</f>
        <v>245</v>
      </c>
      <c r="J14" s="76">
        <f t="shared" si="0"/>
        <v>4</v>
      </c>
      <c r="K14" s="76">
        <f t="shared" si="1"/>
        <v>1</v>
      </c>
      <c r="L14" s="129">
        <f>M14-VLOOKUP(G14,'[1]CODE-WEIGHT-% COLOR PRICE'!O$3:P$14,2,0)</f>
        <v>347</v>
      </c>
      <c r="M14" s="77">
        <f>VLOOKUP(A14,'PACK PO T120-2'!$A$8:$M$104,13,0)</f>
        <v>359</v>
      </c>
      <c r="N14" s="126">
        <f t="shared" si="2"/>
        <v>1.378125</v>
      </c>
    </row>
    <row r="15" spans="1:14" x14ac:dyDescent="0.3">
      <c r="A15" s="55">
        <v>8</v>
      </c>
      <c r="B15" s="55">
        <v>9008</v>
      </c>
      <c r="C15" s="81" t="s">
        <v>72</v>
      </c>
      <c r="D15" s="81" t="s">
        <v>107</v>
      </c>
      <c r="E15" s="18">
        <f>VLOOKUP('PACK PO T120 - H'!A15,'PACK PO T120-2'!$A$8:$J$104,10,0)</f>
        <v>4</v>
      </c>
      <c r="F15" s="19" t="s">
        <v>73</v>
      </c>
      <c r="G15" s="19">
        <f>VLOOKUP(A15,'PACK PO T120-2'!$A$8:$N$104,7,0)</f>
        <v>75</v>
      </c>
      <c r="H15" s="19">
        <f>VLOOKUP(A15,'PACK PO T120-2'!$A$8:$H$104,8,0)</f>
        <v>75</v>
      </c>
      <c r="I15" s="19">
        <f>VLOOKUP('PACK PO T120 - H'!A15,'PACK PO T120-2'!$A$8:$I$104,9,0)</f>
        <v>245</v>
      </c>
      <c r="J15" s="76">
        <f t="shared" si="0"/>
        <v>4</v>
      </c>
      <c r="K15" s="76">
        <f t="shared" si="1"/>
        <v>1</v>
      </c>
      <c r="L15" s="129">
        <f>M15-VLOOKUP(G15,'[1]CODE-WEIGHT-% COLOR PRICE'!O$3:P$14,2,0)</f>
        <v>347</v>
      </c>
      <c r="M15" s="77">
        <f>VLOOKUP(A15,'PACK PO T120-2'!$A$8:$M$104,13,0)</f>
        <v>359</v>
      </c>
      <c r="N15" s="126">
        <f t="shared" si="2"/>
        <v>1.378125</v>
      </c>
    </row>
    <row r="16" spans="1:14" x14ac:dyDescent="0.3">
      <c r="A16" s="55">
        <v>9</v>
      </c>
      <c r="B16" s="55">
        <v>9100</v>
      </c>
      <c r="C16" s="81" t="s">
        <v>72</v>
      </c>
      <c r="D16" s="81" t="s">
        <v>107</v>
      </c>
      <c r="E16" s="18">
        <f>VLOOKUP('PACK PO T120 - H'!A16,'PACK PO T120-2'!$A$8:$J$104,10,0)</f>
        <v>4</v>
      </c>
      <c r="F16" s="19" t="s">
        <v>73</v>
      </c>
      <c r="G16" s="19">
        <f>VLOOKUP(A16,'PACK PO T120-2'!$A$8:$N$104,7,0)</f>
        <v>75</v>
      </c>
      <c r="H16" s="19">
        <f>VLOOKUP(A16,'PACK PO T120-2'!$A$8:$H$104,8,0)</f>
        <v>75</v>
      </c>
      <c r="I16" s="19">
        <f>VLOOKUP('PACK PO T120 - H'!A16,'PACK PO T120-2'!$A$8:$I$104,9,0)</f>
        <v>245</v>
      </c>
      <c r="J16" s="76">
        <f t="shared" si="0"/>
        <v>4</v>
      </c>
      <c r="K16" s="76">
        <f t="shared" si="1"/>
        <v>1</v>
      </c>
      <c r="L16" s="129">
        <f>M16-VLOOKUP(G16,'[1]CODE-WEIGHT-% COLOR PRICE'!O$3:P$14,2,0)</f>
        <v>347</v>
      </c>
      <c r="M16" s="77">
        <f>VLOOKUP(A16,'PACK PO T120-2'!$A$8:$M$104,13,0)</f>
        <v>359</v>
      </c>
      <c r="N16" s="126">
        <f t="shared" si="2"/>
        <v>1.378125</v>
      </c>
    </row>
    <row r="17" spans="1:14" x14ac:dyDescent="0.3">
      <c r="A17" s="55">
        <v>10</v>
      </c>
      <c r="B17" s="55">
        <v>9120</v>
      </c>
      <c r="C17" s="81" t="s">
        <v>72</v>
      </c>
      <c r="D17" s="81" t="s">
        <v>107</v>
      </c>
      <c r="E17" s="18">
        <f>VLOOKUP('PACK PO T120 - H'!A17,'PACK PO T120-2'!$A$8:$J$104,10,0)</f>
        <v>4</v>
      </c>
      <c r="F17" s="19" t="s">
        <v>73</v>
      </c>
      <c r="G17" s="19">
        <f>VLOOKUP(A17,'PACK PO T120-2'!$A$8:$N$104,7,0)</f>
        <v>75</v>
      </c>
      <c r="H17" s="19">
        <f>VLOOKUP(A17,'PACK PO T120-2'!$A$8:$H$104,8,0)</f>
        <v>75</v>
      </c>
      <c r="I17" s="19">
        <f>VLOOKUP('PACK PO T120 - H'!A17,'PACK PO T120-2'!$A$8:$I$104,9,0)</f>
        <v>245</v>
      </c>
      <c r="J17" s="76">
        <f t="shared" si="0"/>
        <v>4</v>
      </c>
      <c r="K17" s="76">
        <f t="shared" si="1"/>
        <v>1</v>
      </c>
      <c r="L17" s="129">
        <f>M17-VLOOKUP(G17,'[1]CODE-WEIGHT-% COLOR PRICE'!O$3:P$14,2,0)</f>
        <v>347</v>
      </c>
      <c r="M17" s="77">
        <f>VLOOKUP(A17,'PACK PO T120-2'!$A$8:$M$104,13,0)</f>
        <v>359</v>
      </c>
      <c r="N17" s="126">
        <f t="shared" si="2"/>
        <v>1.378125</v>
      </c>
    </row>
    <row r="18" spans="1:14" x14ac:dyDescent="0.3">
      <c r="A18" s="55">
        <v>11</v>
      </c>
      <c r="B18" s="55">
        <v>9100</v>
      </c>
      <c r="C18" s="81" t="s">
        <v>72</v>
      </c>
      <c r="D18" s="81" t="s">
        <v>107</v>
      </c>
      <c r="E18" s="18">
        <f>VLOOKUP('PACK PO T120 - H'!A18,'PACK PO T120-2'!$A$8:$J$104,10,0)</f>
        <v>4</v>
      </c>
      <c r="F18" s="19" t="s">
        <v>73</v>
      </c>
      <c r="G18" s="19">
        <f>VLOOKUP(A18,'PACK PO T120-2'!$A$8:$N$104,7,0)</f>
        <v>75</v>
      </c>
      <c r="H18" s="19">
        <f>VLOOKUP(A18,'PACK PO T120-2'!$A$8:$H$104,8,0)</f>
        <v>75</v>
      </c>
      <c r="I18" s="19">
        <f>VLOOKUP('PACK PO T120 - H'!A18,'PACK PO T120-2'!$A$8:$I$104,9,0)</f>
        <v>245</v>
      </c>
      <c r="J18" s="76">
        <f t="shared" si="0"/>
        <v>4</v>
      </c>
      <c r="K18" s="76">
        <f t="shared" si="1"/>
        <v>1</v>
      </c>
      <c r="L18" s="129">
        <f>M18-VLOOKUP(G18,'[1]CODE-WEIGHT-% COLOR PRICE'!O$3:P$14,2,0)</f>
        <v>347</v>
      </c>
      <c r="M18" s="77">
        <f>VLOOKUP(A18,'PACK PO T120-2'!$A$8:$M$104,13,0)</f>
        <v>359</v>
      </c>
      <c r="N18" s="126">
        <f t="shared" si="2"/>
        <v>1.378125</v>
      </c>
    </row>
    <row r="19" spans="1:14" x14ac:dyDescent="0.3">
      <c r="A19" s="55">
        <v>12</v>
      </c>
      <c r="B19" s="55">
        <v>9120</v>
      </c>
      <c r="C19" s="81" t="s">
        <v>72</v>
      </c>
      <c r="D19" s="81" t="s">
        <v>107</v>
      </c>
      <c r="E19" s="18">
        <f>VLOOKUP('PACK PO T120 - H'!A19,'PACK PO T120-2'!$A$8:$J$104,10,0)</f>
        <v>10</v>
      </c>
      <c r="F19" s="19" t="s">
        <v>73</v>
      </c>
      <c r="G19" s="19">
        <f>VLOOKUP(A19,'PACK PO T120-2'!$A$8:$N$104,7,0)</f>
        <v>110</v>
      </c>
      <c r="H19" s="19">
        <f>VLOOKUP(A19,'PACK PO T120-2'!$A$8:$H$104,8,0)</f>
        <v>110</v>
      </c>
      <c r="I19" s="19">
        <f>VLOOKUP('PACK PO T120 - H'!A19,'PACK PO T120-2'!$A$8:$I$104,9,0)</f>
        <v>252</v>
      </c>
      <c r="J19" s="76">
        <f t="shared" si="0"/>
        <v>10</v>
      </c>
      <c r="K19" s="76">
        <f t="shared" si="1"/>
        <v>1</v>
      </c>
      <c r="L19" s="129">
        <f>M19-VLOOKUP(G19,'[1]CODE-WEIGHT-% COLOR PRICE'!O$3:P$14,2,0)</f>
        <v>928</v>
      </c>
      <c r="M19" s="77">
        <f>VLOOKUP(A19,'PACK PO T120-2'!$A$8:$M$104,13,0)</f>
        <v>945</v>
      </c>
      <c r="N19" s="126">
        <f t="shared" si="2"/>
        <v>3.0491999999999999</v>
      </c>
    </row>
    <row r="20" spans="1:14" x14ac:dyDescent="0.3">
      <c r="A20" s="55">
        <v>13</v>
      </c>
      <c r="B20" s="55">
        <v>9001</v>
      </c>
      <c r="C20" s="81" t="s">
        <v>72</v>
      </c>
      <c r="D20" s="81" t="s">
        <v>107</v>
      </c>
      <c r="E20" s="18">
        <f>VLOOKUP('PACK PO T120 - H'!A20,'PACK PO T120-2'!$A$8:$J$104,10,0)</f>
        <v>12</v>
      </c>
      <c r="F20" s="19" t="s">
        <v>73</v>
      </c>
      <c r="G20" s="19">
        <f>VLOOKUP(A20,'PACK PO T120-2'!$A$8:$N$104,7,0)</f>
        <v>110</v>
      </c>
      <c r="H20" s="19">
        <f>VLOOKUP(A20,'PACK PO T120-2'!$A$8:$H$104,8,0)</f>
        <v>110</v>
      </c>
      <c r="I20" s="19">
        <f>VLOOKUP('PACK PO T120 - H'!A20,'PACK PO T120-2'!$A$8:$I$104,9,0)</f>
        <v>250</v>
      </c>
      <c r="J20" s="76">
        <f t="shared" si="0"/>
        <v>12</v>
      </c>
      <c r="K20" s="76">
        <f t="shared" si="1"/>
        <v>1</v>
      </c>
      <c r="L20" s="129">
        <f>M20-VLOOKUP(G20,'[1]CODE-WEIGHT-% COLOR PRICE'!O$3:P$14,2,0)</f>
        <v>864</v>
      </c>
      <c r="M20" s="77">
        <f>VLOOKUP(A20,'PACK PO T120-2'!$A$8:$M$104,13,0)</f>
        <v>881</v>
      </c>
      <c r="N20" s="126">
        <f t="shared" si="2"/>
        <v>3.0249999999999999</v>
      </c>
    </row>
    <row r="21" spans="1:14" x14ac:dyDescent="0.3">
      <c r="A21" s="55">
        <v>14</v>
      </c>
      <c r="B21" s="55">
        <v>9006</v>
      </c>
      <c r="C21" s="81" t="s">
        <v>72</v>
      </c>
      <c r="D21" s="81" t="s">
        <v>107</v>
      </c>
      <c r="E21" s="18">
        <f>VLOOKUP('PACK PO T120 - H'!A21,'PACK PO T120-2'!$A$8:$J$104,10,0)</f>
        <v>10</v>
      </c>
      <c r="F21" s="19" t="s">
        <v>73</v>
      </c>
      <c r="G21" s="19">
        <f>VLOOKUP(A21,'PACK PO T120-2'!$A$8:$N$104,7,0)</f>
        <v>105</v>
      </c>
      <c r="H21" s="19">
        <f>VLOOKUP(A21,'PACK PO T120-2'!$A$8:$H$104,8,0)</f>
        <v>105</v>
      </c>
      <c r="I21" s="19">
        <f>VLOOKUP('PACK PO T120 - H'!A21,'PACK PO T120-2'!$A$8:$I$104,9,0)</f>
        <v>250</v>
      </c>
      <c r="J21" s="76">
        <f t="shared" si="0"/>
        <v>10</v>
      </c>
      <c r="K21" s="76">
        <f t="shared" si="1"/>
        <v>1</v>
      </c>
      <c r="L21" s="129">
        <f>M21-VLOOKUP(G21,'[1]CODE-WEIGHT-% COLOR PRICE'!O$3:P$14,2,0)</f>
        <v>390</v>
      </c>
      <c r="M21" s="77">
        <f>VLOOKUP(A21,'PACK PO T120-2'!$A$8:$M$104,13,0)</f>
        <v>406</v>
      </c>
      <c r="N21" s="126">
        <f t="shared" si="2"/>
        <v>2.7562500000000001</v>
      </c>
    </row>
    <row r="22" spans="1:14" x14ac:dyDescent="0.3">
      <c r="A22" s="55">
        <v>15</v>
      </c>
      <c r="B22" s="55">
        <v>9008</v>
      </c>
      <c r="C22" s="81" t="s">
        <v>72</v>
      </c>
      <c r="D22" s="81" t="s">
        <v>107</v>
      </c>
      <c r="E22" s="18">
        <f>VLOOKUP('PACK PO T120 - H'!A22,'PACK PO T120-2'!$A$8:$J$104,10,0)</f>
        <v>16</v>
      </c>
      <c r="F22" s="19" t="s">
        <v>73</v>
      </c>
      <c r="G22" s="19">
        <f>VLOOKUP(A22,'PACK PO T120-2'!$A$8:$N$104,7,0)</f>
        <v>115</v>
      </c>
      <c r="H22" s="19">
        <f>VLOOKUP(A22,'PACK PO T120-2'!$A$8:$H$104,8,0)</f>
        <v>115</v>
      </c>
      <c r="I22" s="19">
        <f>VLOOKUP('PACK PO T120 - H'!A22,'PACK PO T120-2'!$A$8:$I$104,9,0)</f>
        <v>250</v>
      </c>
      <c r="J22" s="76">
        <f t="shared" si="0"/>
        <v>16</v>
      </c>
      <c r="K22" s="76">
        <f t="shared" si="1"/>
        <v>1</v>
      </c>
      <c r="L22" s="129">
        <f>M22-VLOOKUP(G22,'[1]CODE-WEIGHT-% COLOR PRICE'!O$3:P$14,2,0)</f>
        <v>736</v>
      </c>
      <c r="M22" s="77">
        <f>VLOOKUP(A22,'PACK PO T120-2'!$A$8:$M$104,13,0)</f>
        <v>753</v>
      </c>
      <c r="N22" s="126">
        <f t="shared" si="2"/>
        <v>3.3062499999999999</v>
      </c>
    </row>
    <row r="23" spans="1:14" x14ac:dyDescent="0.3">
      <c r="A23" s="55">
        <v>16</v>
      </c>
      <c r="B23" s="55">
        <v>9100</v>
      </c>
      <c r="C23" s="81" t="s">
        <v>72</v>
      </c>
      <c r="D23" s="81" t="s">
        <v>107</v>
      </c>
      <c r="E23" s="18">
        <f>VLOOKUP('PACK PO T120 - H'!A23,'PACK PO T120-2'!$A$8:$J$104,10,0)</f>
        <v>10</v>
      </c>
      <c r="F23" s="19" t="s">
        <v>73</v>
      </c>
      <c r="G23" s="19">
        <f>VLOOKUP(A23,'PACK PO T120-2'!$A$8:$N$104,7,0)</f>
        <v>110</v>
      </c>
      <c r="H23" s="19">
        <f>VLOOKUP(A23,'PACK PO T120-2'!$A$8:$H$104,8,0)</f>
        <v>110</v>
      </c>
      <c r="I23" s="19">
        <f>VLOOKUP('PACK PO T120 - H'!A23,'PACK PO T120-2'!$A$8:$I$104,9,0)</f>
        <v>252</v>
      </c>
      <c r="J23" s="76">
        <f t="shared" si="0"/>
        <v>10</v>
      </c>
      <c r="K23" s="76">
        <f t="shared" si="1"/>
        <v>1</v>
      </c>
      <c r="L23" s="129">
        <f>M23-VLOOKUP(G23,'[1]CODE-WEIGHT-% COLOR PRICE'!O$3:P$14,2,0)</f>
        <v>928</v>
      </c>
      <c r="M23" s="77">
        <f>VLOOKUP(A23,'PACK PO T120-2'!$A$8:$M$104,13,0)</f>
        <v>945</v>
      </c>
      <c r="N23" s="126">
        <f t="shared" si="2"/>
        <v>3.0491999999999999</v>
      </c>
    </row>
    <row r="24" spans="1:14" x14ac:dyDescent="0.3">
      <c r="A24" s="55">
        <v>17</v>
      </c>
      <c r="B24" s="55">
        <v>9120</v>
      </c>
      <c r="C24" s="81" t="s">
        <v>72</v>
      </c>
      <c r="D24" s="81" t="s">
        <v>107</v>
      </c>
      <c r="E24" s="18">
        <f>VLOOKUP('PACK PO T120 - H'!A24,'PACK PO T120-2'!$A$8:$J$104,10,0)</f>
        <v>5</v>
      </c>
      <c r="F24" s="19" t="s">
        <v>73</v>
      </c>
      <c r="G24" s="19">
        <f>VLOOKUP(A24,'PACK PO T120-2'!$A$8:$N$104,7,0)</f>
        <v>75</v>
      </c>
      <c r="H24" s="19">
        <f>VLOOKUP(A24,'PACK PO T120-2'!$A$8:$H$104,8,0)</f>
        <v>75</v>
      </c>
      <c r="I24" s="19">
        <f>VLOOKUP('PACK PO T120 - H'!A24,'PACK PO T120-2'!$A$8:$I$104,9,0)</f>
        <v>252</v>
      </c>
      <c r="J24" s="76">
        <f t="shared" si="0"/>
        <v>5</v>
      </c>
      <c r="K24" s="76">
        <f t="shared" si="1"/>
        <v>1</v>
      </c>
      <c r="L24" s="129">
        <f>M24-VLOOKUP(G24,'[1]CODE-WEIGHT-% COLOR PRICE'!O$3:P$14,2,0)</f>
        <v>520</v>
      </c>
      <c r="M24" s="77">
        <f>VLOOKUP(A24,'PACK PO T120-2'!$A$8:$M$104,13,0)</f>
        <v>532</v>
      </c>
      <c r="N24" s="126">
        <f t="shared" si="2"/>
        <v>1.4175</v>
      </c>
    </row>
    <row r="25" spans="1:14" x14ac:dyDescent="0.3">
      <c r="A25" s="55">
        <v>18</v>
      </c>
      <c r="B25" s="55">
        <v>9100</v>
      </c>
      <c r="C25" s="81" t="s">
        <v>72</v>
      </c>
      <c r="D25" s="81" t="s">
        <v>107</v>
      </c>
      <c r="E25" s="18">
        <f>VLOOKUP('PACK PO T120 - H'!A25,'PACK PO T120-2'!$A$8:$J$104,10,0)</f>
        <v>5</v>
      </c>
      <c r="F25" s="19" t="s">
        <v>73</v>
      </c>
      <c r="G25" s="19">
        <f>VLOOKUP(A25,'PACK PO T120-2'!$A$8:$N$104,7,0)</f>
        <v>75</v>
      </c>
      <c r="H25" s="19">
        <f>VLOOKUP(A25,'PACK PO T120-2'!$A$8:$H$104,8,0)</f>
        <v>75</v>
      </c>
      <c r="I25" s="19">
        <f>VLOOKUP('PACK PO T120 - H'!A25,'PACK PO T120-2'!$A$8:$I$104,9,0)</f>
        <v>252</v>
      </c>
      <c r="J25" s="76">
        <f t="shared" si="0"/>
        <v>5</v>
      </c>
      <c r="K25" s="76">
        <f t="shared" si="1"/>
        <v>1</v>
      </c>
      <c r="L25" s="129">
        <f>M25-VLOOKUP(G25,'[1]CODE-WEIGHT-% COLOR PRICE'!O$3:P$14,2,0)</f>
        <v>520</v>
      </c>
      <c r="M25" s="77">
        <f>VLOOKUP(A25,'PACK PO T120-2'!$A$8:$M$104,13,0)</f>
        <v>532</v>
      </c>
      <c r="N25" s="126">
        <f t="shared" si="2"/>
        <v>1.4175</v>
      </c>
    </row>
    <row r="26" spans="1:14" x14ac:dyDescent="0.3">
      <c r="A26" s="55">
        <v>19</v>
      </c>
      <c r="B26" s="55">
        <v>9120</v>
      </c>
      <c r="C26" s="81" t="s">
        <v>72</v>
      </c>
      <c r="D26" s="81" t="s">
        <v>107</v>
      </c>
      <c r="E26" s="18">
        <f>VLOOKUP('PACK PO T120 - H'!A26,'PACK PO T120-2'!$A$8:$J$104,10,0)</f>
        <v>5</v>
      </c>
      <c r="F26" s="19" t="s">
        <v>73</v>
      </c>
      <c r="G26" s="19">
        <f>VLOOKUP(A26,'PACK PO T120-2'!$A$8:$N$104,7,0)</f>
        <v>75</v>
      </c>
      <c r="H26" s="19">
        <f>VLOOKUP(A26,'PACK PO T120-2'!$A$8:$H$104,8,0)</f>
        <v>75</v>
      </c>
      <c r="I26" s="19">
        <f>VLOOKUP('PACK PO T120 - H'!A26,'PACK PO T120-2'!$A$8:$I$104,9,0)</f>
        <v>252</v>
      </c>
      <c r="J26" s="76">
        <f t="shared" si="0"/>
        <v>5</v>
      </c>
      <c r="K26" s="76">
        <f t="shared" si="1"/>
        <v>1</v>
      </c>
      <c r="L26" s="129">
        <f>M26-VLOOKUP(G26,'[1]CODE-WEIGHT-% COLOR PRICE'!O$3:P$14,2,0)</f>
        <v>520</v>
      </c>
      <c r="M26" s="77">
        <f>VLOOKUP(A26,'PACK PO T120-2'!$A$8:$M$104,13,0)</f>
        <v>532</v>
      </c>
      <c r="N26" s="126">
        <f t="shared" si="2"/>
        <v>1.4175</v>
      </c>
    </row>
    <row r="27" spans="1:14" x14ac:dyDescent="0.3">
      <c r="A27" s="55">
        <v>20</v>
      </c>
      <c r="B27" s="55">
        <v>9008</v>
      </c>
      <c r="C27" s="81" t="s">
        <v>72</v>
      </c>
      <c r="D27" s="81" t="s">
        <v>107</v>
      </c>
      <c r="E27" s="18">
        <f>VLOOKUP('PACK PO T120 - H'!A27,'PACK PO T120-2'!$A$8:$J$104,10,0)</f>
        <v>5</v>
      </c>
      <c r="F27" s="19" t="s">
        <v>73</v>
      </c>
      <c r="G27" s="19">
        <f>VLOOKUP(A27,'PACK PO T120-2'!$A$8:$N$104,7,0)</f>
        <v>75</v>
      </c>
      <c r="H27" s="19">
        <f>VLOOKUP(A27,'PACK PO T120-2'!$A$8:$H$104,8,0)</f>
        <v>75</v>
      </c>
      <c r="I27" s="19">
        <f>VLOOKUP('PACK PO T120 - H'!A27,'PACK PO T120-2'!$A$8:$I$104,9,0)</f>
        <v>252</v>
      </c>
      <c r="J27" s="76">
        <f t="shared" si="0"/>
        <v>5</v>
      </c>
      <c r="K27" s="76">
        <f t="shared" si="1"/>
        <v>1</v>
      </c>
      <c r="L27" s="129">
        <f>M27-VLOOKUP(G27,'[1]CODE-WEIGHT-% COLOR PRICE'!O$3:P$14,2,0)</f>
        <v>520</v>
      </c>
      <c r="M27" s="77">
        <f>VLOOKUP(A27,'PACK PO T120-2'!$A$8:$M$104,13,0)</f>
        <v>532</v>
      </c>
      <c r="N27" s="126">
        <f t="shared" si="2"/>
        <v>1.4175</v>
      </c>
    </row>
    <row r="28" spans="1:14" x14ac:dyDescent="0.3">
      <c r="A28" s="55">
        <v>21</v>
      </c>
      <c r="B28" s="55">
        <v>9100</v>
      </c>
      <c r="C28" s="81" t="s">
        <v>72</v>
      </c>
      <c r="D28" s="81" t="s">
        <v>107</v>
      </c>
      <c r="E28" s="18">
        <f>VLOOKUP('PACK PO T120 - H'!A28,'PACK PO T120-2'!$A$8:$J$104,10,0)</f>
        <v>16</v>
      </c>
      <c r="F28" s="19" t="s">
        <v>73</v>
      </c>
      <c r="G28" s="19">
        <f>VLOOKUP(A28,'PACK PO T120-2'!$A$8:$N$104,7,0)</f>
        <v>120</v>
      </c>
      <c r="H28" s="19">
        <f>VLOOKUP(A28,'PACK PO T120-2'!$A$8:$H$104,8,0)</f>
        <v>120</v>
      </c>
      <c r="I28" s="19">
        <f>VLOOKUP('PACK PO T120 - H'!A28,'PACK PO T120-2'!$A$8:$I$104,9,0)</f>
        <v>252</v>
      </c>
      <c r="J28" s="76">
        <f t="shared" si="0"/>
        <v>16</v>
      </c>
      <c r="K28" s="76">
        <f t="shared" si="1"/>
        <v>1</v>
      </c>
      <c r="L28" s="129">
        <f>M28-VLOOKUP(G28,'[1]CODE-WEIGHT-% COLOR PRICE'!O$3:P$14,2,0)</f>
        <v>780</v>
      </c>
      <c r="M28" s="77">
        <f>VLOOKUP(A28,'PACK PO T120-2'!$A$8:$M$104,13,0)</f>
        <v>798</v>
      </c>
      <c r="N28" s="126">
        <f t="shared" si="2"/>
        <v>3.6288</v>
      </c>
    </row>
    <row r="29" spans="1:14" x14ac:dyDescent="0.3">
      <c r="A29" s="55">
        <v>22</v>
      </c>
      <c r="B29" s="55">
        <v>9120</v>
      </c>
      <c r="C29" s="81" t="s">
        <v>72</v>
      </c>
      <c r="D29" s="81" t="s">
        <v>107</v>
      </c>
      <c r="E29" s="18">
        <f>VLOOKUP('PACK PO T120 - H'!A29,'PACK PO T120-2'!$A$8:$J$104,10,0)</f>
        <v>12</v>
      </c>
      <c r="F29" s="19" t="s">
        <v>73</v>
      </c>
      <c r="G29" s="19">
        <f>VLOOKUP(A29,'PACK PO T120-2'!$A$8:$N$104,7,0)</f>
        <v>110</v>
      </c>
      <c r="H29" s="19">
        <f>VLOOKUP(A29,'PACK PO T120-2'!$A$8:$H$104,8,0)</f>
        <v>110</v>
      </c>
      <c r="I29" s="19">
        <f>VLOOKUP('PACK PO T120 - H'!A29,'PACK PO T120-2'!$A$8:$I$104,9,0)</f>
        <v>250</v>
      </c>
      <c r="J29" s="76">
        <f t="shared" si="0"/>
        <v>12</v>
      </c>
      <c r="K29" s="76">
        <f t="shared" si="1"/>
        <v>1</v>
      </c>
      <c r="L29" s="129">
        <f>M29-VLOOKUP(G29,'[1]CODE-WEIGHT-% COLOR PRICE'!O$3:P$14,2,0)</f>
        <v>864</v>
      </c>
      <c r="M29" s="77">
        <f>VLOOKUP(A29,'PACK PO T120-2'!$A$8:$M$104,13,0)</f>
        <v>881</v>
      </c>
      <c r="N29" s="126">
        <f t="shared" si="2"/>
        <v>3.0249999999999999</v>
      </c>
    </row>
    <row r="30" spans="1:14" x14ac:dyDescent="0.3">
      <c r="A30" s="55">
        <v>23</v>
      </c>
      <c r="B30" s="55">
        <v>9001</v>
      </c>
      <c r="C30" s="81" t="s">
        <v>72</v>
      </c>
      <c r="D30" s="81" t="s">
        <v>107</v>
      </c>
      <c r="E30" s="18">
        <f>VLOOKUP('PACK PO T120 - H'!A30,'PACK PO T120-2'!$A$8:$J$104,10,0)</f>
        <v>2</v>
      </c>
      <c r="F30" s="19" t="s">
        <v>73</v>
      </c>
      <c r="G30" s="19">
        <f>VLOOKUP(A30,'PACK PO T120-2'!$A$8:$N$104,7,0)</f>
        <v>75</v>
      </c>
      <c r="H30" s="19">
        <f>VLOOKUP(A30,'PACK PO T120-2'!$A$8:$H$104,8,0)</f>
        <v>75</v>
      </c>
      <c r="I30" s="19">
        <f>VLOOKUP('PACK PO T120 - H'!A30,'PACK PO T120-2'!$A$8:$I$104,9,0)</f>
        <v>225</v>
      </c>
      <c r="J30" s="76">
        <f t="shared" si="0"/>
        <v>2</v>
      </c>
      <c r="K30" s="76">
        <f t="shared" si="1"/>
        <v>1</v>
      </c>
      <c r="L30" s="129">
        <f>M30-VLOOKUP(G30,'[1]CODE-WEIGHT-% COLOR PRICE'!O$3:P$14,2,0)</f>
        <v>247</v>
      </c>
      <c r="M30" s="77">
        <f>VLOOKUP(A30,'PACK PO T120-2'!$A$8:$M$104,13,0)</f>
        <v>259</v>
      </c>
      <c r="N30" s="126">
        <f t="shared" si="2"/>
        <v>1.265625</v>
      </c>
    </row>
    <row r="31" spans="1:14" x14ac:dyDescent="0.3">
      <c r="A31" s="55">
        <v>24</v>
      </c>
      <c r="B31" s="55">
        <v>9006</v>
      </c>
      <c r="C31" s="81" t="s">
        <v>72</v>
      </c>
      <c r="D31" s="81" t="s">
        <v>107</v>
      </c>
      <c r="E31" s="18">
        <f>VLOOKUP('PACK PO T120 - H'!A31,'PACK PO T120-2'!$A$8:$J$104,10,0)</f>
        <v>4</v>
      </c>
      <c r="F31" s="19" t="s">
        <v>73</v>
      </c>
      <c r="G31" s="19">
        <f>VLOOKUP(A31,'PACK PO T120-2'!$A$8:$N$104,7,0)</f>
        <v>80</v>
      </c>
      <c r="H31" s="19">
        <f>VLOOKUP(A31,'PACK PO T120-2'!$A$8:$H$104,8,0)</f>
        <v>80</v>
      </c>
      <c r="I31" s="19">
        <f>VLOOKUP('PACK PO T120 - H'!A31,'PACK PO T120-2'!$A$8:$I$104,9,0)</f>
        <v>250</v>
      </c>
      <c r="J31" s="76">
        <f t="shared" si="0"/>
        <v>4</v>
      </c>
      <c r="K31" s="76">
        <f t="shared" si="1"/>
        <v>1</v>
      </c>
      <c r="L31" s="129">
        <f>M31-VLOOKUP(G31,'[1]CODE-WEIGHT-% COLOR PRICE'!O$3:P$14,2,0)</f>
        <v>476</v>
      </c>
      <c r="M31" s="77">
        <f>VLOOKUP(A31,'PACK PO T120-2'!$A$8:$M$104,13,0)</f>
        <v>488</v>
      </c>
      <c r="N31" s="126">
        <f t="shared" si="2"/>
        <v>1.6</v>
      </c>
    </row>
    <row r="32" spans="1:14" x14ac:dyDescent="0.3">
      <c r="A32" s="55">
        <v>25</v>
      </c>
      <c r="B32" s="55">
        <v>9100</v>
      </c>
      <c r="C32" s="81" t="s">
        <v>72</v>
      </c>
      <c r="D32" s="81" t="s">
        <v>107</v>
      </c>
      <c r="E32" s="18">
        <f>VLOOKUP('PACK PO T120 - H'!A32,'PACK PO T120-2'!$A$8:$J$104,10,0)</f>
        <v>2</v>
      </c>
      <c r="F32" s="19" t="s">
        <v>73</v>
      </c>
      <c r="G32" s="19">
        <f>VLOOKUP(A32,'PACK PO T120-2'!$A$8:$N$104,7,0)</f>
        <v>75</v>
      </c>
      <c r="H32" s="19">
        <f>VLOOKUP(A32,'PACK PO T120-2'!$A$8:$H$104,8,0)</f>
        <v>75</v>
      </c>
      <c r="I32" s="19">
        <f>VLOOKUP('PACK PO T120 - H'!A32,'PACK PO T120-2'!$A$8:$I$104,9,0)</f>
        <v>225</v>
      </c>
      <c r="J32" s="76">
        <f t="shared" si="0"/>
        <v>2</v>
      </c>
      <c r="K32" s="76">
        <f t="shared" si="1"/>
        <v>1</v>
      </c>
      <c r="L32" s="129">
        <f>M32-VLOOKUP(G32,'[1]CODE-WEIGHT-% COLOR PRICE'!O$3:P$14,2,0)</f>
        <v>247</v>
      </c>
      <c r="M32" s="77">
        <f>VLOOKUP(A32,'PACK PO T120-2'!$A$8:$M$104,13,0)</f>
        <v>259</v>
      </c>
      <c r="N32" s="126">
        <f t="shared" si="2"/>
        <v>1.265625</v>
      </c>
    </row>
    <row r="33" spans="1:14" x14ac:dyDescent="0.3">
      <c r="A33" s="55">
        <v>26</v>
      </c>
      <c r="B33" s="55">
        <v>9120</v>
      </c>
      <c r="C33" s="81" t="s">
        <v>72</v>
      </c>
      <c r="D33" s="81" t="s">
        <v>107</v>
      </c>
      <c r="E33" s="18">
        <f>VLOOKUP('PACK PO T120 - H'!A33,'PACK PO T120-2'!$A$8:$J$104,10,0)</f>
        <v>4</v>
      </c>
      <c r="F33" s="19" t="s">
        <v>73</v>
      </c>
      <c r="G33" s="19">
        <f>VLOOKUP(A33,'PACK PO T120-2'!$A$8:$N$104,7,0)</f>
        <v>80</v>
      </c>
      <c r="H33" s="19">
        <f>VLOOKUP(A33,'PACK PO T120-2'!$A$8:$H$104,8,0)</f>
        <v>80</v>
      </c>
      <c r="I33" s="19">
        <f>VLOOKUP('PACK PO T120 - H'!A33,'PACK PO T120-2'!$A$8:$I$104,9,0)</f>
        <v>250</v>
      </c>
      <c r="J33" s="76">
        <f t="shared" si="0"/>
        <v>4</v>
      </c>
      <c r="K33" s="76">
        <f t="shared" si="1"/>
        <v>1</v>
      </c>
      <c r="L33" s="129">
        <f>M33-VLOOKUP(G33,'[1]CODE-WEIGHT-% COLOR PRICE'!O$3:P$14,2,0)</f>
        <v>476</v>
      </c>
      <c r="M33" s="77">
        <f>VLOOKUP(A33,'PACK PO T120-2'!$A$8:$M$104,13,0)</f>
        <v>488</v>
      </c>
      <c r="N33" s="126">
        <f t="shared" si="2"/>
        <v>1.6</v>
      </c>
    </row>
    <row r="34" spans="1:14" x14ac:dyDescent="0.3">
      <c r="A34" s="55">
        <v>27</v>
      </c>
      <c r="B34" s="55">
        <v>9001</v>
      </c>
      <c r="C34" s="81" t="s">
        <v>72</v>
      </c>
      <c r="D34" s="81" t="s">
        <v>107</v>
      </c>
      <c r="E34" s="18">
        <f>VLOOKUP('PACK PO T120 - H'!A34,'PACK PO T120-2'!$A$8:$J$104,10,0)</f>
        <v>4</v>
      </c>
      <c r="F34" s="19" t="s">
        <v>73</v>
      </c>
      <c r="G34" s="19">
        <f>VLOOKUP(A34,'PACK PO T120-2'!$A$8:$N$104,7,0)</f>
        <v>80</v>
      </c>
      <c r="H34" s="19">
        <f>VLOOKUP(A34,'PACK PO T120-2'!$A$8:$H$104,8,0)</f>
        <v>80</v>
      </c>
      <c r="I34" s="19">
        <f>VLOOKUP('PACK PO T120 - H'!A34,'PACK PO T120-2'!$A$8:$I$104,9,0)</f>
        <v>250</v>
      </c>
      <c r="J34" s="76">
        <f t="shared" si="0"/>
        <v>4</v>
      </c>
      <c r="K34" s="76">
        <f t="shared" si="1"/>
        <v>1</v>
      </c>
      <c r="L34" s="129">
        <f>M34-VLOOKUP(G34,'[1]CODE-WEIGHT-% COLOR PRICE'!O$3:P$14,2,0)</f>
        <v>476</v>
      </c>
      <c r="M34" s="77">
        <f>VLOOKUP(A34,'PACK PO T120-2'!$A$8:$M$104,13,0)</f>
        <v>488</v>
      </c>
      <c r="N34" s="126">
        <f t="shared" si="2"/>
        <v>1.6</v>
      </c>
    </row>
    <row r="35" spans="1:14" x14ac:dyDescent="0.3">
      <c r="A35" s="55">
        <v>28</v>
      </c>
      <c r="B35" s="55">
        <v>9006</v>
      </c>
      <c r="C35" s="81" t="s">
        <v>72</v>
      </c>
      <c r="D35" s="81" t="s">
        <v>107</v>
      </c>
      <c r="E35" s="18">
        <f>VLOOKUP('PACK PO T120 - H'!A35,'PACK PO T120-2'!$A$8:$J$104,10,0)</f>
        <v>4</v>
      </c>
      <c r="F35" s="19" t="s">
        <v>73</v>
      </c>
      <c r="G35" s="19">
        <f>VLOOKUP(A35,'PACK PO T120-2'!$A$8:$N$104,7,0)</f>
        <v>80</v>
      </c>
      <c r="H35" s="19">
        <f>VLOOKUP(A35,'PACK PO T120-2'!$A$8:$H$104,8,0)</f>
        <v>80</v>
      </c>
      <c r="I35" s="19">
        <f>VLOOKUP('PACK PO T120 - H'!A35,'PACK PO T120-2'!$A$8:$I$104,9,0)</f>
        <v>250</v>
      </c>
      <c r="J35" s="76">
        <f t="shared" si="0"/>
        <v>4</v>
      </c>
      <c r="K35" s="76">
        <f t="shared" si="1"/>
        <v>1</v>
      </c>
      <c r="L35" s="129">
        <f>M35-VLOOKUP(G35,'[1]CODE-WEIGHT-% COLOR PRICE'!O$3:P$14,2,0)</f>
        <v>476</v>
      </c>
      <c r="M35" s="77">
        <f>VLOOKUP(A35,'PACK PO T120-2'!$A$8:$M$104,13,0)</f>
        <v>488</v>
      </c>
      <c r="N35" s="126">
        <f t="shared" si="2"/>
        <v>1.6</v>
      </c>
    </row>
    <row r="36" spans="1:14" x14ac:dyDescent="0.3">
      <c r="A36" s="55">
        <v>29</v>
      </c>
      <c r="B36" s="55">
        <v>9008</v>
      </c>
      <c r="C36" s="81" t="s">
        <v>72</v>
      </c>
      <c r="D36" s="81" t="s">
        <v>107</v>
      </c>
      <c r="E36" s="18">
        <f>VLOOKUP('PACK PO T120 - H'!A36,'PACK PO T120-2'!$A$8:$J$104,10,0)</f>
        <v>4</v>
      </c>
      <c r="F36" s="19" t="s">
        <v>73</v>
      </c>
      <c r="G36" s="19">
        <f>VLOOKUP(A36,'PACK PO T120-2'!$A$8:$N$104,7,0)</f>
        <v>80</v>
      </c>
      <c r="H36" s="19">
        <f>VLOOKUP(A36,'PACK PO T120-2'!$A$8:$H$104,8,0)</f>
        <v>80</v>
      </c>
      <c r="I36" s="19">
        <f>VLOOKUP('PACK PO T120 - H'!A36,'PACK PO T120-2'!$A$8:$I$104,9,0)</f>
        <v>250</v>
      </c>
      <c r="J36" s="76">
        <f t="shared" si="0"/>
        <v>4</v>
      </c>
      <c r="K36" s="76">
        <f t="shared" si="1"/>
        <v>1</v>
      </c>
      <c r="L36" s="129">
        <f>M36-VLOOKUP(G36,'[1]CODE-WEIGHT-% COLOR PRICE'!O$3:P$14,2,0)</f>
        <v>476</v>
      </c>
      <c r="M36" s="77">
        <f>VLOOKUP(A36,'PACK PO T120-2'!$A$8:$M$104,13,0)</f>
        <v>488</v>
      </c>
      <c r="N36" s="126">
        <f t="shared" si="2"/>
        <v>1.6</v>
      </c>
    </row>
    <row r="37" spans="1:14" x14ac:dyDescent="0.3">
      <c r="A37" s="130">
        <v>30</v>
      </c>
      <c r="B37" s="55">
        <v>9100</v>
      </c>
      <c r="C37" s="81" t="s">
        <v>72</v>
      </c>
      <c r="D37" s="81" t="s">
        <v>107</v>
      </c>
      <c r="E37" s="18">
        <f>VLOOKUP('PACK PO T120 - H'!A37,'PACK PO T120-2'!$A$8:$J$104,10,0)</f>
        <v>4</v>
      </c>
      <c r="F37" s="19" t="s">
        <v>73</v>
      </c>
      <c r="G37" s="19">
        <f>VLOOKUP(A37,'PACK PO T120-2'!$A$8:$N$104,7,0)</f>
        <v>80</v>
      </c>
      <c r="H37" s="19">
        <f>VLOOKUP(A37,'PACK PO T120-2'!$A$8:$H$104,8,0)</f>
        <v>80</v>
      </c>
      <c r="I37" s="19">
        <f>VLOOKUP('PACK PO T120 - H'!A37,'PACK PO T120-2'!$A$8:$I$104,9,0)</f>
        <v>250</v>
      </c>
      <c r="J37" s="76">
        <f t="shared" si="0"/>
        <v>4</v>
      </c>
      <c r="K37" s="76">
        <f t="shared" si="1"/>
        <v>1</v>
      </c>
      <c r="L37" s="129">
        <f>M37-VLOOKUP(G37,'[1]CODE-WEIGHT-% COLOR PRICE'!O$3:P$14,2,0)</f>
        <v>476</v>
      </c>
      <c r="M37" s="77">
        <f>VLOOKUP(A37,'PACK PO T120-2'!$A$8:$M$104,13,0)</f>
        <v>488</v>
      </c>
      <c r="N37" s="126">
        <f t="shared" si="2"/>
        <v>1.6</v>
      </c>
    </row>
    <row r="38" spans="1:14" x14ac:dyDescent="0.3">
      <c r="A38" s="132">
        <v>31</v>
      </c>
      <c r="B38" s="55">
        <v>9120</v>
      </c>
      <c r="C38" s="81" t="s">
        <v>72</v>
      </c>
      <c r="D38" s="81" t="s">
        <v>107</v>
      </c>
      <c r="E38" s="18">
        <f>VLOOKUP('PACK PO T120 - H'!A38,'PACK PO T120-2'!$A$8:$J$104,10,0)</f>
        <v>4</v>
      </c>
      <c r="F38" s="19" t="s">
        <v>73</v>
      </c>
      <c r="G38" s="19">
        <f>VLOOKUP(A38,'PACK PO T120-2'!$A$8:$N$104,7,0)</f>
        <v>80</v>
      </c>
      <c r="H38" s="19">
        <f>VLOOKUP(A38,'PACK PO T120-2'!$A$8:$H$104,8,0)</f>
        <v>80</v>
      </c>
      <c r="I38" s="19">
        <f>VLOOKUP('PACK PO T120 - H'!A38,'PACK PO T120-2'!$A$8:$I$104,9,0)</f>
        <v>250</v>
      </c>
      <c r="J38" s="76">
        <f t="shared" si="0"/>
        <v>4</v>
      </c>
      <c r="K38" s="76">
        <f t="shared" si="1"/>
        <v>1</v>
      </c>
      <c r="L38" s="129">
        <f>M38-VLOOKUP(G38,'[1]CODE-WEIGHT-% COLOR PRICE'!O$3:P$14,2,0)</f>
        <v>476</v>
      </c>
      <c r="M38" s="77">
        <f>VLOOKUP(A38,'PACK PO T120-2'!$A$8:$M$104,13,0)</f>
        <v>488</v>
      </c>
      <c r="N38" s="126">
        <f t="shared" si="2"/>
        <v>1.6</v>
      </c>
    </row>
    <row r="39" spans="1:14" x14ac:dyDescent="0.3">
      <c r="A39" s="132">
        <v>32</v>
      </c>
      <c r="B39" s="55">
        <v>9100</v>
      </c>
      <c r="C39" s="81" t="s">
        <v>72</v>
      </c>
      <c r="D39" s="81" t="s">
        <v>107</v>
      </c>
      <c r="E39" s="18">
        <f>VLOOKUP('PACK PO T120 - H'!A39,'PACK PO T120-2'!$A$8:$J$104,10,0)</f>
        <v>14</v>
      </c>
      <c r="F39" s="19" t="s">
        <v>73</v>
      </c>
      <c r="G39" s="19">
        <f>VLOOKUP(A39,'PACK PO T120-2'!$A$8:$N$104,7,0)</f>
        <v>110</v>
      </c>
      <c r="H39" s="19">
        <f>VLOOKUP(A39,'PACK PO T120-2'!$A$8:$H$104,8,0)</f>
        <v>110</v>
      </c>
      <c r="I39" s="19">
        <f>VLOOKUP('PACK PO T120 - H'!A39,'PACK PO T120-2'!$A$8:$I$104,9,0)</f>
        <v>250</v>
      </c>
      <c r="J39" s="76">
        <f t="shared" si="0"/>
        <v>14</v>
      </c>
      <c r="K39" s="76">
        <f t="shared" si="1"/>
        <v>1</v>
      </c>
      <c r="L39" s="129">
        <f>M39-VLOOKUP(G39,'[1]CODE-WEIGHT-% COLOR PRICE'!O$3:P$14,2,0)</f>
        <v>942</v>
      </c>
      <c r="M39" s="77">
        <f>VLOOKUP(A39,'PACK PO T120-2'!$A$8:$M$104,13,0)</f>
        <v>959</v>
      </c>
      <c r="N39" s="126">
        <f t="shared" si="2"/>
        <v>3.0249999999999999</v>
      </c>
    </row>
    <row r="40" spans="1:14" x14ac:dyDescent="0.3">
      <c r="A40" s="132">
        <v>33</v>
      </c>
      <c r="B40" s="55">
        <v>9120</v>
      </c>
      <c r="C40" s="81" t="s">
        <v>72</v>
      </c>
      <c r="D40" s="81" t="s">
        <v>107</v>
      </c>
      <c r="E40" s="18">
        <f>VLOOKUP('PACK PO T120 - H'!A40,'PACK PO T120-2'!$A$8:$J$104,10,0)</f>
        <v>2</v>
      </c>
      <c r="F40" s="19" t="s">
        <v>73</v>
      </c>
      <c r="G40" s="19">
        <f>VLOOKUP(A40,'PACK PO T120-2'!$A$8:$N$104,7,0)</f>
        <v>75</v>
      </c>
      <c r="H40" s="19">
        <f>VLOOKUP(A40,'PACK PO T120-2'!$A$8:$H$104,8,0)</f>
        <v>75</v>
      </c>
      <c r="I40" s="19">
        <f>VLOOKUP('PACK PO T120 - H'!A40,'PACK PO T120-2'!$A$8:$I$104,9,0)</f>
        <v>225</v>
      </c>
      <c r="J40" s="76">
        <f t="shared" si="0"/>
        <v>2</v>
      </c>
      <c r="K40" s="175">
        <f t="shared" si="1"/>
        <v>1</v>
      </c>
      <c r="L40" s="129">
        <f>M40-VLOOKUP(G40,'[1]CODE-WEIGHT-% COLOR PRICE'!O$3:P$14,2,0)</f>
        <v>247</v>
      </c>
      <c r="M40" s="77">
        <f>VLOOKUP(A40,'PACK PO T120-2'!$A$8:$M$104,13,0)</f>
        <v>259</v>
      </c>
      <c r="N40" s="126">
        <f t="shared" si="2"/>
        <v>1.265625</v>
      </c>
    </row>
    <row r="41" spans="1:14" x14ac:dyDescent="0.3">
      <c r="B41" s="177"/>
      <c r="D41" s="166"/>
      <c r="E41" s="11">
        <f>SUM(E8:E40)</f>
        <v>242</v>
      </c>
      <c r="J41" s="21">
        <f>SUM(J8:J40)</f>
        <v>242</v>
      </c>
      <c r="K41" s="21">
        <f>SUM(K8:K40)</f>
        <v>33</v>
      </c>
      <c r="M41" s="27">
        <f>SUM(M8:M40)</f>
        <v>19606</v>
      </c>
      <c r="N41" s="127">
        <f>SUM(N8:N40)</f>
        <v>66.081699999999998</v>
      </c>
    </row>
  </sheetData>
  <autoFilter ref="A7:N41">
    <filterColumn colId="6" showButton="0"/>
    <filterColumn colId="7" showButton="0"/>
  </autoFilter>
  <mergeCells count="12">
    <mergeCell ref="L5:L7"/>
    <mergeCell ref="M5:M7"/>
    <mergeCell ref="N5:N7"/>
    <mergeCell ref="A1:N1"/>
    <mergeCell ref="A5:A7"/>
    <mergeCell ref="C5:C7"/>
    <mergeCell ref="D5:D7"/>
    <mergeCell ref="E5:E7"/>
    <mergeCell ref="F5:F7"/>
    <mergeCell ref="G5:I7"/>
    <mergeCell ref="J5:K6"/>
    <mergeCell ref="B5:B7"/>
  </mergeCells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D14" sqref="D14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44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T120-2'!B8</f>
        <v>8007</v>
      </c>
      <c r="B4" s="89"/>
      <c r="C4" s="93" t="str">
        <f>'PACK PO T120-2'!D8</f>
        <v>Set of 3</v>
      </c>
      <c r="D4" s="89">
        <f>'PACK PO T120-2'!E8</f>
        <v>7</v>
      </c>
      <c r="E4" s="89" t="str">
        <f>'PACK PO T120-2'!F8</f>
        <v>C5</v>
      </c>
    </row>
    <row r="5" spans="1:17" s="90" customFormat="1" ht="65.25" customHeight="1" x14ac:dyDescent="0.75">
      <c r="A5" s="93">
        <f>'PACK PO T120-2'!B9</f>
        <v>8004</v>
      </c>
      <c r="B5" s="89"/>
      <c r="C5" s="93" t="str">
        <f>'PACK PO T120-2'!D9</f>
        <v>Set of 2</v>
      </c>
      <c r="D5" s="89">
        <f>'PACK PO T120-2'!E9</f>
        <v>5</v>
      </c>
      <c r="E5" s="89" t="str">
        <f>'PACK PO T120-2'!F9</f>
        <v>C3</v>
      </c>
    </row>
    <row r="6" spans="1:17" s="97" customFormat="1" ht="65.25" customHeight="1" x14ac:dyDescent="0.95">
      <c r="A6" s="93">
        <f>'PACK PO T120-2'!B10</f>
        <v>9034</v>
      </c>
      <c r="B6" s="95"/>
      <c r="C6" s="93" t="str">
        <f>'PACK PO T120-2'!D10</f>
        <v>Set of 3</v>
      </c>
      <c r="D6" s="89">
        <f>'PACK PO T120-2'!E10</f>
        <v>2</v>
      </c>
      <c r="E6" s="89" t="str">
        <f>'PACK PO T120-2'!F10</f>
        <v>C5</v>
      </c>
    </row>
    <row r="7" spans="1:17" s="97" customFormat="1" ht="65.25" customHeight="1" x14ac:dyDescent="0.95">
      <c r="A7" s="93">
        <f>'PACK PO T120-2'!B11</f>
        <v>9034</v>
      </c>
      <c r="B7" s="95"/>
      <c r="C7" s="93" t="str">
        <f>'PACK PO T120-2'!D11</f>
        <v>Set of 3</v>
      </c>
      <c r="D7" s="89">
        <f>'PACK PO T120-2'!E11</f>
        <v>2</v>
      </c>
      <c r="E7" s="89" t="str">
        <f>'PACK PO T120-2'!F11</f>
        <v>P19</v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16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I7" sqref="I7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46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T120-2'!B12</f>
        <v>3245</v>
      </c>
      <c r="B4" s="89"/>
      <c r="C4" s="93" t="str">
        <f>'PACK PO T120-2'!D12</f>
        <v>Set of 2</v>
      </c>
      <c r="D4" s="89">
        <f>'PACK PO T120-2'!E12</f>
        <v>8</v>
      </c>
      <c r="E4" s="89" t="str">
        <f>'PACK PO T120-2'!F12</f>
        <v>P33</v>
      </c>
    </row>
    <row r="5" spans="1:17" s="90" customFormat="1" ht="65.25" customHeight="1" x14ac:dyDescent="0.75">
      <c r="A5" s="93">
        <f>'PACK PO T120-2'!B13</f>
        <v>8050</v>
      </c>
      <c r="B5" s="89"/>
      <c r="C5" s="93" t="str">
        <f>'PACK PO T120-2'!D13</f>
        <v>PC</v>
      </c>
      <c r="D5" s="89">
        <f>'PACK PO T120-2'!E13</f>
        <v>4</v>
      </c>
      <c r="E5" s="89" t="str">
        <f>'PACK PO T120-2'!F13</f>
        <v>C1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12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D14" sqref="D14"/>
    </sheetView>
  </sheetViews>
  <sheetFormatPr defaultRowHeight="15" x14ac:dyDescent="0.25"/>
  <cols>
    <col min="1" max="1" width="17.85546875" style="88" customWidth="1"/>
    <col min="2" max="2" width="4.855468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47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T120-2'!B14</f>
        <v>8004</v>
      </c>
      <c r="B4" s="89"/>
      <c r="C4" s="93" t="str">
        <f>'PACK PO T120-2'!D14</f>
        <v>Set of 2</v>
      </c>
      <c r="D4" s="89">
        <f>'PACK PO T120-2'!E14</f>
        <v>4</v>
      </c>
      <c r="E4" s="89" t="str">
        <f>'PACK PO T120-2'!F14</f>
        <v>P19</v>
      </c>
    </row>
    <row r="5" spans="1:17" s="90" customFormat="1" ht="65.25" customHeight="1" x14ac:dyDescent="0.75">
      <c r="A5" s="93">
        <f>'PACK PO T120-2'!B15</f>
        <v>8004</v>
      </c>
      <c r="B5" s="89"/>
      <c r="C5" s="93" t="str">
        <f>'PACK PO T120-2'!D15</f>
        <v>Set of 2</v>
      </c>
      <c r="D5" s="89">
        <f>'PACK PO T120-2'!E15</f>
        <v>8</v>
      </c>
      <c r="E5" s="89" t="str">
        <f>'PACK PO T120-2'!F15</f>
        <v>P33</v>
      </c>
    </row>
    <row r="6" spans="1:17" s="97" customFormat="1" ht="65.25" customHeight="1" x14ac:dyDescent="0.95">
      <c r="A6" s="93">
        <f>'PACK PO T120-2'!B16</f>
        <v>3245</v>
      </c>
      <c r="B6" s="95"/>
      <c r="C6" s="93" t="str">
        <f>'PACK PO T120-2'!D16</f>
        <v>Set of 2</v>
      </c>
      <c r="D6" s="89">
        <f>'PACK PO T120-2'!E16</f>
        <v>2</v>
      </c>
      <c r="E6" s="89" t="str">
        <f>'PACK PO T120-2'!F16</f>
        <v>P33</v>
      </c>
    </row>
    <row r="7" spans="1:17" s="97" customFormat="1" ht="65.25" customHeight="1" x14ac:dyDescent="0.95">
      <c r="A7" s="93" t="str">
        <f>'PACK PO T120-2'!B17</f>
        <v>NM-1</v>
      </c>
      <c r="B7" s="95"/>
      <c r="C7" s="93" t="str">
        <f>'PACK PO T120-2'!D17</f>
        <v>Set of 2</v>
      </c>
      <c r="D7" s="89">
        <f>'PACK PO T120-2'!E17</f>
        <v>1</v>
      </c>
      <c r="E7" s="89" t="str">
        <f>'PACK PO T120-2'!F17</f>
        <v>C3</v>
      </c>
    </row>
    <row r="8" spans="1:17" s="97" customFormat="1" ht="65.25" customHeight="1" x14ac:dyDescent="0.95">
      <c r="A8" s="93" t="str">
        <f>'PACK PO T120-2'!B18</f>
        <v>NM-1</v>
      </c>
      <c r="B8" s="95"/>
      <c r="C8" s="93" t="str">
        <f>'PACK PO T120-2'!D18</f>
        <v>Set of 2</v>
      </c>
      <c r="D8" s="89">
        <f>'PACK PO T120-2'!E18</f>
        <v>1</v>
      </c>
      <c r="E8" s="89" t="str">
        <f>'PACK PO T120-2'!F18</f>
        <v>P18</v>
      </c>
    </row>
    <row r="9" spans="1:17" s="97" customFormat="1" ht="65.25" customHeight="1" x14ac:dyDescent="0.95">
      <c r="A9" s="93" t="str">
        <f>'PACK PO T120-2'!B19</f>
        <v>NM-1</v>
      </c>
      <c r="B9" s="95"/>
      <c r="C9" s="93" t="str">
        <f>'PACK PO T120-2'!D19</f>
        <v>Set of 2</v>
      </c>
      <c r="D9" s="89">
        <f>'PACK PO T120-2'!E19</f>
        <v>1</v>
      </c>
      <c r="E9" s="89" t="str">
        <f>'PACK PO T120-2'!F19</f>
        <v>P44</v>
      </c>
    </row>
    <row r="10" spans="1:17" s="97" customFormat="1" ht="65.25" customHeight="1" x14ac:dyDescent="0.95">
      <c r="A10" s="93" t="str">
        <f>'PACK PO T120-2'!B20</f>
        <v>NM-1</v>
      </c>
      <c r="B10" s="95"/>
      <c r="C10" s="93" t="str">
        <f>'PACK PO T120-2'!D20</f>
        <v>Set of 2</v>
      </c>
      <c r="D10" s="89">
        <f>'PACK PO T120-2'!E20</f>
        <v>1</v>
      </c>
      <c r="E10" s="89" t="str">
        <f>'PACK PO T120-2'!F20</f>
        <v>P20</v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18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E4" sqref="E4:E5"/>
    </sheetView>
  </sheetViews>
  <sheetFormatPr defaultRowHeight="15" x14ac:dyDescent="0.25"/>
  <cols>
    <col min="1" max="1" width="17.855468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48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 t="str">
        <f>'PACK PO T120-2'!B21</f>
        <v>3523A</v>
      </c>
      <c r="B4" s="89"/>
      <c r="C4" s="93" t="str">
        <f>'PACK PO T120-2'!D21</f>
        <v>PC</v>
      </c>
      <c r="D4" s="89">
        <f>'PACK PO T120-2'!E21</f>
        <v>1</v>
      </c>
      <c r="E4" s="89" t="str">
        <f>'PACK PO T120-2'!F21</f>
        <v>P20</v>
      </c>
    </row>
    <row r="5" spans="1:17" s="90" customFormat="1" ht="65.25" customHeight="1" x14ac:dyDescent="0.75">
      <c r="A5" s="93">
        <f>'PACK PO T120-2'!B22</f>
        <v>8004</v>
      </c>
      <c r="B5" s="89"/>
      <c r="C5" s="93" t="str">
        <f>'PACK PO T120-2'!D22</f>
        <v>Set of 2</v>
      </c>
      <c r="D5" s="89">
        <f>'PACK PO T120-2'!E22</f>
        <v>1</v>
      </c>
      <c r="E5" s="89" t="str">
        <f>'PACK PO T120-2'!F22</f>
        <v>P20</v>
      </c>
    </row>
    <row r="6" spans="1:17" s="97" customFormat="1" ht="65.25" customHeight="1" x14ac:dyDescent="0.95">
      <c r="A6" s="93"/>
      <c r="B6" s="95"/>
      <c r="C6" s="93" t="str">
        <f>IF(A6="","",'PACK PO T120-2'!D10)</f>
        <v/>
      </c>
      <c r="D6" s="89" t="str">
        <f>IF(A6="","",'PACK PO T120-2'!E10)</f>
        <v/>
      </c>
      <c r="E6" s="89" t="str">
        <f>IF(A6="","",'PACK PO T120-2'!F10)</f>
        <v/>
      </c>
    </row>
    <row r="7" spans="1:17" s="97" customFormat="1" ht="65.25" customHeight="1" x14ac:dyDescent="0.95">
      <c r="A7" s="93"/>
      <c r="B7" s="95"/>
      <c r="C7" s="93" t="str">
        <f>IF(A7="","",'PACK PO T120-2'!D11)</f>
        <v/>
      </c>
      <c r="D7" s="89" t="str">
        <f>IF(A7="","",'PACK PO T120-2'!E11)</f>
        <v/>
      </c>
      <c r="E7" s="89" t="str">
        <f>IF(A7="","",'PACK PO T120-2'!F11)</f>
        <v/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2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60" zoomScaleNormal="60" workbookViewId="0">
      <selection activeCell="B8" sqref="B8"/>
    </sheetView>
  </sheetViews>
  <sheetFormatPr defaultRowHeight="15" x14ac:dyDescent="0.25"/>
  <cols>
    <col min="1" max="1" width="19.7109375" style="88" customWidth="1"/>
    <col min="2" max="2" width="3.7109375" style="88" customWidth="1"/>
    <col min="3" max="3" width="25.42578125" style="91" customWidth="1"/>
    <col min="4" max="4" width="30.140625" style="88" customWidth="1"/>
    <col min="5" max="5" width="20.5703125" style="88" customWidth="1"/>
  </cols>
  <sheetData>
    <row r="1" spans="1:17" s="99" customFormat="1" ht="61.5" customHeight="1" x14ac:dyDescent="1.1000000000000001">
      <c r="A1" s="230" t="s">
        <v>49</v>
      </c>
      <c r="B1" s="230"/>
      <c r="C1" s="230"/>
      <c r="D1" s="230"/>
      <c r="E1" s="230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16.5" customHeight="1" x14ac:dyDescent="0.25">
      <c r="A2" s="87"/>
      <c r="B2" s="87"/>
      <c r="C2" s="94"/>
      <c r="D2" s="87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</row>
    <row r="3" spans="1:17" s="101" customFormat="1" ht="49.5" customHeight="1" x14ac:dyDescent="0.75">
      <c r="A3" s="100" t="s">
        <v>21</v>
      </c>
      <c r="B3" s="100"/>
      <c r="C3" s="100" t="s">
        <v>23</v>
      </c>
      <c r="D3" s="100" t="s">
        <v>24</v>
      </c>
      <c r="E3" s="100" t="s">
        <v>38</v>
      </c>
    </row>
    <row r="4" spans="1:17" s="90" customFormat="1" ht="65.25" customHeight="1" x14ac:dyDescent="0.75">
      <c r="A4" s="93">
        <f>'PACK PO T120-2'!B23</f>
        <v>9076</v>
      </c>
      <c r="B4" s="89"/>
      <c r="C4" s="93" t="str">
        <f>'PACK PO T120-2'!D23</f>
        <v>Set of 2</v>
      </c>
      <c r="D4" s="89">
        <f>'PACK PO T120-2'!E23</f>
        <v>5</v>
      </c>
      <c r="E4" s="89" t="str">
        <f>'PACK PO T120-2'!F23</f>
        <v>P33</v>
      </c>
    </row>
    <row r="5" spans="1:17" s="90" customFormat="1" ht="65.25" customHeight="1" x14ac:dyDescent="0.75">
      <c r="A5" s="93">
        <f>'PACK PO T120-2'!B24</f>
        <v>9032</v>
      </c>
      <c r="B5" s="89"/>
      <c r="C5" s="93" t="str">
        <f>'PACK PO T120-2'!D24</f>
        <v>Set of 3</v>
      </c>
      <c r="D5" s="89">
        <f>'PACK PO T120-2'!E24</f>
        <v>7</v>
      </c>
      <c r="E5" s="89" t="str">
        <f>'PACK PO T120-2'!F24</f>
        <v>P44</v>
      </c>
    </row>
    <row r="6" spans="1:17" s="97" customFormat="1" ht="65.25" customHeight="1" x14ac:dyDescent="0.95">
      <c r="A6" s="93">
        <f>'PACK PO T120-2'!B25</f>
        <v>9034</v>
      </c>
      <c r="B6" s="95"/>
      <c r="C6" s="93" t="str">
        <f>'PACK PO T120-2'!D25</f>
        <v>Set of 3</v>
      </c>
      <c r="D6" s="89">
        <f>'PACK PO T120-2'!E25</f>
        <v>3</v>
      </c>
      <c r="E6" s="89" t="str">
        <f>'PACK PO T120-2'!F25</f>
        <v>C5</v>
      </c>
    </row>
    <row r="7" spans="1:17" s="97" customFormat="1" ht="65.25" customHeight="1" x14ac:dyDescent="0.95">
      <c r="A7" s="93" t="str">
        <f>'PACK PO T120-2'!B26</f>
        <v>NM-3</v>
      </c>
      <c r="B7" s="95"/>
      <c r="C7" s="93" t="str">
        <f>'PACK PO T120-2'!D26</f>
        <v>Set of 2</v>
      </c>
      <c r="D7" s="89">
        <f>'PACK PO T120-2'!E26</f>
        <v>1</v>
      </c>
      <c r="E7" s="89" t="str">
        <f>'PACK PO T120-2'!F26</f>
        <v>P44</v>
      </c>
    </row>
    <row r="8" spans="1:17" s="97" customFormat="1" ht="65.25" customHeight="1" x14ac:dyDescent="0.95">
      <c r="A8" s="93"/>
      <c r="B8" s="95"/>
      <c r="C8" s="93" t="str">
        <f>IF(A8="","",'PACK PO T120-2'!D12)</f>
        <v/>
      </c>
      <c r="D8" s="89" t="str">
        <f>IF(A8="","",'PACK PO T120-2'!E12)</f>
        <v/>
      </c>
      <c r="E8" s="89" t="str">
        <f>IF(A8="","",'PACK PO T120-2'!F12)</f>
        <v/>
      </c>
    </row>
    <row r="9" spans="1:17" s="97" customFormat="1" ht="65.25" customHeight="1" x14ac:dyDescent="0.95">
      <c r="A9" s="93"/>
      <c r="B9" s="95"/>
      <c r="C9" s="93" t="str">
        <f>IF(A9="","",'PACK PO T120-2'!D13)</f>
        <v/>
      </c>
      <c r="D9" s="89" t="str">
        <f>IF(A9="","",'PACK PO T120-2'!E13)</f>
        <v/>
      </c>
      <c r="E9" s="89" t="str">
        <f>IF(A9="","",'PACK PO T120-2'!F13)</f>
        <v/>
      </c>
    </row>
    <row r="10" spans="1:17" s="97" customFormat="1" ht="65.25" customHeight="1" x14ac:dyDescent="0.95">
      <c r="A10" s="93"/>
      <c r="B10" s="95"/>
      <c r="C10" s="93" t="str">
        <f>IF(A10="","",'PACK PO T120-2'!D14)</f>
        <v/>
      </c>
      <c r="D10" s="89" t="str">
        <f>IF(A10="","",'PACK PO T120-2'!E14)</f>
        <v/>
      </c>
      <c r="E10" s="89" t="str">
        <f>IF(A10="","",'PACK PO T120-2'!F14)</f>
        <v/>
      </c>
    </row>
    <row r="11" spans="1:17" s="97" customFormat="1" ht="65.25" customHeight="1" x14ac:dyDescent="0.95">
      <c r="A11" s="93"/>
      <c r="B11" s="95"/>
      <c r="C11" s="93" t="str">
        <f>IF(A11="","",'PACK PO T120-2'!D15)</f>
        <v/>
      </c>
      <c r="D11" s="89" t="str">
        <f>IF(A11="","",'PACK PO T120-2'!E15)</f>
        <v/>
      </c>
      <c r="E11" s="89" t="str">
        <f>IF(A11="","",'PACK PO T120-2'!F15)</f>
        <v/>
      </c>
    </row>
    <row r="12" spans="1:17" s="97" customFormat="1" ht="65.25" customHeight="1" x14ac:dyDescent="0.95">
      <c r="A12" s="93"/>
      <c r="B12" s="95"/>
      <c r="C12" s="93" t="str">
        <f>IF(A12="","",'PACK PO T120-2'!D21)</f>
        <v/>
      </c>
      <c r="D12" s="89" t="str">
        <f>IF(A12="","",'PACK PO T120-2'!E21)</f>
        <v/>
      </c>
      <c r="E12" s="89" t="str">
        <f>IF(A12="","",'PACK PO T120-2'!F21)</f>
        <v/>
      </c>
    </row>
    <row r="13" spans="1:17" s="97" customFormat="1" ht="65.25" customHeight="1" x14ac:dyDescent="0.95">
      <c r="A13" s="96" t="s">
        <v>64</v>
      </c>
      <c r="B13" s="95"/>
      <c r="C13" s="96"/>
      <c r="D13" s="95">
        <f>SUM(D4:D12)</f>
        <v>16</v>
      </c>
      <c r="E13" s="95"/>
    </row>
    <row r="14" spans="1:17" s="97" customFormat="1" ht="11.25" customHeight="1" x14ac:dyDescent="0.95">
      <c r="A14" s="96"/>
      <c r="B14" s="95"/>
      <c r="C14" s="96"/>
      <c r="D14" s="95"/>
      <c r="E14" s="95"/>
    </row>
    <row r="15" spans="1:17" ht="45" customHeight="1" x14ac:dyDescent="0.25">
      <c r="A15" s="231" t="s">
        <v>45</v>
      </c>
      <c r="B15" s="231"/>
      <c r="C15" s="231"/>
      <c r="D15" s="231"/>
      <c r="E15" s="23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</row>
  </sheetData>
  <mergeCells count="2">
    <mergeCell ref="A1:E1"/>
    <mergeCell ref="A15:E15"/>
  </mergeCells>
  <pageMargins left="0.05" right="0.05" top="0.05" bottom="0.05" header="0.05" footer="0.05"/>
  <pageSetup paperSize="9" fitToWidth="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IN PO T120-2</vt:lpstr>
      <vt:lpstr>PACK PO T120-2</vt:lpstr>
      <vt:lpstr>IN PO T120-2 H</vt:lpstr>
      <vt:lpstr>PACK PO T120 - H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BEWARE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2014-12-11T05:06:26Z</cp:lastPrinted>
  <dcterms:created xsi:type="dcterms:W3CDTF">2013-12-13T05:56:00Z</dcterms:created>
  <dcterms:modified xsi:type="dcterms:W3CDTF">2014-12-11T08:57:16Z</dcterms:modified>
</cp:coreProperties>
</file>