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9135" windowHeight="7845"/>
  </bookViews>
  <sheets>
    <sheet name="Recibos" sheetId="1" r:id="rId1"/>
    <sheet name="Historico" sheetId="2" r:id="rId2"/>
    <sheet name="Hoja4" sheetId="4" r:id="rId3"/>
    <sheet name="Venta de contadores" sheetId="3" r:id="rId4"/>
  </sheets>
  <calcPr calcId="124519"/>
</workbook>
</file>

<file path=xl/calcChain.xml><?xml version="1.0" encoding="utf-8"?>
<calcChain xmlns="http://schemas.openxmlformats.org/spreadsheetml/2006/main">
  <c r="AA45" i="1"/>
  <c r="AA843"/>
  <c r="AM87"/>
  <c r="AM92" s="1"/>
  <c r="M839"/>
  <c r="AM93" s="1"/>
  <c r="AM86"/>
  <c r="AA815"/>
  <c r="M811"/>
  <c r="AJ93" s="1"/>
  <c r="AJ87"/>
  <c r="AJ92" s="1"/>
  <c r="AJ86"/>
  <c r="AA786"/>
  <c r="AG87"/>
  <c r="AG92" s="1"/>
  <c r="M782"/>
  <c r="AG93" s="1"/>
  <c r="AG86"/>
  <c r="AA758"/>
  <c r="M754"/>
  <c r="AM84" s="1"/>
  <c r="AM78"/>
  <c r="AM83" s="1"/>
  <c r="AM77"/>
  <c r="AA729"/>
  <c r="AJ78"/>
  <c r="AJ83" s="1"/>
  <c r="M725"/>
  <c r="AJ84" s="1"/>
  <c r="AJ77"/>
  <c r="AA701"/>
  <c r="M697"/>
  <c r="AG84" s="1"/>
  <c r="AG78"/>
  <c r="AG83" s="1"/>
  <c r="AG77"/>
  <c r="AA672"/>
  <c r="AM69"/>
  <c r="AM74" s="1"/>
  <c r="M668"/>
  <c r="AM75" s="1"/>
  <c r="AM68"/>
  <c r="AA644"/>
  <c r="M640"/>
  <c r="AJ75" s="1"/>
  <c r="AJ69"/>
  <c r="AJ74" s="1"/>
  <c r="AJ68"/>
  <c r="AA615"/>
  <c r="AG69"/>
  <c r="AG74" s="1"/>
  <c r="M611"/>
  <c r="AG75" s="1"/>
  <c r="AG68"/>
  <c r="AA587"/>
  <c r="M583"/>
  <c r="AM66" s="1"/>
  <c r="AM60"/>
  <c r="AM59"/>
  <c r="AA558"/>
  <c r="AJ60"/>
  <c r="M554"/>
  <c r="AJ66" s="1"/>
  <c r="AJ59"/>
  <c r="AA530"/>
  <c r="M526"/>
  <c r="AG66" s="1"/>
  <c r="AG60"/>
  <c r="AG59"/>
  <c r="AA501"/>
  <c r="AM49"/>
  <c r="M497"/>
  <c r="AM55" s="1"/>
  <c r="AM48"/>
  <c r="AA473"/>
  <c r="M469"/>
  <c r="AJ55" s="1"/>
  <c r="AJ49"/>
  <c r="AJ48"/>
  <c r="AJ40"/>
  <c r="AJ39"/>
  <c r="AJ41"/>
  <c r="X429"/>
  <c r="X401"/>
  <c r="X828" s="1"/>
  <c r="X372"/>
  <c r="X344"/>
  <c r="X771" s="1"/>
  <c r="X315"/>
  <c r="X287"/>
  <c r="X714" s="1"/>
  <c r="X258"/>
  <c r="X230"/>
  <c r="X657" s="1"/>
  <c r="X201"/>
  <c r="X173"/>
  <c r="X600" s="1"/>
  <c r="X144"/>
  <c r="X116"/>
  <c r="X543" s="1"/>
  <c r="X59"/>
  <c r="X486" s="1"/>
  <c r="X30"/>
  <c r="X87" s="1"/>
  <c r="L434"/>
  <c r="A434"/>
  <c r="L406"/>
  <c r="L833" s="1"/>
  <c r="A406"/>
  <c r="A833" s="1"/>
  <c r="L377"/>
  <c r="A377"/>
  <c r="L349"/>
  <c r="L776" s="1"/>
  <c r="A349"/>
  <c r="A776" s="1"/>
  <c r="L320"/>
  <c r="A320"/>
  <c r="L292"/>
  <c r="L719" s="1"/>
  <c r="A292"/>
  <c r="A719" s="1"/>
  <c r="L263"/>
  <c r="A263"/>
  <c r="L235"/>
  <c r="L662" s="1"/>
  <c r="A235"/>
  <c r="A662" s="1"/>
  <c r="L206"/>
  <c r="A206"/>
  <c r="L178"/>
  <c r="L605" s="1"/>
  <c r="A178"/>
  <c r="A605" s="1"/>
  <c r="L149"/>
  <c r="A149"/>
  <c r="L121"/>
  <c r="L548" s="1"/>
  <c r="A121"/>
  <c r="A548" s="1"/>
  <c r="L92"/>
  <c r="A92"/>
  <c r="L64"/>
  <c r="L491" s="1"/>
  <c r="A64"/>
  <c r="A491" s="1"/>
  <c r="W35"/>
  <c r="AA444"/>
  <c r="M440"/>
  <c r="AA441" s="1"/>
  <c r="AA416"/>
  <c r="M412"/>
  <c r="AA413" s="1"/>
  <c r="W406"/>
  <c r="W434" s="1"/>
  <c r="AA387"/>
  <c r="AA359"/>
  <c r="M355"/>
  <c r="AA356" s="1"/>
  <c r="W349"/>
  <c r="W377" s="1"/>
  <c r="AA330"/>
  <c r="M326"/>
  <c r="AA327" s="1"/>
  <c r="AA302"/>
  <c r="M298"/>
  <c r="AA299" s="1"/>
  <c r="W292"/>
  <c r="W320" s="1"/>
  <c r="AA273"/>
  <c r="M269"/>
  <c r="AA270" s="1"/>
  <c r="AA245"/>
  <c r="M241"/>
  <c r="AA242" s="1"/>
  <c r="W235"/>
  <c r="W263" s="1"/>
  <c r="AA216"/>
  <c r="M212"/>
  <c r="AA213" s="1"/>
  <c r="AA188"/>
  <c r="M184"/>
  <c r="AA185" s="1"/>
  <c r="W178"/>
  <c r="W206" s="1"/>
  <c r="AA159"/>
  <c r="M155"/>
  <c r="AA156" s="1"/>
  <c r="AA131"/>
  <c r="M127"/>
  <c r="AA128" s="1"/>
  <c r="W121"/>
  <c r="W149" s="1"/>
  <c r="AA102"/>
  <c r="M98"/>
  <c r="AA99" s="1"/>
  <c r="AA74"/>
  <c r="M70"/>
  <c r="AA71" s="1"/>
  <c r="W64"/>
  <c r="W92" s="1"/>
  <c r="A35"/>
  <c r="L35"/>
  <c r="AG49"/>
  <c r="AG48"/>
  <c r="AG55"/>
  <c r="AM40"/>
  <c r="AM39"/>
  <c r="AM46"/>
  <c r="AJ46"/>
  <c r="AG40"/>
  <c r="AG39"/>
  <c r="AG46"/>
  <c r="AM31"/>
  <c r="AM30"/>
  <c r="AM37"/>
  <c r="AJ31"/>
  <c r="AJ30"/>
  <c r="AJ37"/>
  <c r="AG31"/>
  <c r="AG30"/>
  <c r="AG37"/>
  <c r="AM22"/>
  <c r="AM21"/>
  <c r="AJ22"/>
  <c r="AJ21"/>
  <c r="AJ28"/>
  <c r="AG22"/>
  <c r="AG21"/>
  <c r="AG28"/>
  <c r="AM13"/>
  <c r="AM12"/>
  <c r="AM19"/>
  <c r="AG13"/>
  <c r="AG12"/>
  <c r="AG19"/>
  <c r="AJ13"/>
  <c r="AJ12"/>
  <c r="AJ19"/>
  <c r="AM4"/>
  <c r="AM3"/>
  <c r="AM10"/>
  <c r="AJ4"/>
  <c r="AJ3"/>
  <c r="M41"/>
  <c r="AJ10" s="1"/>
  <c r="AG3"/>
  <c r="AG4"/>
  <c r="W7"/>
  <c r="M13"/>
  <c r="AG10" s="1"/>
  <c r="AA17"/>
  <c r="AM28" l="1"/>
  <c r="AM65"/>
  <c r="AJ65"/>
  <c r="AG65"/>
  <c r="AJ54"/>
  <c r="AM54"/>
  <c r="X458"/>
  <c r="X515"/>
  <c r="X572"/>
  <c r="X629"/>
  <c r="X686"/>
  <c r="X743"/>
  <c r="X800"/>
  <c r="L463"/>
  <c r="W463" s="1"/>
  <c r="W491" s="1"/>
  <c r="L520"/>
  <c r="W520" s="1"/>
  <c r="W548" s="1"/>
  <c r="L577"/>
  <c r="W577" s="1"/>
  <c r="W605" s="1"/>
  <c r="L634"/>
  <c r="W634" s="1"/>
  <c r="W662" s="1"/>
  <c r="L691"/>
  <c r="W691" s="1"/>
  <c r="W719" s="1"/>
  <c r="L748"/>
  <c r="W748" s="1"/>
  <c r="W776" s="1"/>
  <c r="L805"/>
  <c r="W805" s="1"/>
  <c r="W833" s="1"/>
  <c r="A463"/>
  <c r="A520"/>
  <c r="A577"/>
  <c r="A634"/>
  <c r="A691"/>
  <c r="A748"/>
  <c r="A805"/>
  <c r="AJ88"/>
  <c r="AJ89" s="1"/>
  <c r="AA812"/>
  <c r="AA840"/>
  <c r="AM88"/>
  <c r="AM89" s="1"/>
  <c r="AM79"/>
  <c r="AM80" s="1"/>
  <c r="AA755"/>
  <c r="AA783"/>
  <c r="AG88"/>
  <c r="AG89" s="1"/>
  <c r="AG79"/>
  <c r="AG80" s="1"/>
  <c r="AA698"/>
  <c r="AA726"/>
  <c r="AJ79"/>
  <c r="AJ80" s="1"/>
  <c r="AJ70"/>
  <c r="AJ71" s="1"/>
  <c r="AA641"/>
  <c r="AA669"/>
  <c r="AM70"/>
  <c r="AM71" s="1"/>
  <c r="AM61"/>
  <c r="AM62" s="1"/>
  <c r="AA584"/>
  <c r="AA612"/>
  <c r="AG70"/>
  <c r="AG71" s="1"/>
  <c r="AG61"/>
  <c r="AG62" s="1"/>
  <c r="AA527"/>
  <c r="AA555"/>
  <c r="AJ61"/>
  <c r="AJ62" s="1"/>
  <c r="AJ50"/>
  <c r="AJ51" s="1"/>
  <c r="AA470"/>
  <c r="AA498"/>
  <c r="AM50"/>
  <c r="AM51" s="1"/>
  <c r="AA384"/>
  <c r="AA419"/>
  <c r="AA420" s="1"/>
  <c r="AA447"/>
  <c r="AA448" s="1"/>
  <c r="AA362"/>
  <c r="AA363" s="1"/>
  <c r="AA390"/>
  <c r="AA391" s="1"/>
  <c r="AA305"/>
  <c r="AA306" s="1"/>
  <c r="AA333"/>
  <c r="AA334" s="1"/>
  <c r="AA248"/>
  <c r="AA249" s="1"/>
  <c r="AA276"/>
  <c r="AA277" s="1"/>
  <c r="AA191"/>
  <c r="AA192" s="1"/>
  <c r="AA219"/>
  <c r="AA220" s="1"/>
  <c r="AA134"/>
  <c r="AA135" s="1"/>
  <c r="AA162"/>
  <c r="AA163" s="1"/>
  <c r="AA77"/>
  <c r="AA78" s="1"/>
  <c r="AA105"/>
  <c r="AA106" s="1"/>
  <c r="AG5"/>
  <c r="AG6" s="1"/>
  <c r="AM9"/>
  <c r="AJ18"/>
  <c r="AG18"/>
  <c r="AM18"/>
  <c r="AG27"/>
  <c r="AJ27"/>
  <c r="AM27"/>
  <c r="AG36"/>
  <c r="AJ36"/>
  <c r="AM36"/>
  <c r="AG45"/>
  <c r="AJ45"/>
  <c r="AM45"/>
  <c r="AG54"/>
  <c r="AM41"/>
  <c r="AM42" s="1"/>
  <c r="AG50"/>
  <c r="AG51" s="1"/>
  <c r="AG41"/>
  <c r="AG42" s="1"/>
  <c r="AJ42"/>
  <c r="AJ32"/>
  <c r="AJ33" s="1"/>
  <c r="AM32"/>
  <c r="AM33" s="1"/>
  <c r="AM23"/>
  <c r="AM24" s="1"/>
  <c r="AG32"/>
  <c r="AG33" s="1"/>
  <c r="AG23"/>
  <c r="AG24" s="1"/>
  <c r="AJ23"/>
  <c r="AJ24" s="1"/>
  <c r="AG14"/>
  <c r="AG15" s="1"/>
  <c r="AM14"/>
  <c r="AM15" s="1"/>
  <c r="AM5"/>
  <c r="AM6" s="1"/>
  <c r="AJ14"/>
  <c r="AJ15" s="1"/>
  <c r="AJ9"/>
  <c r="AA42"/>
  <c r="AJ5"/>
  <c r="AJ6" s="1"/>
  <c r="AG9"/>
  <c r="AA14"/>
  <c r="AA846" l="1"/>
  <c r="AA847" s="1"/>
  <c r="AA818"/>
  <c r="AA819" s="1"/>
  <c r="AA789"/>
  <c r="AA790" s="1"/>
  <c r="AA761"/>
  <c r="AA762" s="1"/>
  <c r="AA732"/>
  <c r="AA733" s="1"/>
  <c r="AA704"/>
  <c r="AA705" s="1"/>
  <c r="AA675"/>
  <c r="AA676" s="1"/>
  <c r="AA647"/>
  <c r="AA648" s="1"/>
  <c r="AA618"/>
  <c r="AA619" s="1"/>
  <c r="AA590"/>
  <c r="AA591" s="1"/>
  <c r="AA561"/>
  <c r="AA562" s="1"/>
  <c r="AA533"/>
  <c r="AA534" s="1"/>
  <c r="AA504"/>
  <c r="AA505" s="1"/>
  <c r="AA476"/>
  <c r="AA477" s="1"/>
  <c r="AA48"/>
  <c r="AA49" s="1"/>
  <c r="AA20"/>
  <c r="AA21" s="1"/>
</calcChain>
</file>

<file path=xl/sharedStrings.xml><?xml version="1.0" encoding="utf-8"?>
<sst xmlns="http://schemas.openxmlformats.org/spreadsheetml/2006/main" count="1794" uniqueCount="232">
  <si>
    <t>Municipio:</t>
  </si>
  <si>
    <t>Coatepeque</t>
  </si>
  <si>
    <t>Cliente:</t>
  </si>
  <si>
    <t>Tipo de consumo</t>
  </si>
  <si>
    <t xml:space="preserve">Lectura </t>
  </si>
  <si>
    <t>Anterior</t>
  </si>
  <si>
    <t>Lectura</t>
  </si>
  <si>
    <t>Actual</t>
  </si>
  <si>
    <t>Multiplicador</t>
  </si>
  <si>
    <t>Exceso</t>
  </si>
  <si>
    <t>Concepto de</t>
  </si>
  <si>
    <t>Importe</t>
  </si>
  <si>
    <t>Total a facturar:</t>
  </si>
  <si>
    <t>Agua potable</t>
  </si>
  <si>
    <t>Real del Puente</t>
  </si>
  <si>
    <t>Planta de tratamiento</t>
  </si>
  <si>
    <t>Cuota fija</t>
  </si>
  <si>
    <t>Planta</t>
  </si>
  <si>
    <t>Mora</t>
  </si>
  <si>
    <t>Cuotas atrasadas</t>
  </si>
  <si>
    <t>Observaciones:</t>
  </si>
  <si>
    <t>valor</t>
  </si>
  <si>
    <t>Lectura Anterior</t>
  </si>
  <si>
    <t>Lectura Actual</t>
  </si>
  <si>
    <t>Dirección de suministro:</t>
  </si>
  <si>
    <t>facturación</t>
  </si>
  <si>
    <t>categoría</t>
  </si>
  <si>
    <t>Lotificación:</t>
  </si>
  <si>
    <t>Fecha de emisión</t>
  </si>
  <si>
    <t>Consumo Permitido</t>
  </si>
  <si>
    <t>Consumo Mes</t>
  </si>
  <si>
    <t>IVA</t>
  </si>
  <si>
    <t>Fecha máxima de pago</t>
  </si>
  <si>
    <t>Otros</t>
  </si>
  <si>
    <t>Su titulo de agua le da derecho a 30 metros cúbicos. Si hay exceso se cobra a Q.10.00 el metro cubico</t>
  </si>
  <si>
    <t>o fracción más IVA. Se incurre en mora un día después de la fecha máxima de pago. El valor de las cuotas atrasadas ya in-</t>
  </si>
  <si>
    <t>cluyen el IVA del recibo anterior. El IVA en este recibo solo se aplica a los otros rubros. Después de dos cuotas atrasadas</t>
  </si>
  <si>
    <t>Reconexión</t>
  </si>
  <si>
    <t>se cortara el servicio de distribución de agua debiendo pagar la  reconexión por valor de Q.30.00 más IVA.</t>
  </si>
  <si>
    <t>Contador:</t>
  </si>
  <si>
    <t>Karina de Mazariegos</t>
  </si>
  <si>
    <t>07-457243</t>
  </si>
  <si>
    <t>07-457244</t>
  </si>
  <si>
    <t>Edna Ochoa</t>
  </si>
  <si>
    <t>07-457245</t>
  </si>
  <si>
    <t>Moises Gonzalez</t>
  </si>
  <si>
    <t>07-457246</t>
  </si>
  <si>
    <t>Gloria Elizabeth De La Roca</t>
  </si>
  <si>
    <t>07-457247</t>
  </si>
  <si>
    <t>07-457248</t>
  </si>
  <si>
    <t>Luis Alberto De Leon</t>
  </si>
  <si>
    <t>07-457249</t>
  </si>
  <si>
    <t>El Puente</t>
  </si>
  <si>
    <t>07-457250</t>
  </si>
  <si>
    <t>Elmer Cristian De Leon</t>
  </si>
  <si>
    <t>07-457251</t>
  </si>
  <si>
    <t>Victoria Arriola Bravo</t>
  </si>
  <si>
    <t>07-457252</t>
  </si>
  <si>
    <t>Gerson Garcia</t>
  </si>
  <si>
    <t>07-457253</t>
  </si>
  <si>
    <t>Teresa Rosario Lopez Carreto</t>
  </si>
  <si>
    <t>07-457254</t>
  </si>
  <si>
    <t>Lote</t>
  </si>
  <si>
    <t>Proyecto</t>
  </si>
  <si>
    <t>Contador</t>
  </si>
  <si>
    <t>Lectura 1</t>
  </si>
  <si>
    <t>Lectura 2</t>
  </si>
  <si>
    <t>Lectura 3</t>
  </si>
  <si>
    <t>Lectura 4</t>
  </si>
  <si>
    <t>Lectura 5</t>
  </si>
  <si>
    <t>Lectura 6</t>
  </si>
  <si>
    <t>Lectura 7</t>
  </si>
  <si>
    <t>Lectura 8</t>
  </si>
  <si>
    <t>Lectura 9</t>
  </si>
  <si>
    <t>Lectura 10</t>
  </si>
  <si>
    <t>Lectura 11</t>
  </si>
  <si>
    <t>Lectura 12</t>
  </si>
  <si>
    <t>Lectura 13</t>
  </si>
  <si>
    <t>Lectura 14</t>
  </si>
  <si>
    <t>Lectura 15</t>
  </si>
  <si>
    <t>Lectura 16</t>
  </si>
  <si>
    <t>Lectura 17</t>
  </si>
  <si>
    <t>Lectura 18</t>
  </si>
  <si>
    <t>Lectura 19</t>
  </si>
  <si>
    <t>Lectura 20</t>
  </si>
  <si>
    <t>Lectura 21</t>
  </si>
  <si>
    <t>Lectura 22</t>
  </si>
  <si>
    <t>Lectura 23</t>
  </si>
  <si>
    <t>Lectura 24</t>
  </si>
  <si>
    <t>Casa 7 / Lote 6</t>
  </si>
  <si>
    <t>Casa 31 / Lote 30</t>
  </si>
  <si>
    <t>Casa 5</t>
  </si>
  <si>
    <t>Casa 10</t>
  </si>
  <si>
    <t>Casa 51 / Lote 52</t>
  </si>
  <si>
    <t>Casa 3 / Lote 2</t>
  </si>
  <si>
    <t>Casa 8</t>
  </si>
  <si>
    <t>Lote 44</t>
  </si>
  <si>
    <t>Lote 10</t>
  </si>
  <si>
    <t>Lote 9</t>
  </si>
  <si>
    <t>Lote 35</t>
  </si>
  <si>
    <t>Lote 68</t>
  </si>
  <si>
    <t>7/6</t>
  </si>
  <si>
    <t>31/30</t>
  </si>
  <si>
    <t>5</t>
  </si>
  <si>
    <t>10</t>
  </si>
  <si>
    <t>51/52</t>
  </si>
  <si>
    <t>3/2</t>
  </si>
  <si>
    <t>8</t>
  </si>
  <si>
    <t>68</t>
  </si>
  <si>
    <t>44</t>
  </si>
  <si>
    <t>9</t>
  </si>
  <si>
    <t>35</t>
  </si>
  <si>
    <t>Wuilliam Maldonado</t>
  </si>
  <si>
    <t>07-457257</t>
  </si>
  <si>
    <t>Condominio Real del Puente</t>
  </si>
  <si>
    <t>07-457255/6</t>
  </si>
  <si>
    <t>07-457255</t>
  </si>
  <si>
    <t>07-457256</t>
  </si>
  <si>
    <t>07-457258</t>
  </si>
  <si>
    <t>07-457259</t>
  </si>
  <si>
    <t>07-457260</t>
  </si>
  <si>
    <t>07-457261</t>
  </si>
  <si>
    <t>07-457262</t>
  </si>
  <si>
    <t>107</t>
  </si>
  <si>
    <t>Garita</t>
  </si>
  <si>
    <t>A Verde</t>
  </si>
  <si>
    <t>CONTADORES DE AGUA DE CONDOMINIO REAL DEL PUENTE</t>
  </si>
  <si>
    <t>M-1/2"</t>
  </si>
  <si>
    <t>No. DE SERIE</t>
  </si>
  <si>
    <t>FECHA</t>
  </si>
  <si>
    <t>CLIENTE</t>
  </si>
  <si>
    <t>No. DE CASA O LOTE</t>
  </si>
  <si>
    <t>LOTIFICACIÓN</t>
  </si>
  <si>
    <t>Lisandro Mazariegos</t>
  </si>
  <si>
    <t>7 / 6</t>
  </si>
  <si>
    <t>Juan Pablo Vickers</t>
  </si>
  <si>
    <t>31 / 30</t>
  </si>
  <si>
    <t>Luis Quezada</t>
  </si>
  <si>
    <t>Gloria de la Roca</t>
  </si>
  <si>
    <t>51 / 52</t>
  </si>
  <si>
    <t>3 / 2</t>
  </si>
  <si>
    <t>07-457263</t>
  </si>
  <si>
    <t>07-457264</t>
  </si>
  <si>
    <t>07-457265</t>
  </si>
  <si>
    <t>07-457266</t>
  </si>
  <si>
    <t>07-457267</t>
  </si>
  <si>
    <t>07-457268</t>
  </si>
  <si>
    <t>07-457269</t>
  </si>
  <si>
    <t>07-457270</t>
  </si>
  <si>
    <t>07-457271</t>
  </si>
  <si>
    <t>07-457272</t>
  </si>
  <si>
    <t>07-457273</t>
  </si>
  <si>
    <t>07-457274</t>
  </si>
  <si>
    <t>07-457275</t>
  </si>
  <si>
    <t>07-457276</t>
  </si>
  <si>
    <t>07-457277</t>
  </si>
  <si>
    <t>07-457278</t>
  </si>
  <si>
    <t>07-457279</t>
  </si>
  <si>
    <t>07-457280</t>
  </si>
  <si>
    <t>07-457281</t>
  </si>
  <si>
    <t>07-457282</t>
  </si>
  <si>
    <t>07-457283</t>
  </si>
  <si>
    <t>07-457284</t>
  </si>
  <si>
    <t>07-457285</t>
  </si>
  <si>
    <t>07-457286</t>
  </si>
  <si>
    <t>07-457287</t>
  </si>
  <si>
    <t>07-457288</t>
  </si>
  <si>
    <t>07-457289</t>
  </si>
  <si>
    <t>07-457290</t>
  </si>
  <si>
    <t>07-457291</t>
  </si>
  <si>
    <t>07-457292</t>
  </si>
  <si>
    <t>Total:  50 contadores</t>
  </si>
  <si>
    <t>ARTÍCULO</t>
  </si>
  <si>
    <t>CANTIDAD</t>
  </si>
  <si>
    <t>50</t>
  </si>
  <si>
    <t>Coplas y empaques</t>
  </si>
  <si>
    <t>Cheques horizontales</t>
  </si>
  <si>
    <t>María Mercedes de Vickers</t>
  </si>
  <si>
    <t>Diego Fredy Hernández</t>
  </si>
  <si>
    <t>Miguel Ángel Morales Pérez</t>
  </si>
  <si>
    <t>Miguel Ángel Morales</t>
  </si>
  <si>
    <t>Válvulas anti fraudes</t>
  </si>
  <si>
    <t>Area Verde</t>
  </si>
  <si>
    <t>Lote 107</t>
  </si>
  <si>
    <t>Patricia Nova</t>
  </si>
  <si>
    <t>Casa 9</t>
  </si>
  <si>
    <t>Max Alberto Miranda Fiorini</t>
  </si>
  <si>
    <t>Lote 60</t>
  </si>
  <si>
    <t>Jose Roman Salas</t>
  </si>
  <si>
    <t>Leonzo Domingo Herrador</t>
  </si>
  <si>
    <t>Casa 50</t>
  </si>
  <si>
    <t>60</t>
  </si>
  <si>
    <t>27</t>
  </si>
  <si>
    <t>Casa 26</t>
  </si>
  <si>
    <t>Sandra Patricia Nova</t>
  </si>
  <si>
    <t>Jose Lopez</t>
  </si>
  <si>
    <t>17 H</t>
  </si>
  <si>
    <t>La Alameda</t>
  </si>
  <si>
    <t>William Castillo</t>
  </si>
  <si>
    <t>93</t>
  </si>
  <si>
    <t>Maria Eugenia Martinez</t>
  </si>
  <si>
    <t>22 A</t>
  </si>
  <si>
    <t>Lote 17 Manzana H</t>
  </si>
  <si>
    <t>Lote 93</t>
  </si>
  <si>
    <t>Casa 22 Manzana A</t>
  </si>
  <si>
    <t>Pagos efectuados</t>
  </si>
  <si>
    <t>Maria Mercedez de Vickers</t>
  </si>
  <si>
    <t>Diego Fredy Hernandez</t>
  </si>
  <si>
    <t>Luis De Leon</t>
  </si>
  <si>
    <t>Asociacion de Vecinos</t>
  </si>
  <si>
    <t>Domingo Herrador</t>
  </si>
  <si>
    <t>Cliente</t>
  </si>
  <si>
    <t>Deuda</t>
  </si>
  <si>
    <t>Pago</t>
  </si>
  <si>
    <t>Fecha</t>
  </si>
  <si>
    <t>Mes de cobro</t>
  </si>
  <si>
    <t>23 A</t>
  </si>
  <si>
    <t>34 A</t>
  </si>
  <si>
    <t>35 A</t>
  </si>
  <si>
    <t>Casa 23 Manzana A</t>
  </si>
  <si>
    <t>Casa 34 Manzana A</t>
  </si>
  <si>
    <t>Casa 35 Manzana A</t>
  </si>
  <si>
    <t>Mario Enrique Velasquez Boiton</t>
  </si>
  <si>
    <t>Candida Maria Velasquez Boiton</t>
  </si>
  <si>
    <t>Carmen Elena Velasquez Boiton</t>
  </si>
  <si>
    <t>Henry Estuardo Miranda  Fiorini</t>
  </si>
  <si>
    <t>Casa 53</t>
  </si>
  <si>
    <t xml:space="preserve">Candida Maria Velasquez </t>
  </si>
  <si>
    <t>Carmen Elena Velasquez</t>
  </si>
  <si>
    <t>Henry Estuardo Miranda</t>
  </si>
  <si>
    <t>53</t>
  </si>
  <si>
    <t>Nota de Cobro: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</si>
</sst>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&quot;Q&quot;#,##0.00"/>
    <numFmt numFmtId="166" formatCode="dd/mm/yy;@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5" xfId="0" applyNumberFormat="1" applyFont="1" applyBorder="1"/>
    <xf numFmtId="0" fontId="1" fillId="0" borderId="15" xfId="0" applyFont="1" applyBorder="1"/>
    <xf numFmtId="0" fontId="1" fillId="0" borderId="16" xfId="0" applyFont="1" applyBorder="1"/>
    <xf numFmtId="164" fontId="1" fillId="0" borderId="17" xfId="0" applyNumberFormat="1" applyFont="1" applyBorder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49" fontId="3" fillId="0" borderId="0" xfId="0" applyNumberFormat="1" applyFont="1"/>
    <xf numFmtId="166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0" xfId="0" applyNumberFormat="1" applyFont="1"/>
    <xf numFmtId="49" fontId="3" fillId="0" borderId="18" xfId="0" applyNumberFormat="1" applyFont="1" applyBorder="1" applyAlignment="1">
      <alignment horizontal="center"/>
    </xf>
    <xf numFmtId="166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166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6" fontId="4" fillId="0" borderId="18" xfId="0" applyNumberFormat="1" applyFont="1" applyBorder="1"/>
    <xf numFmtId="0" fontId="4" fillId="0" borderId="18" xfId="0" applyFont="1" applyBorder="1"/>
    <xf numFmtId="49" fontId="4" fillId="0" borderId="18" xfId="0" applyNumberFormat="1" applyFont="1" applyBorder="1"/>
    <xf numFmtId="49" fontId="3" fillId="0" borderId="0" xfId="0" applyNumberFormat="1" applyFont="1" applyBorder="1"/>
    <xf numFmtId="166" fontId="4" fillId="0" borderId="0" xfId="0" applyNumberFormat="1" applyFont="1" applyBorder="1"/>
    <xf numFmtId="0" fontId="4" fillId="0" borderId="0" xfId="0" applyFont="1" applyBorder="1"/>
    <xf numFmtId="49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0" xfId="0" applyFont="1" applyBorder="1" applyAlignment="1">
      <alignment horizontal="left"/>
    </xf>
    <xf numFmtId="0" fontId="1" fillId="0" borderId="10" xfId="0" applyNumberFormat="1" applyFont="1" applyBorder="1"/>
    <xf numFmtId="0" fontId="1" fillId="0" borderId="4" xfId="0" applyFont="1" applyBorder="1"/>
    <xf numFmtId="9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" fillId="0" borderId="5" xfId="0" applyFont="1" applyBorder="1" applyAlignment="1"/>
    <xf numFmtId="165" fontId="2" fillId="0" borderId="0" xfId="0" applyNumberFormat="1" applyFont="1" applyBorder="1" applyAlignment="1">
      <alignment horizontal="right"/>
    </xf>
    <xf numFmtId="165" fontId="2" fillId="0" borderId="11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11" xfId="0" applyNumberFormat="1" applyFont="1" applyFill="1" applyBorder="1" applyAlignment="1">
      <alignment horizontal="righ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7.0599518810148934E-2"/>
          <c:y val="8.7276529458207963E-2"/>
          <c:w val="0.73970734908136448"/>
          <c:h val="0.76377568657576944"/>
        </c:manualLayout>
      </c:layout>
      <c:barChart>
        <c:barDir val="col"/>
        <c:grouping val="clustered"/>
        <c:ser>
          <c:idx val="0"/>
          <c:order val="0"/>
          <c:cat>
            <c:strRef>
              <c:f>Recibos!$AF$8:$AF$10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Recibos!$AG$8:$AG$10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46</c:v>
                </c:pt>
                <c:pt idx="2">
                  <c:v>16</c:v>
                </c:pt>
              </c:numCache>
            </c:numRef>
          </c:val>
        </c:ser>
        <c:axId val="92979968"/>
        <c:axId val="92981504"/>
      </c:barChart>
      <c:catAx>
        <c:axId val="92979968"/>
        <c:scaling>
          <c:orientation val="minMax"/>
        </c:scaling>
        <c:axPos val="b"/>
        <c:tickLblPos val="nextTo"/>
        <c:crossAx val="92981504"/>
        <c:crosses val="autoZero"/>
        <c:auto val="1"/>
        <c:lblAlgn val="ctr"/>
        <c:lblOffset val="100"/>
      </c:catAx>
      <c:valAx>
        <c:axId val="92981504"/>
        <c:scaling>
          <c:orientation val="minMax"/>
        </c:scaling>
        <c:axPos val="l"/>
        <c:majorGridlines/>
        <c:numFmt formatCode="General" sourceLinked="1"/>
        <c:tickLblPos val="nextTo"/>
        <c:crossAx val="92979968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Recibos!$AI$8:$AI$10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Recibos!$AJ$8:$AJ$10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31.01</c:v>
                </c:pt>
                <c:pt idx="2">
                  <c:v>2</c:v>
                </c:pt>
              </c:numCache>
            </c:numRef>
          </c:val>
        </c:ser>
        <c:overlap val="100"/>
        <c:axId val="93340800"/>
        <c:axId val="93342336"/>
      </c:barChart>
      <c:catAx>
        <c:axId val="93340800"/>
        <c:scaling>
          <c:orientation val="minMax"/>
        </c:scaling>
        <c:axPos val="b"/>
        <c:tickLblPos val="nextTo"/>
        <c:crossAx val="93342336"/>
        <c:crosses val="autoZero"/>
        <c:auto val="1"/>
        <c:lblAlgn val="ctr"/>
        <c:lblOffset val="100"/>
      </c:catAx>
      <c:valAx>
        <c:axId val="93342336"/>
        <c:scaling>
          <c:orientation val="minMax"/>
        </c:scaling>
        <c:axPos val="l"/>
        <c:majorGridlines/>
        <c:numFmt formatCode="General" sourceLinked="1"/>
        <c:tickLblPos val="nextTo"/>
        <c:crossAx val="9334080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Recibos!$AL$8:$AL$10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Recibos!$AM$8:$AM$10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</c:v>
                </c:pt>
                <c:pt idx="2">
                  <c:v>0</c:v>
                </c:pt>
              </c:numCache>
            </c:numRef>
          </c:val>
        </c:ser>
        <c:overlap val="100"/>
        <c:axId val="93365760"/>
        <c:axId val="93367296"/>
      </c:barChart>
      <c:catAx>
        <c:axId val="93365760"/>
        <c:scaling>
          <c:orientation val="minMax"/>
        </c:scaling>
        <c:axPos val="b"/>
        <c:tickLblPos val="nextTo"/>
        <c:crossAx val="93367296"/>
        <c:crosses val="autoZero"/>
        <c:auto val="1"/>
        <c:lblAlgn val="ctr"/>
        <c:lblOffset val="100"/>
      </c:catAx>
      <c:valAx>
        <c:axId val="93367296"/>
        <c:scaling>
          <c:orientation val="minMax"/>
        </c:scaling>
        <c:axPos val="l"/>
        <c:majorGridlines/>
        <c:numFmt formatCode="General" sourceLinked="1"/>
        <c:tickLblPos val="nextTo"/>
        <c:crossAx val="9336576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Recibos!$AI$17:$AI$19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Recibos!$AJ$17:$AJ$19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25</c:v>
                </c:pt>
                <c:pt idx="2">
                  <c:v>0</c:v>
                </c:pt>
              </c:numCache>
            </c:numRef>
          </c:val>
        </c:ser>
        <c:overlap val="100"/>
        <c:axId val="94119808"/>
        <c:axId val="94121344"/>
      </c:barChart>
      <c:catAx>
        <c:axId val="94119808"/>
        <c:scaling>
          <c:orientation val="minMax"/>
        </c:scaling>
        <c:axPos val="b"/>
        <c:tickLblPos val="nextTo"/>
        <c:crossAx val="94121344"/>
        <c:crosses val="autoZero"/>
        <c:auto val="1"/>
        <c:lblAlgn val="ctr"/>
        <c:lblOffset val="100"/>
      </c:catAx>
      <c:valAx>
        <c:axId val="94121344"/>
        <c:scaling>
          <c:orientation val="minMax"/>
        </c:scaling>
        <c:axPos val="l"/>
        <c:majorGridlines/>
        <c:numFmt formatCode="General" sourceLinked="1"/>
        <c:tickLblPos val="nextTo"/>
        <c:crossAx val="94119808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Recibos!$AF$17:$AF$19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Recibos!$AG$17:$AG$19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30.299999999999983</c:v>
                </c:pt>
                <c:pt idx="2">
                  <c:v>1</c:v>
                </c:pt>
              </c:numCache>
            </c:numRef>
          </c:val>
        </c:ser>
        <c:overlap val="100"/>
        <c:axId val="94128384"/>
        <c:axId val="94154752"/>
      </c:barChart>
      <c:catAx>
        <c:axId val="94128384"/>
        <c:scaling>
          <c:orientation val="minMax"/>
        </c:scaling>
        <c:axPos val="b"/>
        <c:tickLblPos val="nextTo"/>
        <c:crossAx val="94154752"/>
        <c:crosses val="autoZero"/>
        <c:auto val="1"/>
        <c:lblAlgn val="ctr"/>
        <c:lblOffset val="100"/>
      </c:catAx>
      <c:valAx>
        <c:axId val="94154752"/>
        <c:scaling>
          <c:orientation val="minMax"/>
        </c:scaling>
        <c:axPos val="l"/>
        <c:majorGridlines/>
        <c:numFmt formatCode="General" sourceLinked="1"/>
        <c:tickLblPos val="nextTo"/>
        <c:crossAx val="94128384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Recibos!$AL$17:$AL$19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Recibos!$AM$17:$AM$19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9.5999999999999943</c:v>
                </c:pt>
                <c:pt idx="2">
                  <c:v>0</c:v>
                </c:pt>
              </c:numCache>
            </c:numRef>
          </c:val>
        </c:ser>
        <c:overlap val="100"/>
        <c:axId val="94169728"/>
        <c:axId val="94179712"/>
      </c:barChart>
      <c:catAx>
        <c:axId val="94169728"/>
        <c:scaling>
          <c:orientation val="minMax"/>
        </c:scaling>
        <c:axPos val="b"/>
        <c:tickLblPos val="nextTo"/>
        <c:crossAx val="94179712"/>
        <c:crosses val="autoZero"/>
        <c:auto val="1"/>
        <c:lblAlgn val="ctr"/>
        <c:lblOffset val="100"/>
      </c:catAx>
      <c:valAx>
        <c:axId val="94179712"/>
        <c:scaling>
          <c:orientation val="minMax"/>
        </c:scaling>
        <c:axPos val="l"/>
        <c:majorGridlines/>
        <c:numFmt formatCode="General" sourceLinked="1"/>
        <c:tickLblPos val="nextTo"/>
        <c:crossAx val="94169728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Recibos!$AF$26:$AF$28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Recibos!$AG$26:$AG$28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34.299999999999997</c:v>
                </c:pt>
                <c:pt idx="2">
                  <c:v>5</c:v>
                </c:pt>
              </c:numCache>
            </c:numRef>
          </c:val>
        </c:ser>
        <c:overlap val="100"/>
        <c:axId val="94186496"/>
        <c:axId val="94208768"/>
      </c:barChart>
      <c:catAx>
        <c:axId val="94186496"/>
        <c:scaling>
          <c:orientation val="minMax"/>
        </c:scaling>
        <c:axPos val="b"/>
        <c:tickLblPos val="nextTo"/>
        <c:crossAx val="94208768"/>
        <c:crosses val="autoZero"/>
        <c:auto val="1"/>
        <c:lblAlgn val="ctr"/>
        <c:lblOffset val="100"/>
      </c:catAx>
      <c:valAx>
        <c:axId val="94208768"/>
        <c:scaling>
          <c:orientation val="minMax"/>
        </c:scaling>
        <c:axPos val="l"/>
        <c:majorGridlines/>
        <c:numFmt formatCode="General" sourceLinked="1"/>
        <c:tickLblPos val="nextTo"/>
        <c:crossAx val="94186496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Recibos!$AI$26:$AI$28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Recibos!$AJ$26:$AJ$28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17.400000000000006</c:v>
                </c:pt>
                <c:pt idx="2">
                  <c:v>0</c:v>
                </c:pt>
              </c:numCache>
            </c:numRef>
          </c:val>
        </c:ser>
        <c:overlap val="100"/>
        <c:axId val="94227840"/>
        <c:axId val="94237824"/>
      </c:barChart>
      <c:catAx>
        <c:axId val="94227840"/>
        <c:scaling>
          <c:orientation val="minMax"/>
        </c:scaling>
        <c:axPos val="b"/>
        <c:tickLblPos val="nextTo"/>
        <c:crossAx val="94237824"/>
        <c:crosses val="autoZero"/>
        <c:auto val="1"/>
        <c:lblAlgn val="ctr"/>
        <c:lblOffset val="100"/>
      </c:catAx>
      <c:valAx>
        <c:axId val="94237824"/>
        <c:scaling>
          <c:orientation val="minMax"/>
        </c:scaling>
        <c:axPos val="l"/>
        <c:majorGridlines/>
        <c:numFmt formatCode="General" sourceLinked="1"/>
        <c:tickLblPos val="nextTo"/>
        <c:crossAx val="9422784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Recibos!$AL$26:$AL$28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Recibos!$AM$26:$AM$28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31.399999999999991</c:v>
                </c:pt>
                <c:pt idx="2">
                  <c:v>2</c:v>
                </c:pt>
              </c:numCache>
            </c:numRef>
          </c:val>
        </c:ser>
        <c:overlap val="100"/>
        <c:axId val="94265344"/>
        <c:axId val="94266880"/>
      </c:barChart>
      <c:catAx>
        <c:axId val="94265344"/>
        <c:scaling>
          <c:orientation val="minMax"/>
        </c:scaling>
        <c:axPos val="b"/>
        <c:tickLblPos val="nextTo"/>
        <c:crossAx val="94266880"/>
        <c:crosses val="autoZero"/>
        <c:auto val="1"/>
        <c:lblAlgn val="ctr"/>
        <c:lblOffset val="100"/>
      </c:catAx>
      <c:valAx>
        <c:axId val="94266880"/>
        <c:scaling>
          <c:orientation val="minMax"/>
        </c:scaling>
        <c:axPos val="l"/>
        <c:majorGridlines/>
        <c:numFmt formatCode="General" sourceLinked="1"/>
        <c:tickLblPos val="nextTo"/>
        <c:crossAx val="94265344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Recibos!$AF$35:$AF$37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Recibos!$AG$35:$AG$37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</c:ser>
        <c:overlap val="100"/>
        <c:axId val="94294400"/>
        <c:axId val="94295936"/>
      </c:barChart>
      <c:catAx>
        <c:axId val="94294400"/>
        <c:scaling>
          <c:orientation val="minMax"/>
        </c:scaling>
        <c:axPos val="b"/>
        <c:tickLblPos val="nextTo"/>
        <c:crossAx val="94295936"/>
        <c:crosses val="autoZero"/>
        <c:auto val="1"/>
        <c:lblAlgn val="ctr"/>
        <c:lblOffset val="100"/>
      </c:catAx>
      <c:valAx>
        <c:axId val="94295936"/>
        <c:scaling>
          <c:orientation val="minMax"/>
        </c:scaling>
        <c:axPos val="l"/>
        <c:majorGridlines/>
        <c:numFmt formatCode="General" sourceLinked="1"/>
        <c:tickLblPos val="nextTo"/>
        <c:crossAx val="9429440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Recibos!$AI$35:$AI$37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Recibos!$AJ$35:$AJ$37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11.900000000000006</c:v>
                </c:pt>
                <c:pt idx="2">
                  <c:v>0</c:v>
                </c:pt>
              </c:numCache>
            </c:numRef>
          </c:val>
        </c:ser>
        <c:overlap val="100"/>
        <c:axId val="94319360"/>
        <c:axId val="94320896"/>
      </c:barChart>
      <c:catAx>
        <c:axId val="94319360"/>
        <c:scaling>
          <c:orientation val="minMax"/>
        </c:scaling>
        <c:axPos val="b"/>
        <c:tickLblPos val="nextTo"/>
        <c:crossAx val="94320896"/>
        <c:crosses val="autoZero"/>
        <c:auto val="1"/>
        <c:lblAlgn val="ctr"/>
        <c:lblOffset val="100"/>
      </c:catAx>
      <c:valAx>
        <c:axId val="94320896"/>
        <c:scaling>
          <c:orientation val="minMax"/>
        </c:scaling>
        <c:axPos val="l"/>
        <c:majorGridlines/>
        <c:numFmt formatCode="General" sourceLinked="1"/>
        <c:tickLblPos val="nextTo"/>
        <c:crossAx val="9431936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Recibos!$AL$35:$AL$37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Recibos!$AM$35:$AM$37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150.1</c:v>
                </c:pt>
                <c:pt idx="2">
                  <c:v>121</c:v>
                </c:pt>
              </c:numCache>
            </c:numRef>
          </c:val>
        </c:ser>
        <c:overlap val="100"/>
        <c:axId val="94340224"/>
        <c:axId val="94341760"/>
      </c:barChart>
      <c:catAx>
        <c:axId val="94340224"/>
        <c:scaling>
          <c:orientation val="minMax"/>
        </c:scaling>
        <c:axPos val="b"/>
        <c:tickLblPos val="nextTo"/>
        <c:crossAx val="94341760"/>
        <c:crosses val="autoZero"/>
        <c:auto val="1"/>
        <c:lblAlgn val="ctr"/>
        <c:lblOffset val="100"/>
      </c:catAx>
      <c:valAx>
        <c:axId val="94341760"/>
        <c:scaling>
          <c:orientation val="minMax"/>
        </c:scaling>
        <c:axPos val="l"/>
        <c:majorGridlines/>
        <c:numFmt formatCode="General" sourceLinked="1"/>
        <c:tickLblPos val="nextTo"/>
        <c:crossAx val="94340224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Recibos!$AF$44:$AF$46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Recibos!$AG$44:$AG$46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15.300000000000011</c:v>
                </c:pt>
                <c:pt idx="2">
                  <c:v>0</c:v>
                </c:pt>
              </c:numCache>
            </c:numRef>
          </c:val>
        </c:ser>
        <c:overlap val="100"/>
        <c:axId val="94348800"/>
        <c:axId val="94350336"/>
      </c:barChart>
      <c:catAx>
        <c:axId val="94348800"/>
        <c:scaling>
          <c:orientation val="minMax"/>
        </c:scaling>
        <c:axPos val="b"/>
        <c:tickLblPos val="nextTo"/>
        <c:crossAx val="94350336"/>
        <c:crosses val="autoZero"/>
        <c:auto val="1"/>
        <c:lblAlgn val="ctr"/>
        <c:lblOffset val="100"/>
      </c:catAx>
      <c:valAx>
        <c:axId val="94350336"/>
        <c:scaling>
          <c:orientation val="minMax"/>
        </c:scaling>
        <c:axPos val="l"/>
        <c:majorGridlines/>
        <c:numFmt formatCode="General" sourceLinked="1"/>
        <c:tickLblPos val="nextTo"/>
        <c:crossAx val="94348800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Recibos!$AI$44:$AI$46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Recibos!$AJ$44:$AJ$46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3.9000000000000057</c:v>
                </c:pt>
                <c:pt idx="2">
                  <c:v>0</c:v>
                </c:pt>
              </c:numCache>
            </c:numRef>
          </c:val>
        </c:ser>
        <c:overlap val="100"/>
        <c:axId val="94398336"/>
        <c:axId val="94399872"/>
      </c:barChart>
      <c:catAx>
        <c:axId val="94398336"/>
        <c:scaling>
          <c:orientation val="minMax"/>
        </c:scaling>
        <c:axPos val="b"/>
        <c:tickLblPos val="nextTo"/>
        <c:crossAx val="94399872"/>
        <c:crosses val="autoZero"/>
        <c:auto val="1"/>
        <c:lblAlgn val="ctr"/>
        <c:lblOffset val="100"/>
      </c:catAx>
      <c:valAx>
        <c:axId val="94399872"/>
        <c:scaling>
          <c:orientation val="minMax"/>
        </c:scaling>
        <c:axPos val="l"/>
        <c:majorGridlines/>
        <c:numFmt formatCode="General" sourceLinked="1"/>
        <c:tickLblPos val="nextTo"/>
        <c:crossAx val="94398336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411008"/>
        <c:axId val="94429184"/>
      </c:barChart>
      <c:catAx>
        <c:axId val="94411008"/>
        <c:scaling>
          <c:orientation val="minMax"/>
        </c:scaling>
        <c:axPos val="b"/>
        <c:tickLblPos val="nextTo"/>
        <c:crossAx val="94429184"/>
        <c:crosses val="autoZero"/>
        <c:auto val="1"/>
        <c:lblAlgn val="ctr"/>
        <c:lblOffset val="100"/>
      </c:catAx>
      <c:valAx>
        <c:axId val="94429184"/>
        <c:scaling>
          <c:orientation val="minMax"/>
        </c:scaling>
        <c:axPos val="l"/>
        <c:majorGridlines/>
        <c:numFmt formatCode="General" sourceLinked="1"/>
        <c:tickLblPos val="nextTo"/>
        <c:crossAx val="94411008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435968"/>
        <c:axId val="94441856"/>
      </c:barChart>
      <c:catAx>
        <c:axId val="94435968"/>
        <c:scaling>
          <c:orientation val="minMax"/>
        </c:scaling>
        <c:axPos val="b"/>
        <c:tickLblPos val="nextTo"/>
        <c:crossAx val="94441856"/>
        <c:crosses val="autoZero"/>
        <c:auto val="1"/>
        <c:lblAlgn val="ctr"/>
        <c:lblOffset val="100"/>
      </c:catAx>
      <c:valAx>
        <c:axId val="94441856"/>
        <c:scaling>
          <c:orientation val="minMax"/>
        </c:scaling>
        <c:axPos val="l"/>
        <c:majorGridlines/>
        <c:numFmt formatCode="General" sourceLinked="1"/>
        <c:tickLblPos val="nextTo"/>
        <c:crossAx val="94435968"/>
        <c:crosses val="autoZero"/>
        <c:crossBetween val="between"/>
      </c:valAx>
    </c:plotArea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465024"/>
        <c:axId val="94491392"/>
      </c:barChart>
      <c:catAx>
        <c:axId val="94465024"/>
        <c:scaling>
          <c:orientation val="minMax"/>
        </c:scaling>
        <c:axPos val="b"/>
        <c:tickLblPos val="nextTo"/>
        <c:crossAx val="94491392"/>
        <c:crosses val="autoZero"/>
        <c:auto val="1"/>
        <c:lblAlgn val="ctr"/>
        <c:lblOffset val="100"/>
      </c:catAx>
      <c:valAx>
        <c:axId val="94491392"/>
        <c:scaling>
          <c:orientation val="minMax"/>
        </c:scaling>
        <c:axPos val="l"/>
        <c:majorGridlines/>
        <c:numFmt formatCode="General" sourceLinked="1"/>
        <c:tickLblPos val="nextTo"/>
        <c:crossAx val="94465024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498176"/>
        <c:axId val="94499968"/>
      </c:barChart>
      <c:catAx>
        <c:axId val="94498176"/>
        <c:scaling>
          <c:orientation val="minMax"/>
        </c:scaling>
        <c:axPos val="b"/>
        <c:tickLblPos val="nextTo"/>
        <c:crossAx val="94499968"/>
        <c:crosses val="autoZero"/>
        <c:auto val="1"/>
        <c:lblAlgn val="ctr"/>
        <c:lblOffset val="100"/>
      </c:catAx>
      <c:valAx>
        <c:axId val="94499968"/>
        <c:scaling>
          <c:orientation val="minMax"/>
        </c:scaling>
        <c:axPos val="l"/>
        <c:majorGridlines/>
        <c:numFmt formatCode="General" sourceLinked="1"/>
        <c:tickLblPos val="nextTo"/>
        <c:crossAx val="94498176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527488"/>
        <c:axId val="94529024"/>
      </c:barChart>
      <c:catAx>
        <c:axId val="94527488"/>
        <c:scaling>
          <c:orientation val="minMax"/>
        </c:scaling>
        <c:axPos val="b"/>
        <c:tickLblPos val="nextTo"/>
        <c:crossAx val="94529024"/>
        <c:crosses val="autoZero"/>
        <c:auto val="1"/>
        <c:lblAlgn val="ctr"/>
        <c:lblOffset val="100"/>
      </c:catAx>
      <c:valAx>
        <c:axId val="94529024"/>
        <c:scaling>
          <c:orientation val="minMax"/>
        </c:scaling>
        <c:axPos val="l"/>
        <c:majorGridlines/>
        <c:numFmt formatCode="General" sourceLinked="1"/>
        <c:tickLblPos val="nextTo"/>
        <c:crossAx val="94527488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568832"/>
        <c:axId val="94570368"/>
      </c:barChart>
      <c:catAx>
        <c:axId val="94568832"/>
        <c:scaling>
          <c:orientation val="minMax"/>
        </c:scaling>
        <c:axPos val="b"/>
        <c:tickLblPos val="nextTo"/>
        <c:crossAx val="94570368"/>
        <c:crosses val="autoZero"/>
        <c:auto val="1"/>
        <c:lblAlgn val="ctr"/>
        <c:lblOffset val="100"/>
      </c:catAx>
      <c:valAx>
        <c:axId val="94570368"/>
        <c:scaling>
          <c:orientation val="minMax"/>
        </c:scaling>
        <c:axPos val="l"/>
        <c:majorGridlines/>
        <c:numFmt formatCode="General" sourceLinked="1"/>
        <c:tickLblPos val="nextTo"/>
        <c:crossAx val="94568832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594176"/>
        <c:axId val="94595712"/>
      </c:barChart>
      <c:catAx>
        <c:axId val="94594176"/>
        <c:scaling>
          <c:orientation val="minMax"/>
        </c:scaling>
        <c:axPos val="b"/>
        <c:tickLblPos val="nextTo"/>
        <c:crossAx val="94595712"/>
        <c:crosses val="autoZero"/>
        <c:auto val="1"/>
        <c:lblAlgn val="ctr"/>
        <c:lblOffset val="100"/>
      </c:catAx>
      <c:valAx>
        <c:axId val="94595712"/>
        <c:scaling>
          <c:orientation val="minMax"/>
        </c:scaling>
        <c:axPos val="l"/>
        <c:majorGridlines/>
        <c:numFmt formatCode="General" sourceLinked="1"/>
        <c:tickLblPos val="nextTo"/>
        <c:crossAx val="94594176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615040"/>
        <c:axId val="94616576"/>
      </c:barChart>
      <c:catAx>
        <c:axId val="94615040"/>
        <c:scaling>
          <c:orientation val="minMax"/>
        </c:scaling>
        <c:axPos val="b"/>
        <c:tickLblPos val="nextTo"/>
        <c:crossAx val="94616576"/>
        <c:crosses val="autoZero"/>
        <c:auto val="1"/>
        <c:lblAlgn val="ctr"/>
        <c:lblOffset val="100"/>
      </c:catAx>
      <c:valAx>
        <c:axId val="94616576"/>
        <c:scaling>
          <c:orientation val="minMax"/>
        </c:scaling>
        <c:axPos val="l"/>
        <c:majorGridlines/>
        <c:numFmt formatCode="General" sourceLinked="1"/>
        <c:tickLblPos val="nextTo"/>
        <c:crossAx val="94615040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640000"/>
        <c:axId val="94641536"/>
      </c:barChart>
      <c:catAx>
        <c:axId val="94640000"/>
        <c:scaling>
          <c:orientation val="minMax"/>
        </c:scaling>
        <c:axPos val="b"/>
        <c:tickLblPos val="nextTo"/>
        <c:crossAx val="94641536"/>
        <c:crosses val="autoZero"/>
        <c:auto val="1"/>
        <c:lblAlgn val="ctr"/>
        <c:lblOffset val="100"/>
      </c:catAx>
      <c:valAx>
        <c:axId val="94641536"/>
        <c:scaling>
          <c:orientation val="minMax"/>
        </c:scaling>
        <c:axPos val="l"/>
        <c:majorGridlines/>
        <c:numFmt formatCode="General" sourceLinked="1"/>
        <c:tickLblPos val="nextTo"/>
        <c:crossAx val="94640000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652672"/>
        <c:axId val="94658560"/>
      </c:barChart>
      <c:catAx>
        <c:axId val="94652672"/>
        <c:scaling>
          <c:orientation val="minMax"/>
        </c:scaling>
        <c:axPos val="b"/>
        <c:tickLblPos val="nextTo"/>
        <c:crossAx val="94658560"/>
        <c:crosses val="autoZero"/>
        <c:auto val="1"/>
        <c:lblAlgn val="ctr"/>
        <c:lblOffset val="100"/>
      </c:catAx>
      <c:valAx>
        <c:axId val="94658560"/>
        <c:scaling>
          <c:orientation val="minMax"/>
        </c:scaling>
        <c:axPos val="l"/>
        <c:majorGridlines/>
        <c:numFmt formatCode="General" sourceLinked="1"/>
        <c:tickLblPos val="nextTo"/>
        <c:crossAx val="94652672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685440"/>
        <c:axId val="94699520"/>
      </c:barChart>
      <c:catAx>
        <c:axId val="94685440"/>
        <c:scaling>
          <c:orientation val="minMax"/>
        </c:scaling>
        <c:axPos val="b"/>
        <c:tickLblPos val="nextTo"/>
        <c:crossAx val="94699520"/>
        <c:crosses val="autoZero"/>
        <c:auto val="1"/>
        <c:lblAlgn val="ctr"/>
        <c:lblOffset val="100"/>
      </c:catAx>
      <c:valAx>
        <c:axId val="94699520"/>
        <c:scaling>
          <c:orientation val="minMax"/>
        </c:scaling>
        <c:axPos val="l"/>
        <c:majorGridlines/>
        <c:numFmt formatCode="General" sourceLinked="1"/>
        <c:tickLblPos val="nextTo"/>
        <c:crossAx val="94685440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706304"/>
        <c:axId val="94716288"/>
      </c:barChart>
      <c:catAx>
        <c:axId val="94706304"/>
        <c:scaling>
          <c:orientation val="minMax"/>
        </c:scaling>
        <c:axPos val="b"/>
        <c:tickLblPos val="nextTo"/>
        <c:crossAx val="94716288"/>
        <c:crosses val="autoZero"/>
        <c:auto val="1"/>
        <c:lblAlgn val="ctr"/>
        <c:lblOffset val="100"/>
      </c:catAx>
      <c:valAx>
        <c:axId val="94716288"/>
        <c:scaling>
          <c:orientation val="minMax"/>
        </c:scaling>
        <c:axPos val="l"/>
        <c:majorGridlines/>
        <c:numFmt formatCode="General" sourceLinked="1"/>
        <c:tickLblPos val="nextTo"/>
        <c:crossAx val="94706304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743552"/>
        <c:axId val="94749440"/>
      </c:barChart>
      <c:catAx>
        <c:axId val="94743552"/>
        <c:scaling>
          <c:orientation val="minMax"/>
        </c:scaling>
        <c:axPos val="b"/>
        <c:tickLblPos val="nextTo"/>
        <c:crossAx val="94749440"/>
        <c:crosses val="autoZero"/>
        <c:auto val="1"/>
        <c:lblAlgn val="ctr"/>
        <c:lblOffset val="100"/>
      </c:catAx>
      <c:valAx>
        <c:axId val="94749440"/>
        <c:scaling>
          <c:orientation val="minMax"/>
        </c:scaling>
        <c:axPos val="l"/>
        <c:majorGridlines/>
        <c:numFmt formatCode="General" sourceLinked="1"/>
        <c:tickLblPos val="nextTo"/>
        <c:crossAx val="94743552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756224"/>
        <c:axId val="94835840"/>
      </c:barChart>
      <c:catAx>
        <c:axId val="94756224"/>
        <c:scaling>
          <c:orientation val="minMax"/>
        </c:scaling>
        <c:axPos val="b"/>
        <c:tickLblPos val="nextTo"/>
        <c:crossAx val="94835840"/>
        <c:crosses val="autoZero"/>
        <c:auto val="1"/>
        <c:lblAlgn val="ctr"/>
        <c:lblOffset val="100"/>
      </c:catAx>
      <c:valAx>
        <c:axId val="94835840"/>
        <c:scaling>
          <c:orientation val="minMax"/>
        </c:scaling>
        <c:axPos val="l"/>
        <c:majorGridlines/>
        <c:numFmt formatCode="General" sourceLinked="1"/>
        <c:tickLblPos val="nextTo"/>
        <c:crossAx val="94756224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Recibos!$AL$44:$AL$46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Recibos!$AM$44:$AM$46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22.600000000000009</c:v>
                </c:pt>
                <c:pt idx="2">
                  <c:v>0</c:v>
                </c:pt>
              </c:numCache>
            </c:numRef>
          </c:val>
        </c:ser>
        <c:overlap val="100"/>
        <c:axId val="94855168"/>
        <c:axId val="94856704"/>
      </c:barChart>
      <c:catAx>
        <c:axId val="94855168"/>
        <c:scaling>
          <c:orientation val="minMax"/>
        </c:scaling>
        <c:axPos val="b"/>
        <c:tickLblPos val="nextTo"/>
        <c:crossAx val="94856704"/>
        <c:crosses val="autoZero"/>
        <c:auto val="1"/>
        <c:lblAlgn val="ctr"/>
        <c:lblOffset val="100"/>
      </c:catAx>
      <c:valAx>
        <c:axId val="94856704"/>
        <c:scaling>
          <c:orientation val="minMax"/>
        </c:scaling>
        <c:axPos val="l"/>
        <c:majorGridlines/>
        <c:numFmt formatCode="General" sourceLinked="1"/>
        <c:tickLblPos val="nextTo"/>
        <c:crossAx val="94855168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stacked"/>
        <c:ser>
          <c:idx val="0"/>
          <c:order val="0"/>
          <c:cat>
            <c:strRef>
              <c:f>Recibos!$AF$53:$AF$55</c:f>
              <c:strCache>
                <c:ptCount val="3"/>
                <c:pt idx="0">
                  <c:v>Consumo Permitido</c:v>
                </c:pt>
                <c:pt idx="1">
                  <c:v>Consumo Mes</c:v>
                </c:pt>
                <c:pt idx="2">
                  <c:v>Exceso</c:v>
                </c:pt>
              </c:strCache>
            </c:strRef>
          </c:cat>
          <c:val>
            <c:numRef>
              <c:f>Recibos!$AG$53:$AG$55</c:f>
              <c:numCache>
                <c:formatCode>#,##0.0</c:formatCode>
                <c:ptCount val="3"/>
                <c:pt idx="0" formatCode="General">
                  <c:v>30</c:v>
                </c:pt>
                <c:pt idx="1">
                  <c:v>16.200000000000003</c:v>
                </c:pt>
                <c:pt idx="2">
                  <c:v>0</c:v>
                </c:pt>
              </c:numCache>
            </c:numRef>
          </c:val>
        </c:ser>
        <c:overlap val="100"/>
        <c:axId val="94884224"/>
        <c:axId val="94885760"/>
      </c:barChart>
      <c:catAx>
        <c:axId val="94884224"/>
        <c:scaling>
          <c:orientation val="minMax"/>
        </c:scaling>
        <c:axPos val="b"/>
        <c:tickLblPos val="nextTo"/>
        <c:crossAx val="94885760"/>
        <c:crosses val="autoZero"/>
        <c:auto val="1"/>
        <c:lblAlgn val="ctr"/>
        <c:lblOffset val="100"/>
      </c:catAx>
      <c:valAx>
        <c:axId val="94885760"/>
        <c:scaling>
          <c:orientation val="minMax"/>
        </c:scaling>
        <c:axPos val="l"/>
        <c:majorGridlines/>
        <c:numFmt formatCode="General" sourceLinked="1"/>
        <c:tickLblPos val="nextTo"/>
        <c:crossAx val="94884224"/>
        <c:crosses val="autoZero"/>
        <c:crossBetween val="between"/>
      </c:valAx>
    </c:plotArea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9525</xdr:rowOff>
    </xdr:from>
    <xdr:to>
      <xdr:col>19</xdr:col>
      <xdr:colOff>28575</xdr:colOff>
      <xdr:row>22</xdr:row>
      <xdr:rowOff>142875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9526</xdr:rowOff>
    </xdr:from>
    <xdr:to>
      <xdr:col>19</xdr:col>
      <xdr:colOff>28576</xdr:colOff>
      <xdr:row>50</xdr:row>
      <xdr:rowOff>133350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73</xdr:row>
      <xdr:rowOff>38100</xdr:rowOff>
    </xdr:from>
    <xdr:to>
      <xdr:col>19</xdr:col>
      <xdr:colOff>0</xdr:colOff>
      <xdr:row>79</xdr:row>
      <xdr:rowOff>142875</xdr:rowOff>
    </xdr:to>
    <xdr:graphicFrame macro="">
      <xdr:nvGraphicFramePr>
        <xdr:cNvPr id="37" name="3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57149</xdr:rowOff>
    </xdr:from>
    <xdr:to>
      <xdr:col>19</xdr:col>
      <xdr:colOff>28575</xdr:colOff>
      <xdr:row>107</xdr:row>
      <xdr:rowOff>152399</xdr:rowOff>
    </xdr:to>
    <xdr:graphicFrame macro="">
      <xdr:nvGraphicFramePr>
        <xdr:cNvPr id="38" name="3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130</xdr:row>
      <xdr:rowOff>57150</xdr:rowOff>
    </xdr:from>
    <xdr:to>
      <xdr:col>19</xdr:col>
      <xdr:colOff>28575</xdr:colOff>
      <xdr:row>136</xdr:row>
      <xdr:rowOff>152400</xdr:rowOff>
    </xdr:to>
    <xdr:graphicFrame macro="">
      <xdr:nvGraphicFramePr>
        <xdr:cNvPr id="39" name="3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158</xdr:row>
      <xdr:rowOff>57149</xdr:rowOff>
    </xdr:from>
    <xdr:to>
      <xdr:col>19</xdr:col>
      <xdr:colOff>28575</xdr:colOff>
      <xdr:row>164</xdr:row>
      <xdr:rowOff>133349</xdr:rowOff>
    </xdr:to>
    <xdr:graphicFrame macro="">
      <xdr:nvGraphicFramePr>
        <xdr:cNvPr id="40" name="3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187</xdr:row>
      <xdr:rowOff>66675</xdr:rowOff>
    </xdr:from>
    <xdr:to>
      <xdr:col>19</xdr:col>
      <xdr:colOff>9525</xdr:colOff>
      <xdr:row>193</xdr:row>
      <xdr:rowOff>123825</xdr:rowOff>
    </xdr:to>
    <xdr:graphicFrame macro="">
      <xdr:nvGraphicFramePr>
        <xdr:cNvPr id="41" name="4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9526</xdr:colOff>
      <xdr:row>215</xdr:row>
      <xdr:rowOff>57150</xdr:rowOff>
    </xdr:from>
    <xdr:to>
      <xdr:col>19</xdr:col>
      <xdr:colOff>9526</xdr:colOff>
      <xdr:row>221</xdr:row>
      <xdr:rowOff>142875</xdr:rowOff>
    </xdr:to>
    <xdr:graphicFrame macro="">
      <xdr:nvGraphicFramePr>
        <xdr:cNvPr id="42" name="4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</xdr:colOff>
      <xdr:row>244</xdr:row>
      <xdr:rowOff>76199</xdr:rowOff>
    </xdr:from>
    <xdr:to>
      <xdr:col>19</xdr:col>
      <xdr:colOff>19051</xdr:colOff>
      <xdr:row>250</xdr:row>
      <xdr:rowOff>133349</xdr:rowOff>
    </xdr:to>
    <xdr:graphicFrame macro="">
      <xdr:nvGraphicFramePr>
        <xdr:cNvPr id="43" name="4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272</xdr:row>
      <xdr:rowOff>104774</xdr:rowOff>
    </xdr:from>
    <xdr:to>
      <xdr:col>19</xdr:col>
      <xdr:colOff>19050</xdr:colOff>
      <xdr:row>278</xdr:row>
      <xdr:rowOff>142874</xdr:rowOff>
    </xdr:to>
    <xdr:graphicFrame macro="">
      <xdr:nvGraphicFramePr>
        <xdr:cNvPr id="44" name="4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301</xdr:row>
      <xdr:rowOff>66674</xdr:rowOff>
    </xdr:from>
    <xdr:to>
      <xdr:col>19</xdr:col>
      <xdr:colOff>19051</xdr:colOff>
      <xdr:row>307</xdr:row>
      <xdr:rowOff>133350</xdr:rowOff>
    </xdr:to>
    <xdr:graphicFrame macro="">
      <xdr:nvGraphicFramePr>
        <xdr:cNvPr id="45" name="4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</xdr:colOff>
      <xdr:row>329</xdr:row>
      <xdr:rowOff>85725</xdr:rowOff>
    </xdr:from>
    <xdr:to>
      <xdr:col>19</xdr:col>
      <xdr:colOff>19051</xdr:colOff>
      <xdr:row>335</xdr:row>
      <xdr:rowOff>142875</xdr:rowOff>
    </xdr:to>
    <xdr:graphicFrame macro="">
      <xdr:nvGraphicFramePr>
        <xdr:cNvPr id="46" name="4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</xdr:colOff>
      <xdr:row>359</xdr:row>
      <xdr:rowOff>104775</xdr:rowOff>
    </xdr:from>
    <xdr:to>
      <xdr:col>19</xdr:col>
      <xdr:colOff>19051</xdr:colOff>
      <xdr:row>366</xdr:row>
      <xdr:rowOff>1</xdr:rowOff>
    </xdr:to>
    <xdr:graphicFrame macro="">
      <xdr:nvGraphicFramePr>
        <xdr:cNvPr id="47" name="4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386</xdr:row>
      <xdr:rowOff>28575</xdr:rowOff>
    </xdr:from>
    <xdr:to>
      <xdr:col>18</xdr:col>
      <xdr:colOff>180975</xdr:colOff>
      <xdr:row>392</xdr:row>
      <xdr:rowOff>123825</xdr:rowOff>
    </xdr:to>
    <xdr:graphicFrame macro="">
      <xdr:nvGraphicFramePr>
        <xdr:cNvPr id="48" name="4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415</xdr:row>
      <xdr:rowOff>66675</xdr:rowOff>
    </xdr:from>
    <xdr:to>
      <xdr:col>18</xdr:col>
      <xdr:colOff>171450</xdr:colOff>
      <xdr:row>421</xdr:row>
      <xdr:rowOff>152400</xdr:rowOff>
    </xdr:to>
    <xdr:graphicFrame macro="">
      <xdr:nvGraphicFramePr>
        <xdr:cNvPr id="49" name="4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443</xdr:row>
      <xdr:rowOff>47625</xdr:rowOff>
    </xdr:from>
    <xdr:to>
      <xdr:col>18</xdr:col>
      <xdr:colOff>180975</xdr:colOff>
      <xdr:row>449</xdr:row>
      <xdr:rowOff>152400</xdr:rowOff>
    </xdr:to>
    <xdr:graphicFrame macro="">
      <xdr:nvGraphicFramePr>
        <xdr:cNvPr id="50" name="4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472</xdr:row>
      <xdr:rowOff>66675</xdr:rowOff>
    </xdr:from>
    <xdr:to>
      <xdr:col>18</xdr:col>
      <xdr:colOff>171450</xdr:colOff>
      <xdr:row>478</xdr:row>
      <xdr:rowOff>152400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500</xdr:row>
      <xdr:rowOff>47625</xdr:rowOff>
    </xdr:from>
    <xdr:to>
      <xdr:col>18</xdr:col>
      <xdr:colOff>180975</xdr:colOff>
      <xdr:row>506</xdr:row>
      <xdr:rowOff>152400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529</xdr:row>
      <xdr:rowOff>66675</xdr:rowOff>
    </xdr:from>
    <xdr:to>
      <xdr:col>18</xdr:col>
      <xdr:colOff>171450</xdr:colOff>
      <xdr:row>535</xdr:row>
      <xdr:rowOff>152400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557</xdr:row>
      <xdr:rowOff>47625</xdr:rowOff>
    </xdr:from>
    <xdr:to>
      <xdr:col>18</xdr:col>
      <xdr:colOff>180975</xdr:colOff>
      <xdr:row>563</xdr:row>
      <xdr:rowOff>152400</xdr:rowOff>
    </xdr:to>
    <xdr:graphicFrame macro="">
      <xdr:nvGraphicFramePr>
        <xdr:cNvPr id="21" name="2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586</xdr:row>
      <xdr:rowOff>66675</xdr:rowOff>
    </xdr:from>
    <xdr:to>
      <xdr:col>18</xdr:col>
      <xdr:colOff>171450</xdr:colOff>
      <xdr:row>592</xdr:row>
      <xdr:rowOff>152400</xdr:rowOff>
    </xdr:to>
    <xdr:graphicFrame macro="">
      <xdr:nvGraphicFramePr>
        <xdr:cNvPr id="22" name="2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614</xdr:row>
      <xdr:rowOff>47625</xdr:rowOff>
    </xdr:from>
    <xdr:to>
      <xdr:col>18</xdr:col>
      <xdr:colOff>180975</xdr:colOff>
      <xdr:row>620</xdr:row>
      <xdr:rowOff>152400</xdr:rowOff>
    </xdr:to>
    <xdr:graphicFrame macro="">
      <xdr:nvGraphicFramePr>
        <xdr:cNvPr id="23" name="2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643</xdr:row>
      <xdr:rowOff>66675</xdr:rowOff>
    </xdr:from>
    <xdr:to>
      <xdr:col>18</xdr:col>
      <xdr:colOff>171450</xdr:colOff>
      <xdr:row>649</xdr:row>
      <xdr:rowOff>152400</xdr:rowOff>
    </xdr:to>
    <xdr:graphicFrame macro="">
      <xdr:nvGraphicFramePr>
        <xdr:cNvPr id="24" name="2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671</xdr:row>
      <xdr:rowOff>47625</xdr:rowOff>
    </xdr:from>
    <xdr:to>
      <xdr:col>18</xdr:col>
      <xdr:colOff>180975</xdr:colOff>
      <xdr:row>677</xdr:row>
      <xdr:rowOff>152400</xdr:rowOff>
    </xdr:to>
    <xdr:graphicFrame macro="">
      <xdr:nvGraphicFramePr>
        <xdr:cNvPr id="25" name="2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700</xdr:row>
      <xdr:rowOff>66675</xdr:rowOff>
    </xdr:from>
    <xdr:to>
      <xdr:col>18</xdr:col>
      <xdr:colOff>171450</xdr:colOff>
      <xdr:row>706</xdr:row>
      <xdr:rowOff>152400</xdr:rowOff>
    </xdr:to>
    <xdr:graphicFrame macro="">
      <xdr:nvGraphicFramePr>
        <xdr:cNvPr id="26" name="2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728</xdr:row>
      <xdr:rowOff>47625</xdr:rowOff>
    </xdr:from>
    <xdr:to>
      <xdr:col>18</xdr:col>
      <xdr:colOff>180975</xdr:colOff>
      <xdr:row>734</xdr:row>
      <xdr:rowOff>152400</xdr:rowOff>
    </xdr:to>
    <xdr:graphicFrame macro="">
      <xdr:nvGraphicFramePr>
        <xdr:cNvPr id="27" name="2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757</xdr:row>
      <xdr:rowOff>66675</xdr:rowOff>
    </xdr:from>
    <xdr:to>
      <xdr:col>18</xdr:col>
      <xdr:colOff>171450</xdr:colOff>
      <xdr:row>763</xdr:row>
      <xdr:rowOff>152400</xdr:rowOff>
    </xdr:to>
    <xdr:graphicFrame macro="">
      <xdr:nvGraphicFramePr>
        <xdr:cNvPr id="28" name="2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785</xdr:row>
      <xdr:rowOff>47625</xdr:rowOff>
    </xdr:from>
    <xdr:to>
      <xdr:col>18</xdr:col>
      <xdr:colOff>180975</xdr:colOff>
      <xdr:row>791</xdr:row>
      <xdr:rowOff>152400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814</xdr:row>
      <xdr:rowOff>66675</xdr:rowOff>
    </xdr:from>
    <xdr:to>
      <xdr:col>18</xdr:col>
      <xdr:colOff>171450</xdr:colOff>
      <xdr:row>820</xdr:row>
      <xdr:rowOff>152400</xdr:rowOff>
    </xdr:to>
    <xdr:graphicFrame macro="">
      <xdr:nvGraphicFramePr>
        <xdr:cNvPr id="30" name="2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842</xdr:row>
      <xdr:rowOff>47625</xdr:rowOff>
    </xdr:from>
    <xdr:to>
      <xdr:col>18</xdr:col>
      <xdr:colOff>180975</xdr:colOff>
      <xdr:row>848</xdr:row>
      <xdr:rowOff>152400</xdr:rowOff>
    </xdr:to>
    <xdr:graphicFrame macro="">
      <xdr:nvGraphicFramePr>
        <xdr:cNvPr id="31" name="3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54"/>
  <sheetViews>
    <sheetView tabSelected="1" topLeftCell="A25" workbookViewId="0">
      <selection activeCell="U47" sqref="U47:Z47"/>
    </sheetView>
  </sheetViews>
  <sheetFormatPr baseColWidth="10" defaultRowHeight="12.75"/>
  <cols>
    <col min="1" max="5" width="2.85546875" style="1" customWidth="1"/>
    <col min="6" max="6" width="4.140625" style="1" customWidth="1"/>
    <col min="7" max="8" width="2.85546875" style="1" customWidth="1"/>
    <col min="9" max="9" width="5.5703125" style="1" customWidth="1"/>
    <col min="10" max="11" width="2.85546875" style="1" customWidth="1"/>
    <col min="12" max="12" width="5.7109375" style="1" customWidth="1"/>
    <col min="13" max="19" width="2.85546875" style="1" customWidth="1"/>
    <col min="20" max="20" width="1" style="1" customWidth="1"/>
    <col min="21" max="25" width="2.85546875" style="1" customWidth="1"/>
    <col min="26" max="26" width="1.5703125" style="1" customWidth="1"/>
    <col min="27" max="29" width="2.85546875" style="1" customWidth="1"/>
    <col min="30" max="30" width="5.28515625" style="1" customWidth="1"/>
    <col min="31" max="31" width="10.7109375" style="1" customWidth="1"/>
    <col min="32" max="32" width="16.5703125" style="1" customWidth="1"/>
    <col min="33" max="33" width="6.42578125" style="1" customWidth="1"/>
    <col min="34" max="34" width="2.85546875" style="1" customWidth="1"/>
    <col min="35" max="35" width="16.7109375" style="1" customWidth="1"/>
    <col min="36" max="36" width="6.7109375" style="1" customWidth="1"/>
    <col min="37" max="37" width="2.85546875" style="1" customWidth="1"/>
    <col min="38" max="38" width="16.7109375" style="1" customWidth="1"/>
    <col min="39" max="39" width="5.7109375" style="1" customWidth="1"/>
    <col min="40" max="44" width="2.85546875" style="1" customWidth="1"/>
    <col min="45" max="16384" width="11.42578125" style="1"/>
  </cols>
  <sheetData>
    <row r="1" spans="1:39" ht="13.5" thickBo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</row>
    <row r="2" spans="1:39" ht="15.75" customHeight="1" thickBot="1">
      <c r="A2" s="4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2"/>
      <c r="R2" s="52"/>
      <c r="S2" s="70" t="s">
        <v>231</v>
      </c>
      <c r="T2" s="70"/>
      <c r="U2" s="70"/>
      <c r="V2" s="70"/>
      <c r="W2" s="71"/>
      <c r="X2" s="86">
        <v>96</v>
      </c>
      <c r="Y2" s="87"/>
      <c r="Z2" s="87"/>
      <c r="AA2" s="87"/>
      <c r="AB2" s="87"/>
      <c r="AC2" s="87"/>
      <c r="AD2" s="88"/>
      <c r="AF2" s="6" t="s">
        <v>26</v>
      </c>
      <c r="AG2" s="7" t="s">
        <v>21</v>
      </c>
      <c r="AI2" s="6" t="s">
        <v>26</v>
      </c>
      <c r="AJ2" s="7" t="s">
        <v>21</v>
      </c>
      <c r="AL2" s="6" t="s">
        <v>26</v>
      </c>
      <c r="AM2" s="7" t="s">
        <v>21</v>
      </c>
    </row>
    <row r="3" spans="1:39">
      <c r="A3" s="72" t="s">
        <v>27</v>
      </c>
      <c r="B3" s="73"/>
      <c r="C3" s="73"/>
      <c r="D3" s="73"/>
      <c r="E3" s="73" t="s">
        <v>14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 t="s">
        <v>0</v>
      </c>
      <c r="V3" s="73"/>
      <c r="W3" s="73"/>
      <c r="X3" s="73"/>
      <c r="Y3" s="73" t="s">
        <v>1</v>
      </c>
      <c r="Z3" s="73"/>
      <c r="AA3" s="73"/>
      <c r="AB3" s="73"/>
      <c r="AC3" s="73"/>
      <c r="AD3" s="74"/>
      <c r="AF3" s="8" t="s">
        <v>22</v>
      </c>
      <c r="AG3" s="9">
        <f>G13</f>
        <v>221</v>
      </c>
      <c r="AI3" s="8" t="s">
        <v>22</v>
      </c>
      <c r="AJ3" s="9">
        <f>G41</f>
        <v>0</v>
      </c>
      <c r="AL3" s="8" t="s">
        <v>22</v>
      </c>
      <c r="AM3" s="9">
        <f>G70</f>
        <v>147.1</v>
      </c>
    </row>
    <row r="4" spans="1:39" ht="15.75" customHeight="1" thickBot="1">
      <c r="A4" s="75" t="s">
        <v>2</v>
      </c>
      <c r="B4" s="70"/>
      <c r="C4" s="70"/>
      <c r="D4" s="70" t="s">
        <v>40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 t="s">
        <v>39</v>
      </c>
      <c r="X4" s="70"/>
      <c r="Y4" s="70"/>
      <c r="Z4" s="70" t="s">
        <v>41</v>
      </c>
      <c r="AA4" s="70"/>
      <c r="AB4" s="70"/>
      <c r="AC4" s="70"/>
      <c r="AD4" s="71"/>
      <c r="AF4" s="8" t="s">
        <v>23</v>
      </c>
      <c r="AG4" s="9">
        <f>J13</f>
        <v>267</v>
      </c>
      <c r="AI4" s="8" t="s">
        <v>23</v>
      </c>
      <c r="AJ4" s="9">
        <f>J41</f>
        <v>31.01</v>
      </c>
      <c r="AL4" s="8" t="s">
        <v>23</v>
      </c>
      <c r="AM4" s="9">
        <f>J70</f>
        <v>169.1</v>
      </c>
    </row>
    <row r="5" spans="1:39">
      <c r="A5" s="4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3"/>
      <c r="AF5" s="8" t="s">
        <v>9</v>
      </c>
      <c r="AG5" s="9">
        <f>M13</f>
        <v>16</v>
      </c>
      <c r="AI5" s="8" t="s">
        <v>9</v>
      </c>
      <c r="AJ5" s="9">
        <f>M41</f>
        <v>1.0100000000000016</v>
      </c>
      <c r="AL5" s="8" t="s">
        <v>9</v>
      </c>
      <c r="AM5" s="9">
        <f>M70</f>
        <v>0</v>
      </c>
    </row>
    <row r="6" spans="1:39" ht="13.5" thickBot="1">
      <c r="A6" s="76" t="s">
        <v>215</v>
      </c>
      <c r="B6" s="77"/>
      <c r="C6" s="77"/>
      <c r="D6" s="77"/>
      <c r="E6" s="77"/>
      <c r="F6" s="77"/>
      <c r="G6" s="77"/>
      <c r="H6" s="2"/>
      <c r="I6" s="2"/>
      <c r="J6" s="2"/>
      <c r="K6" s="2"/>
      <c r="L6" s="77" t="s">
        <v>28</v>
      </c>
      <c r="M6" s="77"/>
      <c r="N6" s="77"/>
      <c r="O6" s="77"/>
      <c r="P6" s="77"/>
      <c r="Q6" s="77"/>
      <c r="R6" s="77"/>
      <c r="S6" s="2"/>
      <c r="T6" s="2"/>
      <c r="U6" s="2"/>
      <c r="V6" s="2"/>
      <c r="W6" s="77" t="s">
        <v>32</v>
      </c>
      <c r="X6" s="77"/>
      <c r="Y6" s="77"/>
      <c r="Z6" s="77"/>
      <c r="AA6" s="77"/>
      <c r="AB6" s="77"/>
      <c r="AC6" s="77"/>
      <c r="AD6" s="100"/>
      <c r="AF6" s="8"/>
      <c r="AG6" s="9">
        <f>SUM(AG3:AG5)</f>
        <v>504</v>
      </c>
      <c r="AI6" s="8"/>
      <c r="AJ6" s="9">
        <f>SUM(AJ3:AJ5)</f>
        <v>32.020000000000003</v>
      </c>
      <c r="AL6" s="8"/>
      <c r="AM6" s="9">
        <f>SUM(AM3:AM5)</f>
        <v>316.2</v>
      </c>
    </row>
    <row r="7" spans="1:39" ht="13.5" thickBot="1">
      <c r="A7" s="78">
        <v>39783</v>
      </c>
      <c r="B7" s="79"/>
      <c r="C7" s="79"/>
      <c r="D7" s="79"/>
      <c r="E7" s="79"/>
      <c r="F7" s="79"/>
      <c r="G7" s="80"/>
      <c r="H7" s="2"/>
      <c r="I7" s="2"/>
      <c r="J7" s="2"/>
      <c r="K7" s="2"/>
      <c r="L7" s="81">
        <v>39816</v>
      </c>
      <c r="M7" s="82"/>
      <c r="N7" s="82"/>
      <c r="O7" s="82"/>
      <c r="P7" s="82"/>
      <c r="Q7" s="82"/>
      <c r="R7" s="83"/>
      <c r="S7" s="2"/>
      <c r="T7" s="2"/>
      <c r="U7" s="2"/>
      <c r="V7" s="2"/>
      <c r="W7" s="81">
        <f>L7+10</f>
        <v>39826</v>
      </c>
      <c r="X7" s="82"/>
      <c r="Y7" s="82"/>
      <c r="Z7" s="82"/>
      <c r="AA7" s="82"/>
      <c r="AB7" s="82"/>
      <c r="AC7" s="82"/>
      <c r="AD7" s="83"/>
      <c r="AF7" s="8"/>
      <c r="AG7" s="10"/>
      <c r="AI7" s="8"/>
      <c r="AJ7" s="10"/>
      <c r="AL7" s="8"/>
      <c r="AM7" s="10"/>
    </row>
    <row r="8" spans="1:39" ht="13.5" thickBot="1">
      <c r="A8" s="4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3"/>
      <c r="AF8" s="8" t="s">
        <v>29</v>
      </c>
      <c r="AG8" s="10">
        <v>30</v>
      </c>
      <c r="AI8" s="8" t="s">
        <v>29</v>
      </c>
      <c r="AJ8" s="10">
        <v>30</v>
      </c>
      <c r="AL8" s="8" t="s">
        <v>29</v>
      </c>
      <c r="AM8" s="10">
        <v>30</v>
      </c>
    </row>
    <row r="9" spans="1:39" ht="13.5" thickBot="1">
      <c r="A9" s="58" t="s">
        <v>24</v>
      </c>
      <c r="B9" s="59"/>
      <c r="C9" s="59"/>
      <c r="D9" s="59"/>
      <c r="E9" s="59"/>
      <c r="F9" s="59"/>
      <c r="G9" s="59"/>
      <c r="H9" s="97" t="s">
        <v>89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9"/>
      <c r="AF9" s="8" t="s">
        <v>30</v>
      </c>
      <c r="AG9" s="9">
        <f>AG4-AG3</f>
        <v>46</v>
      </c>
      <c r="AI9" s="8" t="s">
        <v>30</v>
      </c>
      <c r="AJ9" s="9">
        <f>AJ4-AJ3</f>
        <v>31.01</v>
      </c>
      <c r="AL9" s="8" t="s">
        <v>30</v>
      </c>
      <c r="AM9" s="9">
        <f>AM4-AM3</f>
        <v>22</v>
      </c>
    </row>
    <row r="10" spans="1:39" ht="13.5" thickBot="1">
      <c r="A10" s="4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3"/>
      <c r="AF10" s="11" t="s">
        <v>9</v>
      </c>
      <c r="AG10" s="12">
        <f>ROUNDUP(M13,0)</f>
        <v>16</v>
      </c>
      <c r="AI10" s="11" t="s">
        <v>9</v>
      </c>
      <c r="AJ10" s="12">
        <f>ROUNDUP(M41,0)</f>
        <v>2</v>
      </c>
      <c r="AL10" s="11" t="s">
        <v>9</v>
      </c>
      <c r="AM10" s="12">
        <f>ROUNDUP(M70,0)</f>
        <v>0</v>
      </c>
    </row>
    <row r="11" spans="1:39">
      <c r="A11" s="72" t="s">
        <v>3</v>
      </c>
      <c r="B11" s="73"/>
      <c r="C11" s="73"/>
      <c r="D11" s="73"/>
      <c r="E11" s="73"/>
      <c r="F11" s="74"/>
      <c r="G11" s="73" t="s">
        <v>4</v>
      </c>
      <c r="H11" s="73"/>
      <c r="I11" s="74"/>
      <c r="J11" s="73" t="s">
        <v>6</v>
      </c>
      <c r="K11" s="73"/>
      <c r="L11" s="74"/>
      <c r="M11" s="73" t="s">
        <v>9</v>
      </c>
      <c r="N11" s="73"/>
      <c r="O11" s="74"/>
      <c r="P11" s="73" t="s">
        <v>8</v>
      </c>
      <c r="Q11" s="73"/>
      <c r="R11" s="73"/>
      <c r="S11" s="73"/>
      <c r="T11" s="74"/>
      <c r="U11" s="73" t="s">
        <v>10</v>
      </c>
      <c r="V11" s="73"/>
      <c r="W11" s="73"/>
      <c r="X11" s="73"/>
      <c r="Y11" s="73"/>
      <c r="Z11" s="74"/>
      <c r="AA11" s="73" t="s">
        <v>11</v>
      </c>
      <c r="AB11" s="73"/>
      <c r="AC11" s="73"/>
      <c r="AD11" s="74"/>
      <c r="AF11" s="6" t="s">
        <v>26</v>
      </c>
      <c r="AG11" s="7" t="s">
        <v>21</v>
      </c>
      <c r="AI11" s="6" t="s">
        <v>26</v>
      </c>
      <c r="AJ11" s="7" t="s">
        <v>21</v>
      </c>
      <c r="AL11" s="6" t="s">
        <v>26</v>
      </c>
      <c r="AM11" s="7" t="s">
        <v>21</v>
      </c>
    </row>
    <row r="12" spans="1:39" ht="13.5" thickBot="1">
      <c r="A12" s="75"/>
      <c r="B12" s="70"/>
      <c r="C12" s="70"/>
      <c r="D12" s="70"/>
      <c r="E12" s="70"/>
      <c r="F12" s="71"/>
      <c r="G12" s="70" t="s">
        <v>5</v>
      </c>
      <c r="H12" s="70"/>
      <c r="I12" s="71"/>
      <c r="J12" s="70" t="s">
        <v>7</v>
      </c>
      <c r="K12" s="70"/>
      <c r="L12" s="71"/>
      <c r="M12" s="3"/>
      <c r="N12" s="3"/>
      <c r="O12" s="4"/>
      <c r="P12" s="3"/>
      <c r="Q12" s="3"/>
      <c r="R12" s="3"/>
      <c r="S12" s="3"/>
      <c r="T12" s="4"/>
      <c r="U12" s="70" t="s">
        <v>25</v>
      </c>
      <c r="V12" s="70"/>
      <c r="W12" s="70"/>
      <c r="X12" s="70"/>
      <c r="Y12" s="70"/>
      <c r="Z12" s="71"/>
      <c r="AA12" s="3"/>
      <c r="AB12" s="3"/>
      <c r="AC12" s="3"/>
      <c r="AD12" s="4"/>
      <c r="AF12" s="8" t="s">
        <v>22</v>
      </c>
      <c r="AG12" s="9">
        <f>G127</f>
        <v>130.4</v>
      </c>
      <c r="AI12" s="8" t="s">
        <v>22</v>
      </c>
      <c r="AJ12" s="9">
        <f>G98</f>
        <v>182.4</v>
      </c>
      <c r="AL12" s="8" t="s">
        <v>22</v>
      </c>
      <c r="AM12" s="9">
        <f>G155</f>
        <v>42.7</v>
      </c>
    </row>
    <row r="13" spans="1:39">
      <c r="A13" s="89" t="s">
        <v>13</v>
      </c>
      <c r="B13" s="90"/>
      <c r="C13" s="90"/>
      <c r="D13" s="90"/>
      <c r="E13" s="90"/>
      <c r="F13" s="91"/>
      <c r="G13" s="64">
        <v>221</v>
      </c>
      <c r="H13" s="64"/>
      <c r="I13" s="65"/>
      <c r="J13" s="64">
        <v>267</v>
      </c>
      <c r="K13" s="64"/>
      <c r="L13" s="65"/>
      <c r="M13" s="92">
        <f>IF(J13-G13-30 &gt;=0,J13-G13-30,0)</f>
        <v>16</v>
      </c>
      <c r="N13" s="64"/>
      <c r="O13" s="65"/>
      <c r="P13" s="64">
        <v>10</v>
      </c>
      <c r="Q13" s="64"/>
      <c r="R13" s="64"/>
      <c r="S13" s="64"/>
      <c r="T13" s="65"/>
      <c r="U13" s="101" t="s">
        <v>16</v>
      </c>
      <c r="V13" s="102"/>
      <c r="W13" s="102"/>
      <c r="X13" s="102"/>
      <c r="Y13" s="102"/>
      <c r="Z13" s="103"/>
      <c r="AA13" s="93">
        <v>60</v>
      </c>
      <c r="AB13" s="93"/>
      <c r="AC13" s="93"/>
      <c r="AD13" s="94"/>
      <c r="AF13" s="8" t="s">
        <v>23</v>
      </c>
      <c r="AG13" s="9">
        <f>J127</f>
        <v>160.69999999999999</v>
      </c>
      <c r="AI13" s="8" t="s">
        <v>23</v>
      </c>
      <c r="AJ13" s="9">
        <f>J98</f>
        <v>207.4</v>
      </c>
      <c r="AL13" s="8" t="s">
        <v>23</v>
      </c>
      <c r="AM13" s="9">
        <f>J155</f>
        <v>52.3</v>
      </c>
    </row>
    <row r="14" spans="1:39">
      <c r="A14" s="58" t="s">
        <v>15</v>
      </c>
      <c r="B14" s="59"/>
      <c r="C14" s="59"/>
      <c r="D14" s="59"/>
      <c r="E14" s="59"/>
      <c r="F14" s="60"/>
      <c r="G14" s="66"/>
      <c r="H14" s="66"/>
      <c r="I14" s="67"/>
      <c r="J14" s="66"/>
      <c r="K14" s="66"/>
      <c r="L14" s="67"/>
      <c r="M14" s="84"/>
      <c r="N14" s="66"/>
      <c r="O14" s="67"/>
      <c r="P14" s="66"/>
      <c r="Q14" s="66"/>
      <c r="R14" s="66"/>
      <c r="S14" s="66"/>
      <c r="T14" s="67"/>
      <c r="U14" s="55" t="s">
        <v>9</v>
      </c>
      <c r="V14" s="56"/>
      <c r="W14" s="56"/>
      <c r="X14" s="56"/>
      <c r="Y14" s="56"/>
      <c r="Z14" s="57"/>
      <c r="AA14" s="95">
        <f>ROUNDUP(M13,0)*P13</f>
        <v>160</v>
      </c>
      <c r="AB14" s="95"/>
      <c r="AC14" s="95"/>
      <c r="AD14" s="96"/>
      <c r="AF14" s="8" t="s">
        <v>9</v>
      </c>
      <c r="AG14" s="9">
        <f>M127</f>
        <v>0.29999999999998295</v>
      </c>
      <c r="AI14" s="8" t="s">
        <v>9</v>
      </c>
      <c r="AJ14" s="9">
        <f>M98</f>
        <v>0</v>
      </c>
      <c r="AL14" s="8" t="s">
        <v>9</v>
      </c>
      <c r="AM14" s="9">
        <f>M155</f>
        <v>0</v>
      </c>
    </row>
    <row r="15" spans="1:39">
      <c r="A15" s="58"/>
      <c r="B15" s="59"/>
      <c r="C15" s="59"/>
      <c r="D15" s="59"/>
      <c r="E15" s="59"/>
      <c r="F15" s="60"/>
      <c r="G15" s="66"/>
      <c r="H15" s="66"/>
      <c r="I15" s="67"/>
      <c r="J15" s="66"/>
      <c r="K15" s="66"/>
      <c r="L15" s="67"/>
      <c r="M15" s="84"/>
      <c r="N15" s="66"/>
      <c r="O15" s="67"/>
      <c r="P15" s="66"/>
      <c r="Q15" s="66"/>
      <c r="R15" s="66"/>
      <c r="S15" s="66"/>
      <c r="T15" s="67"/>
      <c r="U15" s="55" t="s">
        <v>17</v>
      </c>
      <c r="V15" s="56"/>
      <c r="W15" s="56"/>
      <c r="X15" s="56"/>
      <c r="Y15" s="56"/>
      <c r="Z15" s="57"/>
      <c r="AA15" s="95">
        <v>10</v>
      </c>
      <c r="AB15" s="95"/>
      <c r="AC15" s="95"/>
      <c r="AD15" s="96"/>
      <c r="AF15" s="8"/>
      <c r="AG15" s="9">
        <f>SUM(AG12:AG14)</f>
        <v>291.39999999999998</v>
      </c>
      <c r="AI15" s="8"/>
      <c r="AJ15" s="9">
        <f>SUM(AJ12:AJ14)</f>
        <v>389.8</v>
      </c>
      <c r="AL15" s="8"/>
      <c r="AM15" s="9">
        <f>SUM(AM12:AM14)</f>
        <v>95</v>
      </c>
    </row>
    <row r="16" spans="1:39" ht="13.5" thickBot="1">
      <c r="A16" s="61"/>
      <c r="B16" s="62"/>
      <c r="C16" s="62"/>
      <c r="D16" s="62"/>
      <c r="E16" s="62"/>
      <c r="F16" s="63"/>
      <c r="G16" s="68"/>
      <c r="H16" s="68"/>
      <c r="I16" s="69"/>
      <c r="J16" s="68"/>
      <c r="K16" s="68"/>
      <c r="L16" s="69"/>
      <c r="M16" s="85"/>
      <c r="N16" s="68"/>
      <c r="O16" s="69"/>
      <c r="P16" s="68"/>
      <c r="Q16" s="68"/>
      <c r="R16" s="68"/>
      <c r="S16" s="68"/>
      <c r="T16" s="69"/>
      <c r="U16" s="55" t="s">
        <v>19</v>
      </c>
      <c r="V16" s="56"/>
      <c r="W16" s="56"/>
      <c r="X16" s="56"/>
      <c r="Y16" s="56"/>
      <c r="Z16" s="57"/>
      <c r="AA16" s="95">
        <v>0</v>
      </c>
      <c r="AB16" s="95"/>
      <c r="AC16" s="95"/>
      <c r="AD16" s="96"/>
      <c r="AF16" s="8"/>
      <c r="AG16" s="10"/>
      <c r="AI16" s="8"/>
      <c r="AJ16" s="10"/>
      <c r="AL16" s="8"/>
      <c r="AM16" s="10"/>
    </row>
    <row r="17" spans="1:39">
      <c r="A17" s="4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55" t="s">
        <v>18</v>
      </c>
      <c r="V17" s="56"/>
      <c r="W17" s="56"/>
      <c r="X17" s="56"/>
      <c r="Y17" s="56"/>
      <c r="Z17" s="57"/>
      <c r="AA17" s="95">
        <f>+AA16*4%</f>
        <v>0</v>
      </c>
      <c r="AB17" s="95"/>
      <c r="AC17" s="95"/>
      <c r="AD17" s="96"/>
      <c r="AF17" s="8" t="s">
        <v>29</v>
      </c>
      <c r="AG17" s="10">
        <v>30</v>
      </c>
      <c r="AI17" s="8" t="s">
        <v>29</v>
      </c>
      <c r="AJ17" s="10">
        <v>30</v>
      </c>
      <c r="AL17" s="8" t="s">
        <v>29</v>
      </c>
      <c r="AM17" s="10">
        <v>30</v>
      </c>
    </row>
    <row r="18" spans="1:39">
      <c r="A18" s="4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5" t="s">
        <v>37</v>
      </c>
      <c r="V18" s="56"/>
      <c r="W18" s="56"/>
      <c r="X18" s="56"/>
      <c r="Y18" s="56"/>
      <c r="Z18" s="57"/>
      <c r="AA18" s="95">
        <v>0</v>
      </c>
      <c r="AB18" s="95"/>
      <c r="AC18" s="95"/>
      <c r="AD18" s="96"/>
      <c r="AF18" s="8" t="s">
        <v>30</v>
      </c>
      <c r="AG18" s="9">
        <f>AG13-AG12</f>
        <v>30.299999999999983</v>
      </c>
      <c r="AI18" s="8" t="s">
        <v>30</v>
      </c>
      <c r="AJ18" s="9">
        <f>AJ13-AJ12</f>
        <v>25</v>
      </c>
      <c r="AL18" s="8" t="s">
        <v>30</v>
      </c>
      <c r="AM18" s="9">
        <f>AM13-AM12</f>
        <v>9.5999999999999943</v>
      </c>
    </row>
    <row r="19" spans="1:39">
      <c r="A19" s="4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5" t="s">
        <v>33</v>
      </c>
      <c r="V19" s="56"/>
      <c r="W19" s="56"/>
      <c r="X19" s="56"/>
      <c r="Y19" s="56"/>
      <c r="Z19" s="57"/>
      <c r="AA19" s="95">
        <v>0</v>
      </c>
      <c r="AB19" s="95"/>
      <c r="AC19" s="95"/>
      <c r="AD19" s="96"/>
      <c r="AF19" s="11" t="s">
        <v>9</v>
      </c>
      <c r="AG19" s="12">
        <f>ROUNDUP(M127,0)</f>
        <v>1</v>
      </c>
      <c r="AI19" s="11" t="s">
        <v>9</v>
      </c>
      <c r="AJ19" s="12">
        <f>ROUNDUP(M98,0)</f>
        <v>0</v>
      </c>
      <c r="AL19" s="11" t="s">
        <v>9</v>
      </c>
      <c r="AM19" s="12">
        <f>ROUNDUP(M155,0)</f>
        <v>0</v>
      </c>
    </row>
    <row r="20" spans="1:39" ht="13.5" thickBot="1">
      <c r="A20" s="4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4" t="s">
        <v>31</v>
      </c>
      <c r="V20" s="105"/>
      <c r="W20" s="105"/>
      <c r="X20" s="105"/>
      <c r="Y20" s="105"/>
      <c r="Z20" s="106"/>
      <c r="AA20" s="107">
        <f>+(AA13+AA14+AA15+AA17+AA18+AA19)*12%</f>
        <v>27.599999999999998</v>
      </c>
      <c r="AB20" s="107"/>
      <c r="AC20" s="107"/>
      <c r="AD20" s="108"/>
      <c r="AF20" s="6" t="s">
        <v>26</v>
      </c>
      <c r="AG20" s="7" t="s">
        <v>21</v>
      </c>
      <c r="AI20" s="6" t="s">
        <v>26</v>
      </c>
      <c r="AJ20" s="7" t="s">
        <v>21</v>
      </c>
      <c r="AL20" s="6" t="s">
        <v>26</v>
      </c>
      <c r="AM20" s="7" t="s">
        <v>21</v>
      </c>
    </row>
    <row r="21" spans="1:39">
      <c r="A21" s="4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9" t="s">
        <v>12</v>
      </c>
      <c r="V21" s="109"/>
      <c r="W21" s="109"/>
      <c r="X21" s="109"/>
      <c r="Y21" s="109"/>
      <c r="Z21" s="109"/>
      <c r="AA21" s="53">
        <f>SUM(AA13:AD20)</f>
        <v>257.60000000000002</v>
      </c>
      <c r="AB21" s="53"/>
      <c r="AC21" s="53"/>
      <c r="AD21" s="54"/>
      <c r="AF21" s="8" t="s">
        <v>22</v>
      </c>
      <c r="AG21" s="9">
        <f>G184</f>
        <v>127.2</v>
      </c>
      <c r="AI21" s="8" t="s">
        <v>22</v>
      </c>
      <c r="AJ21" s="9">
        <f>G212</f>
        <v>94</v>
      </c>
      <c r="AL21" s="8" t="s">
        <v>22</v>
      </c>
      <c r="AM21" s="9">
        <f>G241</f>
        <v>99.2</v>
      </c>
    </row>
    <row r="22" spans="1:39">
      <c r="A22" s="4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3"/>
      <c r="AF22" s="8" t="s">
        <v>23</v>
      </c>
      <c r="AG22" s="9">
        <f>J184</f>
        <v>161.5</v>
      </c>
      <c r="AI22" s="8" t="s">
        <v>23</v>
      </c>
      <c r="AJ22" s="9">
        <f>J212</f>
        <v>111.4</v>
      </c>
      <c r="AL22" s="8" t="s">
        <v>23</v>
      </c>
      <c r="AM22" s="9">
        <f>J241</f>
        <v>130.6</v>
      </c>
    </row>
    <row r="23" spans="1:39">
      <c r="A23" s="4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3"/>
      <c r="AF23" s="8" t="s">
        <v>9</v>
      </c>
      <c r="AG23" s="9">
        <f>M184</f>
        <v>4.2999999999999972</v>
      </c>
      <c r="AI23" s="8" t="s">
        <v>9</v>
      </c>
      <c r="AJ23" s="9">
        <f>M212</f>
        <v>0</v>
      </c>
      <c r="AL23" s="8" t="s">
        <v>9</v>
      </c>
      <c r="AM23" s="9">
        <f>M241</f>
        <v>1.3999999999999915</v>
      </c>
    </row>
    <row r="24" spans="1:39" ht="15" customHeight="1">
      <c r="A24" s="44" t="s">
        <v>20</v>
      </c>
      <c r="B24" s="5"/>
      <c r="C24" s="5"/>
      <c r="D24" s="5"/>
      <c r="E24" s="5"/>
      <c r="F24" s="59" t="s">
        <v>34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60"/>
      <c r="AF24" s="8"/>
      <c r="AG24" s="9">
        <f>SUM(AG21:AG23)</f>
        <v>293</v>
      </c>
      <c r="AI24" s="8"/>
      <c r="AJ24" s="9">
        <f>SUM(AJ21:AJ23)</f>
        <v>205.4</v>
      </c>
      <c r="AL24" s="8"/>
      <c r="AM24" s="9">
        <f>SUM(AM21:AM23)</f>
        <v>231.2</v>
      </c>
    </row>
    <row r="25" spans="1:39" ht="15" customHeight="1">
      <c r="A25" s="58" t="s">
        <v>35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60"/>
      <c r="AF25" s="8"/>
      <c r="AG25" s="10"/>
      <c r="AI25" s="8"/>
      <c r="AJ25" s="10"/>
      <c r="AL25" s="8"/>
      <c r="AM25" s="10"/>
    </row>
    <row r="26" spans="1:39" ht="15" customHeight="1">
      <c r="A26" s="58" t="s">
        <v>36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  <c r="AF26" s="8" t="s">
        <v>29</v>
      </c>
      <c r="AG26" s="10">
        <v>30</v>
      </c>
      <c r="AI26" s="8" t="s">
        <v>29</v>
      </c>
      <c r="AJ26" s="10">
        <v>30</v>
      </c>
      <c r="AL26" s="8" t="s">
        <v>29</v>
      </c>
      <c r="AM26" s="10">
        <v>30</v>
      </c>
    </row>
    <row r="27" spans="1:39" ht="15" customHeight="1">
      <c r="A27" s="58" t="s">
        <v>38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F27" s="8" t="s">
        <v>30</v>
      </c>
      <c r="AG27" s="9">
        <f>AG22-AG21</f>
        <v>34.299999999999997</v>
      </c>
      <c r="AI27" s="8" t="s">
        <v>30</v>
      </c>
      <c r="AJ27" s="9">
        <f>AJ22-AJ21</f>
        <v>17.400000000000006</v>
      </c>
      <c r="AL27" s="8" t="s">
        <v>30</v>
      </c>
      <c r="AM27" s="9">
        <f>AM22-AM21</f>
        <v>31.399999999999991</v>
      </c>
    </row>
    <row r="28" spans="1:39" ht="15" customHeight="1" thickBot="1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3"/>
      <c r="AF28" s="11" t="s">
        <v>9</v>
      </c>
      <c r="AG28" s="12">
        <f>ROUNDUP(M184,0)</f>
        <v>5</v>
      </c>
      <c r="AI28" s="11" t="s">
        <v>9</v>
      </c>
      <c r="AJ28" s="12">
        <f>ROUNDUP(M212,0)</f>
        <v>0</v>
      </c>
      <c r="AL28" s="11" t="s">
        <v>9</v>
      </c>
      <c r="AM28" s="12">
        <f>ROUNDUP(M241,0)</f>
        <v>2</v>
      </c>
    </row>
    <row r="29" spans="1:39" ht="13.5" thickBot="1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1"/>
      <c r="AF29" s="6" t="s">
        <v>26</v>
      </c>
      <c r="AG29" s="7" t="s">
        <v>21</v>
      </c>
      <c r="AI29" s="6" t="s">
        <v>26</v>
      </c>
      <c r="AJ29" s="7" t="s">
        <v>21</v>
      </c>
      <c r="AL29" s="6" t="s">
        <v>26</v>
      </c>
      <c r="AM29" s="7" t="s">
        <v>21</v>
      </c>
    </row>
    <row r="30" spans="1:39" ht="15.75" customHeight="1" thickBot="1">
      <c r="A30" s="4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70" t="s">
        <v>231</v>
      </c>
      <c r="T30" s="70"/>
      <c r="U30" s="70"/>
      <c r="V30" s="70"/>
      <c r="W30" s="71"/>
      <c r="X30" s="86">
        <f>X2+1</f>
        <v>97</v>
      </c>
      <c r="Y30" s="87"/>
      <c r="Z30" s="87"/>
      <c r="AA30" s="87"/>
      <c r="AB30" s="87"/>
      <c r="AC30" s="87"/>
      <c r="AD30" s="88"/>
      <c r="AF30" s="8" t="s">
        <v>22</v>
      </c>
      <c r="AG30" s="9">
        <f>G269</f>
        <v>54.2</v>
      </c>
      <c r="AI30" s="8" t="s">
        <v>22</v>
      </c>
      <c r="AJ30" s="9">
        <f>G298</f>
        <v>82.6</v>
      </c>
      <c r="AL30" s="8" t="s">
        <v>22</v>
      </c>
      <c r="AM30" s="9">
        <f>G326</f>
        <v>12.5</v>
      </c>
    </row>
    <row r="31" spans="1:39">
      <c r="A31" s="72" t="s">
        <v>27</v>
      </c>
      <c r="B31" s="73"/>
      <c r="C31" s="73"/>
      <c r="D31" s="73"/>
      <c r="E31" s="73" t="s">
        <v>14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 t="s">
        <v>0</v>
      </c>
      <c r="V31" s="73"/>
      <c r="W31" s="73"/>
      <c r="X31" s="73"/>
      <c r="Y31" s="73" t="s">
        <v>1</v>
      </c>
      <c r="Z31" s="73"/>
      <c r="AA31" s="73"/>
      <c r="AB31" s="73"/>
      <c r="AC31" s="73"/>
      <c r="AD31" s="74"/>
      <c r="AF31" s="8" t="s">
        <v>23</v>
      </c>
      <c r="AG31" s="9">
        <f>J269</f>
        <v>68.2</v>
      </c>
      <c r="AI31" s="8" t="s">
        <v>23</v>
      </c>
      <c r="AJ31" s="9">
        <f>J298</f>
        <v>94.5</v>
      </c>
      <c r="AL31" s="8" t="s">
        <v>23</v>
      </c>
      <c r="AM31" s="9">
        <f>J326</f>
        <v>162.6</v>
      </c>
    </row>
    <row r="32" spans="1:39" ht="13.5" thickBot="1">
      <c r="A32" s="75" t="s">
        <v>2</v>
      </c>
      <c r="B32" s="70"/>
      <c r="C32" s="70"/>
      <c r="D32" s="70" t="s">
        <v>177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 t="s">
        <v>39</v>
      </c>
      <c r="X32" s="70"/>
      <c r="Y32" s="70"/>
      <c r="Z32" s="70" t="s">
        <v>42</v>
      </c>
      <c r="AA32" s="70"/>
      <c r="AB32" s="70"/>
      <c r="AC32" s="70"/>
      <c r="AD32" s="71"/>
      <c r="AF32" s="8" t="s">
        <v>9</v>
      </c>
      <c r="AG32" s="9">
        <f>M269</f>
        <v>0</v>
      </c>
      <c r="AI32" s="8" t="s">
        <v>9</v>
      </c>
      <c r="AJ32" s="9">
        <f>M298</f>
        <v>0</v>
      </c>
      <c r="AL32" s="8" t="s">
        <v>9</v>
      </c>
      <c r="AM32" s="9">
        <f>M326</f>
        <v>120.1</v>
      </c>
    </row>
    <row r="33" spans="1:39">
      <c r="A33" s="4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3"/>
      <c r="AF33" s="8"/>
      <c r="AG33" s="9">
        <f>SUM(AG30:AG32)</f>
        <v>122.4</v>
      </c>
      <c r="AI33" s="8"/>
      <c r="AJ33" s="9">
        <f>SUM(AJ30:AJ32)</f>
        <v>177.1</v>
      </c>
      <c r="AL33" s="8"/>
      <c r="AM33" s="9">
        <f>SUM(AM30:AM32)</f>
        <v>295.2</v>
      </c>
    </row>
    <row r="34" spans="1:39" ht="13.5" thickBot="1">
      <c r="A34" s="76" t="s">
        <v>215</v>
      </c>
      <c r="B34" s="77"/>
      <c r="C34" s="77"/>
      <c r="D34" s="77"/>
      <c r="E34" s="77"/>
      <c r="F34" s="77"/>
      <c r="G34" s="77"/>
      <c r="H34" s="2"/>
      <c r="I34" s="2"/>
      <c r="J34" s="2"/>
      <c r="K34" s="2"/>
      <c r="L34" s="77" t="s">
        <v>28</v>
      </c>
      <c r="M34" s="77"/>
      <c r="N34" s="77"/>
      <c r="O34" s="77"/>
      <c r="P34" s="77"/>
      <c r="Q34" s="77"/>
      <c r="R34" s="77"/>
      <c r="S34" s="2"/>
      <c r="T34" s="2"/>
      <c r="U34" s="2"/>
      <c r="V34" s="2"/>
      <c r="W34" s="77" t="s">
        <v>32</v>
      </c>
      <c r="X34" s="77"/>
      <c r="Y34" s="77"/>
      <c r="Z34" s="77"/>
      <c r="AA34" s="77"/>
      <c r="AB34" s="77"/>
      <c r="AC34" s="77"/>
      <c r="AD34" s="100"/>
      <c r="AF34" s="8"/>
      <c r="AG34" s="10"/>
      <c r="AI34" s="8"/>
      <c r="AJ34" s="10"/>
      <c r="AL34" s="8"/>
      <c r="AM34" s="10"/>
    </row>
    <row r="35" spans="1:39" ht="13.5" thickBot="1">
      <c r="A35" s="78">
        <f>A7</f>
        <v>39783</v>
      </c>
      <c r="B35" s="98"/>
      <c r="C35" s="98"/>
      <c r="D35" s="98"/>
      <c r="E35" s="98"/>
      <c r="F35" s="98"/>
      <c r="G35" s="99"/>
      <c r="H35" s="2"/>
      <c r="I35" s="2"/>
      <c r="J35" s="2"/>
      <c r="K35" s="2"/>
      <c r="L35" s="81">
        <f>L7</f>
        <v>39816</v>
      </c>
      <c r="M35" s="82"/>
      <c r="N35" s="82"/>
      <c r="O35" s="82"/>
      <c r="P35" s="82"/>
      <c r="Q35" s="82"/>
      <c r="R35" s="83"/>
      <c r="S35" s="2"/>
      <c r="T35" s="2"/>
      <c r="U35" s="2"/>
      <c r="V35" s="2"/>
      <c r="W35" s="81">
        <f>L7+10</f>
        <v>39826</v>
      </c>
      <c r="X35" s="82"/>
      <c r="Y35" s="82"/>
      <c r="Z35" s="82"/>
      <c r="AA35" s="82"/>
      <c r="AB35" s="82"/>
      <c r="AC35" s="82"/>
      <c r="AD35" s="83"/>
      <c r="AF35" s="8" t="s">
        <v>29</v>
      </c>
      <c r="AG35" s="10">
        <v>30</v>
      </c>
      <c r="AI35" s="8" t="s">
        <v>29</v>
      </c>
      <c r="AJ35" s="10">
        <v>30</v>
      </c>
      <c r="AL35" s="8" t="s">
        <v>29</v>
      </c>
      <c r="AM35" s="10">
        <v>30</v>
      </c>
    </row>
    <row r="36" spans="1:39" ht="13.5" thickBot="1">
      <c r="A36" s="4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3"/>
      <c r="AF36" s="8" t="s">
        <v>30</v>
      </c>
      <c r="AG36" s="9">
        <f>AG31-AG30</f>
        <v>14</v>
      </c>
      <c r="AI36" s="8" t="s">
        <v>30</v>
      </c>
      <c r="AJ36" s="9">
        <f>AJ31-AJ30</f>
        <v>11.900000000000006</v>
      </c>
      <c r="AL36" s="8" t="s">
        <v>30</v>
      </c>
      <c r="AM36" s="9">
        <f>AM31-AM30</f>
        <v>150.1</v>
      </c>
    </row>
    <row r="37" spans="1:39" ht="13.5" thickBot="1">
      <c r="A37" s="58" t="s">
        <v>24</v>
      </c>
      <c r="B37" s="59"/>
      <c r="C37" s="59"/>
      <c r="D37" s="59"/>
      <c r="E37" s="59"/>
      <c r="F37" s="59"/>
      <c r="G37" s="59"/>
      <c r="H37" s="97" t="s">
        <v>90</v>
      </c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9"/>
      <c r="AF37" s="11" t="s">
        <v>9</v>
      </c>
      <c r="AG37" s="12">
        <f>ROUNDUP(M269,0)</f>
        <v>0</v>
      </c>
      <c r="AI37" s="11" t="s">
        <v>9</v>
      </c>
      <c r="AJ37" s="12">
        <f>ROUNDUP(M298,0)</f>
        <v>0</v>
      </c>
      <c r="AL37" s="11" t="s">
        <v>9</v>
      </c>
      <c r="AM37" s="12">
        <f>ROUNDUP(M326,0)</f>
        <v>121</v>
      </c>
    </row>
    <row r="38" spans="1:39" ht="13.5" thickBot="1">
      <c r="A38" s="4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3"/>
      <c r="AF38" s="6" t="s">
        <v>26</v>
      </c>
      <c r="AG38" s="7" t="s">
        <v>21</v>
      </c>
      <c r="AI38" s="6" t="s">
        <v>26</v>
      </c>
      <c r="AJ38" s="7" t="s">
        <v>21</v>
      </c>
      <c r="AL38" s="6" t="s">
        <v>26</v>
      </c>
      <c r="AM38" s="7" t="s">
        <v>21</v>
      </c>
    </row>
    <row r="39" spans="1:39">
      <c r="A39" s="72" t="s">
        <v>3</v>
      </c>
      <c r="B39" s="73"/>
      <c r="C39" s="73"/>
      <c r="D39" s="73"/>
      <c r="E39" s="73"/>
      <c r="F39" s="74"/>
      <c r="G39" s="73" t="s">
        <v>4</v>
      </c>
      <c r="H39" s="73"/>
      <c r="I39" s="74"/>
      <c r="J39" s="73" t="s">
        <v>6</v>
      </c>
      <c r="K39" s="73"/>
      <c r="L39" s="74"/>
      <c r="M39" s="73" t="s">
        <v>9</v>
      </c>
      <c r="N39" s="73"/>
      <c r="O39" s="74"/>
      <c r="P39" s="73" t="s">
        <v>8</v>
      </c>
      <c r="Q39" s="73"/>
      <c r="R39" s="73"/>
      <c r="S39" s="73"/>
      <c r="T39" s="74"/>
      <c r="U39" s="73" t="s">
        <v>10</v>
      </c>
      <c r="V39" s="73"/>
      <c r="W39" s="73"/>
      <c r="X39" s="73"/>
      <c r="Y39" s="73"/>
      <c r="Z39" s="74"/>
      <c r="AA39" s="73" t="s">
        <v>11</v>
      </c>
      <c r="AB39" s="73"/>
      <c r="AC39" s="73"/>
      <c r="AD39" s="74"/>
      <c r="AF39" s="8" t="s">
        <v>22</v>
      </c>
      <c r="AG39" s="9">
        <f>G355</f>
        <v>87.1</v>
      </c>
      <c r="AI39" s="8" t="s">
        <v>22</v>
      </c>
      <c r="AJ39" s="9">
        <f>G383+G384</f>
        <v>95.7</v>
      </c>
      <c r="AL39" s="8" t="s">
        <v>22</v>
      </c>
      <c r="AM39" s="9">
        <f>G412</f>
        <v>67.599999999999994</v>
      </c>
    </row>
    <row r="40" spans="1:39" ht="13.5" thickBot="1">
      <c r="A40" s="75"/>
      <c r="B40" s="70"/>
      <c r="C40" s="70"/>
      <c r="D40" s="70"/>
      <c r="E40" s="70"/>
      <c r="F40" s="71"/>
      <c r="G40" s="70" t="s">
        <v>5</v>
      </c>
      <c r="H40" s="70"/>
      <c r="I40" s="71"/>
      <c r="J40" s="70" t="s">
        <v>7</v>
      </c>
      <c r="K40" s="70"/>
      <c r="L40" s="71"/>
      <c r="M40" s="3"/>
      <c r="N40" s="3"/>
      <c r="O40" s="4"/>
      <c r="P40" s="3"/>
      <c r="Q40" s="3"/>
      <c r="R40" s="3"/>
      <c r="S40" s="3"/>
      <c r="T40" s="4"/>
      <c r="U40" s="70" t="s">
        <v>25</v>
      </c>
      <c r="V40" s="70"/>
      <c r="W40" s="70"/>
      <c r="X40" s="70"/>
      <c r="Y40" s="70"/>
      <c r="Z40" s="71"/>
      <c r="AA40" s="3"/>
      <c r="AB40" s="3"/>
      <c r="AC40" s="3"/>
      <c r="AD40" s="4"/>
      <c r="AF40" s="8" t="s">
        <v>23</v>
      </c>
      <c r="AG40" s="9">
        <f>J355</f>
        <v>102.4</v>
      </c>
      <c r="AI40" s="8" t="s">
        <v>23</v>
      </c>
      <c r="AJ40" s="9">
        <f>J383+J384</f>
        <v>99.600000000000009</v>
      </c>
      <c r="AL40" s="8" t="s">
        <v>23</v>
      </c>
      <c r="AM40" s="9">
        <f>J412</f>
        <v>90.2</v>
      </c>
    </row>
    <row r="41" spans="1:39">
      <c r="A41" s="89" t="s">
        <v>13</v>
      </c>
      <c r="B41" s="90"/>
      <c r="C41" s="90"/>
      <c r="D41" s="90"/>
      <c r="E41" s="90"/>
      <c r="F41" s="91"/>
      <c r="G41" s="64">
        <v>0</v>
      </c>
      <c r="H41" s="64"/>
      <c r="I41" s="65"/>
      <c r="J41" s="64">
        <v>31.01</v>
      </c>
      <c r="K41" s="64"/>
      <c r="L41" s="65"/>
      <c r="M41" s="92">
        <f>IF(J41-G41-30 &gt;=0,J41-G41-30,0)</f>
        <v>1.0100000000000016</v>
      </c>
      <c r="N41" s="64"/>
      <c r="O41" s="65"/>
      <c r="P41" s="64">
        <v>10</v>
      </c>
      <c r="Q41" s="64"/>
      <c r="R41" s="64"/>
      <c r="S41" s="64"/>
      <c r="T41" s="65"/>
      <c r="U41" s="101" t="s">
        <v>16</v>
      </c>
      <c r="V41" s="102"/>
      <c r="W41" s="102"/>
      <c r="X41" s="102"/>
      <c r="Y41" s="102"/>
      <c r="Z41" s="103"/>
      <c r="AA41" s="93">
        <v>60</v>
      </c>
      <c r="AB41" s="93"/>
      <c r="AC41" s="93"/>
      <c r="AD41" s="94"/>
      <c r="AF41" s="8" t="s">
        <v>9</v>
      </c>
      <c r="AG41" s="9">
        <f>M355</f>
        <v>0</v>
      </c>
      <c r="AI41" s="8" t="s">
        <v>9</v>
      </c>
      <c r="AJ41" s="9">
        <f>M383</f>
        <v>0</v>
      </c>
      <c r="AL41" s="8" t="s">
        <v>9</v>
      </c>
      <c r="AM41" s="9">
        <f>M412</f>
        <v>0</v>
      </c>
    </row>
    <row r="42" spans="1:39">
      <c r="A42" s="58" t="s">
        <v>15</v>
      </c>
      <c r="B42" s="59"/>
      <c r="C42" s="59"/>
      <c r="D42" s="59"/>
      <c r="E42" s="59"/>
      <c r="F42" s="60"/>
      <c r="G42" s="66"/>
      <c r="H42" s="66"/>
      <c r="I42" s="67"/>
      <c r="J42" s="66"/>
      <c r="K42" s="66"/>
      <c r="L42" s="67"/>
      <c r="M42" s="84"/>
      <c r="N42" s="66"/>
      <c r="O42" s="67"/>
      <c r="P42" s="66"/>
      <c r="Q42" s="66"/>
      <c r="R42" s="66"/>
      <c r="S42" s="66"/>
      <c r="T42" s="67"/>
      <c r="U42" s="55" t="s">
        <v>9</v>
      </c>
      <c r="V42" s="56"/>
      <c r="W42" s="56"/>
      <c r="X42" s="56"/>
      <c r="Y42" s="56"/>
      <c r="Z42" s="57"/>
      <c r="AA42" s="95">
        <f>ROUNDUP(M41,0)*P41</f>
        <v>20</v>
      </c>
      <c r="AB42" s="95"/>
      <c r="AC42" s="95"/>
      <c r="AD42" s="96"/>
      <c r="AF42" s="8"/>
      <c r="AG42" s="9">
        <f>SUM(AG39:AG41)</f>
        <v>189.5</v>
      </c>
      <c r="AI42" s="8"/>
      <c r="AJ42" s="9">
        <f>SUM(AJ39:AJ41)</f>
        <v>195.3</v>
      </c>
      <c r="AL42" s="8"/>
      <c r="AM42" s="9">
        <f>SUM(AM39:AM41)</f>
        <v>157.80000000000001</v>
      </c>
    </row>
    <row r="43" spans="1:39">
      <c r="A43" s="58"/>
      <c r="B43" s="59"/>
      <c r="C43" s="59"/>
      <c r="D43" s="59"/>
      <c r="E43" s="59"/>
      <c r="F43" s="60"/>
      <c r="G43" s="66"/>
      <c r="H43" s="66"/>
      <c r="I43" s="67"/>
      <c r="J43" s="66"/>
      <c r="K43" s="66"/>
      <c r="L43" s="67"/>
      <c r="M43" s="84"/>
      <c r="N43" s="66"/>
      <c r="O43" s="67"/>
      <c r="P43" s="66"/>
      <c r="Q43" s="66"/>
      <c r="R43" s="66"/>
      <c r="S43" s="66"/>
      <c r="T43" s="67"/>
      <c r="U43" s="55" t="s">
        <v>17</v>
      </c>
      <c r="V43" s="56"/>
      <c r="W43" s="56"/>
      <c r="X43" s="56"/>
      <c r="Y43" s="56"/>
      <c r="Z43" s="57"/>
      <c r="AA43" s="95">
        <v>10</v>
      </c>
      <c r="AB43" s="95"/>
      <c r="AC43" s="95"/>
      <c r="AD43" s="96"/>
      <c r="AF43" s="8"/>
      <c r="AG43" s="10"/>
      <c r="AI43" s="8"/>
      <c r="AJ43" s="10"/>
      <c r="AL43" s="8"/>
      <c r="AM43" s="10"/>
    </row>
    <row r="44" spans="1:39" ht="13.5" thickBot="1">
      <c r="A44" s="61"/>
      <c r="B44" s="62"/>
      <c r="C44" s="62"/>
      <c r="D44" s="62"/>
      <c r="E44" s="62"/>
      <c r="F44" s="63"/>
      <c r="G44" s="68"/>
      <c r="H44" s="68"/>
      <c r="I44" s="69"/>
      <c r="J44" s="68"/>
      <c r="K44" s="68"/>
      <c r="L44" s="69"/>
      <c r="M44" s="85"/>
      <c r="N44" s="68"/>
      <c r="O44" s="69"/>
      <c r="P44" s="68"/>
      <c r="Q44" s="68"/>
      <c r="R44" s="68"/>
      <c r="S44" s="68"/>
      <c r="T44" s="69"/>
      <c r="U44" s="55" t="s">
        <v>19</v>
      </c>
      <c r="V44" s="56"/>
      <c r="W44" s="56"/>
      <c r="X44" s="56"/>
      <c r="Y44" s="56"/>
      <c r="Z44" s="57"/>
      <c r="AA44" s="95">
        <v>0</v>
      </c>
      <c r="AB44" s="95"/>
      <c r="AC44" s="95"/>
      <c r="AD44" s="96"/>
      <c r="AF44" s="8" t="s">
        <v>29</v>
      </c>
      <c r="AG44" s="10">
        <v>30</v>
      </c>
      <c r="AI44" s="8" t="s">
        <v>29</v>
      </c>
      <c r="AJ44" s="10">
        <v>30</v>
      </c>
      <c r="AL44" s="8" t="s">
        <v>29</v>
      </c>
      <c r="AM44" s="10">
        <v>30</v>
      </c>
    </row>
    <row r="45" spans="1:39">
      <c r="A45" s="4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55" t="s">
        <v>18</v>
      </c>
      <c r="V45" s="56"/>
      <c r="W45" s="56"/>
      <c r="X45" s="56"/>
      <c r="Y45" s="56"/>
      <c r="Z45" s="57"/>
      <c r="AA45" s="95">
        <f>+AA44*4%</f>
        <v>0</v>
      </c>
      <c r="AB45" s="95"/>
      <c r="AC45" s="95"/>
      <c r="AD45" s="96"/>
      <c r="AF45" s="8" t="s">
        <v>30</v>
      </c>
      <c r="AG45" s="9">
        <f>AG40-AG39</f>
        <v>15.300000000000011</v>
      </c>
      <c r="AI45" s="8" t="s">
        <v>30</v>
      </c>
      <c r="AJ45" s="9">
        <f>AJ40-AJ39</f>
        <v>3.9000000000000057</v>
      </c>
      <c r="AL45" s="8" t="s">
        <v>30</v>
      </c>
      <c r="AM45" s="9">
        <f>AM40-AM39</f>
        <v>22.600000000000009</v>
      </c>
    </row>
    <row r="46" spans="1:39">
      <c r="A46" s="4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55" t="s">
        <v>37</v>
      </c>
      <c r="V46" s="56"/>
      <c r="W46" s="56"/>
      <c r="X46" s="56"/>
      <c r="Y46" s="56"/>
      <c r="Z46" s="57"/>
      <c r="AA46" s="95">
        <v>0</v>
      </c>
      <c r="AB46" s="95"/>
      <c r="AC46" s="95"/>
      <c r="AD46" s="96"/>
      <c r="AF46" s="11" t="s">
        <v>9</v>
      </c>
      <c r="AG46" s="12">
        <f>ROUNDUP(M355,0)</f>
        <v>0</v>
      </c>
      <c r="AI46" s="11" t="s">
        <v>9</v>
      </c>
      <c r="AJ46" s="12">
        <f>ROUNDUP(M383,0)</f>
        <v>0</v>
      </c>
      <c r="AL46" s="11" t="s">
        <v>9</v>
      </c>
      <c r="AM46" s="12">
        <f>ROUNDUP(M412,0)</f>
        <v>0</v>
      </c>
    </row>
    <row r="47" spans="1:39">
      <c r="A47" s="4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55" t="s">
        <v>33</v>
      </c>
      <c r="V47" s="56"/>
      <c r="W47" s="56"/>
      <c r="X47" s="56"/>
      <c r="Y47" s="56"/>
      <c r="Z47" s="57"/>
      <c r="AA47" s="95">
        <v>0</v>
      </c>
      <c r="AB47" s="95"/>
      <c r="AC47" s="95"/>
      <c r="AD47" s="96"/>
      <c r="AF47" s="6" t="s">
        <v>26</v>
      </c>
      <c r="AG47" s="7" t="s">
        <v>21</v>
      </c>
      <c r="AI47" s="6" t="s">
        <v>26</v>
      </c>
      <c r="AJ47" s="7" t="s">
        <v>21</v>
      </c>
      <c r="AL47" s="6" t="s">
        <v>26</v>
      </c>
      <c r="AM47" s="7" t="s">
        <v>21</v>
      </c>
    </row>
    <row r="48" spans="1:39" ht="13.5" thickBot="1">
      <c r="A48" s="4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4" t="s">
        <v>31</v>
      </c>
      <c r="V48" s="105"/>
      <c r="W48" s="105"/>
      <c r="X48" s="105"/>
      <c r="Y48" s="105"/>
      <c r="Z48" s="106"/>
      <c r="AA48" s="107">
        <f>+(AA41+AA42+AA43+AA45+AA46+AA47)*12%</f>
        <v>10.799999999999999</v>
      </c>
      <c r="AB48" s="107"/>
      <c r="AC48" s="107"/>
      <c r="AD48" s="108"/>
      <c r="AF48" s="8" t="s">
        <v>22</v>
      </c>
      <c r="AG48" s="9">
        <f>G440</f>
        <v>21.5</v>
      </c>
      <c r="AI48" s="8" t="s">
        <v>22</v>
      </c>
      <c r="AJ48" s="9">
        <f>G469</f>
        <v>37.6</v>
      </c>
      <c r="AL48" s="8" t="s">
        <v>22</v>
      </c>
      <c r="AM48" s="9">
        <f>G497</f>
        <v>41.1</v>
      </c>
    </row>
    <row r="49" spans="1:39">
      <c r="A49" s="4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09" t="s">
        <v>12</v>
      </c>
      <c r="V49" s="109"/>
      <c r="W49" s="109"/>
      <c r="X49" s="109"/>
      <c r="Y49" s="109"/>
      <c r="Z49" s="109"/>
      <c r="AA49" s="53">
        <f>SUM(AA41:AD48)</f>
        <v>100.8</v>
      </c>
      <c r="AB49" s="53"/>
      <c r="AC49" s="53"/>
      <c r="AD49" s="54"/>
      <c r="AF49" s="8" t="s">
        <v>23</v>
      </c>
      <c r="AG49" s="9">
        <f>J440</f>
        <v>37.700000000000003</v>
      </c>
      <c r="AI49" s="8" t="s">
        <v>23</v>
      </c>
      <c r="AJ49" s="9">
        <f>J469</f>
        <v>56.1</v>
      </c>
      <c r="AL49" s="8" t="s">
        <v>23</v>
      </c>
      <c r="AM49" s="9">
        <f>J497</f>
        <v>61.3</v>
      </c>
    </row>
    <row r="50" spans="1:39">
      <c r="A50" s="4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3"/>
      <c r="AF50" s="8" t="s">
        <v>9</v>
      </c>
      <c r="AG50" s="9">
        <f>M440</f>
        <v>0</v>
      </c>
      <c r="AI50" s="8" t="s">
        <v>9</v>
      </c>
      <c r="AJ50" s="9">
        <f>M469</f>
        <v>0</v>
      </c>
      <c r="AL50" s="8" t="s">
        <v>9</v>
      </c>
      <c r="AM50" s="9">
        <f>M497</f>
        <v>0</v>
      </c>
    </row>
    <row r="51" spans="1:39">
      <c r="A51" s="4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3"/>
      <c r="AF51" s="8"/>
      <c r="AG51" s="9">
        <f>SUM(AG48:AG50)</f>
        <v>59.2</v>
      </c>
      <c r="AI51" s="8"/>
      <c r="AJ51" s="9">
        <f>SUM(AJ48:AJ50)</f>
        <v>93.7</v>
      </c>
      <c r="AL51" s="8"/>
      <c r="AM51" s="9">
        <f>SUM(AM48:AM50)</f>
        <v>102.4</v>
      </c>
    </row>
    <row r="52" spans="1:39">
      <c r="A52" s="44" t="s">
        <v>20</v>
      </c>
      <c r="B52" s="5"/>
      <c r="C52" s="5"/>
      <c r="D52" s="5"/>
      <c r="E52" s="5"/>
      <c r="F52" s="59" t="s">
        <v>34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60"/>
      <c r="AF52" s="8"/>
      <c r="AG52" s="10"/>
      <c r="AI52" s="8"/>
      <c r="AJ52" s="10"/>
      <c r="AL52" s="8"/>
      <c r="AM52" s="10"/>
    </row>
    <row r="53" spans="1:39">
      <c r="A53" s="58" t="s">
        <v>35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60"/>
      <c r="AF53" s="8" t="s">
        <v>29</v>
      </c>
      <c r="AG53" s="10">
        <v>30</v>
      </c>
      <c r="AI53" s="8" t="s">
        <v>29</v>
      </c>
      <c r="AJ53" s="10">
        <v>30</v>
      </c>
      <c r="AL53" s="8" t="s">
        <v>29</v>
      </c>
      <c r="AM53" s="10">
        <v>30</v>
      </c>
    </row>
    <row r="54" spans="1:39">
      <c r="A54" s="58" t="s">
        <v>36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60"/>
      <c r="AF54" s="8" t="s">
        <v>30</v>
      </c>
      <c r="AG54" s="9">
        <f>AG49-AG48</f>
        <v>16.200000000000003</v>
      </c>
      <c r="AI54" s="8" t="s">
        <v>30</v>
      </c>
      <c r="AJ54" s="9">
        <f>AJ49-AJ48</f>
        <v>18.5</v>
      </c>
      <c r="AL54" s="8" t="s">
        <v>30</v>
      </c>
      <c r="AM54" s="9">
        <f>AM49-AM48</f>
        <v>20.199999999999996</v>
      </c>
    </row>
    <row r="55" spans="1:39">
      <c r="A55" s="58" t="s">
        <v>38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  <c r="AF55" s="11" t="s">
        <v>9</v>
      </c>
      <c r="AG55" s="12">
        <f>ROUNDUP(M440,0)</f>
        <v>0</v>
      </c>
      <c r="AI55" s="11" t="s">
        <v>9</v>
      </c>
      <c r="AJ55" s="12">
        <f>ROUNDUP(M469,0)</f>
        <v>0</v>
      </c>
      <c r="AL55" s="11" t="s">
        <v>9</v>
      </c>
      <c r="AM55" s="12">
        <f>ROUNDUP(M497,0)</f>
        <v>0</v>
      </c>
    </row>
    <row r="56" spans="1:39" ht="13.5" thickBot="1">
      <c r="A56" s="4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</row>
    <row r="57" spans="1:39" ht="13.5" thickBot="1"/>
    <row r="58" spans="1:39" ht="13.5" thickBot="1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1"/>
      <c r="AF58" s="6" t="s">
        <v>26</v>
      </c>
      <c r="AG58" s="7" t="s">
        <v>21</v>
      </c>
      <c r="AI58" s="6" t="s">
        <v>26</v>
      </c>
      <c r="AJ58" s="7" t="s">
        <v>21</v>
      </c>
      <c r="AL58" s="6" t="s">
        <v>26</v>
      </c>
      <c r="AM58" s="7" t="s">
        <v>21</v>
      </c>
    </row>
    <row r="59" spans="1:39" ht="15.75" customHeight="1" thickBot="1">
      <c r="A59" s="4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70" t="s">
        <v>231</v>
      </c>
      <c r="T59" s="70"/>
      <c r="U59" s="70"/>
      <c r="V59" s="70"/>
      <c r="W59" s="71"/>
      <c r="X59" s="86">
        <f>X2+2</f>
        <v>98</v>
      </c>
      <c r="Y59" s="87"/>
      <c r="Z59" s="87"/>
      <c r="AA59" s="87"/>
      <c r="AB59" s="87"/>
      <c r="AC59" s="87"/>
      <c r="AD59" s="88"/>
      <c r="AF59" s="8" t="s">
        <v>22</v>
      </c>
      <c r="AG59" s="9">
        <f>G526</f>
        <v>4.5999999999999996</v>
      </c>
      <c r="AI59" s="8" t="s">
        <v>22</v>
      </c>
      <c r="AJ59" s="9">
        <f>G554</f>
        <v>9.5</v>
      </c>
      <c r="AL59" s="8" t="s">
        <v>22</v>
      </c>
      <c r="AM59" s="9">
        <f>G583</f>
        <v>6.8</v>
      </c>
    </row>
    <row r="60" spans="1:39">
      <c r="A60" s="72" t="s">
        <v>27</v>
      </c>
      <c r="B60" s="73"/>
      <c r="C60" s="73"/>
      <c r="D60" s="73"/>
      <c r="E60" s="73" t="s">
        <v>14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 t="s">
        <v>0</v>
      </c>
      <c r="V60" s="73"/>
      <c r="W60" s="73"/>
      <c r="X60" s="73"/>
      <c r="Y60" s="73" t="s">
        <v>1</v>
      </c>
      <c r="Z60" s="73"/>
      <c r="AA60" s="73"/>
      <c r="AB60" s="73"/>
      <c r="AC60" s="73"/>
      <c r="AD60" s="74"/>
      <c r="AF60" s="8" t="s">
        <v>23</v>
      </c>
      <c r="AG60" s="9">
        <f>J526</f>
        <v>8.6</v>
      </c>
      <c r="AI60" s="8" t="s">
        <v>23</v>
      </c>
      <c r="AJ60" s="9">
        <f>J554</f>
        <v>22.1</v>
      </c>
      <c r="AL60" s="8" t="s">
        <v>23</v>
      </c>
      <c r="AM60" s="9">
        <f>J583</f>
        <v>13.3</v>
      </c>
    </row>
    <row r="61" spans="1:39" ht="13.5" thickBot="1">
      <c r="A61" s="75" t="s">
        <v>2</v>
      </c>
      <c r="B61" s="70"/>
      <c r="C61" s="70"/>
      <c r="D61" s="70" t="s">
        <v>43</v>
      </c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 t="s">
        <v>39</v>
      </c>
      <c r="X61" s="70"/>
      <c r="Y61" s="70"/>
      <c r="Z61" s="70" t="s">
        <v>44</v>
      </c>
      <c r="AA61" s="70"/>
      <c r="AB61" s="70"/>
      <c r="AC61" s="70"/>
      <c r="AD61" s="71"/>
      <c r="AF61" s="8" t="s">
        <v>9</v>
      </c>
      <c r="AG61" s="9">
        <f>M526</f>
        <v>0</v>
      </c>
      <c r="AI61" s="8" t="s">
        <v>9</v>
      </c>
      <c r="AJ61" s="9">
        <f>M554</f>
        <v>0</v>
      </c>
      <c r="AL61" s="8" t="s">
        <v>9</v>
      </c>
      <c r="AM61" s="9">
        <f>M583</f>
        <v>0</v>
      </c>
    </row>
    <row r="62" spans="1:39">
      <c r="A62" s="4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43"/>
      <c r="AF62" s="8"/>
      <c r="AG62" s="9">
        <f>SUM(AG59:AG61)</f>
        <v>13.2</v>
      </c>
      <c r="AI62" s="8"/>
      <c r="AJ62" s="9">
        <f>SUM(AJ59:AJ61)</f>
        <v>31.6</v>
      </c>
      <c r="AL62" s="8"/>
      <c r="AM62" s="9">
        <f>SUM(AM59:AM61)</f>
        <v>20.100000000000001</v>
      </c>
    </row>
    <row r="63" spans="1:39" ht="13.5" thickBot="1">
      <c r="A63" s="76" t="s">
        <v>215</v>
      </c>
      <c r="B63" s="77"/>
      <c r="C63" s="77"/>
      <c r="D63" s="77"/>
      <c r="E63" s="77"/>
      <c r="F63" s="77"/>
      <c r="G63" s="77"/>
      <c r="H63" s="2"/>
      <c r="I63" s="2"/>
      <c r="J63" s="2"/>
      <c r="K63" s="2"/>
      <c r="L63" s="77" t="s">
        <v>28</v>
      </c>
      <c r="M63" s="77"/>
      <c r="N63" s="77"/>
      <c r="O63" s="77"/>
      <c r="P63" s="77"/>
      <c r="Q63" s="77"/>
      <c r="R63" s="77"/>
      <c r="S63" s="2"/>
      <c r="T63" s="2"/>
      <c r="U63" s="2"/>
      <c r="V63" s="2"/>
      <c r="W63" s="77" t="s">
        <v>32</v>
      </c>
      <c r="X63" s="77"/>
      <c r="Y63" s="77"/>
      <c r="Z63" s="77"/>
      <c r="AA63" s="77"/>
      <c r="AB63" s="77"/>
      <c r="AC63" s="77"/>
      <c r="AD63" s="100"/>
      <c r="AF63" s="8"/>
      <c r="AG63" s="10"/>
      <c r="AI63" s="8"/>
      <c r="AJ63" s="10"/>
      <c r="AL63" s="8"/>
      <c r="AM63" s="10"/>
    </row>
    <row r="64" spans="1:39" ht="13.5" thickBot="1">
      <c r="A64" s="78">
        <f>A7</f>
        <v>39783</v>
      </c>
      <c r="B64" s="79"/>
      <c r="C64" s="79"/>
      <c r="D64" s="79"/>
      <c r="E64" s="79"/>
      <c r="F64" s="79"/>
      <c r="G64" s="80"/>
      <c r="H64" s="2"/>
      <c r="I64" s="2"/>
      <c r="J64" s="2"/>
      <c r="K64" s="2"/>
      <c r="L64" s="81">
        <f>L7</f>
        <v>39816</v>
      </c>
      <c r="M64" s="82"/>
      <c r="N64" s="82"/>
      <c r="O64" s="82"/>
      <c r="P64" s="82"/>
      <c r="Q64" s="82"/>
      <c r="R64" s="83"/>
      <c r="S64" s="2"/>
      <c r="T64" s="2"/>
      <c r="U64" s="2"/>
      <c r="V64" s="2"/>
      <c r="W64" s="81">
        <f>L64+10</f>
        <v>39826</v>
      </c>
      <c r="X64" s="82"/>
      <c r="Y64" s="82"/>
      <c r="Z64" s="82"/>
      <c r="AA64" s="82"/>
      <c r="AB64" s="82"/>
      <c r="AC64" s="82"/>
      <c r="AD64" s="83"/>
      <c r="AF64" s="8" t="s">
        <v>29</v>
      </c>
      <c r="AG64" s="10">
        <v>30</v>
      </c>
      <c r="AI64" s="8" t="s">
        <v>29</v>
      </c>
      <c r="AJ64" s="10">
        <v>30</v>
      </c>
      <c r="AL64" s="8" t="s">
        <v>29</v>
      </c>
      <c r="AM64" s="10">
        <v>30</v>
      </c>
    </row>
    <row r="65" spans="1:39" ht="13.5" thickBot="1">
      <c r="A65" s="4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43"/>
      <c r="AF65" s="8" t="s">
        <v>30</v>
      </c>
      <c r="AG65" s="9">
        <f>AG60-AG59</f>
        <v>4</v>
      </c>
      <c r="AI65" s="8" t="s">
        <v>30</v>
      </c>
      <c r="AJ65" s="9">
        <f>AJ60-AJ59</f>
        <v>12.600000000000001</v>
      </c>
      <c r="AL65" s="8" t="s">
        <v>30</v>
      </c>
      <c r="AM65" s="9">
        <f>AM60-AM59</f>
        <v>6.5000000000000009</v>
      </c>
    </row>
    <row r="66" spans="1:39" ht="13.5" thickBot="1">
      <c r="A66" s="58" t="s">
        <v>24</v>
      </c>
      <c r="B66" s="59"/>
      <c r="C66" s="59"/>
      <c r="D66" s="59"/>
      <c r="E66" s="59"/>
      <c r="F66" s="59"/>
      <c r="G66" s="59"/>
      <c r="H66" s="97" t="s">
        <v>91</v>
      </c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9"/>
      <c r="AF66" s="11" t="s">
        <v>9</v>
      </c>
      <c r="AG66" s="12">
        <f>ROUNDUP(M526,0)</f>
        <v>0</v>
      </c>
      <c r="AI66" s="11" t="s">
        <v>9</v>
      </c>
      <c r="AJ66" s="12">
        <f>ROUNDUP(M554,0)</f>
        <v>0</v>
      </c>
      <c r="AL66" s="11" t="s">
        <v>9</v>
      </c>
      <c r="AM66" s="12">
        <f>ROUNDUP(M583,0)</f>
        <v>0</v>
      </c>
    </row>
    <row r="67" spans="1:39" ht="13.5" thickBot="1">
      <c r="A67" s="4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43"/>
      <c r="AF67" s="6" t="s">
        <v>26</v>
      </c>
      <c r="AG67" s="7" t="s">
        <v>21</v>
      </c>
      <c r="AI67" s="6" t="s">
        <v>26</v>
      </c>
      <c r="AJ67" s="7" t="s">
        <v>21</v>
      </c>
      <c r="AL67" s="6" t="s">
        <v>26</v>
      </c>
      <c r="AM67" s="7" t="s">
        <v>21</v>
      </c>
    </row>
    <row r="68" spans="1:39">
      <c r="A68" s="72" t="s">
        <v>3</v>
      </c>
      <c r="B68" s="73"/>
      <c r="C68" s="73"/>
      <c r="D68" s="73"/>
      <c r="E68" s="73"/>
      <c r="F68" s="74"/>
      <c r="G68" s="73" t="s">
        <v>4</v>
      </c>
      <c r="H68" s="73"/>
      <c r="I68" s="74"/>
      <c r="J68" s="73" t="s">
        <v>6</v>
      </c>
      <c r="K68" s="73"/>
      <c r="L68" s="74"/>
      <c r="M68" s="73" t="s">
        <v>9</v>
      </c>
      <c r="N68" s="73"/>
      <c r="O68" s="74"/>
      <c r="P68" s="73" t="s">
        <v>8</v>
      </c>
      <c r="Q68" s="73"/>
      <c r="R68" s="73"/>
      <c r="S68" s="73"/>
      <c r="T68" s="74"/>
      <c r="U68" s="73" t="s">
        <v>10</v>
      </c>
      <c r="V68" s="73"/>
      <c r="W68" s="73"/>
      <c r="X68" s="73"/>
      <c r="Y68" s="73"/>
      <c r="Z68" s="74"/>
      <c r="AA68" s="73" t="s">
        <v>11</v>
      </c>
      <c r="AB68" s="73"/>
      <c r="AC68" s="73"/>
      <c r="AD68" s="74"/>
      <c r="AF68" s="8" t="s">
        <v>22</v>
      </c>
      <c r="AG68" s="9">
        <f>G611</f>
        <v>0</v>
      </c>
      <c r="AI68" s="8" t="s">
        <v>22</v>
      </c>
      <c r="AJ68" s="9">
        <f>G640</f>
        <v>0</v>
      </c>
      <c r="AL68" s="8" t="s">
        <v>22</v>
      </c>
      <c r="AM68" s="9">
        <f>G668</f>
        <v>0</v>
      </c>
    </row>
    <row r="69" spans="1:39" ht="13.5" thickBot="1">
      <c r="A69" s="75"/>
      <c r="B69" s="70"/>
      <c r="C69" s="70"/>
      <c r="D69" s="70"/>
      <c r="E69" s="70"/>
      <c r="F69" s="71"/>
      <c r="G69" s="70" t="s">
        <v>5</v>
      </c>
      <c r="H69" s="70"/>
      <c r="I69" s="71"/>
      <c r="J69" s="70" t="s">
        <v>7</v>
      </c>
      <c r="K69" s="70"/>
      <c r="L69" s="71"/>
      <c r="M69" s="3"/>
      <c r="N69" s="3"/>
      <c r="O69" s="4"/>
      <c r="P69" s="3"/>
      <c r="Q69" s="3"/>
      <c r="R69" s="3"/>
      <c r="S69" s="3"/>
      <c r="T69" s="4"/>
      <c r="U69" s="70" t="s">
        <v>25</v>
      </c>
      <c r="V69" s="70"/>
      <c r="W69" s="70"/>
      <c r="X69" s="70"/>
      <c r="Y69" s="70"/>
      <c r="Z69" s="71"/>
      <c r="AA69" s="3"/>
      <c r="AB69" s="3"/>
      <c r="AC69" s="3"/>
      <c r="AD69" s="4"/>
      <c r="AF69" s="8" t="s">
        <v>23</v>
      </c>
      <c r="AG69" s="9">
        <f>J611</f>
        <v>5.6</v>
      </c>
      <c r="AI69" s="8" t="s">
        <v>23</v>
      </c>
      <c r="AJ69" s="9">
        <f>J640</f>
        <v>1.8</v>
      </c>
      <c r="AL69" s="8" t="s">
        <v>23</v>
      </c>
      <c r="AM69" s="9">
        <f>J668</f>
        <v>6.7</v>
      </c>
    </row>
    <row r="70" spans="1:39">
      <c r="A70" s="89" t="s">
        <v>13</v>
      </c>
      <c r="B70" s="90"/>
      <c r="C70" s="90"/>
      <c r="D70" s="90"/>
      <c r="E70" s="90"/>
      <c r="F70" s="91"/>
      <c r="G70" s="64">
        <v>147.1</v>
      </c>
      <c r="H70" s="64"/>
      <c r="I70" s="65"/>
      <c r="J70" s="64">
        <v>169.1</v>
      </c>
      <c r="K70" s="64"/>
      <c r="L70" s="65"/>
      <c r="M70" s="92">
        <f>IF(J70-G70-30 &gt;=0,J70-G70-30,0)</f>
        <v>0</v>
      </c>
      <c r="N70" s="64"/>
      <c r="O70" s="65"/>
      <c r="P70" s="64">
        <v>10</v>
      </c>
      <c r="Q70" s="64"/>
      <c r="R70" s="64"/>
      <c r="S70" s="64"/>
      <c r="T70" s="65"/>
      <c r="U70" s="101" t="s">
        <v>16</v>
      </c>
      <c r="V70" s="102"/>
      <c r="W70" s="102"/>
      <c r="X70" s="102"/>
      <c r="Y70" s="102"/>
      <c r="Z70" s="103"/>
      <c r="AA70" s="93">
        <v>60</v>
      </c>
      <c r="AB70" s="93"/>
      <c r="AC70" s="93"/>
      <c r="AD70" s="94"/>
      <c r="AF70" s="8" t="s">
        <v>9</v>
      </c>
      <c r="AG70" s="9">
        <f>M611</f>
        <v>0</v>
      </c>
      <c r="AI70" s="8" t="s">
        <v>9</v>
      </c>
      <c r="AJ70" s="9">
        <f>M640</f>
        <v>0</v>
      </c>
      <c r="AL70" s="8" t="s">
        <v>9</v>
      </c>
      <c r="AM70" s="9">
        <f>M668</f>
        <v>0</v>
      </c>
    </row>
    <row r="71" spans="1:39">
      <c r="A71" s="58" t="s">
        <v>15</v>
      </c>
      <c r="B71" s="59"/>
      <c r="C71" s="59"/>
      <c r="D71" s="59"/>
      <c r="E71" s="59"/>
      <c r="F71" s="60"/>
      <c r="G71" s="66"/>
      <c r="H71" s="66"/>
      <c r="I71" s="67"/>
      <c r="J71" s="66"/>
      <c r="K71" s="66"/>
      <c r="L71" s="67"/>
      <c r="M71" s="84"/>
      <c r="N71" s="66"/>
      <c r="O71" s="67"/>
      <c r="P71" s="66"/>
      <c r="Q71" s="66"/>
      <c r="R71" s="66"/>
      <c r="S71" s="66"/>
      <c r="T71" s="67"/>
      <c r="U71" s="55" t="s">
        <v>9</v>
      </c>
      <c r="V71" s="56"/>
      <c r="W71" s="56"/>
      <c r="X71" s="56"/>
      <c r="Y71" s="56"/>
      <c r="Z71" s="57"/>
      <c r="AA71" s="95">
        <f>ROUNDUP(M70,0)*P70</f>
        <v>0</v>
      </c>
      <c r="AB71" s="95"/>
      <c r="AC71" s="95"/>
      <c r="AD71" s="96"/>
      <c r="AF71" s="8"/>
      <c r="AG71" s="9">
        <f>SUM(AG68:AG70)</f>
        <v>5.6</v>
      </c>
      <c r="AI71" s="8"/>
      <c r="AJ71" s="9">
        <f>SUM(AJ68:AJ70)</f>
        <v>1.8</v>
      </c>
      <c r="AL71" s="8"/>
      <c r="AM71" s="9">
        <f>SUM(AM68:AM70)</f>
        <v>6.7</v>
      </c>
    </row>
    <row r="72" spans="1:39">
      <c r="A72" s="58"/>
      <c r="B72" s="59"/>
      <c r="C72" s="59"/>
      <c r="D72" s="59"/>
      <c r="E72" s="59"/>
      <c r="F72" s="60"/>
      <c r="G72" s="66"/>
      <c r="H72" s="66"/>
      <c r="I72" s="67"/>
      <c r="J72" s="66"/>
      <c r="K72" s="66"/>
      <c r="L72" s="67"/>
      <c r="M72" s="84"/>
      <c r="N72" s="66"/>
      <c r="O72" s="67"/>
      <c r="P72" s="66"/>
      <c r="Q72" s="66"/>
      <c r="R72" s="66"/>
      <c r="S72" s="66"/>
      <c r="T72" s="67"/>
      <c r="U72" s="55" t="s">
        <v>17</v>
      </c>
      <c r="V72" s="56"/>
      <c r="W72" s="56"/>
      <c r="X72" s="56"/>
      <c r="Y72" s="56"/>
      <c r="Z72" s="57"/>
      <c r="AA72" s="95">
        <v>10</v>
      </c>
      <c r="AB72" s="95"/>
      <c r="AC72" s="95"/>
      <c r="AD72" s="96"/>
      <c r="AF72" s="8"/>
      <c r="AG72" s="10"/>
      <c r="AI72" s="8"/>
      <c r="AJ72" s="10"/>
      <c r="AL72" s="8"/>
      <c r="AM72" s="10"/>
    </row>
    <row r="73" spans="1:39" ht="13.5" thickBot="1">
      <c r="A73" s="61"/>
      <c r="B73" s="62"/>
      <c r="C73" s="62"/>
      <c r="D73" s="62"/>
      <c r="E73" s="62"/>
      <c r="F73" s="63"/>
      <c r="G73" s="68"/>
      <c r="H73" s="68"/>
      <c r="I73" s="69"/>
      <c r="J73" s="68"/>
      <c r="K73" s="68"/>
      <c r="L73" s="69"/>
      <c r="M73" s="85"/>
      <c r="N73" s="68"/>
      <c r="O73" s="69"/>
      <c r="P73" s="68"/>
      <c r="Q73" s="68"/>
      <c r="R73" s="68"/>
      <c r="S73" s="68"/>
      <c r="T73" s="69"/>
      <c r="U73" s="55" t="s">
        <v>19</v>
      </c>
      <c r="V73" s="56"/>
      <c r="W73" s="56"/>
      <c r="X73" s="56"/>
      <c r="Y73" s="56"/>
      <c r="Z73" s="57"/>
      <c r="AA73" s="95">
        <v>0</v>
      </c>
      <c r="AB73" s="95"/>
      <c r="AC73" s="95"/>
      <c r="AD73" s="96"/>
      <c r="AF73" s="8" t="s">
        <v>29</v>
      </c>
      <c r="AG73" s="10">
        <v>30</v>
      </c>
      <c r="AI73" s="8" t="s">
        <v>29</v>
      </c>
      <c r="AJ73" s="10">
        <v>30</v>
      </c>
      <c r="AL73" s="8" t="s">
        <v>29</v>
      </c>
      <c r="AM73" s="10">
        <v>30</v>
      </c>
    </row>
    <row r="74" spans="1:39">
      <c r="A74" s="4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55" t="s">
        <v>18</v>
      </c>
      <c r="V74" s="56"/>
      <c r="W74" s="56"/>
      <c r="X74" s="56"/>
      <c r="Y74" s="56"/>
      <c r="Z74" s="57"/>
      <c r="AA74" s="95">
        <f>+AA73*4%</f>
        <v>0</v>
      </c>
      <c r="AB74" s="95"/>
      <c r="AC74" s="95"/>
      <c r="AD74" s="96"/>
      <c r="AF74" s="8" t="s">
        <v>30</v>
      </c>
      <c r="AG74" s="9">
        <f>AG69-AG68</f>
        <v>5.6</v>
      </c>
      <c r="AI74" s="8" t="s">
        <v>30</v>
      </c>
      <c r="AJ74" s="9">
        <f>AJ69-AJ68</f>
        <v>1.8</v>
      </c>
      <c r="AL74" s="8" t="s">
        <v>30</v>
      </c>
      <c r="AM74" s="9">
        <f>AM69-AM68</f>
        <v>6.7</v>
      </c>
    </row>
    <row r="75" spans="1:39">
      <c r="A75" s="4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55" t="s">
        <v>37</v>
      </c>
      <c r="V75" s="56"/>
      <c r="W75" s="56"/>
      <c r="X75" s="56"/>
      <c r="Y75" s="56"/>
      <c r="Z75" s="57"/>
      <c r="AA75" s="95">
        <v>0</v>
      </c>
      <c r="AB75" s="95"/>
      <c r="AC75" s="95"/>
      <c r="AD75" s="96"/>
      <c r="AF75" s="11" t="s">
        <v>9</v>
      </c>
      <c r="AG75" s="12">
        <f>ROUNDUP(M611,0)</f>
        <v>0</v>
      </c>
      <c r="AI75" s="11" t="s">
        <v>9</v>
      </c>
      <c r="AJ75" s="12">
        <f>ROUNDUP(M640,0)</f>
        <v>0</v>
      </c>
      <c r="AL75" s="11" t="s">
        <v>9</v>
      </c>
      <c r="AM75" s="12">
        <f>ROUNDUP(M668,0)</f>
        <v>0</v>
      </c>
    </row>
    <row r="76" spans="1:39">
      <c r="A76" s="4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55" t="s">
        <v>33</v>
      </c>
      <c r="V76" s="56"/>
      <c r="W76" s="56"/>
      <c r="X76" s="56"/>
      <c r="Y76" s="56"/>
      <c r="Z76" s="57"/>
      <c r="AA76" s="95">
        <v>0</v>
      </c>
      <c r="AB76" s="95"/>
      <c r="AC76" s="95"/>
      <c r="AD76" s="96"/>
      <c r="AF76" s="6" t="s">
        <v>26</v>
      </c>
      <c r="AG76" s="7" t="s">
        <v>21</v>
      </c>
      <c r="AI76" s="6" t="s">
        <v>26</v>
      </c>
      <c r="AJ76" s="7" t="s">
        <v>21</v>
      </c>
      <c r="AL76" s="6" t="s">
        <v>26</v>
      </c>
      <c r="AM76" s="7" t="s">
        <v>21</v>
      </c>
    </row>
    <row r="77" spans="1:39" ht="13.5" thickBot="1">
      <c r="A77" s="4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04" t="s">
        <v>31</v>
      </c>
      <c r="V77" s="105"/>
      <c r="W77" s="105"/>
      <c r="X77" s="105"/>
      <c r="Y77" s="105"/>
      <c r="Z77" s="106"/>
      <c r="AA77" s="107">
        <f>+(AA70+AA71+AA72+AA74+AA75+AA76)*12%</f>
        <v>8.4</v>
      </c>
      <c r="AB77" s="107"/>
      <c r="AC77" s="107"/>
      <c r="AD77" s="108"/>
      <c r="AF77" s="8" t="s">
        <v>22</v>
      </c>
      <c r="AG77" s="9">
        <f>G697</f>
        <v>0</v>
      </c>
      <c r="AI77" s="8" t="s">
        <v>22</v>
      </c>
      <c r="AJ77" s="9">
        <f>G725</f>
        <v>0</v>
      </c>
      <c r="AL77" s="8" t="s">
        <v>22</v>
      </c>
      <c r="AM77" s="9">
        <f>G754</f>
        <v>0</v>
      </c>
    </row>
    <row r="78" spans="1:39">
      <c r="A78" s="4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09" t="s">
        <v>12</v>
      </c>
      <c r="V78" s="109"/>
      <c r="W78" s="109"/>
      <c r="X78" s="109"/>
      <c r="Y78" s="109"/>
      <c r="Z78" s="109"/>
      <c r="AA78" s="53">
        <f>SUM(AA70:AD77)</f>
        <v>78.400000000000006</v>
      </c>
      <c r="AB78" s="53"/>
      <c r="AC78" s="53"/>
      <c r="AD78" s="54"/>
      <c r="AF78" s="8" t="s">
        <v>23</v>
      </c>
      <c r="AG78" s="9">
        <f>J697</f>
        <v>0</v>
      </c>
      <c r="AI78" s="8" t="s">
        <v>23</v>
      </c>
      <c r="AJ78" s="9">
        <f>J725</f>
        <v>0</v>
      </c>
      <c r="AL78" s="8" t="s">
        <v>23</v>
      </c>
      <c r="AM78" s="9">
        <f>J754</f>
        <v>0</v>
      </c>
    </row>
    <row r="79" spans="1:39">
      <c r="A79" s="4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43"/>
      <c r="AF79" s="8" t="s">
        <v>9</v>
      </c>
      <c r="AG79" s="9">
        <f>M697</f>
        <v>0</v>
      </c>
      <c r="AI79" s="8" t="s">
        <v>9</v>
      </c>
      <c r="AJ79" s="9">
        <f>M725</f>
        <v>0</v>
      </c>
      <c r="AL79" s="8" t="s">
        <v>9</v>
      </c>
      <c r="AM79" s="9">
        <f>M754</f>
        <v>0</v>
      </c>
    </row>
    <row r="80" spans="1:39">
      <c r="A80" s="4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43"/>
      <c r="AF80" s="8"/>
      <c r="AG80" s="9">
        <f>SUM(AG77:AG79)</f>
        <v>0</v>
      </c>
      <c r="AI80" s="8"/>
      <c r="AJ80" s="9">
        <f>SUM(AJ77:AJ79)</f>
        <v>0</v>
      </c>
      <c r="AL80" s="8"/>
      <c r="AM80" s="9">
        <f>SUM(AM77:AM79)</f>
        <v>0</v>
      </c>
    </row>
    <row r="81" spans="1:39">
      <c r="A81" s="44" t="s">
        <v>20</v>
      </c>
      <c r="B81" s="5"/>
      <c r="C81" s="5"/>
      <c r="D81" s="5"/>
      <c r="E81" s="5"/>
      <c r="F81" s="59" t="s">
        <v>34</v>
      </c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60"/>
      <c r="AF81" s="8"/>
      <c r="AG81" s="10"/>
      <c r="AI81" s="8"/>
      <c r="AJ81" s="10"/>
      <c r="AL81" s="8"/>
      <c r="AM81" s="10"/>
    </row>
    <row r="82" spans="1:39">
      <c r="A82" s="58" t="s">
        <v>35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60"/>
      <c r="AF82" s="8" t="s">
        <v>29</v>
      </c>
      <c r="AG82" s="10">
        <v>30</v>
      </c>
      <c r="AI82" s="8" t="s">
        <v>29</v>
      </c>
      <c r="AJ82" s="10">
        <v>30</v>
      </c>
      <c r="AL82" s="8" t="s">
        <v>29</v>
      </c>
      <c r="AM82" s="10">
        <v>30</v>
      </c>
    </row>
    <row r="83" spans="1:39">
      <c r="A83" s="58" t="s">
        <v>36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60"/>
      <c r="AF83" s="8" t="s">
        <v>30</v>
      </c>
      <c r="AG83" s="9">
        <f>AG78-AG77</f>
        <v>0</v>
      </c>
      <c r="AI83" s="8" t="s">
        <v>30</v>
      </c>
      <c r="AJ83" s="9">
        <f>AJ78-AJ77</f>
        <v>0</v>
      </c>
      <c r="AL83" s="8" t="s">
        <v>30</v>
      </c>
      <c r="AM83" s="9">
        <f>AM78-AM77</f>
        <v>0</v>
      </c>
    </row>
    <row r="84" spans="1:39">
      <c r="A84" s="58" t="s">
        <v>38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60"/>
      <c r="AF84" s="11" t="s">
        <v>9</v>
      </c>
      <c r="AG84" s="12">
        <f>ROUNDUP(M697,0)</f>
        <v>0</v>
      </c>
      <c r="AI84" s="11" t="s">
        <v>9</v>
      </c>
      <c r="AJ84" s="12">
        <f>ROUNDUP(M725,0)</f>
        <v>0</v>
      </c>
      <c r="AL84" s="11" t="s">
        <v>9</v>
      </c>
      <c r="AM84" s="12">
        <f>ROUNDUP(M754,0)</f>
        <v>0</v>
      </c>
    </row>
    <row r="85" spans="1:39" ht="13.5" thickBot="1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3"/>
      <c r="AF85" s="6" t="s">
        <v>26</v>
      </c>
      <c r="AG85" s="7" t="s">
        <v>21</v>
      </c>
      <c r="AI85" s="6" t="s">
        <v>26</v>
      </c>
      <c r="AJ85" s="7" t="s">
        <v>21</v>
      </c>
      <c r="AL85" s="6" t="s">
        <v>26</v>
      </c>
      <c r="AM85" s="7" t="s">
        <v>21</v>
      </c>
    </row>
    <row r="86" spans="1:39" ht="13.5" thickBot="1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1"/>
      <c r="AF86" s="8" t="s">
        <v>22</v>
      </c>
      <c r="AG86" s="9">
        <f>G782</f>
        <v>0</v>
      </c>
      <c r="AI86" s="8" t="s">
        <v>22</v>
      </c>
      <c r="AJ86" s="9">
        <f>G811</f>
        <v>0</v>
      </c>
      <c r="AL86" s="8" t="s">
        <v>22</v>
      </c>
      <c r="AM86" s="9">
        <f>G839</f>
        <v>0</v>
      </c>
    </row>
    <row r="87" spans="1:39" ht="15.75" customHeight="1" thickBot="1">
      <c r="A87" s="4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70" t="s">
        <v>231</v>
      </c>
      <c r="T87" s="70"/>
      <c r="U87" s="70"/>
      <c r="V87" s="70"/>
      <c r="W87" s="71"/>
      <c r="X87" s="86">
        <f>X30+2</f>
        <v>99</v>
      </c>
      <c r="Y87" s="87"/>
      <c r="Z87" s="87"/>
      <c r="AA87" s="87"/>
      <c r="AB87" s="87"/>
      <c r="AC87" s="87"/>
      <c r="AD87" s="88"/>
      <c r="AF87" s="8" t="s">
        <v>23</v>
      </c>
      <c r="AG87" s="9">
        <f>J782</f>
        <v>0</v>
      </c>
      <c r="AI87" s="8" t="s">
        <v>23</v>
      </c>
      <c r="AJ87" s="9">
        <f>J811</f>
        <v>0</v>
      </c>
      <c r="AL87" s="8" t="s">
        <v>23</v>
      </c>
      <c r="AM87" s="9">
        <f>J839</f>
        <v>0</v>
      </c>
    </row>
    <row r="88" spans="1:39">
      <c r="A88" s="72" t="s">
        <v>27</v>
      </c>
      <c r="B88" s="73"/>
      <c r="C88" s="73"/>
      <c r="D88" s="73"/>
      <c r="E88" s="73" t="s">
        <v>14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 t="s">
        <v>0</v>
      </c>
      <c r="V88" s="73"/>
      <c r="W88" s="73"/>
      <c r="X88" s="73"/>
      <c r="Y88" s="73" t="s">
        <v>1</v>
      </c>
      <c r="Z88" s="73"/>
      <c r="AA88" s="73"/>
      <c r="AB88" s="73"/>
      <c r="AC88" s="73"/>
      <c r="AD88" s="74"/>
      <c r="AF88" s="8" t="s">
        <v>9</v>
      </c>
      <c r="AG88" s="9">
        <f>M782</f>
        <v>0</v>
      </c>
      <c r="AI88" s="8" t="s">
        <v>9</v>
      </c>
      <c r="AJ88" s="9">
        <f>M811</f>
        <v>0</v>
      </c>
      <c r="AL88" s="8" t="s">
        <v>9</v>
      </c>
      <c r="AM88" s="9">
        <f>M839</f>
        <v>0</v>
      </c>
    </row>
    <row r="89" spans="1:39" ht="13.5" thickBot="1">
      <c r="A89" s="75" t="s">
        <v>2</v>
      </c>
      <c r="B89" s="70"/>
      <c r="C89" s="70"/>
      <c r="D89" s="70" t="s">
        <v>45</v>
      </c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 t="s">
        <v>39</v>
      </c>
      <c r="X89" s="70"/>
      <c r="Y89" s="70"/>
      <c r="Z89" s="70" t="s">
        <v>46</v>
      </c>
      <c r="AA89" s="70"/>
      <c r="AB89" s="70"/>
      <c r="AC89" s="70"/>
      <c r="AD89" s="71"/>
      <c r="AF89" s="8"/>
      <c r="AG89" s="9">
        <f>SUM(AG86:AG88)</f>
        <v>0</v>
      </c>
      <c r="AI89" s="8"/>
      <c r="AJ89" s="9">
        <f>SUM(AJ86:AJ88)</f>
        <v>0</v>
      </c>
      <c r="AL89" s="8"/>
      <c r="AM89" s="9">
        <f>SUM(AM86:AM88)</f>
        <v>0</v>
      </c>
    </row>
    <row r="90" spans="1:39">
      <c r="A90" s="4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43"/>
      <c r="AF90" s="8"/>
      <c r="AG90" s="10"/>
      <c r="AI90" s="8"/>
      <c r="AJ90" s="10"/>
      <c r="AL90" s="8"/>
      <c r="AM90" s="10"/>
    </row>
    <row r="91" spans="1:39" ht="13.5" thickBot="1">
      <c r="A91" s="76" t="s">
        <v>215</v>
      </c>
      <c r="B91" s="77"/>
      <c r="C91" s="77"/>
      <c r="D91" s="77"/>
      <c r="E91" s="77"/>
      <c r="F91" s="77"/>
      <c r="G91" s="77"/>
      <c r="H91" s="2"/>
      <c r="I91" s="2"/>
      <c r="J91" s="2"/>
      <c r="K91" s="2"/>
      <c r="L91" s="77" t="s">
        <v>28</v>
      </c>
      <c r="M91" s="77"/>
      <c r="N91" s="77"/>
      <c r="O91" s="77"/>
      <c r="P91" s="77"/>
      <c r="Q91" s="77"/>
      <c r="R91" s="77"/>
      <c r="S91" s="2"/>
      <c r="T91" s="2"/>
      <c r="U91" s="2"/>
      <c r="V91" s="2"/>
      <c r="W91" s="77" t="s">
        <v>32</v>
      </c>
      <c r="X91" s="77"/>
      <c r="Y91" s="77"/>
      <c r="Z91" s="77"/>
      <c r="AA91" s="77"/>
      <c r="AB91" s="77"/>
      <c r="AC91" s="77"/>
      <c r="AD91" s="100"/>
      <c r="AF91" s="8" t="s">
        <v>29</v>
      </c>
      <c r="AG91" s="10">
        <v>30</v>
      </c>
      <c r="AI91" s="8" t="s">
        <v>29</v>
      </c>
      <c r="AJ91" s="10">
        <v>30</v>
      </c>
      <c r="AL91" s="8" t="s">
        <v>29</v>
      </c>
      <c r="AM91" s="10">
        <v>30</v>
      </c>
    </row>
    <row r="92" spans="1:39" ht="13.5" thickBot="1">
      <c r="A92" s="78">
        <f>A7</f>
        <v>39783</v>
      </c>
      <c r="B92" s="98"/>
      <c r="C92" s="98"/>
      <c r="D92" s="98"/>
      <c r="E92" s="98"/>
      <c r="F92" s="98"/>
      <c r="G92" s="99"/>
      <c r="H92" s="2"/>
      <c r="I92" s="2"/>
      <c r="J92" s="2"/>
      <c r="K92" s="2"/>
      <c r="L92" s="81">
        <f>L7</f>
        <v>39816</v>
      </c>
      <c r="M92" s="82"/>
      <c r="N92" s="82"/>
      <c r="O92" s="82"/>
      <c r="P92" s="82"/>
      <c r="Q92" s="82"/>
      <c r="R92" s="83"/>
      <c r="S92" s="2"/>
      <c r="T92" s="2"/>
      <c r="U92" s="2"/>
      <c r="V92" s="2"/>
      <c r="W92" s="81">
        <f>W64</f>
        <v>39826</v>
      </c>
      <c r="X92" s="82"/>
      <c r="Y92" s="82"/>
      <c r="Z92" s="82"/>
      <c r="AA92" s="82"/>
      <c r="AB92" s="82"/>
      <c r="AC92" s="82"/>
      <c r="AD92" s="83"/>
      <c r="AF92" s="8" t="s">
        <v>30</v>
      </c>
      <c r="AG92" s="9">
        <f>AG87-AG86</f>
        <v>0</v>
      </c>
      <c r="AI92" s="8" t="s">
        <v>30</v>
      </c>
      <c r="AJ92" s="9">
        <f>AJ87-AJ86</f>
        <v>0</v>
      </c>
      <c r="AL92" s="8" t="s">
        <v>30</v>
      </c>
      <c r="AM92" s="9">
        <f>AM87-AM86</f>
        <v>0</v>
      </c>
    </row>
    <row r="93" spans="1:39" ht="13.5" thickBot="1">
      <c r="A93" s="4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3"/>
      <c r="AF93" s="11" t="s">
        <v>9</v>
      </c>
      <c r="AG93" s="12">
        <f>ROUNDUP(M782,0)</f>
        <v>0</v>
      </c>
      <c r="AI93" s="11" t="s">
        <v>9</v>
      </c>
      <c r="AJ93" s="12">
        <f>ROUNDUP(M811,0)</f>
        <v>0</v>
      </c>
      <c r="AL93" s="11" t="s">
        <v>9</v>
      </c>
      <c r="AM93" s="12">
        <f>ROUNDUP(M839,0)</f>
        <v>0</v>
      </c>
    </row>
    <row r="94" spans="1:39" ht="13.5" thickBot="1">
      <c r="A94" s="58" t="s">
        <v>24</v>
      </c>
      <c r="B94" s="59"/>
      <c r="C94" s="59"/>
      <c r="D94" s="59"/>
      <c r="E94" s="59"/>
      <c r="F94" s="59"/>
      <c r="G94" s="59"/>
      <c r="H94" s="97" t="s">
        <v>92</v>
      </c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9"/>
    </row>
    <row r="95" spans="1:39" ht="13.5" thickBot="1">
      <c r="A95" s="4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43"/>
    </row>
    <row r="96" spans="1:39">
      <c r="A96" s="72" t="s">
        <v>3</v>
      </c>
      <c r="B96" s="73"/>
      <c r="C96" s="73"/>
      <c r="D96" s="73"/>
      <c r="E96" s="73"/>
      <c r="F96" s="74"/>
      <c r="G96" s="73" t="s">
        <v>4</v>
      </c>
      <c r="H96" s="73"/>
      <c r="I96" s="74"/>
      <c r="J96" s="73" t="s">
        <v>6</v>
      </c>
      <c r="K96" s="73"/>
      <c r="L96" s="74"/>
      <c r="M96" s="73" t="s">
        <v>9</v>
      </c>
      <c r="N96" s="73"/>
      <c r="O96" s="74"/>
      <c r="P96" s="73" t="s">
        <v>8</v>
      </c>
      <c r="Q96" s="73"/>
      <c r="R96" s="73"/>
      <c r="S96" s="73"/>
      <c r="T96" s="74"/>
      <c r="U96" s="73" t="s">
        <v>10</v>
      </c>
      <c r="V96" s="73"/>
      <c r="W96" s="73"/>
      <c r="X96" s="73"/>
      <c r="Y96" s="73"/>
      <c r="Z96" s="74"/>
      <c r="AA96" s="73" t="s">
        <v>11</v>
      </c>
      <c r="AB96" s="73"/>
      <c r="AC96" s="73"/>
      <c r="AD96" s="74"/>
    </row>
    <row r="97" spans="1:36" ht="13.5" thickBot="1">
      <c r="A97" s="75"/>
      <c r="B97" s="70"/>
      <c r="C97" s="70"/>
      <c r="D97" s="70"/>
      <c r="E97" s="70"/>
      <c r="F97" s="71"/>
      <c r="G97" s="70" t="s">
        <v>5</v>
      </c>
      <c r="H97" s="70"/>
      <c r="I97" s="71"/>
      <c r="J97" s="70" t="s">
        <v>7</v>
      </c>
      <c r="K97" s="70"/>
      <c r="L97" s="71"/>
      <c r="M97" s="3"/>
      <c r="N97" s="3"/>
      <c r="O97" s="4"/>
      <c r="P97" s="3"/>
      <c r="Q97" s="3"/>
      <c r="R97" s="3"/>
      <c r="S97" s="3"/>
      <c r="T97" s="4"/>
      <c r="U97" s="70" t="s">
        <v>25</v>
      </c>
      <c r="V97" s="70"/>
      <c r="W97" s="70"/>
      <c r="X97" s="70"/>
      <c r="Y97" s="70"/>
      <c r="Z97" s="71"/>
      <c r="AA97" s="3"/>
      <c r="AB97" s="3"/>
      <c r="AC97" s="3"/>
      <c r="AD97" s="4"/>
    </row>
    <row r="98" spans="1:36">
      <c r="A98" s="89" t="s">
        <v>13</v>
      </c>
      <c r="B98" s="90"/>
      <c r="C98" s="90"/>
      <c r="D98" s="90"/>
      <c r="E98" s="90"/>
      <c r="F98" s="91"/>
      <c r="G98" s="64">
        <v>182.4</v>
      </c>
      <c r="H98" s="64"/>
      <c r="I98" s="65"/>
      <c r="J98" s="64">
        <v>207.4</v>
      </c>
      <c r="K98" s="64"/>
      <c r="L98" s="65"/>
      <c r="M98" s="92">
        <f>IF(J98-G98-30 &gt;=0,J98-G98-30,0)</f>
        <v>0</v>
      </c>
      <c r="N98" s="64"/>
      <c r="O98" s="65"/>
      <c r="P98" s="64">
        <v>10</v>
      </c>
      <c r="Q98" s="64"/>
      <c r="R98" s="64"/>
      <c r="S98" s="64"/>
      <c r="T98" s="65"/>
      <c r="U98" s="101" t="s">
        <v>16</v>
      </c>
      <c r="V98" s="102"/>
      <c r="W98" s="102"/>
      <c r="X98" s="102"/>
      <c r="Y98" s="102"/>
      <c r="Z98" s="103"/>
      <c r="AA98" s="93">
        <v>60</v>
      </c>
      <c r="AB98" s="93"/>
      <c r="AC98" s="93"/>
      <c r="AD98" s="94"/>
    </row>
    <row r="99" spans="1:36">
      <c r="A99" s="58" t="s">
        <v>15</v>
      </c>
      <c r="B99" s="59"/>
      <c r="C99" s="59"/>
      <c r="D99" s="59"/>
      <c r="E99" s="59"/>
      <c r="F99" s="60"/>
      <c r="G99" s="66"/>
      <c r="H99" s="66"/>
      <c r="I99" s="67"/>
      <c r="J99" s="66"/>
      <c r="K99" s="66"/>
      <c r="L99" s="67"/>
      <c r="M99" s="84"/>
      <c r="N99" s="66"/>
      <c r="O99" s="67"/>
      <c r="P99" s="66"/>
      <c r="Q99" s="66"/>
      <c r="R99" s="66"/>
      <c r="S99" s="66"/>
      <c r="T99" s="67"/>
      <c r="U99" s="55" t="s">
        <v>9</v>
      </c>
      <c r="V99" s="56"/>
      <c r="W99" s="56"/>
      <c r="X99" s="56"/>
      <c r="Y99" s="56"/>
      <c r="Z99" s="57"/>
      <c r="AA99" s="95">
        <f>ROUNDUP(M98,0)*P98</f>
        <v>0</v>
      </c>
      <c r="AB99" s="95"/>
      <c r="AC99" s="95"/>
      <c r="AD99" s="96"/>
    </row>
    <row r="100" spans="1:36">
      <c r="A100" s="58"/>
      <c r="B100" s="59"/>
      <c r="C100" s="59"/>
      <c r="D100" s="59"/>
      <c r="E100" s="59"/>
      <c r="F100" s="60"/>
      <c r="G100" s="66"/>
      <c r="H100" s="66"/>
      <c r="I100" s="67"/>
      <c r="J100" s="66"/>
      <c r="K100" s="66"/>
      <c r="L100" s="67"/>
      <c r="M100" s="84"/>
      <c r="N100" s="66"/>
      <c r="O100" s="67"/>
      <c r="P100" s="66"/>
      <c r="Q100" s="66"/>
      <c r="R100" s="66"/>
      <c r="S100" s="66"/>
      <c r="T100" s="67"/>
      <c r="U100" s="55" t="s">
        <v>17</v>
      </c>
      <c r="V100" s="56"/>
      <c r="W100" s="56"/>
      <c r="X100" s="56"/>
      <c r="Y100" s="56"/>
      <c r="Z100" s="57"/>
      <c r="AA100" s="95">
        <v>10</v>
      </c>
      <c r="AB100" s="95"/>
      <c r="AC100" s="95"/>
      <c r="AD100" s="96"/>
    </row>
    <row r="101" spans="1:36" ht="13.5" thickBot="1">
      <c r="A101" s="61"/>
      <c r="B101" s="62"/>
      <c r="C101" s="62"/>
      <c r="D101" s="62"/>
      <c r="E101" s="62"/>
      <c r="F101" s="63"/>
      <c r="G101" s="68"/>
      <c r="H101" s="68"/>
      <c r="I101" s="69"/>
      <c r="J101" s="68"/>
      <c r="K101" s="68"/>
      <c r="L101" s="69"/>
      <c r="M101" s="85"/>
      <c r="N101" s="68"/>
      <c r="O101" s="69"/>
      <c r="P101" s="68"/>
      <c r="Q101" s="68"/>
      <c r="R101" s="68"/>
      <c r="S101" s="68"/>
      <c r="T101" s="69"/>
      <c r="U101" s="55" t="s">
        <v>19</v>
      </c>
      <c r="V101" s="56"/>
      <c r="W101" s="56"/>
      <c r="X101" s="56"/>
      <c r="Y101" s="56"/>
      <c r="Z101" s="57"/>
      <c r="AA101" s="95">
        <v>0</v>
      </c>
      <c r="AB101" s="95"/>
      <c r="AC101" s="95"/>
      <c r="AD101" s="96"/>
    </row>
    <row r="102" spans="1:36">
      <c r="A102" s="4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55" t="s">
        <v>18</v>
      </c>
      <c r="V102" s="56"/>
      <c r="W102" s="56"/>
      <c r="X102" s="56"/>
      <c r="Y102" s="56"/>
      <c r="Z102" s="57"/>
      <c r="AA102" s="95">
        <f>+AA101*4%</f>
        <v>0</v>
      </c>
      <c r="AB102" s="95"/>
      <c r="AC102" s="95"/>
      <c r="AD102" s="96"/>
    </row>
    <row r="103" spans="1:36">
      <c r="A103" s="4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55" t="s">
        <v>37</v>
      </c>
      <c r="V103" s="56"/>
      <c r="W103" s="56"/>
      <c r="X103" s="56"/>
      <c r="Y103" s="56"/>
      <c r="Z103" s="57"/>
      <c r="AA103" s="95">
        <v>0</v>
      </c>
      <c r="AB103" s="95"/>
      <c r="AC103" s="95"/>
      <c r="AD103" s="96"/>
    </row>
    <row r="104" spans="1:36">
      <c r="A104" s="4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55" t="s">
        <v>33</v>
      </c>
      <c r="V104" s="56"/>
      <c r="W104" s="56"/>
      <c r="X104" s="56"/>
      <c r="Y104" s="56"/>
      <c r="Z104" s="57"/>
      <c r="AA104" s="95">
        <v>0</v>
      </c>
      <c r="AB104" s="95"/>
      <c r="AC104" s="95"/>
      <c r="AD104" s="96"/>
    </row>
    <row r="105" spans="1:36" ht="13.5" thickBot="1">
      <c r="A105" s="4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04" t="s">
        <v>31</v>
      </c>
      <c r="V105" s="105"/>
      <c r="W105" s="105"/>
      <c r="X105" s="105"/>
      <c r="Y105" s="105"/>
      <c r="Z105" s="106"/>
      <c r="AA105" s="107">
        <f>+(AA98+AA99+AA100+AA102+AA103+AA104)*12%</f>
        <v>8.4</v>
      </c>
      <c r="AB105" s="107"/>
      <c r="AC105" s="107"/>
      <c r="AD105" s="108"/>
      <c r="AJ105" s="47"/>
    </row>
    <row r="106" spans="1:36">
      <c r="A106" s="4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09" t="s">
        <v>12</v>
      </c>
      <c r="V106" s="109"/>
      <c r="W106" s="109"/>
      <c r="X106" s="109"/>
      <c r="Y106" s="109"/>
      <c r="Z106" s="109"/>
      <c r="AA106" s="53">
        <f>SUM(AA98:AD105)</f>
        <v>78.400000000000006</v>
      </c>
      <c r="AB106" s="53"/>
      <c r="AC106" s="53"/>
      <c r="AD106" s="54"/>
    </row>
    <row r="107" spans="1:36">
      <c r="A107" s="4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43"/>
    </row>
    <row r="108" spans="1:36">
      <c r="A108" s="4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43"/>
    </row>
    <row r="109" spans="1:36">
      <c r="A109" s="44" t="s">
        <v>20</v>
      </c>
      <c r="B109" s="5"/>
      <c r="C109" s="5"/>
      <c r="D109" s="5"/>
      <c r="E109" s="5"/>
      <c r="F109" s="59" t="s">
        <v>34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60"/>
    </row>
    <row r="110" spans="1:36">
      <c r="A110" s="58" t="s">
        <v>35</v>
      </c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60"/>
    </row>
    <row r="111" spans="1:36">
      <c r="A111" s="58" t="s">
        <v>36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60"/>
    </row>
    <row r="112" spans="1:36">
      <c r="A112" s="58" t="s">
        <v>38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60"/>
    </row>
    <row r="113" spans="1:30" ht="13.5" thickBot="1">
      <c r="A113" s="4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</row>
    <row r="114" spans="1:30" ht="13.5" thickBot="1"/>
    <row r="115" spans="1:30" ht="13.5" thickBo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1"/>
    </row>
    <row r="116" spans="1:30" ht="15.75" customHeight="1" thickBot="1">
      <c r="A116" s="4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70" t="s">
        <v>231</v>
      </c>
      <c r="T116" s="70"/>
      <c r="U116" s="70"/>
      <c r="V116" s="70"/>
      <c r="W116" s="71"/>
      <c r="X116" s="86">
        <f>X2+4</f>
        <v>100</v>
      </c>
      <c r="Y116" s="87"/>
      <c r="Z116" s="87"/>
      <c r="AA116" s="87"/>
      <c r="AB116" s="87"/>
      <c r="AC116" s="87"/>
      <c r="AD116" s="88"/>
    </row>
    <row r="117" spans="1:30">
      <c r="A117" s="72" t="s">
        <v>27</v>
      </c>
      <c r="B117" s="73"/>
      <c r="C117" s="73"/>
      <c r="D117" s="73"/>
      <c r="E117" s="73" t="s">
        <v>14</v>
      </c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 t="s">
        <v>0</v>
      </c>
      <c r="V117" s="73"/>
      <c r="W117" s="73"/>
      <c r="X117" s="73"/>
      <c r="Y117" s="73" t="s">
        <v>1</v>
      </c>
      <c r="Z117" s="73"/>
      <c r="AA117" s="73"/>
      <c r="AB117" s="73"/>
      <c r="AC117" s="73"/>
      <c r="AD117" s="74"/>
    </row>
    <row r="118" spans="1:30" ht="13.5" thickBot="1">
      <c r="A118" s="75" t="s">
        <v>2</v>
      </c>
      <c r="B118" s="70"/>
      <c r="C118" s="70"/>
      <c r="D118" s="70" t="s">
        <v>47</v>
      </c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 t="s">
        <v>39</v>
      </c>
      <c r="X118" s="70"/>
      <c r="Y118" s="70"/>
      <c r="Z118" s="70" t="s">
        <v>48</v>
      </c>
      <c r="AA118" s="70"/>
      <c r="AB118" s="70"/>
      <c r="AC118" s="70"/>
      <c r="AD118" s="71"/>
    </row>
    <row r="119" spans="1:30">
      <c r="A119" s="4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43"/>
    </row>
    <row r="120" spans="1:30" ht="13.5" thickBot="1">
      <c r="A120" s="76" t="s">
        <v>215</v>
      </c>
      <c r="B120" s="77"/>
      <c r="C120" s="77"/>
      <c r="D120" s="77"/>
      <c r="E120" s="77"/>
      <c r="F120" s="77"/>
      <c r="G120" s="77"/>
      <c r="H120" s="2"/>
      <c r="I120" s="2"/>
      <c r="J120" s="2"/>
      <c r="K120" s="2"/>
      <c r="L120" s="77" t="s">
        <v>28</v>
      </c>
      <c r="M120" s="77"/>
      <c r="N120" s="77"/>
      <c r="O120" s="77"/>
      <c r="P120" s="77"/>
      <c r="Q120" s="77"/>
      <c r="R120" s="77"/>
      <c r="S120" s="2"/>
      <c r="T120" s="2"/>
      <c r="U120" s="2"/>
      <c r="V120" s="2"/>
      <c r="W120" s="77" t="s">
        <v>32</v>
      </c>
      <c r="X120" s="77"/>
      <c r="Y120" s="77"/>
      <c r="Z120" s="77"/>
      <c r="AA120" s="77"/>
      <c r="AB120" s="77"/>
      <c r="AC120" s="77"/>
      <c r="AD120" s="100"/>
    </row>
    <row r="121" spans="1:30" ht="13.5" thickBot="1">
      <c r="A121" s="78">
        <f>A7</f>
        <v>39783</v>
      </c>
      <c r="B121" s="79"/>
      <c r="C121" s="79"/>
      <c r="D121" s="79"/>
      <c r="E121" s="79"/>
      <c r="F121" s="79"/>
      <c r="G121" s="80"/>
      <c r="H121" s="2"/>
      <c r="I121" s="2"/>
      <c r="J121" s="2"/>
      <c r="K121" s="2"/>
      <c r="L121" s="81">
        <f>L7</f>
        <v>39816</v>
      </c>
      <c r="M121" s="82"/>
      <c r="N121" s="82"/>
      <c r="O121" s="82"/>
      <c r="P121" s="82"/>
      <c r="Q121" s="82"/>
      <c r="R121" s="83"/>
      <c r="S121" s="2"/>
      <c r="T121" s="2"/>
      <c r="U121" s="2"/>
      <c r="V121" s="2"/>
      <c r="W121" s="81">
        <f>L121+10</f>
        <v>39826</v>
      </c>
      <c r="X121" s="82"/>
      <c r="Y121" s="82"/>
      <c r="Z121" s="82"/>
      <c r="AA121" s="82"/>
      <c r="AB121" s="82"/>
      <c r="AC121" s="82"/>
      <c r="AD121" s="83"/>
    </row>
    <row r="122" spans="1:30" ht="13.5" thickBot="1">
      <c r="A122" s="4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43"/>
    </row>
    <row r="123" spans="1:30" ht="13.5" thickBot="1">
      <c r="A123" s="58" t="s">
        <v>24</v>
      </c>
      <c r="B123" s="59"/>
      <c r="C123" s="59"/>
      <c r="D123" s="59"/>
      <c r="E123" s="59"/>
      <c r="F123" s="59"/>
      <c r="G123" s="59"/>
      <c r="H123" s="97" t="s">
        <v>93</v>
      </c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9"/>
    </row>
    <row r="124" spans="1:30" ht="13.5" thickBot="1">
      <c r="A124" s="4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43"/>
    </row>
    <row r="125" spans="1:30">
      <c r="A125" s="72" t="s">
        <v>3</v>
      </c>
      <c r="B125" s="73"/>
      <c r="C125" s="73"/>
      <c r="D125" s="73"/>
      <c r="E125" s="73"/>
      <c r="F125" s="74"/>
      <c r="G125" s="73" t="s">
        <v>4</v>
      </c>
      <c r="H125" s="73"/>
      <c r="I125" s="74"/>
      <c r="J125" s="73" t="s">
        <v>6</v>
      </c>
      <c r="K125" s="73"/>
      <c r="L125" s="74"/>
      <c r="M125" s="73" t="s">
        <v>9</v>
      </c>
      <c r="N125" s="73"/>
      <c r="O125" s="74"/>
      <c r="P125" s="73" t="s">
        <v>8</v>
      </c>
      <c r="Q125" s="73"/>
      <c r="R125" s="73"/>
      <c r="S125" s="73"/>
      <c r="T125" s="74"/>
      <c r="U125" s="73" t="s">
        <v>10</v>
      </c>
      <c r="V125" s="73"/>
      <c r="W125" s="73"/>
      <c r="X125" s="73"/>
      <c r="Y125" s="73"/>
      <c r="Z125" s="74"/>
      <c r="AA125" s="73" t="s">
        <v>11</v>
      </c>
      <c r="AB125" s="73"/>
      <c r="AC125" s="73"/>
      <c r="AD125" s="74"/>
    </row>
    <row r="126" spans="1:30" ht="13.5" thickBot="1">
      <c r="A126" s="75"/>
      <c r="B126" s="70"/>
      <c r="C126" s="70"/>
      <c r="D126" s="70"/>
      <c r="E126" s="70"/>
      <c r="F126" s="71"/>
      <c r="G126" s="70" t="s">
        <v>5</v>
      </c>
      <c r="H126" s="70"/>
      <c r="I126" s="71"/>
      <c r="J126" s="70" t="s">
        <v>7</v>
      </c>
      <c r="K126" s="70"/>
      <c r="L126" s="71"/>
      <c r="M126" s="3"/>
      <c r="N126" s="3"/>
      <c r="O126" s="4"/>
      <c r="P126" s="3"/>
      <c r="Q126" s="3"/>
      <c r="R126" s="3"/>
      <c r="S126" s="3"/>
      <c r="T126" s="4"/>
      <c r="U126" s="70" t="s">
        <v>25</v>
      </c>
      <c r="V126" s="70"/>
      <c r="W126" s="70"/>
      <c r="X126" s="70"/>
      <c r="Y126" s="70"/>
      <c r="Z126" s="71"/>
      <c r="AA126" s="3"/>
      <c r="AB126" s="3"/>
      <c r="AC126" s="3"/>
      <c r="AD126" s="4"/>
    </row>
    <row r="127" spans="1:30">
      <c r="A127" s="89" t="s">
        <v>13</v>
      </c>
      <c r="B127" s="90"/>
      <c r="C127" s="90"/>
      <c r="D127" s="90"/>
      <c r="E127" s="90"/>
      <c r="F127" s="91"/>
      <c r="G127" s="64">
        <v>130.4</v>
      </c>
      <c r="H127" s="64"/>
      <c r="I127" s="65"/>
      <c r="J127" s="64">
        <v>160.69999999999999</v>
      </c>
      <c r="K127" s="64"/>
      <c r="L127" s="65"/>
      <c r="M127" s="92">
        <f>IF(J127-G127-30 &gt;=0,J127-G127-30,0)</f>
        <v>0.29999999999998295</v>
      </c>
      <c r="N127" s="64"/>
      <c r="O127" s="65"/>
      <c r="P127" s="64">
        <v>10</v>
      </c>
      <c r="Q127" s="64"/>
      <c r="R127" s="64"/>
      <c r="S127" s="64"/>
      <c r="T127" s="65"/>
      <c r="U127" s="101" t="s">
        <v>16</v>
      </c>
      <c r="V127" s="102"/>
      <c r="W127" s="102"/>
      <c r="X127" s="102"/>
      <c r="Y127" s="102"/>
      <c r="Z127" s="103"/>
      <c r="AA127" s="93">
        <v>60</v>
      </c>
      <c r="AB127" s="93"/>
      <c r="AC127" s="93"/>
      <c r="AD127" s="94"/>
    </row>
    <row r="128" spans="1:30">
      <c r="A128" s="58" t="s">
        <v>15</v>
      </c>
      <c r="B128" s="59"/>
      <c r="C128" s="59"/>
      <c r="D128" s="59"/>
      <c r="E128" s="59"/>
      <c r="F128" s="60"/>
      <c r="G128" s="66"/>
      <c r="H128" s="66"/>
      <c r="I128" s="67"/>
      <c r="J128" s="66"/>
      <c r="K128" s="66"/>
      <c r="L128" s="67"/>
      <c r="M128" s="84"/>
      <c r="N128" s="66"/>
      <c r="O128" s="67"/>
      <c r="P128" s="66"/>
      <c r="Q128" s="66"/>
      <c r="R128" s="66"/>
      <c r="S128" s="66"/>
      <c r="T128" s="67"/>
      <c r="U128" s="55" t="s">
        <v>9</v>
      </c>
      <c r="V128" s="56"/>
      <c r="W128" s="56"/>
      <c r="X128" s="56"/>
      <c r="Y128" s="56"/>
      <c r="Z128" s="57"/>
      <c r="AA128" s="95">
        <f>ROUNDUP(M127,0)*P127</f>
        <v>10</v>
      </c>
      <c r="AB128" s="95"/>
      <c r="AC128" s="95"/>
      <c r="AD128" s="96"/>
    </row>
    <row r="129" spans="1:30">
      <c r="A129" s="58"/>
      <c r="B129" s="59"/>
      <c r="C129" s="59"/>
      <c r="D129" s="59"/>
      <c r="E129" s="59"/>
      <c r="F129" s="60"/>
      <c r="G129" s="66"/>
      <c r="H129" s="66"/>
      <c r="I129" s="67"/>
      <c r="J129" s="66"/>
      <c r="K129" s="66"/>
      <c r="L129" s="67"/>
      <c r="M129" s="84"/>
      <c r="N129" s="66"/>
      <c r="O129" s="67"/>
      <c r="P129" s="66"/>
      <c r="Q129" s="66"/>
      <c r="R129" s="66"/>
      <c r="S129" s="66"/>
      <c r="T129" s="67"/>
      <c r="U129" s="55" t="s">
        <v>17</v>
      </c>
      <c r="V129" s="56"/>
      <c r="W129" s="56"/>
      <c r="X129" s="56"/>
      <c r="Y129" s="56"/>
      <c r="Z129" s="57"/>
      <c r="AA129" s="95">
        <v>10</v>
      </c>
      <c r="AB129" s="95"/>
      <c r="AC129" s="95"/>
      <c r="AD129" s="96"/>
    </row>
    <row r="130" spans="1:30" ht="13.5" thickBot="1">
      <c r="A130" s="61"/>
      <c r="B130" s="62"/>
      <c r="C130" s="62"/>
      <c r="D130" s="62"/>
      <c r="E130" s="62"/>
      <c r="F130" s="63"/>
      <c r="G130" s="68"/>
      <c r="H130" s="68"/>
      <c r="I130" s="69"/>
      <c r="J130" s="68"/>
      <c r="K130" s="68"/>
      <c r="L130" s="69"/>
      <c r="M130" s="85"/>
      <c r="N130" s="68"/>
      <c r="O130" s="69"/>
      <c r="P130" s="68"/>
      <c r="Q130" s="68"/>
      <c r="R130" s="68"/>
      <c r="S130" s="68"/>
      <c r="T130" s="69"/>
      <c r="U130" s="55" t="s">
        <v>19</v>
      </c>
      <c r="V130" s="56"/>
      <c r="W130" s="56"/>
      <c r="X130" s="56"/>
      <c r="Y130" s="56"/>
      <c r="Z130" s="57"/>
      <c r="AA130" s="95">
        <v>0</v>
      </c>
      <c r="AB130" s="95"/>
      <c r="AC130" s="95"/>
      <c r="AD130" s="96"/>
    </row>
    <row r="131" spans="1:30">
      <c r="A131" s="4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55" t="s">
        <v>18</v>
      </c>
      <c r="V131" s="56"/>
      <c r="W131" s="56"/>
      <c r="X131" s="56"/>
      <c r="Y131" s="56"/>
      <c r="Z131" s="57"/>
      <c r="AA131" s="95">
        <f>+AA130*4%</f>
        <v>0</v>
      </c>
      <c r="AB131" s="95"/>
      <c r="AC131" s="95"/>
      <c r="AD131" s="96"/>
    </row>
    <row r="132" spans="1:30">
      <c r="A132" s="4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55" t="s">
        <v>37</v>
      </c>
      <c r="V132" s="56"/>
      <c r="W132" s="56"/>
      <c r="X132" s="56"/>
      <c r="Y132" s="56"/>
      <c r="Z132" s="57"/>
      <c r="AA132" s="95">
        <v>0</v>
      </c>
      <c r="AB132" s="95"/>
      <c r="AC132" s="95"/>
      <c r="AD132" s="96"/>
    </row>
    <row r="133" spans="1:30">
      <c r="A133" s="4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55" t="s">
        <v>33</v>
      </c>
      <c r="V133" s="56"/>
      <c r="W133" s="56"/>
      <c r="X133" s="56"/>
      <c r="Y133" s="56"/>
      <c r="Z133" s="57"/>
      <c r="AA133" s="95">
        <v>0</v>
      </c>
      <c r="AB133" s="95"/>
      <c r="AC133" s="95"/>
      <c r="AD133" s="96"/>
    </row>
    <row r="134" spans="1:30" ht="13.5" thickBot="1">
      <c r="A134" s="4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04" t="s">
        <v>31</v>
      </c>
      <c r="V134" s="105"/>
      <c r="W134" s="105"/>
      <c r="X134" s="105"/>
      <c r="Y134" s="105"/>
      <c r="Z134" s="106"/>
      <c r="AA134" s="107">
        <f>+(AA127+AA128+AA129+AA131+AA132+AA133)*12%</f>
        <v>9.6</v>
      </c>
      <c r="AB134" s="107"/>
      <c r="AC134" s="107"/>
      <c r="AD134" s="108"/>
    </row>
    <row r="135" spans="1:30">
      <c r="A135" s="4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09" t="s">
        <v>12</v>
      </c>
      <c r="V135" s="109"/>
      <c r="W135" s="109"/>
      <c r="X135" s="109"/>
      <c r="Y135" s="109"/>
      <c r="Z135" s="109"/>
      <c r="AA135" s="53">
        <f>SUM(AA127:AD134)</f>
        <v>89.6</v>
      </c>
      <c r="AB135" s="53"/>
      <c r="AC135" s="53"/>
      <c r="AD135" s="54"/>
    </row>
    <row r="136" spans="1:30">
      <c r="A136" s="4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43"/>
    </row>
    <row r="137" spans="1:30">
      <c r="A137" s="4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43"/>
    </row>
    <row r="138" spans="1:30">
      <c r="A138" s="44" t="s">
        <v>20</v>
      </c>
      <c r="B138" s="5"/>
      <c r="C138" s="5"/>
      <c r="D138" s="5"/>
      <c r="E138" s="5"/>
      <c r="F138" s="59" t="s">
        <v>34</v>
      </c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60"/>
    </row>
    <row r="139" spans="1:30">
      <c r="A139" s="58" t="s">
        <v>35</v>
      </c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60"/>
    </row>
    <row r="140" spans="1:30">
      <c r="A140" s="58" t="s">
        <v>36</v>
      </c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60"/>
    </row>
    <row r="141" spans="1:30">
      <c r="A141" s="58" t="s">
        <v>38</v>
      </c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60"/>
    </row>
    <row r="142" spans="1:30" ht="13.5" thickBot="1">
      <c r="A142" s="61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3"/>
    </row>
    <row r="143" spans="1:30" ht="13.5" thickBot="1">
      <c r="A143" s="3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1"/>
    </row>
    <row r="144" spans="1:30" ht="15.75" customHeight="1" thickBot="1">
      <c r="A144" s="4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70" t="s">
        <v>231</v>
      </c>
      <c r="T144" s="70"/>
      <c r="U144" s="70"/>
      <c r="V144" s="70"/>
      <c r="W144" s="71"/>
      <c r="X144" s="86">
        <f>X2+5</f>
        <v>101</v>
      </c>
      <c r="Y144" s="87"/>
      <c r="Z144" s="87"/>
      <c r="AA144" s="87"/>
      <c r="AB144" s="87"/>
      <c r="AC144" s="87"/>
      <c r="AD144" s="88"/>
    </row>
    <row r="145" spans="1:30">
      <c r="A145" s="72" t="s">
        <v>27</v>
      </c>
      <c r="B145" s="73"/>
      <c r="C145" s="73"/>
      <c r="D145" s="73"/>
      <c r="E145" s="73" t="s">
        <v>14</v>
      </c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 t="s">
        <v>0</v>
      </c>
      <c r="V145" s="73"/>
      <c r="W145" s="73"/>
      <c r="X145" s="73"/>
      <c r="Y145" s="73" t="s">
        <v>1</v>
      </c>
      <c r="Z145" s="73"/>
      <c r="AA145" s="73"/>
      <c r="AB145" s="73"/>
      <c r="AC145" s="73"/>
      <c r="AD145" s="74"/>
    </row>
    <row r="146" spans="1:30" ht="13.5" thickBot="1">
      <c r="A146" s="75" t="s">
        <v>2</v>
      </c>
      <c r="B146" s="70"/>
      <c r="C146" s="70"/>
      <c r="D146" s="70" t="s">
        <v>178</v>
      </c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 t="s">
        <v>39</v>
      </c>
      <c r="X146" s="70"/>
      <c r="Y146" s="70"/>
      <c r="Z146" s="70" t="s">
        <v>49</v>
      </c>
      <c r="AA146" s="70"/>
      <c r="AB146" s="70"/>
      <c r="AC146" s="70"/>
      <c r="AD146" s="71"/>
    </row>
    <row r="147" spans="1:30">
      <c r="A147" s="4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43"/>
    </row>
    <row r="148" spans="1:30" ht="13.5" thickBot="1">
      <c r="A148" s="76" t="s">
        <v>215</v>
      </c>
      <c r="B148" s="77"/>
      <c r="C148" s="77"/>
      <c r="D148" s="77"/>
      <c r="E148" s="77"/>
      <c r="F148" s="77"/>
      <c r="G148" s="77"/>
      <c r="H148" s="2"/>
      <c r="I148" s="2"/>
      <c r="J148" s="2"/>
      <c r="K148" s="2"/>
      <c r="L148" s="77" t="s">
        <v>28</v>
      </c>
      <c r="M148" s="77"/>
      <c r="N148" s="77"/>
      <c r="O148" s="77"/>
      <c r="P148" s="77"/>
      <c r="Q148" s="77"/>
      <c r="R148" s="77"/>
      <c r="S148" s="2"/>
      <c r="T148" s="2"/>
      <c r="U148" s="2"/>
      <c r="V148" s="2"/>
      <c r="W148" s="77" t="s">
        <v>32</v>
      </c>
      <c r="X148" s="77"/>
      <c r="Y148" s="77"/>
      <c r="Z148" s="77"/>
      <c r="AA148" s="77"/>
      <c r="AB148" s="77"/>
      <c r="AC148" s="77"/>
      <c r="AD148" s="100"/>
    </row>
    <row r="149" spans="1:30" ht="13.5" thickBot="1">
      <c r="A149" s="78">
        <f>A7</f>
        <v>39783</v>
      </c>
      <c r="B149" s="98"/>
      <c r="C149" s="98"/>
      <c r="D149" s="98"/>
      <c r="E149" s="98"/>
      <c r="F149" s="98"/>
      <c r="G149" s="99"/>
      <c r="H149" s="2"/>
      <c r="I149" s="2"/>
      <c r="J149" s="2"/>
      <c r="K149" s="2"/>
      <c r="L149" s="81">
        <f>L7</f>
        <v>39816</v>
      </c>
      <c r="M149" s="82"/>
      <c r="N149" s="82"/>
      <c r="O149" s="82"/>
      <c r="P149" s="82"/>
      <c r="Q149" s="82"/>
      <c r="R149" s="83"/>
      <c r="S149" s="2"/>
      <c r="T149" s="2"/>
      <c r="U149" s="2"/>
      <c r="V149" s="2"/>
      <c r="W149" s="81">
        <f>W121</f>
        <v>39826</v>
      </c>
      <c r="X149" s="82"/>
      <c r="Y149" s="82"/>
      <c r="Z149" s="82"/>
      <c r="AA149" s="82"/>
      <c r="AB149" s="82"/>
      <c r="AC149" s="82"/>
      <c r="AD149" s="83"/>
    </row>
    <row r="150" spans="1:30" ht="13.5" thickBot="1">
      <c r="A150" s="4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43"/>
    </row>
    <row r="151" spans="1:30" ht="13.5" thickBot="1">
      <c r="A151" s="58" t="s">
        <v>24</v>
      </c>
      <c r="B151" s="59"/>
      <c r="C151" s="59"/>
      <c r="D151" s="59"/>
      <c r="E151" s="59"/>
      <c r="F151" s="59"/>
      <c r="G151" s="59"/>
      <c r="H151" s="97" t="s">
        <v>94</v>
      </c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9"/>
    </row>
    <row r="152" spans="1:30" ht="13.5" thickBot="1">
      <c r="A152" s="4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43"/>
    </row>
    <row r="153" spans="1:30">
      <c r="A153" s="72" t="s">
        <v>3</v>
      </c>
      <c r="B153" s="73"/>
      <c r="C153" s="73"/>
      <c r="D153" s="73"/>
      <c r="E153" s="73"/>
      <c r="F153" s="74"/>
      <c r="G153" s="73" t="s">
        <v>4</v>
      </c>
      <c r="H153" s="73"/>
      <c r="I153" s="74"/>
      <c r="J153" s="73" t="s">
        <v>6</v>
      </c>
      <c r="K153" s="73"/>
      <c r="L153" s="74"/>
      <c r="M153" s="73" t="s">
        <v>9</v>
      </c>
      <c r="N153" s="73"/>
      <c r="O153" s="74"/>
      <c r="P153" s="73" t="s">
        <v>8</v>
      </c>
      <c r="Q153" s="73"/>
      <c r="R153" s="73"/>
      <c r="S153" s="73"/>
      <c r="T153" s="74"/>
      <c r="U153" s="73" t="s">
        <v>10</v>
      </c>
      <c r="V153" s="73"/>
      <c r="W153" s="73"/>
      <c r="X153" s="73"/>
      <c r="Y153" s="73"/>
      <c r="Z153" s="74"/>
      <c r="AA153" s="73" t="s">
        <v>11</v>
      </c>
      <c r="AB153" s="73"/>
      <c r="AC153" s="73"/>
      <c r="AD153" s="74"/>
    </row>
    <row r="154" spans="1:30" ht="13.5" thickBot="1">
      <c r="A154" s="75"/>
      <c r="B154" s="70"/>
      <c r="C154" s="70"/>
      <c r="D154" s="70"/>
      <c r="E154" s="70"/>
      <c r="F154" s="71"/>
      <c r="G154" s="70" t="s">
        <v>5</v>
      </c>
      <c r="H154" s="70"/>
      <c r="I154" s="71"/>
      <c r="J154" s="70" t="s">
        <v>7</v>
      </c>
      <c r="K154" s="70"/>
      <c r="L154" s="71"/>
      <c r="M154" s="3"/>
      <c r="N154" s="3"/>
      <c r="O154" s="4"/>
      <c r="P154" s="3"/>
      <c r="Q154" s="3"/>
      <c r="R154" s="3"/>
      <c r="S154" s="3"/>
      <c r="T154" s="4"/>
      <c r="U154" s="70" t="s">
        <v>25</v>
      </c>
      <c r="V154" s="70"/>
      <c r="W154" s="70"/>
      <c r="X154" s="70"/>
      <c r="Y154" s="70"/>
      <c r="Z154" s="71"/>
      <c r="AA154" s="3"/>
      <c r="AB154" s="3"/>
      <c r="AC154" s="3"/>
      <c r="AD154" s="4"/>
    </row>
    <row r="155" spans="1:30">
      <c r="A155" s="89" t="s">
        <v>13</v>
      </c>
      <c r="B155" s="90"/>
      <c r="C155" s="90"/>
      <c r="D155" s="90"/>
      <c r="E155" s="90"/>
      <c r="F155" s="91"/>
      <c r="G155" s="64">
        <v>42.7</v>
      </c>
      <c r="H155" s="64"/>
      <c r="I155" s="65"/>
      <c r="J155" s="64">
        <v>52.3</v>
      </c>
      <c r="K155" s="64"/>
      <c r="L155" s="65"/>
      <c r="M155" s="92">
        <f>IF(J155-G155-30 &gt;=0,J155-G155-30,0)</f>
        <v>0</v>
      </c>
      <c r="N155" s="64"/>
      <c r="O155" s="65"/>
      <c r="P155" s="64">
        <v>10</v>
      </c>
      <c r="Q155" s="64"/>
      <c r="R155" s="64"/>
      <c r="S155" s="64"/>
      <c r="T155" s="65"/>
      <c r="U155" s="101" t="s">
        <v>16</v>
      </c>
      <c r="V155" s="102"/>
      <c r="W155" s="102"/>
      <c r="X155" s="102"/>
      <c r="Y155" s="102"/>
      <c r="Z155" s="103"/>
      <c r="AA155" s="93">
        <v>60</v>
      </c>
      <c r="AB155" s="93"/>
      <c r="AC155" s="93"/>
      <c r="AD155" s="94"/>
    </row>
    <row r="156" spans="1:30">
      <c r="A156" s="58" t="s">
        <v>15</v>
      </c>
      <c r="B156" s="59"/>
      <c r="C156" s="59"/>
      <c r="D156" s="59"/>
      <c r="E156" s="59"/>
      <c r="F156" s="60"/>
      <c r="G156" s="66"/>
      <c r="H156" s="66"/>
      <c r="I156" s="67"/>
      <c r="J156" s="66"/>
      <c r="K156" s="66"/>
      <c r="L156" s="67"/>
      <c r="M156" s="84"/>
      <c r="N156" s="66"/>
      <c r="O156" s="67"/>
      <c r="P156" s="66"/>
      <c r="Q156" s="66"/>
      <c r="R156" s="66"/>
      <c r="S156" s="66"/>
      <c r="T156" s="67"/>
      <c r="U156" s="55" t="s">
        <v>9</v>
      </c>
      <c r="V156" s="56"/>
      <c r="W156" s="56"/>
      <c r="X156" s="56"/>
      <c r="Y156" s="56"/>
      <c r="Z156" s="57"/>
      <c r="AA156" s="95">
        <f>ROUNDUP(M155,0)*P155</f>
        <v>0</v>
      </c>
      <c r="AB156" s="95"/>
      <c r="AC156" s="95"/>
      <c r="AD156" s="96"/>
    </row>
    <row r="157" spans="1:30">
      <c r="A157" s="58"/>
      <c r="B157" s="59"/>
      <c r="C157" s="59"/>
      <c r="D157" s="59"/>
      <c r="E157" s="59"/>
      <c r="F157" s="60"/>
      <c r="G157" s="66"/>
      <c r="H157" s="66"/>
      <c r="I157" s="67"/>
      <c r="J157" s="66"/>
      <c r="K157" s="66"/>
      <c r="L157" s="67"/>
      <c r="M157" s="84"/>
      <c r="N157" s="66"/>
      <c r="O157" s="67"/>
      <c r="P157" s="66"/>
      <c r="Q157" s="66"/>
      <c r="R157" s="66"/>
      <c r="S157" s="66"/>
      <c r="T157" s="67"/>
      <c r="U157" s="55" t="s">
        <v>17</v>
      </c>
      <c r="V157" s="56"/>
      <c r="W157" s="56"/>
      <c r="X157" s="56"/>
      <c r="Y157" s="56"/>
      <c r="Z157" s="57"/>
      <c r="AA157" s="95">
        <v>10</v>
      </c>
      <c r="AB157" s="95"/>
      <c r="AC157" s="95"/>
      <c r="AD157" s="96"/>
    </row>
    <row r="158" spans="1:30" ht="13.5" thickBot="1">
      <c r="A158" s="61"/>
      <c r="B158" s="62"/>
      <c r="C158" s="62"/>
      <c r="D158" s="62"/>
      <c r="E158" s="62"/>
      <c r="F158" s="63"/>
      <c r="G158" s="68"/>
      <c r="H158" s="68"/>
      <c r="I158" s="69"/>
      <c r="J158" s="68"/>
      <c r="K158" s="68"/>
      <c r="L158" s="69"/>
      <c r="M158" s="85"/>
      <c r="N158" s="68"/>
      <c r="O158" s="69"/>
      <c r="P158" s="68"/>
      <c r="Q158" s="68"/>
      <c r="R158" s="68"/>
      <c r="S158" s="68"/>
      <c r="T158" s="69"/>
      <c r="U158" s="55" t="s">
        <v>19</v>
      </c>
      <c r="V158" s="56"/>
      <c r="W158" s="56"/>
      <c r="X158" s="56"/>
      <c r="Y158" s="56"/>
      <c r="Z158" s="57"/>
      <c r="AA158" s="95">
        <v>0</v>
      </c>
      <c r="AB158" s="95"/>
      <c r="AC158" s="95"/>
      <c r="AD158" s="96"/>
    </row>
    <row r="159" spans="1:30">
      <c r="A159" s="4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55" t="s">
        <v>18</v>
      </c>
      <c r="V159" s="56"/>
      <c r="W159" s="56"/>
      <c r="X159" s="56"/>
      <c r="Y159" s="56"/>
      <c r="Z159" s="57"/>
      <c r="AA159" s="95">
        <f>+AA158*4%</f>
        <v>0</v>
      </c>
      <c r="AB159" s="95"/>
      <c r="AC159" s="95"/>
      <c r="AD159" s="96"/>
    </row>
    <row r="160" spans="1:30">
      <c r="A160" s="4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55" t="s">
        <v>37</v>
      </c>
      <c r="V160" s="56"/>
      <c r="W160" s="56"/>
      <c r="X160" s="56"/>
      <c r="Y160" s="56"/>
      <c r="Z160" s="57"/>
      <c r="AA160" s="95">
        <v>0</v>
      </c>
      <c r="AB160" s="95"/>
      <c r="AC160" s="95"/>
      <c r="AD160" s="96"/>
    </row>
    <row r="161" spans="1:30">
      <c r="A161" s="4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55" t="s">
        <v>33</v>
      </c>
      <c r="V161" s="56"/>
      <c r="W161" s="56"/>
      <c r="X161" s="56"/>
      <c r="Y161" s="56"/>
      <c r="Z161" s="57"/>
      <c r="AA161" s="95">
        <v>0</v>
      </c>
      <c r="AB161" s="95"/>
      <c r="AC161" s="95"/>
      <c r="AD161" s="96"/>
    </row>
    <row r="162" spans="1:30" ht="13.5" thickBot="1">
      <c r="A162" s="4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04" t="s">
        <v>31</v>
      </c>
      <c r="V162" s="105"/>
      <c r="W162" s="105"/>
      <c r="X162" s="105"/>
      <c r="Y162" s="105"/>
      <c r="Z162" s="106"/>
      <c r="AA162" s="107">
        <f>+(AA155+AA156+AA157+AA159+AA160+AA161)*12%</f>
        <v>8.4</v>
      </c>
      <c r="AB162" s="107"/>
      <c r="AC162" s="107"/>
      <c r="AD162" s="108"/>
    </row>
    <row r="163" spans="1:30">
      <c r="A163" s="4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09" t="s">
        <v>12</v>
      </c>
      <c r="V163" s="109"/>
      <c r="W163" s="109"/>
      <c r="X163" s="109"/>
      <c r="Y163" s="109"/>
      <c r="Z163" s="109"/>
      <c r="AA163" s="53">
        <f>SUM(AA155:AD162)</f>
        <v>78.400000000000006</v>
      </c>
      <c r="AB163" s="53"/>
      <c r="AC163" s="53"/>
      <c r="AD163" s="54"/>
    </row>
    <row r="164" spans="1:30">
      <c r="A164" s="4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43"/>
    </row>
    <row r="165" spans="1:30">
      <c r="A165" s="4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43"/>
    </row>
    <row r="166" spans="1:30">
      <c r="A166" s="44" t="s">
        <v>20</v>
      </c>
      <c r="B166" s="5"/>
      <c r="C166" s="5"/>
      <c r="D166" s="5"/>
      <c r="E166" s="5"/>
      <c r="F166" s="59" t="s">
        <v>34</v>
      </c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60"/>
    </row>
    <row r="167" spans="1:30">
      <c r="A167" s="58" t="s">
        <v>35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60"/>
    </row>
    <row r="168" spans="1:30">
      <c r="A168" s="58" t="s">
        <v>36</v>
      </c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60"/>
    </row>
    <row r="169" spans="1:30">
      <c r="A169" s="58" t="s">
        <v>38</v>
      </c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60"/>
    </row>
    <row r="170" spans="1:30" ht="13.5" thickBot="1">
      <c r="A170" s="4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4"/>
    </row>
    <row r="171" spans="1:30" ht="13.5" thickBot="1"/>
    <row r="172" spans="1:30" ht="13.5" thickBot="1">
      <c r="A172" s="3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1"/>
    </row>
    <row r="173" spans="1:30" ht="15.75" customHeight="1" thickBot="1">
      <c r="A173" s="4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70" t="s">
        <v>231</v>
      </c>
      <c r="T173" s="70"/>
      <c r="U173" s="70"/>
      <c r="V173" s="70"/>
      <c r="W173" s="71"/>
      <c r="X173" s="86">
        <f>X2+6</f>
        <v>102</v>
      </c>
      <c r="Y173" s="87"/>
      <c r="Z173" s="87"/>
      <c r="AA173" s="87"/>
      <c r="AB173" s="87"/>
      <c r="AC173" s="87"/>
      <c r="AD173" s="88"/>
    </row>
    <row r="174" spans="1:30">
      <c r="A174" s="72" t="s">
        <v>27</v>
      </c>
      <c r="B174" s="73"/>
      <c r="C174" s="73"/>
      <c r="D174" s="73"/>
      <c r="E174" s="73" t="s">
        <v>14</v>
      </c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 t="s">
        <v>0</v>
      </c>
      <c r="V174" s="73"/>
      <c r="W174" s="73"/>
      <c r="X174" s="73"/>
      <c r="Y174" s="73" t="s">
        <v>1</v>
      </c>
      <c r="Z174" s="73"/>
      <c r="AA174" s="73"/>
      <c r="AB174" s="73"/>
      <c r="AC174" s="73"/>
      <c r="AD174" s="74"/>
    </row>
    <row r="175" spans="1:30" ht="13.5" thickBot="1">
      <c r="A175" s="75" t="s">
        <v>2</v>
      </c>
      <c r="B175" s="70"/>
      <c r="C175" s="70"/>
      <c r="D175" s="70" t="s">
        <v>50</v>
      </c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 t="s">
        <v>39</v>
      </c>
      <c r="X175" s="70"/>
      <c r="Y175" s="70"/>
      <c r="Z175" s="70" t="s">
        <v>51</v>
      </c>
      <c r="AA175" s="70"/>
      <c r="AB175" s="70"/>
      <c r="AC175" s="70"/>
      <c r="AD175" s="71"/>
    </row>
    <row r="176" spans="1:30">
      <c r="A176" s="4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43"/>
    </row>
    <row r="177" spans="1:30" ht="13.5" thickBot="1">
      <c r="A177" s="76" t="s">
        <v>215</v>
      </c>
      <c r="B177" s="77"/>
      <c r="C177" s="77"/>
      <c r="D177" s="77"/>
      <c r="E177" s="77"/>
      <c r="F177" s="77"/>
      <c r="G177" s="77"/>
      <c r="H177" s="2"/>
      <c r="I177" s="2"/>
      <c r="J177" s="2"/>
      <c r="K177" s="2"/>
      <c r="L177" s="77" t="s">
        <v>28</v>
      </c>
      <c r="M177" s="77"/>
      <c r="N177" s="77"/>
      <c r="O177" s="77"/>
      <c r="P177" s="77"/>
      <c r="Q177" s="77"/>
      <c r="R177" s="77"/>
      <c r="S177" s="2"/>
      <c r="T177" s="2"/>
      <c r="U177" s="2"/>
      <c r="V177" s="2"/>
      <c r="W177" s="77" t="s">
        <v>32</v>
      </c>
      <c r="X177" s="77"/>
      <c r="Y177" s="77"/>
      <c r="Z177" s="77"/>
      <c r="AA177" s="77"/>
      <c r="AB177" s="77"/>
      <c r="AC177" s="77"/>
      <c r="AD177" s="100"/>
    </row>
    <row r="178" spans="1:30" ht="13.5" thickBot="1">
      <c r="A178" s="78">
        <f>A7</f>
        <v>39783</v>
      </c>
      <c r="B178" s="79"/>
      <c r="C178" s="79"/>
      <c r="D178" s="79"/>
      <c r="E178" s="79"/>
      <c r="F178" s="79"/>
      <c r="G178" s="80"/>
      <c r="H178" s="2"/>
      <c r="I178" s="2"/>
      <c r="J178" s="2"/>
      <c r="K178" s="2"/>
      <c r="L178" s="81">
        <f>L7</f>
        <v>39816</v>
      </c>
      <c r="M178" s="82"/>
      <c r="N178" s="82"/>
      <c r="O178" s="82"/>
      <c r="P178" s="82"/>
      <c r="Q178" s="82"/>
      <c r="R178" s="83"/>
      <c r="S178" s="2"/>
      <c r="T178" s="2"/>
      <c r="U178" s="2"/>
      <c r="V178" s="2"/>
      <c r="W178" s="81">
        <f>L178+10</f>
        <v>39826</v>
      </c>
      <c r="X178" s="82"/>
      <c r="Y178" s="82"/>
      <c r="Z178" s="82"/>
      <c r="AA178" s="82"/>
      <c r="AB178" s="82"/>
      <c r="AC178" s="82"/>
      <c r="AD178" s="83"/>
    </row>
    <row r="179" spans="1:30" ht="13.5" thickBot="1">
      <c r="A179" s="4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43"/>
    </row>
    <row r="180" spans="1:30" ht="13.5" thickBot="1">
      <c r="A180" s="58" t="s">
        <v>24</v>
      </c>
      <c r="B180" s="59"/>
      <c r="C180" s="59"/>
      <c r="D180" s="59"/>
      <c r="E180" s="59"/>
      <c r="F180" s="59"/>
      <c r="G180" s="59"/>
      <c r="H180" s="97" t="s">
        <v>95</v>
      </c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9"/>
    </row>
    <row r="181" spans="1:30" ht="13.5" thickBot="1">
      <c r="A181" s="4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43"/>
    </row>
    <row r="182" spans="1:30">
      <c r="A182" s="72" t="s">
        <v>3</v>
      </c>
      <c r="B182" s="73"/>
      <c r="C182" s="73"/>
      <c r="D182" s="73"/>
      <c r="E182" s="73"/>
      <c r="F182" s="74"/>
      <c r="G182" s="73" t="s">
        <v>4</v>
      </c>
      <c r="H182" s="73"/>
      <c r="I182" s="74"/>
      <c r="J182" s="73" t="s">
        <v>6</v>
      </c>
      <c r="K182" s="73"/>
      <c r="L182" s="74"/>
      <c r="M182" s="73" t="s">
        <v>9</v>
      </c>
      <c r="N182" s="73"/>
      <c r="O182" s="74"/>
      <c r="P182" s="73" t="s">
        <v>8</v>
      </c>
      <c r="Q182" s="73"/>
      <c r="R182" s="73"/>
      <c r="S182" s="73"/>
      <c r="T182" s="74"/>
      <c r="U182" s="73" t="s">
        <v>10</v>
      </c>
      <c r="V182" s="73"/>
      <c r="W182" s="73"/>
      <c r="X182" s="73"/>
      <c r="Y182" s="73"/>
      <c r="Z182" s="74"/>
      <c r="AA182" s="73" t="s">
        <v>11</v>
      </c>
      <c r="AB182" s="73"/>
      <c r="AC182" s="73"/>
      <c r="AD182" s="74"/>
    </row>
    <row r="183" spans="1:30" ht="13.5" thickBot="1">
      <c r="A183" s="75"/>
      <c r="B183" s="70"/>
      <c r="C183" s="70"/>
      <c r="D183" s="70"/>
      <c r="E183" s="70"/>
      <c r="F183" s="71"/>
      <c r="G183" s="70" t="s">
        <v>5</v>
      </c>
      <c r="H183" s="70"/>
      <c r="I183" s="71"/>
      <c r="J183" s="70" t="s">
        <v>7</v>
      </c>
      <c r="K183" s="70"/>
      <c r="L183" s="71"/>
      <c r="M183" s="3"/>
      <c r="N183" s="3"/>
      <c r="O183" s="4"/>
      <c r="P183" s="3"/>
      <c r="Q183" s="3"/>
      <c r="R183" s="3"/>
      <c r="S183" s="3"/>
      <c r="T183" s="4"/>
      <c r="U183" s="70" t="s">
        <v>25</v>
      </c>
      <c r="V183" s="70"/>
      <c r="W183" s="70"/>
      <c r="X183" s="70"/>
      <c r="Y183" s="70"/>
      <c r="Z183" s="71"/>
      <c r="AA183" s="3"/>
      <c r="AB183" s="3"/>
      <c r="AC183" s="3"/>
      <c r="AD183" s="4"/>
    </row>
    <row r="184" spans="1:30">
      <c r="A184" s="89" t="s">
        <v>13</v>
      </c>
      <c r="B184" s="90"/>
      <c r="C184" s="90"/>
      <c r="D184" s="90"/>
      <c r="E184" s="90"/>
      <c r="F184" s="91"/>
      <c r="G184" s="64">
        <v>127.2</v>
      </c>
      <c r="H184" s="64"/>
      <c r="I184" s="65"/>
      <c r="J184" s="64">
        <v>161.5</v>
      </c>
      <c r="K184" s="64"/>
      <c r="L184" s="65"/>
      <c r="M184" s="92">
        <f>IF(J184-G184-30 &gt;=0,J184-G184-30,0)</f>
        <v>4.2999999999999972</v>
      </c>
      <c r="N184" s="64"/>
      <c r="O184" s="65"/>
      <c r="P184" s="64">
        <v>10</v>
      </c>
      <c r="Q184" s="64"/>
      <c r="R184" s="64"/>
      <c r="S184" s="64"/>
      <c r="T184" s="65"/>
      <c r="U184" s="101" t="s">
        <v>16</v>
      </c>
      <c r="V184" s="102"/>
      <c r="W184" s="102"/>
      <c r="X184" s="102"/>
      <c r="Y184" s="102"/>
      <c r="Z184" s="103"/>
      <c r="AA184" s="93">
        <v>60</v>
      </c>
      <c r="AB184" s="93"/>
      <c r="AC184" s="93"/>
      <c r="AD184" s="94"/>
    </row>
    <row r="185" spans="1:30">
      <c r="A185" s="58" t="s">
        <v>15</v>
      </c>
      <c r="B185" s="59"/>
      <c r="C185" s="59"/>
      <c r="D185" s="59"/>
      <c r="E185" s="59"/>
      <c r="F185" s="60"/>
      <c r="G185" s="66"/>
      <c r="H185" s="66"/>
      <c r="I185" s="67"/>
      <c r="J185" s="66"/>
      <c r="K185" s="66"/>
      <c r="L185" s="67"/>
      <c r="M185" s="84"/>
      <c r="N185" s="66"/>
      <c r="O185" s="67"/>
      <c r="P185" s="66"/>
      <c r="Q185" s="66"/>
      <c r="R185" s="66"/>
      <c r="S185" s="66"/>
      <c r="T185" s="67"/>
      <c r="U185" s="55" t="s">
        <v>9</v>
      </c>
      <c r="V185" s="56"/>
      <c r="W185" s="56"/>
      <c r="X185" s="56"/>
      <c r="Y185" s="56"/>
      <c r="Z185" s="57"/>
      <c r="AA185" s="95">
        <f>ROUNDUP(M184,0)*P184</f>
        <v>50</v>
      </c>
      <c r="AB185" s="95"/>
      <c r="AC185" s="95"/>
      <c r="AD185" s="96"/>
    </row>
    <row r="186" spans="1:30">
      <c r="A186" s="58"/>
      <c r="B186" s="59"/>
      <c r="C186" s="59"/>
      <c r="D186" s="59"/>
      <c r="E186" s="59"/>
      <c r="F186" s="60"/>
      <c r="G186" s="66"/>
      <c r="H186" s="66"/>
      <c r="I186" s="67"/>
      <c r="J186" s="66"/>
      <c r="K186" s="66"/>
      <c r="L186" s="67"/>
      <c r="M186" s="84"/>
      <c r="N186" s="66"/>
      <c r="O186" s="67"/>
      <c r="P186" s="66"/>
      <c r="Q186" s="66"/>
      <c r="R186" s="66"/>
      <c r="S186" s="66"/>
      <c r="T186" s="67"/>
      <c r="U186" s="55" t="s">
        <v>17</v>
      </c>
      <c r="V186" s="56"/>
      <c r="W186" s="56"/>
      <c r="X186" s="56"/>
      <c r="Y186" s="56"/>
      <c r="Z186" s="57"/>
      <c r="AA186" s="95">
        <v>10</v>
      </c>
      <c r="AB186" s="95"/>
      <c r="AC186" s="95"/>
      <c r="AD186" s="96"/>
    </row>
    <row r="187" spans="1:30" ht="13.5" thickBot="1">
      <c r="A187" s="61"/>
      <c r="B187" s="62"/>
      <c r="C187" s="62"/>
      <c r="D187" s="62"/>
      <c r="E187" s="62"/>
      <c r="F187" s="63"/>
      <c r="G187" s="68"/>
      <c r="H187" s="68"/>
      <c r="I187" s="69"/>
      <c r="J187" s="68"/>
      <c r="K187" s="68"/>
      <c r="L187" s="69"/>
      <c r="M187" s="85"/>
      <c r="N187" s="68"/>
      <c r="O187" s="69"/>
      <c r="P187" s="68"/>
      <c r="Q187" s="68"/>
      <c r="R187" s="68"/>
      <c r="S187" s="68"/>
      <c r="T187" s="69"/>
      <c r="U187" s="55" t="s">
        <v>19</v>
      </c>
      <c r="V187" s="56"/>
      <c r="W187" s="56"/>
      <c r="X187" s="56"/>
      <c r="Y187" s="56"/>
      <c r="Z187" s="57"/>
      <c r="AA187" s="95">
        <v>0</v>
      </c>
      <c r="AB187" s="95"/>
      <c r="AC187" s="95"/>
      <c r="AD187" s="96"/>
    </row>
    <row r="188" spans="1:30">
      <c r="A188" s="4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55" t="s">
        <v>18</v>
      </c>
      <c r="V188" s="56"/>
      <c r="W188" s="56"/>
      <c r="X188" s="56"/>
      <c r="Y188" s="56"/>
      <c r="Z188" s="57"/>
      <c r="AA188" s="95">
        <f>+AA187*4%</f>
        <v>0</v>
      </c>
      <c r="AB188" s="95"/>
      <c r="AC188" s="95"/>
      <c r="AD188" s="96"/>
    </row>
    <row r="189" spans="1:30">
      <c r="A189" s="4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55" t="s">
        <v>37</v>
      </c>
      <c r="V189" s="56"/>
      <c r="W189" s="56"/>
      <c r="X189" s="56"/>
      <c r="Y189" s="56"/>
      <c r="Z189" s="57"/>
      <c r="AA189" s="95">
        <v>0</v>
      </c>
      <c r="AB189" s="95"/>
      <c r="AC189" s="95"/>
      <c r="AD189" s="96"/>
    </row>
    <row r="190" spans="1:30">
      <c r="A190" s="4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55" t="s">
        <v>33</v>
      </c>
      <c r="V190" s="56"/>
      <c r="W190" s="56"/>
      <c r="X190" s="56"/>
      <c r="Y190" s="56"/>
      <c r="Z190" s="57"/>
      <c r="AA190" s="95">
        <v>0</v>
      </c>
      <c r="AB190" s="95"/>
      <c r="AC190" s="95"/>
      <c r="AD190" s="96"/>
    </row>
    <row r="191" spans="1:30" ht="13.5" thickBot="1">
      <c r="A191" s="4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04" t="s">
        <v>31</v>
      </c>
      <c r="V191" s="105"/>
      <c r="W191" s="105"/>
      <c r="X191" s="105"/>
      <c r="Y191" s="105"/>
      <c r="Z191" s="106"/>
      <c r="AA191" s="107">
        <f>+(AA184+AA185+AA186+AA188+AA189+AA190)*12%</f>
        <v>14.399999999999999</v>
      </c>
      <c r="AB191" s="107"/>
      <c r="AC191" s="107"/>
      <c r="AD191" s="108"/>
    </row>
    <row r="192" spans="1:30">
      <c r="A192" s="4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09" t="s">
        <v>12</v>
      </c>
      <c r="V192" s="109"/>
      <c r="W192" s="109"/>
      <c r="X192" s="109"/>
      <c r="Y192" s="109"/>
      <c r="Z192" s="109"/>
      <c r="AA192" s="53">
        <f>SUM(AA184:AD191)</f>
        <v>134.4</v>
      </c>
      <c r="AB192" s="53"/>
      <c r="AC192" s="53"/>
      <c r="AD192" s="54"/>
    </row>
    <row r="193" spans="1:30">
      <c r="A193" s="4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43"/>
    </row>
    <row r="194" spans="1:30">
      <c r="A194" s="4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43"/>
    </row>
    <row r="195" spans="1:30">
      <c r="A195" s="44" t="s">
        <v>20</v>
      </c>
      <c r="B195" s="5"/>
      <c r="C195" s="5"/>
      <c r="D195" s="5"/>
      <c r="E195" s="5"/>
      <c r="F195" s="59" t="s">
        <v>34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60"/>
    </row>
    <row r="196" spans="1:30">
      <c r="A196" s="58" t="s">
        <v>35</v>
      </c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60"/>
    </row>
    <row r="197" spans="1:30">
      <c r="A197" s="58" t="s">
        <v>36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60"/>
    </row>
    <row r="198" spans="1:30">
      <c r="A198" s="58" t="s">
        <v>38</v>
      </c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60"/>
    </row>
    <row r="199" spans="1:30" ht="13.5" thickBot="1">
      <c r="A199" s="61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3"/>
    </row>
    <row r="200" spans="1:30" ht="13.5" thickBot="1">
      <c r="A200" s="3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1"/>
    </row>
    <row r="201" spans="1:30" ht="15.75" customHeight="1" thickBot="1">
      <c r="A201" s="4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70" t="s">
        <v>231</v>
      </c>
      <c r="T201" s="70"/>
      <c r="U201" s="70"/>
      <c r="V201" s="70"/>
      <c r="W201" s="71"/>
      <c r="X201" s="86">
        <f>X2+7</f>
        <v>103</v>
      </c>
      <c r="Y201" s="87"/>
      <c r="Z201" s="87"/>
      <c r="AA201" s="87"/>
      <c r="AB201" s="87"/>
      <c r="AC201" s="87"/>
      <c r="AD201" s="88"/>
    </row>
    <row r="202" spans="1:30">
      <c r="A202" s="72" t="s">
        <v>27</v>
      </c>
      <c r="B202" s="73"/>
      <c r="C202" s="73"/>
      <c r="D202" s="73"/>
      <c r="E202" s="73" t="s">
        <v>52</v>
      </c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 t="s">
        <v>0</v>
      </c>
      <c r="V202" s="73"/>
      <c r="W202" s="73"/>
      <c r="X202" s="73"/>
      <c r="Y202" s="73" t="s">
        <v>1</v>
      </c>
      <c r="Z202" s="73"/>
      <c r="AA202" s="73"/>
      <c r="AB202" s="73"/>
      <c r="AC202" s="73"/>
      <c r="AD202" s="74"/>
    </row>
    <row r="203" spans="1:30" ht="13.5" thickBot="1">
      <c r="A203" s="75" t="s">
        <v>2</v>
      </c>
      <c r="B203" s="70"/>
      <c r="C203" s="70"/>
      <c r="D203" s="70" t="s">
        <v>179</v>
      </c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 t="s">
        <v>39</v>
      </c>
      <c r="X203" s="70"/>
      <c r="Y203" s="70"/>
      <c r="Z203" s="70" t="s">
        <v>53</v>
      </c>
      <c r="AA203" s="70"/>
      <c r="AB203" s="70"/>
      <c r="AC203" s="70"/>
      <c r="AD203" s="71"/>
    </row>
    <row r="204" spans="1:30">
      <c r="A204" s="4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43"/>
    </row>
    <row r="205" spans="1:30" ht="13.5" thickBot="1">
      <c r="A205" s="76" t="s">
        <v>215</v>
      </c>
      <c r="B205" s="77"/>
      <c r="C205" s="77"/>
      <c r="D205" s="77"/>
      <c r="E205" s="77"/>
      <c r="F205" s="77"/>
      <c r="G205" s="77"/>
      <c r="H205" s="2"/>
      <c r="I205" s="2"/>
      <c r="J205" s="2"/>
      <c r="K205" s="2"/>
      <c r="L205" s="77" t="s">
        <v>28</v>
      </c>
      <c r="M205" s="77"/>
      <c r="N205" s="77"/>
      <c r="O205" s="77"/>
      <c r="P205" s="77"/>
      <c r="Q205" s="77"/>
      <c r="R205" s="77"/>
      <c r="S205" s="2"/>
      <c r="T205" s="2"/>
      <c r="U205" s="2"/>
      <c r="V205" s="2"/>
      <c r="W205" s="77" t="s">
        <v>32</v>
      </c>
      <c r="X205" s="77"/>
      <c r="Y205" s="77"/>
      <c r="Z205" s="77"/>
      <c r="AA205" s="77"/>
      <c r="AB205" s="77"/>
      <c r="AC205" s="77"/>
      <c r="AD205" s="100"/>
    </row>
    <row r="206" spans="1:30" ht="13.5" thickBot="1">
      <c r="A206" s="78">
        <f>A7</f>
        <v>39783</v>
      </c>
      <c r="B206" s="98"/>
      <c r="C206" s="98"/>
      <c r="D206" s="98"/>
      <c r="E206" s="98"/>
      <c r="F206" s="98"/>
      <c r="G206" s="99"/>
      <c r="H206" s="2"/>
      <c r="I206" s="2"/>
      <c r="J206" s="2"/>
      <c r="K206" s="2"/>
      <c r="L206" s="81">
        <f>L7</f>
        <v>39816</v>
      </c>
      <c r="M206" s="82"/>
      <c r="N206" s="82"/>
      <c r="O206" s="82"/>
      <c r="P206" s="82"/>
      <c r="Q206" s="82"/>
      <c r="R206" s="83"/>
      <c r="S206" s="2"/>
      <c r="T206" s="2"/>
      <c r="U206" s="2"/>
      <c r="V206" s="2"/>
      <c r="W206" s="81">
        <f>W178</f>
        <v>39826</v>
      </c>
      <c r="X206" s="82"/>
      <c r="Y206" s="82"/>
      <c r="Z206" s="82"/>
      <c r="AA206" s="82"/>
      <c r="AB206" s="82"/>
      <c r="AC206" s="82"/>
      <c r="AD206" s="83"/>
    </row>
    <row r="207" spans="1:30" ht="13.5" thickBot="1">
      <c r="A207" s="4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43"/>
    </row>
    <row r="208" spans="1:30" ht="13.5" thickBot="1">
      <c r="A208" s="58" t="s">
        <v>24</v>
      </c>
      <c r="B208" s="59"/>
      <c r="C208" s="59"/>
      <c r="D208" s="59"/>
      <c r="E208" s="59"/>
      <c r="F208" s="59"/>
      <c r="G208" s="59"/>
      <c r="H208" s="97" t="s">
        <v>100</v>
      </c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9"/>
    </row>
    <row r="209" spans="1:30" ht="13.5" thickBot="1">
      <c r="A209" s="4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43"/>
    </row>
    <row r="210" spans="1:30">
      <c r="A210" s="72" t="s">
        <v>3</v>
      </c>
      <c r="B210" s="73"/>
      <c r="C210" s="73"/>
      <c r="D210" s="73"/>
      <c r="E210" s="73"/>
      <c r="F210" s="74"/>
      <c r="G210" s="73" t="s">
        <v>4</v>
      </c>
      <c r="H210" s="73"/>
      <c r="I210" s="74"/>
      <c r="J210" s="73" t="s">
        <v>6</v>
      </c>
      <c r="K210" s="73"/>
      <c r="L210" s="74"/>
      <c r="M210" s="73" t="s">
        <v>9</v>
      </c>
      <c r="N210" s="73"/>
      <c r="O210" s="74"/>
      <c r="P210" s="73" t="s">
        <v>8</v>
      </c>
      <c r="Q210" s="73"/>
      <c r="R210" s="73"/>
      <c r="S210" s="73"/>
      <c r="T210" s="74"/>
      <c r="U210" s="73" t="s">
        <v>10</v>
      </c>
      <c r="V210" s="73"/>
      <c r="W210" s="73"/>
      <c r="X210" s="73"/>
      <c r="Y210" s="73"/>
      <c r="Z210" s="74"/>
      <c r="AA210" s="73" t="s">
        <v>11</v>
      </c>
      <c r="AB210" s="73"/>
      <c r="AC210" s="73"/>
      <c r="AD210" s="74"/>
    </row>
    <row r="211" spans="1:30" ht="13.5" thickBot="1">
      <c r="A211" s="75"/>
      <c r="B211" s="70"/>
      <c r="C211" s="70"/>
      <c r="D211" s="70"/>
      <c r="E211" s="70"/>
      <c r="F211" s="71"/>
      <c r="G211" s="70" t="s">
        <v>5</v>
      </c>
      <c r="H211" s="70"/>
      <c r="I211" s="71"/>
      <c r="J211" s="70" t="s">
        <v>7</v>
      </c>
      <c r="K211" s="70"/>
      <c r="L211" s="71"/>
      <c r="M211" s="3"/>
      <c r="N211" s="3"/>
      <c r="O211" s="4"/>
      <c r="P211" s="3"/>
      <c r="Q211" s="3"/>
      <c r="R211" s="3"/>
      <c r="S211" s="3"/>
      <c r="T211" s="4"/>
      <c r="U211" s="70" t="s">
        <v>25</v>
      </c>
      <c r="V211" s="70"/>
      <c r="W211" s="70"/>
      <c r="X211" s="70"/>
      <c r="Y211" s="70"/>
      <c r="Z211" s="71"/>
      <c r="AA211" s="3"/>
      <c r="AB211" s="3"/>
      <c r="AC211" s="3"/>
      <c r="AD211" s="4"/>
    </row>
    <row r="212" spans="1:30">
      <c r="A212" s="89" t="s">
        <v>13</v>
      </c>
      <c r="B212" s="90"/>
      <c r="C212" s="90"/>
      <c r="D212" s="90"/>
      <c r="E212" s="90"/>
      <c r="F212" s="91"/>
      <c r="G212" s="64">
        <v>94</v>
      </c>
      <c r="H212" s="64"/>
      <c r="I212" s="65"/>
      <c r="J212" s="64">
        <v>111.4</v>
      </c>
      <c r="K212" s="64"/>
      <c r="L212" s="65"/>
      <c r="M212" s="92">
        <f>IF(J212-G212-30 &gt;=0,J212-G212-30,0)</f>
        <v>0</v>
      </c>
      <c r="N212" s="64"/>
      <c r="O212" s="65"/>
      <c r="P212" s="64">
        <v>10</v>
      </c>
      <c r="Q212" s="64"/>
      <c r="R212" s="64"/>
      <c r="S212" s="64"/>
      <c r="T212" s="65"/>
      <c r="U212" s="101" t="s">
        <v>16</v>
      </c>
      <c r="V212" s="102"/>
      <c r="W212" s="102"/>
      <c r="X212" s="102"/>
      <c r="Y212" s="102"/>
      <c r="Z212" s="103"/>
      <c r="AA212" s="93">
        <v>60</v>
      </c>
      <c r="AB212" s="93"/>
      <c r="AC212" s="93"/>
      <c r="AD212" s="94"/>
    </row>
    <row r="213" spans="1:30">
      <c r="A213" s="58" t="s">
        <v>15</v>
      </c>
      <c r="B213" s="59"/>
      <c r="C213" s="59"/>
      <c r="D213" s="59"/>
      <c r="E213" s="59"/>
      <c r="F213" s="60"/>
      <c r="G213" s="66"/>
      <c r="H213" s="66"/>
      <c r="I213" s="67"/>
      <c r="J213" s="66"/>
      <c r="K213" s="66"/>
      <c r="L213" s="67"/>
      <c r="M213" s="84"/>
      <c r="N213" s="66"/>
      <c r="O213" s="67"/>
      <c r="P213" s="66"/>
      <c r="Q213" s="66"/>
      <c r="R213" s="66"/>
      <c r="S213" s="66"/>
      <c r="T213" s="67"/>
      <c r="U213" s="55" t="s">
        <v>9</v>
      </c>
      <c r="V213" s="56"/>
      <c r="W213" s="56"/>
      <c r="X213" s="56"/>
      <c r="Y213" s="56"/>
      <c r="Z213" s="57"/>
      <c r="AA213" s="95">
        <f>ROUNDUP(M212,0)*P212</f>
        <v>0</v>
      </c>
      <c r="AB213" s="95"/>
      <c r="AC213" s="95"/>
      <c r="AD213" s="96"/>
    </row>
    <row r="214" spans="1:30">
      <c r="A214" s="58"/>
      <c r="B214" s="59"/>
      <c r="C214" s="59"/>
      <c r="D214" s="59"/>
      <c r="E214" s="59"/>
      <c r="F214" s="60"/>
      <c r="G214" s="66"/>
      <c r="H214" s="66"/>
      <c r="I214" s="67"/>
      <c r="J214" s="66"/>
      <c r="K214" s="66"/>
      <c r="L214" s="67"/>
      <c r="M214" s="84"/>
      <c r="N214" s="66"/>
      <c r="O214" s="67"/>
      <c r="P214" s="66"/>
      <c r="Q214" s="66"/>
      <c r="R214" s="66"/>
      <c r="S214" s="66"/>
      <c r="T214" s="67"/>
      <c r="U214" s="55" t="s">
        <v>17</v>
      </c>
      <c r="V214" s="56"/>
      <c r="W214" s="56"/>
      <c r="X214" s="56"/>
      <c r="Y214" s="56"/>
      <c r="Z214" s="57"/>
      <c r="AA214" s="95">
        <v>10</v>
      </c>
      <c r="AB214" s="95"/>
      <c r="AC214" s="95"/>
      <c r="AD214" s="96"/>
    </row>
    <row r="215" spans="1:30" ht="13.5" thickBot="1">
      <c r="A215" s="61"/>
      <c r="B215" s="62"/>
      <c r="C215" s="62"/>
      <c r="D215" s="62"/>
      <c r="E215" s="62"/>
      <c r="F215" s="63"/>
      <c r="G215" s="68"/>
      <c r="H215" s="68"/>
      <c r="I215" s="69"/>
      <c r="J215" s="68"/>
      <c r="K215" s="68"/>
      <c r="L215" s="69"/>
      <c r="M215" s="85"/>
      <c r="N215" s="68"/>
      <c r="O215" s="69"/>
      <c r="P215" s="68"/>
      <c r="Q215" s="68"/>
      <c r="R215" s="68"/>
      <c r="S215" s="68"/>
      <c r="T215" s="69"/>
      <c r="U215" s="55" t="s">
        <v>19</v>
      </c>
      <c r="V215" s="56"/>
      <c r="W215" s="56"/>
      <c r="X215" s="56"/>
      <c r="Y215" s="56"/>
      <c r="Z215" s="57"/>
      <c r="AA215" s="110">
        <v>402.54</v>
      </c>
      <c r="AB215" s="110"/>
      <c r="AC215" s="110"/>
      <c r="AD215" s="111"/>
    </row>
    <row r="216" spans="1:30">
      <c r="A216" s="4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55" t="s">
        <v>18</v>
      </c>
      <c r="V216" s="56"/>
      <c r="W216" s="56"/>
      <c r="X216" s="56"/>
      <c r="Y216" s="56"/>
      <c r="Z216" s="57"/>
      <c r="AA216" s="95">
        <f>+AA215*4%</f>
        <v>16.101600000000001</v>
      </c>
      <c r="AB216" s="95"/>
      <c r="AC216" s="95"/>
      <c r="AD216" s="96"/>
    </row>
    <row r="217" spans="1:30">
      <c r="A217" s="4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55" t="s">
        <v>37</v>
      </c>
      <c r="V217" s="56"/>
      <c r="W217" s="56"/>
      <c r="X217" s="56"/>
      <c r="Y217" s="56"/>
      <c r="Z217" s="57"/>
      <c r="AA217" s="95">
        <v>0</v>
      </c>
      <c r="AB217" s="95"/>
      <c r="AC217" s="95"/>
      <c r="AD217" s="96"/>
    </row>
    <row r="218" spans="1:30">
      <c r="A218" s="4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55" t="s">
        <v>33</v>
      </c>
      <c r="V218" s="56"/>
      <c r="W218" s="56"/>
      <c r="X218" s="56"/>
      <c r="Y218" s="56"/>
      <c r="Z218" s="57"/>
      <c r="AA218" s="95">
        <v>0</v>
      </c>
      <c r="AB218" s="95"/>
      <c r="AC218" s="95"/>
      <c r="AD218" s="96"/>
    </row>
    <row r="219" spans="1:30" ht="13.5" thickBot="1">
      <c r="A219" s="4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04" t="s">
        <v>31</v>
      </c>
      <c r="V219" s="105"/>
      <c r="W219" s="105"/>
      <c r="X219" s="105"/>
      <c r="Y219" s="105"/>
      <c r="Z219" s="106"/>
      <c r="AA219" s="107">
        <f>+(AA212+AA213+AA214+AA216+AA217+AA218)*12%</f>
        <v>10.332192000000001</v>
      </c>
      <c r="AB219" s="107"/>
      <c r="AC219" s="107"/>
      <c r="AD219" s="108"/>
    </row>
    <row r="220" spans="1:30">
      <c r="A220" s="4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09" t="s">
        <v>12</v>
      </c>
      <c r="V220" s="109"/>
      <c r="W220" s="109"/>
      <c r="X220" s="109"/>
      <c r="Y220" s="109"/>
      <c r="Z220" s="109"/>
      <c r="AA220" s="53">
        <f>SUM(AA212:AD219)</f>
        <v>498.97379200000006</v>
      </c>
      <c r="AB220" s="53"/>
      <c r="AC220" s="53"/>
      <c r="AD220" s="54"/>
    </row>
    <row r="221" spans="1:30">
      <c r="A221" s="4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43"/>
    </row>
    <row r="222" spans="1:30">
      <c r="A222" s="4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43"/>
    </row>
    <row r="223" spans="1:30">
      <c r="A223" s="44" t="s">
        <v>20</v>
      </c>
      <c r="B223" s="5"/>
      <c r="C223" s="5"/>
      <c r="D223" s="5"/>
      <c r="E223" s="5"/>
      <c r="F223" s="59" t="s">
        <v>34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60"/>
    </row>
    <row r="224" spans="1:30">
      <c r="A224" s="58" t="s">
        <v>35</v>
      </c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60"/>
    </row>
    <row r="225" spans="1:30">
      <c r="A225" s="58" t="s">
        <v>36</v>
      </c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60"/>
    </row>
    <row r="226" spans="1:30">
      <c r="A226" s="58" t="s">
        <v>38</v>
      </c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60"/>
    </row>
    <row r="227" spans="1:30" ht="13.5" thickBot="1">
      <c r="A227" s="4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4"/>
    </row>
    <row r="228" spans="1:30" ht="13.5" thickBot="1"/>
    <row r="229" spans="1:30" ht="13.5" thickBot="1">
      <c r="A229" s="3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1"/>
    </row>
    <row r="230" spans="1:30" ht="15.75" customHeight="1" thickBot="1">
      <c r="A230" s="4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70" t="s">
        <v>231</v>
      </c>
      <c r="T230" s="70"/>
      <c r="U230" s="70"/>
      <c r="V230" s="70"/>
      <c r="W230" s="71"/>
      <c r="X230" s="86">
        <f>X2+8</f>
        <v>104</v>
      </c>
      <c r="Y230" s="87"/>
      <c r="Z230" s="87"/>
      <c r="AA230" s="87"/>
      <c r="AB230" s="87"/>
      <c r="AC230" s="87"/>
      <c r="AD230" s="88"/>
    </row>
    <row r="231" spans="1:30">
      <c r="A231" s="72" t="s">
        <v>27</v>
      </c>
      <c r="B231" s="73"/>
      <c r="C231" s="73"/>
      <c r="D231" s="73"/>
      <c r="E231" s="73" t="s">
        <v>52</v>
      </c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 t="s">
        <v>0</v>
      </c>
      <c r="V231" s="73"/>
      <c r="W231" s="73"/>
      <c r="X231" s="73"/>
      <c r="Y231" s="73" t="s">
        <v>1</v>
      </c>
      <c r="Z231" s="73"/>
      <c r="AA231" s="73"/>
      <c r="AB231" s="73"/>
      <c r="AC231" s="73"/>
      <c r="AD231" s="74"/>
    </row>
    <row r="232" spans="1:30" ht="13.5" thickBot="1">
      <c r="A232" s="75" t="s">
        <v>2</v>
      </c>
      <c r="B232" s="70"/>
      <c r="C232" s="70"/>
      <c r="D232" s="70" t="s">
        <v>54</v>
      </c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 t="s">
        <v>39</v>
      </c>
      <c r="X232" s="70"/>
      <c r="Y232" s="70"/>
      <c r="Z232" s="70" t="s">
        <v>55</v>
      </c>
      <c r="AA232" s="70"/>
      <c r="AB232" s="70"/>
      <c r="AC232" s="70"/>
      <c r="AD232" s="71"/>
    </row>
    <row r="233" spans="1:30">
      <c r="A233" s="4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43"/>
    </row>
    <row r="234" spans="1:30" ht="13.5" thickBot="1">
      <c r="A234" s="76" t="s">
        <v>215</v>
      </c>
      <c r="B234" s="77"/>
      <c r="C234" s="77"/>
      <c r="D234" s="77"/>
      <c r="E234" s="77"/>
      <c r="F234" s="77"/>
      <c r="G234" s="77"/>
      <c r="H234" s="2"/>
      <c r="I234" s="2"/>
      <c r="J234" s="2"/>
      <c r="K234" s="2"/>
      <c r="L234" s="77" t="s">
        <v>28</v>
      </c>
      <c r="M234" s="77"/>
      <c r="N234" s="77"/>
      <c r="O234" s="77"/>
      <c r="P234" s="77"/>
      <c r="Q234" s="77"/>
      <c r="R234" s="77"/>
      <c r="S234" s="2"/>
      <c r="T234" s="2"/>
      <c r="U234" s="2"/>
      <c r="V234" s="2"/>
      <c r="W234" s="77" t="s">
        <v>32</v>
      </c>
      <c r="X234" s="77"/>
      <c r="Y234" s="77"/>
      <c r="Z234" s="77"/>
      <c r="AA234" s="77"/>
      <c r="AB234" s="77"/>
      <c r="AC234" s="77"/>
      <c r="AD234" s="100"/>
    </row>
    <row r="235" spans="1:30" ht="13.5" thickBot="1">
      <c r="A235" s="78">
        <f>A7</f>
        <v>39783</v>
      </c>
      <c r="B235" s="79"/>
      <c r="C235" s="79"/>
      <c r="D235" s="79"/>
      <c r="E235" s="79"/>
      <c r="F235" s="79"/>
      <c r="G235" s="80"/>
      <c r="H235" s="2"/>
      <c r="I235" s="2"/>
      <c r="J235" s="2"/>
      <c r="K235" s="2"/>
      <c r="L235" s="81">
        <f>L7</f>
        <v>39816</v>
      </c>
      <c r="M235" s="82"/>
      <c r="N235" s="82"/>
      <c r="O235" s="82"/>
      <c r="P235" s="82"/>
      <c r="Q235" s="82"/>
      <c r="R235" s="83"/>
      <c r="S235" s="2"/>
      <c r="T235" s="2"/>
      <c r="U235" s="2"/>
      <c r="V235" s="2"/>
      <c r="W235" s="81">
        <f>L235+10</f>
        <v>39826</v>
      </c>
      <c r="X235" s="82"/>
      <c r="Y235" s="82"/>
      <c r="Z235" s="82"/>
      <c r="AA235" s="82"/>
      <c r="AB235" s="82"/>
      <c r="AC235" s="82"/>
      <c r="AD235" s="83"/>
    </row>
    <row r="236" spans="1:30" ht="13.5" thickBot="1">
      <c r="A236" s="4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43"/>
    </row>
    <row r="237" spans="1:30" ht="13.5" thickBot="1">
      <c r="A237" s="58" t="s">
        <v>24</v>
      </c>
      <c r="B237" s="59"/>
      <c r="C237" s="59"/>
      <c r="D237" s="59"/>
      <c r="E237" s="59"/>
      <c r="F237" s="59"/>
      <c r="G237" s="59"/>
      <c r="H237" s="97" t="s">
        <v>96</v>
      </c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9"/>
    </row>
    <row r="238" spans="1:30" ht="13.5" thickBot="1">
      <c r="A238" s="4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43"/>
    </row>
    <row r="239" spans="1:30">
      <c r="A239" s="72" t="s">
        <v>3</v>
      </c>
      <c r="B239" s="73"/>
      <c r="C239" s="73"/>
      <c r="D239" s="73"/>
      <c r="E239" s="73"/>
      <c r="F239" s="74"/>
      <c r="G239" s="73" t="s">
        <v>4</v>
      </c>
      <c r="H239" s="73"/>
      <c r="I239" s="74"/>
      <c r="J239" s="73" t="s">
        <v>6</v>
      </c>
      <c r="K239" s="73"/>
      <c r="L239" s="74"/>
      <c r="M239" s="73" t="s">
        <v>9</v>
      </c>
      <c r="N239" s="73"/>
      <c r="O239" s="74"/>
      <c r="P239" s="73" t="s">
        <v>8</v>
      </c>
      <c r="Q239" s="73"/>
      <c r="R239" s="73"/>
      <c r="S239" s="73"/>
      <c r="T239" s="74"/>
      <c r="U239" s="73" t="s">
        <v>10</v>
      </c>
      <c r="V239" s="73"/>
      <c r="W239" s="73"/>
      <c r="X239" s="73"/>
      <c r="Y239" s="73"/>
      <c r="Z239" s="74"/>
      <c r="AA239" s="73" t="s">
        <v>11</v>
      </c>
      <c r="AB239" s="73"/>
      <c r="AC239" s="73"/>
      <c r="AD239" s="74"/>
    </row>
    <row r="240" spans="1:30" ht="13.5" thickBot="1">
      <c r="A240" s="75"/>
      <c r="B240" s="70"/>
      <c r="C240" s="70"/>
      <c r="D240" s="70"/>
      <c r="E240" s="70"/>
      <c r="F240" s="71"/>
      <c r="G240" s="70" t="s">
        <v>5</v>
      </c>
      <c r="H240" s="70"/>
      <c r="I240" s="71"/>
      <c r="J240" s="70" t="s">
        <v>7</v>
      </c>
      <c r="K240" s="70"/>
      <c r="L240" s="71"/>
      <c r="M240" s="3"/>
      <c r="N240" s="3"/>
      <c r="O240" s="4"/>
      <c r="P240" s="3"/>
      <c r="Q240" s="3"/>
      <c r="R240" s="3"/>
      <c r="S240" s="3"/>
      <c r="T240" s="4"/>
      <c r="U240" s="70" t="s">
        <v>25</v>
      </c>
      <c r="V240" s="70"/>
      <c r="W240" s="70"/>
      <c r="X240" s="70"/>
      <c r="Y240" s="70"/>
      <c r="Z240" s="71"/>
      <c r="AA240" s="3"/>
      <c r="AB240" s="3"/>
      <c r="AC240" s="3"/>
      <c r="AD240" s="4"/>
    </row>
    <row r="241" spans="1:30">
      <c r="A241" s="89" t="s">
        <v>13</v>
      </c>
      <c r="B241" s="90"/>
      <c r="C241" s="90"/>
      <c r="D241" s="90"/>
      <c r="E241" s="90"/>
      <c r="F241" s="91"/>
      <c r="G241" s="64">
        <v>99.2</v>
      </c>
      <c r="H241" s="64"/>
      <c r="I241" s="65"/>
      <c r="J241" s="64">
        <v>130.6</v>
      </c>
      <c r="K241" s="64"/>
      <c r="L241" s="65"/>
      <c r="M241" s="92">
        <f>IF(J241-G241-30 &gt;=0,J241-G241-30,0)</f>
        <v>1.3999999999999915</v>
      </c>
      <c r="N241" s="64"/>
      <c r="O241" s="65"/>
      <c r="P241" s="64">
        <v>10</v>
      </c>
      <c r="Q241" s="64"/>
      <c r="R241" s="64"/>
      <c r="S241" s="64"/>
      <c r="T241" s="65"/>
      <c r="U241" s="101" t="s">
        <v>16</v>
      </c>
      <c r="V241" s="102"/>
      <c r="W241" s="102"/>
      <c r="X241" s="102"/>
      <c r="Y241" s="102"/>
      <c r="Z241" s="103"/>
      <c r="AA241" s="93">
        <v>60</v>
      </c>
      <c r="AB241" s="93"/>
      <c r="AC241" s="93"/>
      <c r="AD241" s="94"/>
    </row>
    <row r="242" spans="1:30">
      <c r="A242" s="58" t="s">
        <v>15</v>
      </c>
      <c r="B242" s="59"/>
      <c r="C242" s="59"/>
      <c r="D242" s="59"/>
      <c r="E242" s="59"/>
      <c r="F242" s="60"/>
      <c r="G242" s="66"/>
      <c r="H242" s="66"/>
      <c r="I242" s="67"/>
      <c r="J242" s="66"/>
      <c r="K242" s="66"/>
      <c r="L242" s="67"/>
      <c r="M242" s="84"/>
      <c r="N242" s="66"/>
      <c r="O242" s="67"/>
      <c r="P242" s="66"/>
      <c r="Q242" s="66"/>
      <c r="R242" s="66"/>
      <c r="S242" s="66"/>
      <c r="T242" s="67"/>
      <c r="U242" s="55" t="s">
        <v>9</v>
      </c>
      <c r="V242" s="56"/>
      <c r="W242" s="56"/>
      <c r="X242" s="56"/>
      <c r="Y242" s="56"/>
      <c r="Z242" s="57"/>
      <c r="AA242" s="95">
        <f>ROUNDUP(M241,0)*P241</f>
        <v>20</v>
      </c>
      <c r="AB242" s="95"/>
      <c r="AC242" s="95"/>
      <c r="AD242" s="96"/>
    </row>
    <row r="243" spans="1:30">
      <c r="A243" s="58"/>
      <c r="B243" s="59"/>
      <c r="C243" s="59"/>
      <c r="D243" s="59"/>
      <c r="E243" s="59"/>
      <c r="F243" s="60"/>
      <c r="G243" s="66"/>
      <c r="H243" s="66"/>
      <c r="I243" s="67"/>
      <c r="J243" s="66"/>
      <c r="K243" s="66"/>
      <c r="L243" s="67"/>
      <c r="M243" s="84"/>
      <c r="N243" s="66"/>
      <c r="O243" s="67"/>
      <c r="P243" s="66"/>
      <c r="Q243" s="66"/>
      <c r="R243" s="66"/>
      <c r="S243" s="66"/>
      <c r="T243" s="67"/>
      <c r="U243" s="55" t="s">
        <v>17</v>
      </c>
      <c r="V243" s="56"/>
      <c r="W243" s="56"/>
      <c r="X243" s="56"/>
      <c r="Y243" s="56"/>
      <c r="Z243" s="57"/>
      <c r="AA243" s="95">
        <v>10</v>
      </c>
      <c r="AB243" s="95"/>
      <c r="AC243" s="95"/>
      <c r="AD243" s="96"/>
    </row>
    <row r="244" spans="1:30" ht="13.5" thickBot="1">
      <c r="A244" s="61"/>
      <c r="B244" s="62"/>
      <c r="C244" s="62"/>
      <c r="D244" s="62"/>
      <c r="E244" s="62"/>
      <c r="F244" s="63"/>
      <c r="G244" s="68"/>
      <c r="H244" s="68"/>
      <c r="I244" s="69"/>
      <c r="J244" s="68"/>
      <c r="K244" s="68"/>
      <c r="L244" s="69"/>
      <c r="M244" s="85"/>
      <c r="N244" s="68"/>
      <c r="O244" s="69"/>
      <c r="P244" s="68"/>
      <c r="Q244" s="68"/>
      <c r="R244" s="68"/>
      <c r="S244" s="68"/>
      <c r="T244" s="69"/>
      <c r="U244" s="55" t="s">
        <v>19</v>
      </c>
      <c r="V244" s="56"/>
      <c r="W244" s="56"/>
      <c r="X244" s="56"/>
      <c r="Y244" s="56"/>
      <c r="Z244" s="57"/>
      <c r="AA244" s="95">
        <v>0</v>
      </c>
      <c r="AB244" s="95"/>
      <c r="AC244" s="95"/>
      <c r="AD244" s="96"/>
    </row>
    <row r="245" spans="1:30">
      <c r="A245" s="4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55" t="s">
        <v>18</v>
      </c>
      <c r="V245" s="56"/>
      <c r="W245" s="56"/>
      <c r="X245" s="56"/>
      <c r="Y245" s="56"/>
      <c r="Z245" s="57"/>
      <c r="AA245" s="95">
        <f>+AA244*4%</f>
        <v>0</v>
      </c>
      <c r="AB245" s="95"/>
      <c r="AC245" s="95"/>
      <c r="AD245" s="96"/>
    </row>
    <row r="246" spans="1:30">
      <c r="A246" s="4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55" t="s">
        <v>37</v>
      </c>
      <c r="V246" s="56"/>
      <c r="W246" s="56"/>
      <c r="X246" s="56"/>
      <c r="Y246" s="56"/>
      <c r="Z246" s="57"/>
      <c r="AA246" s="95">
        <v>0</v>
      </c>
      <c r="AB246" s="95"/>
      <c r="AC246" s="95"/>
      <c r="AD246" s="96"/>
    </row>
    <row r="247" spans="1:30">
      <c r="A247" s="4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55" t="s">
        <v>33</v>
      </c>
      <c r="V247" s="56"/>
      <c r="W247" s="56"/>
      <c r="X247" s="56"/>
      <c r="Y247" s="56"/>
      <c r="Z247" s="57"/>
      <c r="AA247" s="95">
        <v>0</v>
      </c>
      <c r="AB247" s="95"/>
      <c r="AC247" s="95"/>
      <c r="AD247" s="96"/>
    </row>
    <row r="248" spans="1:30" ht="13.5" thickBot="1">
      <c r="A248" s="4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04" t="s">
        <v>31</v>
      </c>
      <c r="V248" s="105"/>
      <c r="W248" s="105"/>
      <c r="X248" s="105"/>
      <c r="Y248" s="105"/>
      <c r="Z248" s="106"/>
      <c r="AA248" s="107">
        <f>+(AA241+AA242+AA243+AA245+AA246+AA247)*12%</f>
        <v>10.799999999999999</v>
      </c>
      <c r="AB248" s="107"/>
      <c r="AC248" s="107"/>
      <c r="AD248" s="108"/>
    </row>
    <row r="249" spans="1:30">
      <c r="A249" s="4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09" t="s">
        <v>12</v>
      </c>
      <c r="V249" s="109"/>
      <c r="W249" s="109"/>
      <c r="X249" s="109"/>
      <c r="Y249" s="109"/>
      <c r="Z249" s="109"/>
      <c r="AA249" s="53">
        <f>SUM(AA241:AD248)</f>
        <v>100.8</v>
      </c>
      <c r="AB249" s="53"/>
      <c r="AC249" s="53"/>
      <c r="AD249" s="54"/>
    </row>
    <row r="250" spans="1:30">
      <c r="A250" s="4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43"/>
    </row>
    <row r="251" spans="1:30">
      <c r="A251" s="4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43"/>
    </row>
    <row r="252" spans="1:30">
      <c r="A252" s="44" t="s">
        <v>20</v>
      </c>
      <c r="B252" s="5"/>
      <c r="C252" s="5"/>
      <c r="D252" s="5"/>
      <c r="E252" s="5"/>
      <c r="F252" s="59" t="s">
        <v>34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60"/>
    </row>
    <row r="253" spans="1:30">
      <c r="A253" s="58" t="s">
        <v>35</v>
      </c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60"/>
    </row>
    <row r="254" spans="1:30">
      <c r="A254" s="58" t="s">
        <v>36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60"/>
    </row>
    <row r="255" spans="1:30">
      <c r="A255" s="58" t="s">
        <v>38</v>
      </c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60"/>
    </row>
    <row r="256" spans="1:30" ht="13.5" thickBot="1">
      <c r="A256" s="61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3"/>
    </row>
    <row r="257" spans="1:30" ht="13.5" thickBot="1">
      <c r="A257" s="3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1"/>
    </row>
    <row r="258" spans="1:30" ht="15.75" customHeight="1" thickBot="1">
      <c r="A258" s="4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70" t="s">
        <v>231</v>
      </c>
      <c r="T258" s="70"/>
      <c r="U258" s="70"/>
      <c r="V258" s="70"/>
      <c r="W258" s="71"/>
      <c r="X258" s="86">
        <f>X2+9</f>
        <v>105</v>
      </c>
      <c r="Y258" s="87"/>
      <c r="Z258" s="87"/>
      <c r="AA258" s="87"/>
      <c r="AB258" s="87"/>
      <c r="AC258" s="87"/>
      <c r="AD258" s="88"/>
    </row>
    <row r="259" spans="1:30">
      <c r="A259" s="72" t="s">
        <v>27</v>
      </c>
      <c r="B259" s="73"/>
      <c r="C259" s="73"/>
      <c r="D259" s="73"/>
      <c r="E259" s="73" t="s">
        <v>52</v>
      </c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 t="s">
        <v>0</v>
      </c>
      <c r="V259" s="73"/>
      <c r="W259" s="73"/>
      <c r="X259" s="73"/>
      <c r="Y259" s="73" t="s">
        <v>1</v>
      </c>
      <c r="Z259" s="73"/>
      <c r="AA259" s="73"/>
      <c r="AB259" s="73"/>
      <c r="AC259" s="73"/>
      <c r="AD259" s="74"/>
    </row>
    <row r="260" spans="1:30" ht="13.5" thickBot="1">
      <c r="A260" s="75" t="s">
        <v>2</v>
      </c>
      <c r="B260" s="70"/>
      <c r="C260" s="70"/>
      <c r="D260" s="70" t="s">
        <v>56</v>
      </c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 t="s">
        <v>39</v>
      </c>
      <c r="X260" s="70"/>
      <c r="Y260" s="70"/>
      <c r="Z260" s="70" t="s">
        <v>57</v>
      </c>
      <c r="AA260" s="70"/>
      <c r="AB260" s="70"/>
      <c r="AC260" s="70"/>
      <c r="AD260" s="71"/>
    </row>
    <row r="261" spans="1:30">
      <c r="A261" s="4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43"/>
    </row>
    <row r="262" spans="1:30" ht="13.5" thickBot="1">
      <c r="A262" s="76" t="s">
        <v>215</v>
      </c>
      <c r="B262" s="77"/>
      <c r="C262" s="77"/>
      <c r="D262" s="77"/>
      <c r="E262" s="77"/>
      <c r="F262" s="77"/>
      <c r="G262" s="77"/>
      <c r="H262" s="2"/>
      <c r="I262" s="2"/>
      <c r="J262" s="2"/>
      <c r="K262" s="2"/>
      <c r="L262" s="77" t="s">
        <v>28</v>
      </c>
      <c r="M262" s="77"/>
      <c r="N262" s="77"/>
      <c r="O262" s="77"/>
      <c r="P262" s="77"/>
      <c r="Q262" s="77"/>
      <c r="R262" s="77"/>
      <c r="S262" s="2"/>
      <c r="T262" s="2"/>
      <c r="U262" s="2"/>
      <c r="V262" s="2"/>
      <c r="W262" s="77" t="s">
        <v>32</v>
      </c>
      <c r="X262" s="77"/>
      <c r="Y262" s="77"/>
      <c r="Z262" s="77"/>
      <c r="AA262" s="77"/>
      <c r="AB262" s="77"/>
      <c r="AC262" s="77"/>
      <c r="AD262" s="100"/>
    </row>
    <row r="263" spans="1:30" ht="13.5" thickBot="1">
      <c r="A263" s="78">
        <f>A7</f>
        <v>39783</v>
      </c>
      <c r="B263" s="98"/>
      <c r="C263" s="98"/>
      <c r="D263" s="98"/>
      <c r="E263" s="98"/>
      <c r="F263" s="98"/>
      <c r="G263" s="99"/>
      <c r="H263" s="2"/>
      <c r="I263" s="2"/>
      <c r="J263" s="2"/>
      <c r="K263" s="2"/>
      <c r="L263" s="81">
        <f>L7</f>
        <v>39816</v>
      </c>
      <c r="M263" s="82"/>
      <c r="N263" s="82"/>
      <c r="O263" s="82"/>
      <c r="P263" s="82"/>
      <c r="Q263" s="82"/>
      <c r="R263" s="83"/>
      <c r="S263" s="2"/>
      <c r="T263" s="2"/>
      <c r="U263" s="2"/>
      <c r="V263" s="2"/>
      <c r="W263" s="81">
        <f>W235</f>
        <v>39826</v>
      </c>
      <c r="X263" s="82"/>
      <c r="Y263" s="82"/>
      <c r="Z263" s="82"/>
      <c r="AA263" s="82"/>
      <c r="AB263" s="82"/>
      <c r="AC263" s="82"/>
      <c r="AD263" s="83"/>
    </row>
    <row r="264" spans="1:30" ht="13.5" thickBot="1">
      <c r="A264" s="4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43"/>
    </row>
    <row r="265" spans="1:30" ht="13.5" thickBot="1">
      <c r="A265" s="58" t="s">
        <v>24</v>
      </c>
      <c r="B265" s="59"/>
      <c r="C265" s="59"/>
      <c r="D265" s="59"/>
      <c r="E265" s="59"/>
      <c r="F265" s="59"/>
      <c r="G265" s="59"/>
      <c r="H265" s="97" t="s">
        <v>97</v>
      </c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9"/>
    </row>
    <row r="266" spans="1:30" ht="13.5" thickBot="1">
      <c r="A266" s="4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43"/>
    </row>
    <row r="267" spans="1:30">
      <c r="A267" s="72" t="s">
        <v>3</v>
      </c>
      <c r="B267" s="73"/>
      <c r="C267" s="73"/>
      <c r="D267" s="73"/>
      <c r="E267" s="73"/>
      <c r="F267" s="74"/>
      <c r="G267" s="73" t="s">
        <v>4</v>
      </c>
      <c r="H267" s="73"/>
      <c r="I267" s="74"/>
      <c r="J267" s="73" t="s">
        <v>6</v>
      </c>
      <c r="K267" s="73"/>
      <c r="L267" s="74"/>
      <c r="M267" s="73" t="s">
        <v>9</v>
      </c>
      <c r="N267" s="73"/>
      <c r="O267" s="74"/>
      <c r="P267" s="73" t="s">
        <v>8</v>
      </c>
      <c r="Q267" s="73"/>
      <c r="R267" s="73"/>
      <c r="S267" s="73"/>
      <c r="T267" s="74"/>
      <c r="U267" s="73" t="s">
        <v>10</v>
      </c>
      <c r="V267" s="73"/>
      <c r="W267" s="73"/>
      <c r="X267" s="73"/>
      <c r="Y267" s="73"/>
      <c r="Z267" s="74"/>
      <c r="AA267" s="73" t="s">
        <v>11</v>
      </c>
      <c r="AB267" s="73"/>
      <c r="AC267" s="73"/>
      <c r="AD267" s="74"/>
    </row>
    <row r="268" spans="1:30" ht="13.5" thickBot="1">
      <c r="A268" s="75"/>
      <c r="B268" s="70"/>
      <c r="C268" s="70"/>
      <c r="D268" s="70"/>
      <c r="E268" s="70"/>
      <c r="F268" s="71"/>
      <c r="G268" s="70" t="s">
        <v>5</v>
      </c>
      <c r="H268" s="70"/>
      <c r="I268" s="71"/>
      <c r="J268" s="70" t="s">
        <v>7</v>
      </c>
      <c r="K268" s="70"/>
      <c r="L268" s="71"/>
      <c r="M268" s="3"/>
      <c r="N268" s="3"/>
      <c r="O268" s="4"/>
      <c r="P268" s="3"/>
      <c r="Q268" s="3"/>
      <c r="R268" s="3"/>
      <c r="S268" s="3"/>
      <c r="T268" s="4"/>
      <c r="U268" s="70" t="s">
        <v>25</v>
      </c>
      <c r="V268" s="70"/>
      <c r="W268" s="70"/>
      <c r="X268" s="70"/>
      <c r="Y268" s="70"/>
      <c r="Z268" s="71"/>
      <c r="AA268" s="3"/>
      <c r="AB268" s="3"/>
      <c r="AC268" s="3"/>
      <c r="AD268" s="4"/>
    </row>
    <row r="269" spans="1:30">
      <c r="A269" s="89" t="s">
        <v>13</v>
      </c>
      <c r="B269" s="90"/>
      <c r="C269" s="90"/>
      <c r="D269" s="90"/>
      <c r="E269" s="90"/>
      <c r="F269" s="91"/>
      <c r="G269" s="64">
        <v>54.2</v>
      </c>
      <c r="H269" s="64"/>
      <c r="I269" s="65"/>
      <c r="J269" s="64">
        <v>68.2</v>
      </c>
      <c r="K269" s="64"/>
      <c r="L269" s="65"/>
      <c r="M269" s="92">
        <f>IF(J269-G269-30 &gt;=0,J269-G269-30,0)</f>
        <v>0</v>
      </c>
      <c r="N269" s="64"/>
      <c r="O269" s="65"/>
      <c r="P269" s="64">
        <v>10</v>
      </c>
      <c r="Q269" s="64"/>
      <c r="R269" s="64"/>
      <c r="S269" s="64"/>
      <c r="T269" s="65"/>
      <c r="U269" s="101" t="s">
        <v>16</v>
      </c>
      <c r="V269" s="102"/>
      <c r="W269" s="102"/>
      <c r="X269" s="102"/>
      <c r="Y269" s="102"/>
      <c r="Z269" s="103"/>
      <c r="AA269" s="93">
        <v>60</v>
      </c>
      <c r="AB269" s="93"/>
      <c r="AC269" s="93"/>
      <c r="AD269" s="94"/>
    </row>
    <row r="270" spans="1:30">
      <c r="A270" s="58" t="s">
        <v>15</v>
      </c>
      <c r="B270" s="59"/>
      <c r="C270" s="59"/>
      <c r="D270" s="59"/>
      <c r="E270" s="59"/>
      <c r="F270" s="60"/>
      <c r="G270" s="66"/>
      <c r="H270" s="66"/>
      <c r="I270" s="67"/>
      <c r="J270" s="66"/>
      <c r="K270" s="66"/>
      <c r="L270" s="67"/>
      <c r="M270" s="84"/>
      <c r="N270" s="66"/>
      <c r="O270" s="67"/>
      <c r="P270" s="66"/>
      <c r="Q270" s="66"/>
      <c r="R270" s="66"/>
      <c r="S270" s="66"/>
      <c r="T270" s="67"/>
      <c r="U270" s="55" t="s">
        <v>9</v>
      </c>
      <c r="V270" s="56"/>
      <c r="W270" s="56"/>
      <c r="X270" s="56"/>
      <c r="Y270" s="56"/>
      <c r="Z270" s="57"/>
      <c r="AA270" s="95">
        <f>ROUNDUP(M269,0)*P269</f>
        <v>0</v>
      </c>
      <c r="AB270" s="95"/>
      <c r="AC270" s="95"/>
      <c r="AD270" s="96"/>
    </row>
    <row r="271" spans="1:30">
      <c r="A271" s="58"/>
      <c r="B271" s="59"/>
      <c r="C271" s="59"/>
      <c r="D271" s="59"/>
      <c r="E271" s="59"/>
      <c r="F271" s="60"/>
      <c r="G271" s="66"/>
      <c r="H271" s="66"/>
      <c r="I271" s="67"/>
      <c r="J271" s="66"/>
      <c r="K271" s="66"/>
      <c r="L271" s="67"/>
      <c r="M271" s="84"/>
      <c r="N271" s="66"/>
      <c r="O271" s="67"/>
      <c r="P271" s="66"/>
      <c r="Q271" s="66"/>
      <c r="R271" s="66"/>
      <c r="S271" s="66"/>
      <c r="T271" s="67"/>
      <c r="U271" s="55" t="s">
        <v>17</v>
      </c>
      <c r="V271" s="56"/>
      <c r="W271" s="56"/>
      <c r="X271" s="56"/>
      <c r="Y271" s="56"/>
      <c r="Z271" s="57"/>
      <c r="AA271" s="95">
        <v>10</v>
      </c>
      <c r="AB271" s="95"/>
      <c r="AC271" s="95"/>
      <c r="AD271" s="96"/>
    </row>
    <row r="272" spans="1:30" ht="13.5" thickBot="1">
      <c r="A272" s="61"/>
      <c r="B272" s="62"/>
      <c r="C272" s="62"/>
      <c r="D272" s="62"/>
      <c r="E272" s="62"/>
      <c r="F272" s="63"/>
      <c r="G272" s="68"/>
      <c r="H272" s="68"/>
      <c r="I272" s="69"/>
      <c r="J272" s="68"/>
      <c r="K272" s="68"/>
      <c r="L272" s="69"/>
      <c r="M272" s="85"/>
      <c r="N272" s="68"/>
      <c r="O272" s="69"/>
      <c r="P272" s="68"/>
      <c r="Q272" s="68"/>
      <c r="R272" s="68"/>
      <c r="S272" s="68"/>
      <c r="T272" s="69"/>
      <c r="U272" s="55" t="s">
        <v>19</v>
      </c>
      <c r="V272" s="56"/>
      <c r="W272" s="56"/>
      <c r="X272" s="56"/>
      <c r="Y272" s="56"/>
      <c r="Z272" s="57"/>
      <c r="AA272" s="95">
        <v>0</v>
      </c>
      <c r="AB272" s="95"/>
      <c r="AC272" s="95"/>
      <c r="AD272" s="96"/>
    </row>
    <row r="273" spans="1:30">
      <c r="A273" s="4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55" t="s">
        <v>18</v>
      </c>
      <c r="V273" s="56"/>
      <c r="W273" s="56"/>
      <c r="X273" s="56"/>
      <c r="Y273" s="56"/>
      <c r="Z273" s="57"/>
      <c r="AA273" s="95">
        <f>+AA272*4%</f>
        <v>0</v>
      </c>
      <c r="AB273" s="95"/>
      <c r="AC273" s="95"/>
      <c r="AD273" s="96"/>
    </row>
    <row r="274" spans="1:30">
      <c r="A274" s="4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55" t="s">
        <v>37</v>
      </c>
      <c r="V274" s="56"/>
      <c r="W274" s="56"/>
      <c r="X274" s="56"/>
      <c r="Y274" s="56"/>
      <c r="Z274" s="57"/>
      <c r="AA274" s="95">
        <v>0</v>
      </c>
      <c r="AB274" s="95"/>
      <c r="AC274" s="95"/>
      <c r="AD274" s="96"/>
    </row>
    <row r="275" spans="1:30">
      <c r="A275" s="4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55" t="s">
        <v>33</v>
      </c>
      <c r="V275" s="56"/>
      <c r="W275" s="56"/>
      <c r="X275" s="56"/>
      <c r="Y275" s="56"/>
      <c r="Z275" s="57"/>
      <c r="AA275" s="95">
        <v>0</v>
      </c>
      <c r="AB275" s="95"/>
      <c r="AC275" s="95"/>
      <c r="AD275" s="96"/>
    </row>
    <row r="276" spans="1:30" ht="13.5" thickBot="1">
      <c r="A276" s="4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04" t="s">
        <v>31</v>
      </c>
      <c r="V276" s="105"/>
      <c r="W276" s="105"/>
      <c r="X276" s="105"/>
      <c r="Y276" s="105"/>
      <c r="Z276" s="106"/>
      <c r="AA276" s="107">
        <f>+(AA269+AA270+AA271+AA273+AA274+AA275)*12%</f>
        <v>8.4</v>
      </c>
      <c r="AB276" s="107"/>
      <c r="AC276" s="107"/>
      <c r="AD276" s="108"/>
    </row>
    <row r="277" spans="1:30">
      <c r="A277" s="4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09" t="s">
        <v>12</v>
      </c>
      <c r="V277" s="109"/>
      <c r="W277" s="109"/>
      <c r="X277" s="109"/>
      <c r="Y277" s="109"/>
      <c r="Z277" s="109"/>
      <c r="AA277" s="53">
        <f>SUM(AA269:AD276)</f>
        <v>78.400000000000006</v>
      </c>
      <c r="AB277" s="53"/>
      <c r="AC277" s="53"/>
      <c r="AD277" s="54"/>
    </row>
    <row r="278" spans="1:30">
      <c r="A278" s="4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43"/>
    </row>
    <row r="279" spans="1:30">
      <c r="A279" s="4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43"/>
    </row>
    <row r="280" spans="1:30">
      <c r="A280" s="44" t="s">
        <v>20</v>
      </c>
      <c r="B280" s="5"/>
      <c r="C280" s="5"/>
      <c r="D280" s="5"/>
      <c r="E280" s="5"/>
      <c r="F280" s="59" t="s">
        <v>34</v>
      </c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60"/>
    </row>
    <row r="281" spans="1:30">
      <c r="A281" s="58" t="s">
        <v>35</v>
      </c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60"/>
    </row>
    <row r="282" spans="1:30">
      <c r="A282" s="58" t="s">
        <v>36</v>
      </c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60"/>
    </row>
    <row r="283" spans="1:30">
      <c r="A283" s="58" t="s">
        <v>38</v>
      </c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60"/>
    </row>
    <row r="284" spans="1:30" ht="13.5" thickBot="1">
      <c r="A284" s="4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4"/>
    </row>
    <row r="285" spans="1:30" ht="13.5" thickBot="1"/>
    <row r="286" spans="1:30" ht="13.5" thickBot="1">
      <c r="A286" s="3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1"/>
    </row>
    <row r="287" spans="1:30" ht="15.75" customHeight="1" thickBot="1">
      <c r="A287" s="4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70" t="s">
        <v>231</v>
      </c>
      <c r="T287" s="70"/>
      <c r="U287" s="70"/>
      <c r="V287" s="70"/>
      <c r="W287" s="71"/>
      <c r="X287" s="86">
        <f>X2+10</f>
        <v>106</v>
      </c>
      <c r="Y287" s="87"/>
      <c r="Z287" s="87"/>
      <c r="AA287" s="87"/>
      <c r="AB287" s="87"/>
      <c r="AC287" s="87"/>
      <c r="AD287" s="88"/>
    </row>
    <row r="288" spans="1:30">
      <c r="A288" s="72" t="s">
        <v>27</v>
      </c>
      <c r="B288" s="73"/>
      <c r="C288" s="73"/>
      <c r="D288" s="73"/>
      <c r="E288" s="73" t="s">
        <v>52</v>
      </c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 t="s">
        <v>0</v>
      </c>
      <c r="V288" s="73"/>
      <c r="W288" s="73"/>
      <c r="X288" s="73"/>
      <c r="Y288" s="73" t="s">
        <v>1</v>
      </c>
      <c r="Z288" s="73"/>
      <c r="AA288" s="73"/>
      <c r="AB288" s="73"/>
      <c r="AC288" s="73"/>
      <c r="AD288" s="74"/>
    </row>
    <row r="289" spans="1:30" ht="13.5" thickBot="1">
      <c r="A289" s="75" t="s">
        <v>2</v>
      </c>
      <c r="B289" s="70"/>
      <c r="C289" s="70"/>
      <c r="D289" s="70" t="s">
        <v>58</v>
      </c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 t="s">
        <v>39</v>
      </c>
      <c r="X289" s="70"/>
      <c r="Y289" s="70"/>
      <c r="Z289" s="70" t="s">
        <v>59</v>
      </c>
      <c r="AA289" s="70"/>
      <c r="AB289" s="70"/>
      <c r="AC289" s="70"/>
      <c r="AD289" s="71"/>
    </row>
    <row r="290" spans="1:30">
      <c r="A290" s="4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43"/>
    </row>
    <row r="291" spans="1:30" ht="13.5" thickBot="1">
      <c r="A291" s="76" t="s">
        <v>215</v>
      </c>
      <c r="B291" s="77"/>
      <c r="C291" s="77"/>
      <c r="D291" s="77"/>
      <c r="E291" s="77"/>
      <c r="F291" s="77"/>
      <c r="G291" s="77"/>
      <c r="H291" s="2"/>
      <c r="I291" s="2"/>
      <c r="J291" s="2"/>
      <c r="K291" s="2"/>
      <c r="L291" s="77" t="s">
        <v>28</v>
      </c>
      <c r="M291" s="77"/>
      <c r="N291" s="77"/>
      <c r="O291" s="77"/>
      <c r="P291" s="77"/>
      <c r="Q291" s="77"/>
      <c r="R291" s="77"/>
      <c r="S291" s="2"/>
      <c r="T291" s="2"/>
      <c r="U291" s="2"/>
      <c r="V291" s="2"/>
      <c r="W291" s="77" t="s">
        <v>32</v>
      </c>
      <c r="X291" s="77"/>
      <c r="Y291" s="77"/>
      <c r="Z291" s="77"/>
      <c r="AA291" s="77"/>
      <c r="AB291" s="77"/>
      <c r="AC291" s="77"/>
      <c r="AD291" s="100"/>
    </row>
    <row r="292" spans="1:30" ht="13.5" thickBot="1">
      <c r="A292" s="78">
        <f>A7</f>
        <v>39783</v>
      </c>
      <c r="B292" s="79"/>
      <c r="C292" s="79"/>
      <c r="D292" s="79"/>
      <c r="E292" s="79"/>
      <c r="F292" s="79"/>
      <c r="G292" s="80"/>
      <c r="H292" s="2"/>
      <c r="I292" s="2"/>
      <c r="J292" s="2"/>
      <c r="K292" s="2"/>
      <c r="L292" s="81">
        <f>L7</f>
        <v>39816</v>
      </c>
      <c r="M292" s="82"/>
      <c r="N292" s="82"/>
      <c r="O292" s="82"/>
      <c r="P292" s="82"/>
      <c r="Q292" s="82"/>
      <c r="R292" s="83"/>
      <c r="S292" s="2"/>
      <c r="T292" s="2"/>
      <c r="U292" s="2"/>
      <c r="V292" s="2"/>
      <c r="W292" s="81">
        <f>L292+10</f>
        <v>39826</v>
      </c>
      <c r="X292" s="82"/>
      <c r="Y292" s="82"/>
      <c r="Z292" s="82"/>
      <c r="AA292" s="82"/>
      <c r="AB292" s="82"/>
      <c r="AC292" s="82"/>
      <c r="AD292" s="83"/>
    </row>
    <row r="293" spans="1:30" ht="13.5" thickBot="1">
      <c r="A293" s="4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43"/>
    </row>
    <row r="294" spans="1:30" ht="13.5" thickBot="1">
      <c r="A294" s="58" t="s">
        <v>24</v>
      </c>
      <c r="B294" s="59"/>
      <c r="C294" s="59"/>
      <c r="D294" s="59"/>
      <c r="E294" s="59"/>
      <c r="F294" s="59"/>
      <c r="G294" s="59"/>
      <c r="H294" s="97" t="s">
        <v>98</v>
      </c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9"/>
    </row>
    <row r="295" spans="1:30" ht="13.5" thickBot="1">
      <c r="A295" s="4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43"/>
    </row>
    <row r="296" spans="1:30">
      <c r="A296" s="72" t="s">
        <v>3</v>
      </c>
      <c r="B296" s="73"/>
      <c r="C296" s="73"/>
      <c r="D296" s="73"/>
      <c r="E296" s="73"/>
      <c r="F296" s="74"/>
      <c r="G296" s="73" t="s">
        <v>4</v>
      </c>
      <c r="H296" s="73"/>
      <c r="I296" s="74"/>
      <c r="J296" s="73" t="s">
        <v>6</v>
      </c>
      <c r="K296" s="73"/>
      <c r="L296" s="74"/>
      <c r="M296" s="73" t="s">
        <v>9</v>
      </c>
      <c r="N296" s="73"/>
      <c r="O296" s="74"/>
      <c r="P296" s="73" t="s">
        <v>8</v>
      </c>
      <c r="Q296" s="73"/>
      <c r="R296" s="73"/>
      <c r="S296" s="73"/>
      <c r="T296" s="74"/>
      <c r="U296" s="73" t="s">
        <v>10</v>
      </c>
      <c r="V296" s="73"/>
      <c r="W296" s="73"/>
      <c r="X296" s="73"/>
      <c r="Y296" s="73"/>
      <c r="Z296" s="74"/>
      <c r="AA296" s="73" t="s">
        <v>11</v>
      </c>
      <c r="AB296" s="73"/>
      <c r="AC296" s="73"/>
      <c r="AD296" s="74"/>
    </row>
    <row r="297" spans="1:30" ht="13.5" thickBot="1">
      <c r="A297" s="75"/>
      <c r="B297" s="70"/>
      <c r="C297" s="70"/>
      <c r="D297" s="70"/>
      <c r="E297" s="70"/>
      <c r="F297" s="71"/>
      <c r="G297" s="70" t="s">
        <v>5</v>
      </c>
      <c r="H297" s="70"/>
      <c r="I297" s="71"/>
      <c r="J297" s="70" t="s">
        <v>7</v>
      </c>
      <c r="K297" s="70"/>
      <c r="L297" s="71"/>
      <c r="M297" s="3"/>
      <c r="N297" s="3"/>
      <c r="O297" s="4"/>
      <c r="P297" s="3"/>
      <c r="Q297" s="3"/>
      <c r="R297" s="3"/>
      <c r="S297" s="3"/>
      <c r="T297" s="4"/>
      <c r="U297" s="70" t="s">
        <v>25</v>
      </c>
      <c r="V297" s="70"/>
      <c r="W297" s="70"/>
      <c r="X297" s="70"/>
      <c r="Y297" s="70"/>
      <c r="Z297" s="71"/>
      <c r="AA297" s="3"/>
      <c r="AB297" s="3"/>
      <c r="AC297" s="3"/>
      <c r="AD297" s="4"/>
    </row>
    <row r="298" spans="1:30">
      <c r="A298" s="89" t="s">
        <v>13</v>
      </c>
      <c r="B298" s="90"/>
      <c r="C298" s="90"/>
      <c r="D298" s="90"/>
      <c r="E298" s="90"/>
      <c r="F298" s="91"/>
      <c r="G298" s="64">
        <v>82.6</v>
      </c>
      <c r="H298" s="64"/>
      <c r="I298" s="65"/>
      <c r="J298" s="64">
        <v>94.5</v>
      </c>
      <c r="K298" s="64"/>
      <c r="L298" s="65"/>
      <c r="M298" s="92">
        <f>IF(J298-G298-30 &gt;=0,J298-G298-30,0)</f>
        <v>0</v>
      </c>
      <c r="N298" s="64"/>
      <c r="O298" s="65"/>
      <c r="P298" s="64">
        <v>10</v>
      </c>
      <c r="Q298" s="64"/>
      <c r="R298" s="64"/>
      <c r="S298" s="64"/>
      <c r="T298" s="65"/>
      <c r="U298" s="101" t="s">
        <v>16</v>
      </c>
      <c r="V298" s="102"/>
      <c r="W298" s="102"/>
      <c r="X298" s="102"/>
      <c r="Y298" s="102"/>
      <c r="Z298" s="103"/>
      <c r="AA298" s="93">
        <v>60</v>
      </c>
      <c r="AB298" s="93"/>
      <c r="AC298" s="93"/>
      <c r="AD298" s="94"/>
    </row>
    <row r="299" spans="1:30">
      <c r="A299" s="58" t="s">
        <v>15</v>
      </c>
      <c r="B299" s="59"/>
      <c r="C299" s="59"/>
      <c r="D299" s="59"/>
      <c r="E299" s="59"/>
      <c r="F299" s="60"/>
      <c r="G299" s="66"/>
      <c r="H299" s="66"/>
      <c r="I299" s="67"/>
      <c r="J299" s="66"/>
      <c r="K299" s="66"/>
      <c r="L299" s="67"/>
      <c r="M299" s="84"/>
      <c r="N299" s="66"/>
      <c r="O299" s="67"/>
      <c r="P299" s="66"/>
      <c r="Q299" s="66"/>
      <c r="R299" s="66"/>
      <c r="S299" s="66"/>
      <c r="T299" s="67"/>
      <c r="U299" s="55" t="s">
        <v>9</v>
      </c>
      <c r="V299" s="56"/>
      <c r="W299" s="56"/>
      <c r="X299" s="56"/>
      <c r="Y299" s="56"/>
      <c r="Z299" s="57"/>
      <c r="AA299" s="95">
        <f>ROUNDUP(M298,0)*P298</f>
        <v>0</v>
      </c>
      <c r="AB299" s="95"/>
      <c r="AC299" s="95"/>
      <c r="AD299" s="96"/>
    </row>
    <row r="300" spans="1:30">
      <c r="A300" s="58"/>
      <c r="B300" s="59"/>
      <c r="C300" s="59"/>
      <c r="D300" s="59"/>
      <c r="E300" s="59"/>
      <c r="F300" s="60"/>
      <c r="G300" s="66"/>
      <c r="H300" s="66"/>
      <c r="I300" s="67"/>
      <c r="J300" s="66"/>
      <c r="K300" s="66"/>
      <c r="L300" s="67"/>
      <c r="M300" s="84"/>
      <c r="N300" s="66"/>
      <c r="O300" s="67"/>
      <c r="P300" s="66"/>
      <c r="Q300" s="66"/>
      <c r="R300" s="66"/>
      <c r="S300" s="66"/>
      <c r="T300" s="67"/>
      <c r="U300" s="55" t="s">
        <v>17</v>
      </c>
      <c r="V300" s="56"/>
      <c r="W300" s="56"/>
      <c r="X300" s="56"/>
      <c r="Y300" s="56"/>
      <c r="Z300" s="57"/>
      <c r="AA300" s="95">
        <v>10</v>
      </c>
      <c r="AB300" s="95"/>
      <c r="AC300" s="95"/>
      <c r="AD300" s="96"/>
    </row>
    <row r="301" spans="1:30" ht="13.5" thickBot="1">
      <c r="A301" s="61"/>
      <c r="B301" s="62"/>
      <c r="C301" s="62"/>
      <c r="D301" s="62"/>
      <c r="E301" s="62"/>
      <c r="F301" s="63"/>
      <c r="G301" s="68"/>
      <c r="H301" s="68"/>
      <c r="I301" s="69"/>
      <c r="J301" s="68"/>
      <c r="K301" s="68"/>
      <c r="L301" s="69"/>
      <c r="M301" s="85"/>
      <c r="N301" s="68"/>
      <c r="O301" s="69"/>
      <c r="P301" s="68"/>
      <c r="Q301" s="68"/>
      <c r="R301" s="68"/>
      <c r="S301" s="68"/>
      <c r="T301" s="69"/>
      <c r="U301" s="55" t="s">
        <v>19</v>
      </c>
      <c r="V301" s="56"/>
      <c r="W301" s="56"/>
      <c r="X301" s="56"/>
      <c r="Y301" s="56"/>
      <c r="Z301" s="57"/>
      <c r="AA301" s="95">
        <v>0</v>
      </c>
      <c r="AB301" s="95"/>
      <c r="AC301" s="95"/>
      <c r="AD301" s="96"/>
    </row>
    <row r="302" spans="1:30">
      <c r="A302" s="4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55" t="s">
        <v>18</v>
      </c>
      <c r="V302" s="56"/>
      <c r="W302" s="56"/>
      <c r="X302" s="56"/>
      <c r="Y302" s="56"/>
      <c r="Z302" s="57"/>
      <c r="AA302" s="95">
        <f>+AA301*4%</f>
        <v>0</v>
      </c>
      <c r="AB302" s="95"/>
      <c r="AC302" s="95"/>
      <c r="AD302" s="96"/>
    </row>
    <row r="303" spans="1:30">
      <c r="A303" s="4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55" t="s">
        <v>37</v>
      </c>
      <c r="V303" s="56"/>
      <c r="W303" s="56"/>
      <c r="X303" s="56"/>
      <c r="Y303" s="56"/>
      <c r="Z303" s="57"/>
      <c r="AA303" s="95">
        <v>0</v>
      </c>
      <c r="AB303" s="95"/>
      <c r="AC303" s="95"/>
      <c r="AD303" s="96"/>
    </row>
    <row r="304" spans="1:30">
      <c r="A304" s="4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55" t="s">
        <v>33</v>
      </c>
      <c r="V304" s="56"/>
      <c r="W304" s="56"/>
      <c r="X304" s="56"/>
      <c r="Y304" s="56"/>
      <c r="Z304" s="57"/>
      <c r="AA304" s="95">
        <v>0</v>
      </c>
      <c r="AB304" s="95"/>
      <c r="AC304" s="95"/>
      <c r="AD304" s="96"/>
    </row>
    <row r="305" spans="1:30" ht="13.5" thickBot="1">
      <c r="A305" s="4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04" t="s">
        <v>31</v>
      </c>
      <c r="V305" s="105"/>
      <c r="W305" s="105"/>
      <c r="X305" s="105"/>
      <c r="Y305" s="105"/>
      <c r="Z305" s="106"/>
      <c r="AA305" s="107">
        <f>+(AA298+AA299+AA300+AA302+AA303+AA304)*12%</f>
        <v>8.4</v>
      </c>
      <c r="AB305" s="107"/>
      <c r="AC305" s="107"/>
      <c r="AD305" s="108"/>
    </row>
    <row r="306" spans="1:30">
      <c r="A306" s="4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09" t="s">
        <v>12</v>
      </c>
      <c r="V306" s="109"/>
      <c r="W306" s="109"/>
      <c r="X306" s="109"/>
      <c r="Y306" s="109"/>
      <c r="Z306" s="109"/>
      <c r="AA306" s="53">
        <f>SUM(AA298:AD305)</f>
        <v>78.400000000000006</v>
      </c>
      <c r="AB306" s="53"/>
      <c r="AC306" s="53"/>
      <c r="AD306" s="54"/>
    </row>
    <row r="307" spans="1:30">
      <c r="A307" s="4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43"/>
    </row>
    <row r="308" spans="1:30">
      <c r="A308" s="4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43"/>
    </row>
    <row r="309" spans="1:30">
      <c r="A309" s="44" t="s">
        <v>20</v>
      </c>
      <c r="B309" s="5"/>
      <c r="C309" s="5"/>
      <c r="D309" s="5"/>
      <c r="E309" s="5"/>
      <c r="F309" s="59" t="s">
        <v>34</v>
      </c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60"/>
    </row>
    <row r="310" spans="1:30">
      <c r="A310" s="58" t="s">
        <v>35</v>
      </c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60"/>
    </row>
    <row r="311" spans="1:30">
      <c r="A311" s="58" t="s">
        <v>36</v>
      </c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60"/>
    </row>
    <row r="312" spans="1:30">
      <c r="A312" s="58" t="s">
        <v>38</v>
      </c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60"/>
    </row>
    <row r="313" spans="1:30" ht="13.5" thickBot="1">
      <c r="A313" s="61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3"/>
    </row>
    <row r="314" spans="1:30" ht="13.5" thickBot="1">
      <c r="A314" s="3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1"/>
    </row>
    <row r="315" spans="1:30" ht="15.75" customHeight="1" thickBot="1">
      <c r="A315" s="4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70" t="s">
        <v>231</v>
      </c>
      <c r="T315" s="70"/>
      <c r="U315" s="70"/>
      <c r="V315" s="70"/>
      <c r="W315" s="71"/>
      <c r="X315" s="86">
        <f>X2+11</f>
        <v>107</v>
      </c>
      <c r="Y315" s="87"/>
      <c r="Z315" s="87"/>
      <c r="AA315" s="87"/>
      <c r="AB315" s="87"/>
      <c r="AC315" s="87"/>
      <c r="AD315" s="88"/>
    </row>
    <row r="316" spans="1:30">
      <c r="A316" s="72" t="s">
        <v>27</v>
      </c>
      <c r="B316" s="73"/>
      <c r="C316" s="73"/>
      <c r="D316" s="73"/>
      <c r="E316" s="73" t="s">
        <v>52</v>
      </c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 t="s">
        <v>0</v>
      </c>
      <c r="V316" s="73"/>
      <c r="W316" s="73"/>
      <c r="X316" s="73"/>
      <c r="Y316" s="73" t="s">
        <v>1</v>
      </c>
      <c r="Z316" s="73"/>
      <c r="AA316" s="73"/>
      <c r="AB316" s="73"/>
      <c r="AC316" s="73"/>
      <c r="AD316" s="74"/>
    </row>
    <row r="317" spans="1:30" ht="13.5" thickBot="1">
      <c r="A317" s="75" t="s">
        <v>2</v>
      </c>
      <c r="B317" s="70"/>
      <c r="C317" s="70"/>
      <c r="D317" s="70" t="s">
        <v>60</v>
      </c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 t="s">
        <v>39</v>
      </c>
      <c r="X317" s="70"/>
      <c r="Y317" s="70"/>
      <c r="Z317" s="70" t="s">
        <v>61</v>
      </c>
      <c r="AA317" s="70"/>
      <c r="AB317" s="70"/>
      <c r="AC317" s="70"/>
      <c r="AD317" s="71"/>
    </row>
    <row r="318" spans="1:30">
      <c r="A318" s="4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43"/>
    </row>
    <row r="319" spans="1:30" ht="13.5" thickBot="1">
      <c r="A319" s="76" t="s">
        <v>215</v>
      </c>
      <c r="B319" s="77"/>
      <c r="C319" s="77"/>
      <c r="D319" s="77"/>
      <c r="E319" s="77"/>
      <c r="F319" s="77"/>
      <c r="G319" s="77"/>
      <c r="H319" s="2"/>
      <c r="I319" s="2"/>
      <c r="J319" s="2"/>
      <c r="K319" s="2"/>
      <c r="L319" s="77" t="s">
        <v>28</v>
      </c>
      <c r="M319" s="77"/>
      <c r="N319" s="77"/>
      <c r="O319" s="77"/>
      <c r="P319" s="77"/>
      <c r="Q319" s="77"/>
      <c r="R319" s="77"/>
      <c r="S319" s="2"/>
      <c r="T319" s="2"/>
      <c r="U319" s="2"/>
      <c r="V319" s="2"/>
      <c r="W319" s="77" t="s">
        <v>32</v>
      </c>
      <c r="X319" s="77"/>
      <c r="Y319" s="77"/>
      <c r="Z319" s="77"/>
      <c r="AA319" s="77"/>
      <c r="AB319" s="77"/>
      <c r="AC319" s="77"/>
      <c r="AD319" s="100"/>
    </row>
    <row r="320" spans="1:30" ht="13.5" thickBot="1">
      <c r="A320" s="78">
        <f>A7</f>
        <v>39783</v>
      </c>
      <c r="B320" s="98"/>
      <c r="C320" s="98"/>
      <c r="D320" s="98"/>
      <c r="E320" s="98"/>
      <c r="F320" s="98"/>
      <c r="G320" s="99"/>
      <c r="H320" s="2"/>
      <c r="I320" s="2"/>
      <c r="J320" s="2"/>
      <c r="K320" s="2"/>
      <c r="L320" s="81">
        <f>L7</f>
        <v>39816</v>
      </c>
      <c r="M320" s="82"/>
      <c r="N320" s="82"/>
      <c r="O320" s="82"/>
      <c r="P320" s="82"/>
      <c r="Q320" s="82"/>
      <c r="R320" s="83"/>
      <c r="S320" s="2"/>
      <c r="T320" s="2"/>
      <c r="U320" s="2"/>
      <c r="V320" s="2"/>
      <c r="W320" s="81">
        <f>W292</f>
        <v>39826</v>
      </c>
      <c r="X320" s="82"/>
      <c r="Y320" s="82"/>
      <c r="Z320" s="82"/>
      <c r="AA320" s="82"/>
      <c r="AB320" s="82"/>
      <c r="AC320" s="82"/>
      <c r="AD320" s="83"/>
    </row>
    <row r="321" spans="1:30" ht="13.5" thickBot="1">
      <c r="A321" s="4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43"/>
    </row>
    <row r="322" spans="1:30" ht="13.5" thickBot="1">
      <c r="A322" s="58" t="s">
        <v>24</v>
      </c>
      <c r="B322" s="59"/>
      <c r="C322" s="59"/>
      <c r="D322" s="59"/>
      <c r="E322" s="59"/>
      <c r="F322" s="59"/>
      <c r="G322" s="59"/>
      <c r="H322" s="97" t="s">
        <v>99</v>
      </c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9"/>
    </row>
    <row r="323" spans="1:30" ht="13.5" thickBot="1">
      <c r="A323" s="4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43"/>
    </row>
    <row r="324" spans="1:30">
      <c r="A324" s="72" t="s">
        <v>3</v>
      </c>
      <c r="B324" s="73"/>
      <c r="C324" s="73"/>
      <c r="D324" s="73"/>
      <c r="E324" s="73"/>
      <c r="F324" s="74"/>
      <c r="G324" s="73" t="s">
        <v>4</v>
      </c>
      <c r="H324" s="73"/>
      <c r="I324" s="74"/>
      <c r="J324" s="73" t="s">
        <v>6</v>
      </c>
      <c r="K324" s="73"/>
      <c r="L324" s="74"/>
      <c r="M324" s="73" t="s">
        <v>9</v>
      </c>
      <c r="N324" s="73"/>
      <c r="O324" s="74"/>
      <c r="P324" s="73" t="s">
        <v>8</v>
      </c>
      <c r="Q324" s="73"/>
      <c r="R324" s="73"/>
      <c r="S324" s="73"/>
      <c r="T324" s="74"/>
      <c r="U324" s="73" t="s">
        <v>10</v>
      </c>
      <c r="V324" s="73"/>
      <c r="W324" s="73"/>
      <c r="X324" s="73"/>
      <c r="Y324" s="73"/>
      <c r="Z324" s="74"/>
      <c r="AA324" s="73" t="s">
        <v>11</v>
      </c>
      <c r="AB324" s="73"/>
      <c r="AC324" s="73"/>
      <c r="AD324" s="74"/>
    </row>
    <row r="325" spans="1:30" ht="13.5" thickBot="1">
      <c r="A325" s="75"/>
      <c r="B325" s="70"/>
      <c r="C325" s="70"/>
      <c r="D325" s="70"/>
      <c r="E325" s="70"/>
      <c r="F325" s="71"/>
      <c r="G325" s="70" t="s">
        <v>5</v>
      </c>
      <c r="H325" s="70"/>
      <c r="I325" s="71"/>
      <c r="J325" s="70" t="s">
        <v>7</v>
      </c>
      <c r="K325" s="70"/>
      <c r="L325" s="71"/>
      <c r="M325" s="3"/>
      <c r="N325" s="3"/>
      <c r="O325" s="4"/>
      <c r="P325" s="3"/>
      <c r="Q325" s="3"/>
      <c r="R325" s="3"/>
      <c r="S325" s="3"/>
      <c r="T325" s="4"/>
      <c r="U325" s="70" t="s">
        <v>25</v>
      </c>
      <c r="V325" s="70"/>
      <c r="W325" s="70"/>
      <c r="X325" s="70"/>
      <c r="Y325" s="70"/>
      <c r="Z325" s="71"/>
      <c r="AA325" s="3"/>
      <c r="AB325" s="3"/>
      <c r="AC325" s="3"/>
      <c r="AD325" s="4"/>
    </row>
    <row r="326" spans="1:30">
      <c r="A326" s="89" t="s">
        <v>13</v>
      </c>
      <c r="B326" s="90"/>
      <c r="C326" s="90"/>
      <c r="D326" s="90"/>
      <c r="E326" s="90"/>
      <c r="F326" s="91"/>
      <c r="G326" s="64">
        <v>12.5</v>
      </c>
      <c r="H326" s="64"/>
      <c r="I326" s="65"/>
      <c r="J326" s="64">
        <v>162.6</v>
      </c>
      <c r="K326" s="64"/>
      <c r="L326" s="65"/>
      <c r="M326" s="92">
        <f>IF(J326-G326-30 &gt;=0,J326-G326-30,0)</f>
        <v>120.1</v>
      </c>
      <c r="N326" s="64"/>
      <c r="O326" s="65"/>
      <c r="P326" s="64">
        <v>10</v>
      </c>
      <c r="Q326" s="64"/>
      <c r="R326" s="64"/>
      <c r="S326" s="64"/>
      <c r="T326" s="65"/>
      <c r="U326" s="101" t="s">
        <v>16</v>
      </c>
      <c r="V326" s="102"/>
      <c r="W326" s="102"/>
      <c r="X326" s="102"/>
      <c r="Y326" s="102"/>
      <c r="Z326" s="103"/>
      <c r="AA326" s="93">
        <v>60</v>
      </c>
      <c r="AB326" s="93"/>
      <c r="AC326" s="93"/>
      <c r="AD326" s="94"/>
    </row>
    <row r="327" spans="1:30">
      <c r="A327" s="58" t="s">
        <v>15</v>
      </c>
      <c r="B327" s="59"/>
      <c r="C327" s="59"/>
      <c r="D327" s="59"/>
      <c r="E327" s="59"/>
      <c r="F327" s="60"/>
      <c r="G327" s="66"/>
      <c r="H327" s="66"/>
      <c r="I327" s="67"/>
      <c r="J327" s="66"/>
      <c r="K327" s="66"/>
      <c r="L327" s="67"/>
      <c r="M327" s="84"/>
      <c r="N327" s="66"/>
      <c r="O327" s="67"/>
      <c r="P327" s="66"/>
      <c r="Q327" s="66"/>
      <c r="R327" s="66"/>
      <c r="S327" s="66"/>
      <c r="T327" s="67"/>
      <c r="U327" s="55" t="s">
        <v>9</v>
      </c>
      <c r="V327" s="56"/>
      <c r="W327" s="56"/>
      <c r="X327" s="56"/>
      <c r="Y327" s="56"/>
      <c r="Z327" s="57"/>
      <c r="AA327" s="95">
        <f>ROUNDUP(M326,0)*P326</f>
        <v>1210</v>
      </c>
      <c r="AB327" s="95"/>
      <c r="AC327" s="95"/>
      <c r="AD327" s="96"/>
    </row>
    <row r="328" spans="1:30">
      <c r="A328" s="58"/>
      <c r="B328" s="59"/>
      <c r="C328" s="59"/>
      <c r="D328" s="59"/>
      <c r="E328" s="59"/>
      <c r="F328" s="60"/>
      <c r="G328" s="66"/>
      <c r="H328" s="66"/>
      <c r="I328" s="67"/>
      <c r="J328" s="66"/>
      <c r="K328" s="66"/>
      <c r="L328" s="67"/>
      <c r="M328" s="84"/>
      <c r="N328" s="66"/>
      <c r="O328" s="67"/>
      <c r="P328" s="66"/>
      <c r="Q328" s="66"/>
      <c r="R328" s="66"/>
      <c r="S328" s="66"/>
      <c r="T328" s="67"/>
      <c r="U328" s="55" t="s">
        <v>17</v>
      </c>
      <c r="V328" s="56"/>
      <c r="W328" s="56"/>
      <c r="X328" s="56"/>
      <c r="Y328" s="56"/>
      <c r="Z328" s="57"/>
      <c r="AA328" s="95">
        <v>10</v>
      </c>
      <c r="AB328" s="95"/>
      <c r="AC328" s="95"/>
      <c r="AD328" s="96"/>
    </row>
    <row r="329" spans="1:30" ht="13.5" thickBot="1">
      <c r="A329" s="61"/>
      <c r="B329" s="62"/>
      <c r="C329" s="62"/>
      <c r="D329" s="62"/>
      <c r="E329" s="62"/>
      <c r="F329" s="63"/>
      <c r="G329" s="68"/>
      <c r="H329" s="68"/>
      <c r="I329" s="69"/>
      <c r="J329" s="68"/>
      <c r="K329" s="68"/>
      <c r="L329" s="69"/>
      <c r="M329" s="85"/>
      <c r="N329" s="68"/>
      <c r="O329" s="69"/>
      <c r="P329" s="68"/>
      <c r="Q329" s="68"/>
      <c r="R329" s="68"/>
      <c r="S329" s="68"/>
      <c r="T329" s="69"/>
      <c r="U329" s="55" t="s">
        <v>19</v>
      </c>
      <c r="V329" s="56"/>
      <c r="W329" s="56"/>
      <c r="X329" s="56"/>
      <c r="Y329" s="56"/>
      <c r="Z329" s="57"/>
      <c r="AA329" s="95">
        <v>0</v>
      </c>
      <c r="AB329" s="95"/>
      <c r="AC329" s="95"/>
      <c r="AD329" s="96"/>
    </row>
    <row r="330" spans="1:30">
      <c r="A330" s="4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55" t="s">
        <v>18</v>
      </c>
      <c r="V330" s="56"/>
      <c r="W330" s="56"/>
      <c r="X330" s="56"/>
      <c r="Y330" s="56"/>
      <c r="Z330" s="57"/>
      <c r="AA330" s="95">
        <f>+AA329*4%</f>
        <v>0</v>
      </c>
      <c r="AB330" s="95"/>
      <c r="AC330" s="95"/>
      <c r="AD330" s="96"/>
    </row>
    <row r="331" spans="1:30">
      <c r="A331" s="4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55" t="s">
        <v>37</v>
      </c>
      <c r="V331" s="56"/>
      <c r="W331" s="56"/>
      <c r="X331" s="56"/>
      <c r="Y331" s="56"/>
      <c r="Z331" s="57"/>
      <c r="AA331" s="95">
        <v>0</v>
      </c>
      <c r="AB331" s="95"/>
      <c r="AC331" s="95"/>
      <c r="AD331" s="96"/>
    </row>
    <row r="332" spans="1:30">
      <c r="A332" s="4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55" t="s">
        <v>33</v>
      </c>
      <c r="V332" s="56"/>
      <c r="W332" s="56"/>
      <c r="X332" s="56"/>
      <c r="Y332" s="56"/>
      <c r="Z332" s="57"/>
      <c r="AA332" s="95">
        <v>0</v>
      </c>
      <c r="AB332" s="95"/>
      <c r="AC332" s="95"/>
      <c r="AD332" s="96"/>
    </row>
    <row r="333" spans="1:30" ht="13.5" thickBot="1">
      <c r="A333" s="4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04" t="s">
        <v>31</v>
      </c>
      <c r="V333" s="105"/>
      <c r="W333" s="105"/>
      <c r="X333" s="105"/>
      <c r="Y333" s="105"/>
      <c r="Z333" s="106"/>
      <c r="AA333" s="107">
        <f>+(AA326+AA327+AA328+AA330+AA331+AA332)*12%</f>
        <v>153.6</v>
      </c>
      <c r="AB333" s="107"/>
      <c r="AC333" s="107"/>
      <c r="AD333" s="108"/>
    </row>
    <row r="334" spans="1:30">
      <c r="A334" s="4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09" t="s">
        <v>12</v>
      </c>
      <c r="V334" s="109"/>
      <c r="W334" s="109"/>
      <c r="X334" s="109"/>
      <c r="Y334" s="109"/>
      <c r="Z334" s="109"/>
      <c r="AA334" s="53">
        <f>SUM(AA326:AD333)</f>
        <v>1433.6</v>
      </c>
      <c r="AB334" s="53"/>
      <c r="AC334" s="53"/>
      <c r="AD334" s="54"/>
    </row>
    <row r="335" spans="1:30">
      <c r="A335" s="4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43"/>
    </row>
    <row r="336" spans="1:30">
      <c r="A336" s="4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43"/>
    </row>
    <row r="337" spans="1:30">
      <c r="A337" s="44" t="s">
        <v>20</v>
      </c>
      <c r="B337" s="5"/>
      <c r="C337" s="5"/>
      <c r="D337" s="5"/>
      <c r="E337" s="5"/>
      <c r="F337" s="59" t="s">
        <v>34</v>
      </c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60"/>
    </row>
    <row r="338" spans="1:30">
      <c r="A338" s="58" t="s">
        <v>35</v>
      </c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60"/>
    </row>
    <row r="339" spans="1:30">
      <c r="A339" s="58" t="s">
        <v>36</v>
      </c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60"/>
    </row>
    <row r="340" spans="1:30">
      <c r="A340" s="58" t="s">
        <v>38</v>
      </c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60"/>
    </row>
    <row r="341" spans="1:30" ht="13.5" thickBot="1">
      <c r="A341" s="4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4"/>
    </row>
    <row r="342" spans="1:30" ht="13.5" thickBot="1"/>
    <row r="343" spans="1:30" ht="13.5" thickBot="1">
      <c r="A343" s="3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1"/>
    </row>
    <row r="344" spans="1:30" ht="15.75" customHeight="1" thickBot="1">
      <c r="A344" s="4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70" t="s">
        <v>231</v>
      </c>
      <c r="T344" s="70"/>
      <c r="U344" s="70"/>
      <c r="V344" s="70"/>
      <c r="W344" s="71"/>
      <c r="X344" s="86">
        <f>X2+12</f>
        <v>108</v>
      </c>
      <c r="Y344" s="87"/>
      <c r="Z344" s="87"/>
      <c r="AA344" s="87"/>
      <c r="AB344" s="87"/>
      <c r="AC344" s="87"/>
      <c r="AD344" s="88"/>
    </row>
    <row r="345" spans="1:30">
      <c r="A345" s="72" t="s">
        <v>27</v>
      </c>
      <c r="B345" s="73"/>
      <c r="C345" s="73"/>
      <c r="D345" s="73"/>
      <c r="E345" s="73" t="s">
        <v>52</v>
      </c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 t="s">
        <v>0</v>
      </c>
      <c r="V345" s="73"/>
      <c r="W345" s="73"/>
      <c r="X345" s="73"/>
      <c r="Y345" s="73" t="s">
        <v>1</v>
      </c>
      <c r="Z345" s="73"/>
      <c r="AA345" s="73"/>
      <c r="AB345" s="73"/>
      <c r="AC345" s="73"/>
      <c r="AD345" s="74"/>
    </row>
    <row r="346" spans="1:30" ht="13.5" thickBot="1">
      <c r="A346" s="75" t="s">
        <v>2</v>
      </c>
      <c r="B346" s="70"/>
      <c r="C346" s="70"/>
      <c r="D346" s="70" t="s">
        <v>112</v>
      </c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 t="s">
        <v>39</v>
      </c>
      <c r="X346" s="70"/>
      <c r="Y346" s="70"/>
      <c r="Z346" s="70" t="s">
        <v>113</v>
      </c>
      <c r="AA346" s="70"/>
      <c r="AB346" s="70"/>
      <c r="AC346" s="70"/>
      <c r="AD346" s="71"/>
    </row>
    <row r="347" spans="1:30">
      <c r="A347" s="4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43"/>
    </row>
    <row r="348" spans="1:30" ht="13.5" thickBot="1">
      <c r="A348" s="76" t="s">
        <v>215</v>
      </c>
      <c r="B348" s="77"/>
      <c r="C348" s="77"/>
      <c r="D348" s="77"/>
      <c r="E348" s="77"/>
      <c r="F348" s="77"/>
      <c r="G348" s="77"/>
      <c r="H348" s="2"/>
      <c r="I348" s="2"/>
      <c r="J348" s="2"/>
      <c r="K348" s="2"/>
      <c r="L348" s="77" t="s">
        <v>28</v>
      </c>
      <c r="M348" s="77"/>
      <c r="N348" s="77"/>
      <c r="O348" s="77"/>
      <c r="P348" s="77"/>
      <c r="Q348" s="77"/>
      <c r="R348" s="77"/>
      <c r="S348" s="2"/>
      <c r="T348" s="2"/>
      <c r="U348" s="2"/>
      <c r="V348" s="2"/>
      <c r="W348" s="77" t="s">
        <v>32</v>
      </c>
      <c r="X348" s="77"/>
      <c r="Y348" s="77"/>
      <c r="Z348" s="77"/>
      <c r="AA348" s="77"/>
      <c r="AB348" s="77"/>
      <c r="AC348" s="77"/>
      <c r="AD348" s="100"/>
    </row>
    <row r="349" spans="1:30" ht="13.5" thickBot="1">
      <c r="A349" s="78">
        <f>A7</f>
        <v>39783</v>
      </c>
      <c r="B349" s="79"/>
      <c r="C349" s="79"/>
      <c r="D349" s="79"/>
      <c r="E349" s="79"/>
      <c r="F349" s="79"/>
      <c r="G349" s="80"/>
      <c r="H349" s="2"/>
      <c r="I349" s="2"/>
      <c r="J349" s="2"/>
      <c r="K349" s="2"/>
      <c r="L349" s="81">
        <f>L7</f>
        <v>39816</v>
      </c>
      <c r="M349" s="82"/>
      <c r="N349" s="82"/>
      <c r="O349" s="82"/>
      <c r="P349" s="82"/>
      <c r="Q349" s="82"/>
      <c r="R349" s="83"/>
      <c r="S349" s="2"/>
      <c r="T349" s="2"/>
      <c r="U349" s="2"/>
      <c r="V349" s="2"/>
      <c r="W349" s="81">
        <f>L349+10</f>
        <v>39826</v>
      </c>
      <c r="X349" s="82"/>
      <c r="Y349" s="82"/>
      <c r="Z349" s="82"/>
      <c r="AA349" s="82"/>
      <c r="AB349" s="82"/>
      <c r="AC349" s="82"/>
      <c r="AD349" s="83"/>
    </row>
    <row r="350" spans="1:30" ht="13.5" thickBot="1">
      <c r="A350" s="4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43"/>
    </row>
    <row r="351" spans="1:30" ht="13.5" thickBot="1">
      <c r="A351" s="58" t="s">
        <v>24</v>
      </c>
      <c r="B351" s="59"/>
      <c r="C351" s="59"/>
      <c r="D351" s="59"/>
      <c r="E351" s="59"/>
      <c r="F351" s="59"/>
      <c r="G351" s="59"/>
      <c r="H351" s="97" t="s">
        <v>183</v>
      </c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9"/>
    </row>
    <row r="352" spans="1:30" ht="13.5" thickBot="1">
      <c r="A352" s="4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43"/>
    </row>
    <row r="353" spans="1:30">
      <c r="A353" s="72" t="s">
        <v>3</v>
      </c>
      <c r="B353" s="73"/>
      <c r="C353" s="73"/>
      <c r="D353" s="73"/>
      <c r="E353" s="73"/>
      <c r="F353" s="74"/>
      <c r="G353" s="73" t="s">
        <v>4</v>
      </c>
      <c r="H353" s="73"/>
      <c r="I353" s="74"/>
      <c r="J353" s="73" t="s">
        <v>6</v>
      </c>
      <c r="K353" s="73"/>
      <c r="L353" s="74"/>
      <c r="M353" s="73" t="s">
        <v>9</v>
      </c>
      <c r="N353" s="73"/>
      <c r="O353" s="74"/>
      <c r="P353" s="73" t="s">
        <v>8</v>
      </c>
      <c r="Q353" s="73"/>
      <c r="R353" s="73"/>
      <c r="S353" s="73"/>
      <c r="T353" s="74"/>
      <c r="U353" s="73" t="s">
        <v>10</v>
      </c>
      <c r="V353" s="73"/>
      <c r="W353" s="73"/>
      <c r="X353" s="73"/>
      <c r="Y353" s="73"/>
      <c r="Z353" s="74"/>
      <c r="AA353" s="73" t="s">
        <v>11</v>
      </c>
      <c r="AB353" s="73"/>
      <c r="AC353" s="73"/>
      <c r="AD353" s="74"/>
    </row>
    <row r="354" spans="1:30" ht="13.5" thickBot="1">
      <c r="A354" s="75"/>
      <c r="B354" s="70"/>
      <c r="C354" s="70"/>
      <c r="D354" s="70"/>
      <c r="E354" s="70"/>
      <c r="F354" s="71"/>
      <c r="G354" s="70" t="s">
        <v>5</v>
      </c>
      <c r="H354" s="70"/>
      <c r="I354" s="71"/>
      <c r="J354" s="70" t="s">
        <v>7</v>
      </c>
      <c r="K354" s="70"/>
      <c r="L354" s="71"/>
      <c r="M354" s="3"/>
      <c r="N354" s="3"/>
      <c r="O354" s="4"/>
      <c r="P354" s="3"/>
      <c r="Q354" s="3"/>
      <c r="R354" s="3"/>
      <c r="S354" s="3"/>
      <c r="T354" s="4"/>
      <c r="U354" s="70" t="s">
        <v>25</v>
      </c>
      <c r="V354" s="70"/>
      <c r="W354" s="70"/>
      <c r="X354" s="70"/>
      <c r="Y354" s="70"/>
      <c r="Z354" s="71"/>
      <c r="AA354" s="3"/>
      <c r="AB354" s="3"/>
      <c r="AC354" s="3"/>
      <c r="AD354" s="4"/>
    </row>
    <row r="355" spans="1:30">
      <c r="A355" s="89" t="s">
        <v>13</v>
      </c>
      <c r="B355" s="90"/>
      <c r="C355" s="90"/>
      <c r="D355" s="90"/>
      <c r="E355" s="90"/>
      <c r="F355" s="91"/>
      <c r="G355" s="64">
        <v>87.1</v>
      </c>
      <c r="H355" s="64"/>
      <c r="I355" s="65"/>
      <c r="J355" s="64">
        <v>102.4</v>
      </c>
      <c r="K355" s="64"/>
      <c r="L355" s="65"/>
      <c r="M355" s="92">
        <f>IF(J355-G355-30 &gt;=0,J355-G355-30,0)</f>
        <v>0</v>
      </c>
      <c r="N355" s="64"/>
      <c r="O355" s="65"/>
      <c r="P355" s="64">
        <v>10</v>
      </c>
      <c r="Q355" s="64"/>
      <c r="R355" s="64"/>
      <c r="S355" s="64"/>
      <c r="T355" s="65"/>
      <c r="U355" s="101" t="s">
        <v>16</v>
      </c>
      <c r="V355" s="102"/>
      <c r="W355" s="102"/>
      <c r="X355" s="102"/>
      <c r="Y355" s="102"/>
      <c r="Z355" s="103"/>
      <c r="AA355" s="93">
        <v>60</v>
      </c>
      <c r="AB355" s="93"/>
      <c r="AC355" s="93"/>
      <c r="AD355" s="94"/>
    </row>
    <row r="356" spans="1:30">
      <c r="A356" s="58" t="s">
        <v>15</v>
      </c>
      <c r="B356" s="59"/>
      <c r="C356" s="59"/>
      <c r="D356" s="59"/>
      <c r="E356" s="59"/>
      <c r="F356" s="60"/>
      <c r="G356" s="66"/>
      <c r="H356" s="66"/>
      <c r="I356" s="67"/>
      <c r="J356" s="66"/>
      <c r="K356" s="66"/>
      <c r="L356" s="67"/>
      <c r="M356" s="84"/>
      <c r="N356" s="66"/>
      <c r="O356" s="67"/>
      <c r="P356" s="66"/>
      <c r="Q356" s="66"/>
      <c r="R356" s="66"/>
      <c r="S356" s="66"/>
      <c r="T356" s="67"/>
      <c r="U356" s="55" t="s">
        <v>9</v>
      </c>
      <c r="V356" s="56"/>
      <c r="W356" s="56"/>
      <c r="X356" s="56"/>
      <c r="Y356" s="56"/>
      <c r="Z356" s="57"/>
      <c r="AA356" s="95">
        <f>ROUNDUP(M355,0)*P355</f>
        <v>0</v>
      </c>
      <c r="AB356" s="95"/>
      <c r="AC356" s="95"/>
      <c r="AD356" s="96"/>
    </row>
    <row r="357" spans="1:30">
      <c r="A357" s="58"/>
      <c r="B357" s="59"/>
      <c r="C357" s="59"/>
      <c r="D357" s="59"/>
      <c r="E357" s="59"/>
      <c r="F357" s="60"/>
      <c r="G357" s="66"/>
      <c r="H357" s="66"/>
      <c r="I357" s="67"/>
      <c r="J357" s="66"/>
      <c r="K357" s="66"/>
      <c r="L357" s="67"/>
      <c r="M357" s="84"/>
      <c r="N357" s="66"/>
      <c r="O357" s="67"/>
      <c r="P357" s="66"/>
      <c r="Q357" s="66"/>
      <c r="R357" s="66"/>
      <c r="S357" s="66"/>
      <c r="T357" s="67"/>
      <c r="U357" s="55" t="s">
        <v>17</v>
      </c>
      <c r="V357" s="56"/>
      <c r="W357" s="56"/>
      <c r="X357" s="56"/>
      <c r="Y357" s="56"/>
      <c r="Z357" s="57"/>
      <c r="AA357" s="95">
        <v>10</v>
      </c>
      <c r="AB357" s="95"/>
      <c r="AC357" s="95"/>
      <c r="AD357" s="96"/>
    </row>
    <row r="358" spans="1:30" ht="13.5" thickBot="1">
      <c r="A358" s="61"/>
      <c r="B358" s="62"/>
      <c r="C358" s="62"/>
      <c r="D358" s="62"/>
      <c r="E358" s="62"/>
      <c r="F358" s="63"/>
      <c r="G358" s="68"/>
      <c r="H358" s="68"/>
      <c r="I358" s="69"/>
      <c r="J358" s="68"/>
      <c r="K358" s="68"/>
      <c r="L358" s="69"/>
      <c r="M358" s="85"/>
      <c r="N358" s="68"/>
      <c r="O358" s="69"/>
      <c r="P358" s="68"/>
      <c r="Q358" s="68"/>
      <c r="R358" s="68"/>
      <c r="S358" s="68"/>
      <c r="T358" s="69"/>
      <c r="U358" s="55" t="s">
        <v>19</v>
      </c>
      <c r="V358" s="56"/>
      <c r="W358" s="56"/>
      <c r="X358" s="56"/>
      <c r="Y358" s="56"/>
      <c r="Z358" s="57"/>
      <c r="AA358" s="95">
        <v>0</v>
      </c>
      <c r="AB358" s="95"/>
      <c r="AC358" s="95"/>
      <c r="AD358" s="96"/>
    </row>
    <row r="359" spans="1:30">
      <c r="A359" s="4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55" t="s">
        <v>18</v>
      </c>
      <c r="V359" s="56"/>
      <c r="W359" s="56"/>
      <c r="X359" s="56"/>
      <c r="Y359" s="56"/>
      <c r="Z359" s="57"/>
      <c r="AA359" s="95">
        <f>+AA358*4%</f>
        <v>0</v>
      </c>
      <c r="AB359" s="95"/>
      <c r="AC359" s="95"/>
      <c r="AD359" s="96"/>
    </row>
    <row r="360" spans="1:30">
      <c r="A360" s="4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55" t="s">
        <v>37</v>
      </c>
      <c r="V360" s="56"/>
      <c r="W360" s="56"/>
      <c r="X360" s="56"/>
      <c r="Y360" s="56"/>
      <c r="Z360" s="57"/>
      <c r="AA360" s="95">
        <v>0</v>
      </c>
      <c r="AB360" s="95"/>
      <c r="AC360" s="95"/>
      <c r="AD360" s="96"/>
    </row>
    <row r="361" spans="1:30">
      <c r="A361" s="4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55" t="s">
        <v>33</v>
      </c>
      <c r="V361" s="56"/>
      <c r="W361" s="56"/>
      <c r="X361" s="56"/>
      <c r="Y361" s="56"/>
      <c r="Z361" s="57"/>
      <c r="AA361" s="95">
        <v>0</v>
      </c>
      <c r="AB361" s="95"/>
      <c r="AC361" s="95"/>
      <c r="AD361" s="96"/>
    </row>
    <row r="362" spans="1:30" ht="13.5" thickBot="1">
      <c r="A362" s="4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04" t="s">
        <v>31</v>
      </c>
      <c r="V362" s="105"/>
      <c r="W362" s="105"/>
      <c r="X362" s="105"/>
      <c r="Y362" s="105"/>
      <c r="Z362" s="106"/>
      <c r="AA362" s="107">
        <f>+(AA355+AA356+AA357+AA359+AA360+AA361)*12%</f>
        <v>8.4</v>
      </c>
      <c r="AB362" s="107"/>
      <c r="AC362" s="107"/>
      <c r="AD362" s="108"/>
    </row>
    <row r="363" spans="1:30">
      <c r="A363" s="4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09" t="s">
        <v>12</v>
      </c>
      <c r="V363" s="109"/>
      <c r="W363" s="109"/>
      <c r="X363" s="109"/>
      <c r="Y363" s="109"/>
      <c r="Z363" s="109"/>
      <c r="AA363" s="53">
        <f>SUM(AA355:AD362)</f>
        <v>78.400000000000006</v>
      </c>
      <c r="AB363" s="53"/>
      <c r="AC363" s="53"/>
      <c r="AD363" s="54"/>
    </row>
    <row r="364" spans="1:30">
      <c r="A364" s="4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43"/>
    </row>
    <row r="365" spans="1:30">
      <c r="A365" s="4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43"/>
    </row>
    <row r="366" spans="1:30">
      <c r="A366" s="44" t="s">
        <v>20</v>
      </c>
      <c r="B366" s="5"/>
      <c r="C366" s="5"/>
      <c r="D366" s="5"/>
      <c r="E366" s="5"/>
      <c r="F366" s="59" t="s">
        <v>34</v>
      </c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60"/>
    </row>
    <row r="367" spans="1:30">
      <c r="A367" s="58" t="s">
        <v>35</v>
      </c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60"/>
    </row>
    <row r="368" spans="1:30">
      <c r="A368" s="58" t="s">
        <v>36</v>
      </c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60"/>
    </row>
    <row r="369" spans="1:30">
      <c r="A369" s="58" t="s">
        <v>38</v>
      </c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60"/>
    </row>
    <row r="370" spans="1:30" ht="13.5" thickBot="1">
      <c r="A370" s="61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3"/>
    </row>
    <row r="371" spans="1:30" ht="13.5" thickBot="1">
      <c r="A371" s="3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1"/>
    </row>
    <row r="372" spans="1:30" ht="15.75" customHeight="1" thickBot="1">
      <c r="A372" s="4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70" t="s">
        <v>231</v>
      </c>
      <c r="T372" s="70"/>
      <c r="U372" s="70"/>
      <c r="V372" s="70"/>
      <c r="W372" s="71"/>
      <c r="X372" s="86">
        <f>X2+13</f>
        <v>109</v>
      </c>
      <c r="Y372" s="87"/>
      <c r="Z372" s="87"/>
      <c r="AA372" s="87"/>
      <c r="AB372" s="87"/>
      <c r="AC372" s="87"/>
      <c r="AD372" s="88"/>
    </row>
    <row r="373" spans="1:30">
      <c r="A373" s="72" t="s">
        <v>27</v>
      </c>
      <c r="B373" s="73"/>
      <c r="C373" s="73"/>
      <c r="D373" s="73"/>
      <c r="E373" s="73" t="s">
        <v>14</v>
      </c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 t="s">
        <v>0</v>
      </c>
      <c r="V373" s="73"/>
      <c r="W373" s="73"/>
      <c r="X373" s="73"/>
      <c r="Y373" s="73" t="s">
        <v>1</v>
      </c>
      <c r="Z373" s="73"/>
      <c r="AA373" s="73"/>
      <c r="AB373" s="73"/>
      <c r="AC373" s="73"/>
      <c r="AD373" s="74"/>
    </row>
    <row r="374" spans="1:30" ht="13.5" thickBot="1">
      <c r="A374" s="75" t="s">
        <v>2</v>
      </c>
      <c r="B374" s="70"/>
      <c r="C374" s="70"/>
      <c r="D374" s="70" t="s">
        <v>114</v>
      </c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 t="s">
        <v>39</v>
      </c>
      <c r="X374" s="70"/>
      <c r="Y374" s="70"/>
      <c r="Z374" s="70" t="s">
        <v>115</v>
      </c>
      <c r="AA374" s="70"/>
      <c r="AB374" s="70"/>
      <c r="AC374" s="70"/>
      <c r="AD374" s="71"/>
    </row>
    <row r="375" spans="1:30">
      <c r="A375" s="4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43"/>
    </row>
    <row r="376" spans="1:30" ht="13.5" thickBot="1">
      <c r="A376" s="76" t="s">
        <v>215</v>
      </c>
      <c r="B376" s="77"/>
      <c r="C376" s="77"/>
      <c r="D376" s="77"/>
      <c r="E376" s="77"/>
      <c r="F376" s="77"/>
      <c r="G376" s="77"/>
      <c r="H376" s="2"/>
      <c r="I376" s="2"/>
      <c r="J376" s="2"/>
      <c r="K376" s="2"/>
      <c r="L376" s="77" t="s">
        <v>28</v>
      </c>
      <c r="M376" s="77"/>
      <c r="N376" s="77"/>
      <c r="O376" s="77"/>
      <c r="P376" s="77"/>
      <c r="Q376" s="77"/>
      <c r="R376" s="77"/>
      <c r="S376" s="2"/>
      <c r="T376" s="2"/>
      <c r="U376" s="2"/>
      <c r="V376" s="2"/>
      <c r="W376" s="77" t="s">
        <v>32</v>
      </c>
      <c r="X376" s="77"/>
      <c r="Y376" s="77"/>
      <c r="Z376" s="77"/>
      <c r="AA376" s="77"/>
      <c r="AB376" s="77"/>
      <c r="AC376" s="77"/>
      <c r="AD376" s="100"/>
    </row>
    <row r="377" spans="1:30" ht="13.5" thickBot="1">
      <c r="A377" s="78">
        <f>A7</f>
        <v>39783</v>
      </c>
      <c r="B377" s="98"/>
      <c r="C377" s="98"/>
      <c r="D377" s="98"/>
      <c r="E377" s="98"/>
      <c r="F377" s="98"/>
      <c r="G377" s="99"/>
      <c r="H377" s="2"/>
      <c r="I377" s="2"/>
      <c r="J377" s="2"/>
      <c r="K377" s="2"/>
      <c r="L377" s="81">
        <f>L7</f>
        <v>39816</v>
      </c>
      <c r="M377" s="82"/>
      <c r="N377" s="82"/>
      <c r="O377" s="82"/>
      <c r="P377" s="82"/>
      <c r="Q377" s="82"/>
      <c r="R377" s="83"/>
      <c r="S377" s="2"/>
      <c r="T377" s="2"/>
      <c r="U377" s="2"/>
      <c r="V377" s="2"/>
      <c r="W377" s="81">
        <f>W349</f>
        <v>39826</v>
      </c>
      <c r="X377" s="82"/>
      <c r="Y377" s="82"/>
      <c r="Z377" s="82"/>
      <c r="AA377" s="82"/>
      <c r="AB377" s="82"/>
      <c r="AC377" s="82"/>
      <c r="AD377" s="83"/>
    </row>
    <row r="378" spans="1:30" ht="13.5" thickBot="1">
      <c r="A378" s="4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43"/>
    </row>
    <row r="379" spans="1:30" ht="13.5" thickBot="1">
      <c r="A379" s="58" t="s">
        <v>24</v>
      </c>
      <c r="B379" s="59"/>
      <c r="C379" s="59"/>
      <c r="D379" s="59"/>
      <c r="E379" s="59"/>
      <c r="F379" s="59"/>
      <c r="G379" s="59"/>
      <c r="H379" s="97" t="s">
        <v>114</v>
      </c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9"/>
    </row>
    <row r="380" spans="1:30" ht="13.5" thickBot="1">
      <c r="A380" s="4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43"/>
    </row>
    <row r="381" spans="1:30">
      <c r="A381" s="72" t="s">
        <v>3</v>
      </c>
      <c r="B381" s="73"/>
      <c r="C381" s="73"/>
      <c r="D381" s="73"/>
      <c r="E381" s="73"/>
      <c r="F381" s="74"/>
      <c r="G381" s="73" t="s">
        <v>4</v>
      </c>
      <c r="H381" s="73"/>
      <c r="I381" s="74"/>
      <c r="J381" s="73" t="s">
        <v>6</v>
      </c>
      <c r="K381" s="73"/>
      <c r="L381" s="74"/>
      <c r="M381" s="73" t="s">
        <v>9</v>
      </c>
      <c r="N381" s="73"/>
      <c r="O381" s="74"/>
      <c r="P381" s="73" t="s">
        <v>8</v>
      </c>
      <c r="Q381" s="73"/>
      <c r="R381" s="73"/>
      <c r="S381" s="73"/>
      <c r="T381" s="74"/>
      <c r="U381" s="73" t="s">
        <v>10</v>
      </c>
      <c r="V381" s="73"/>
      <c r="W381" s="73"/>
      <c r="X381" s="73"/>
      <c r="Y381" s="73"/>
      <c r="Z381" s="74"/>
      <c r="AA381" s="73" t="s">
        <v>11</v>
      </c>
      <c r="AB381" s="73"/>
      <c r="AC381" s="73"/>
      <c r="AD381" s="74"/>
    </row>
    <row r="382" spans="1:30" ht="13.5" thickBot="1">
      <c r="A382" s="76"/>
      <c r="B382" s="77"/>
      <c r="C382" s="77"/>
      <c r="D382" s="77"/>
      <c r="E382" s="77"/>
      <c r="F382" s="100"/>
      <c r="G382" s="70" t="s">
        <v>5</v>
      </c>
      <c r="H382" s="70"/>
      <c r="I382" s="71"/>
      <c r="J382" s="70" t="s">
        <v>7</v>
      </c>
      <c r="K382" s="70"/>
      <c r="L382" s="71"/>
      <c r="M382" s="3"/>
      <c r="N382" s="3"/>
      <c r="O382" s="4"/>
      <c r="P382" s="3"/>
      <c r="Q382" s="3"/>
      <c r="R382" s="3"/>
      <c r="S382" s="3"/>
      <c r="T382" s="4"/>
      <c r="U382" s="70" t="s">
        <v>25</v>
      </c>
      <c r="V382" s="70"/>
      <c r="W382" s="70"/>
      <c r="X382" s="70"/>
      <c r="Y382" s="70"/>
      <c r="Z382" s="71"/>
      <c r="AA382" s="3"/>
      <c r="AB382" s="3"/>
      <c r="AC382" s="3"/>
      <c r="AD382" s="4"/>
    </row>
    <row r="383" spans="1:30">
      <c r="A383" s="89" t="s">
        <v>13</v>
      </c>
      <c r="B383" s="90"/>
      <c r="C383" s="90"/>
      <c r="D383" s="90"/>
      <c r="E383" s="90"/>
      <c r="F383" s="91"/>
      <c r="G383" s="64">
        <v>94.9</v>
   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
      <c r="P383" s="64">
        <v>10</v>
      </c>
      <c r="Q383" s="64"/>
      <c r="R383" s="64"/>
      <c r="S383" s="64"/>
      <c r="T383" s="65"/>
      <c r="U383" s="101" t="s">
        <v>16</v>
      </c>
      <c r="V383" s="102"/>
      <c r="W383" s="102"/>
      <c r="X383" s="102"/>
      <c r="Y383" s="102"/>
      <c r="Z383" s="103"/>
      <c r="AA383" s="93">
        <v>60</v>
      </c>
      <c r="AB383" s="93"/>
      <c r="AC383" s="93"/>
      <c r="AD383" s="94"/>
    </row>
    <row r="384" spans="1:30">
      <c r="A384" s="58" t="s">
        <v>13</v>
      </c>
      <c r="B384" s="59"/>
      <c r="C384" s="59"/>
      <c r="D384" s="59"/>
      <c r="E384" s="59"/>
      <c r="F384" s="60"/>
      <c r="G384" s="66">
        <v>0.8</v>
      </c>
      <c r="H384" s="66"/>
      <c r="I384" s="67"/>
      <c r="J384" s="66">
        <v>1.2</v>
      </c>
      <c r="K384" s="66"/>
      <c r="L384" s="67"/>
      <c r="M384" s="84"/>
      <c r="N384" s="66"/>
      <c r="O384" s="67"/>
      <c r="P384" s="84"/>
      <c r="Q384" s="66"/>
      <c r="R384" s="66"/>
      <c r="S384" s="66"/>
      <c r="T384" s="67"/>
      <c r="U384" s="55" t="s">
        <v>9</v>
      </c>
      <c r="V384" s="56"/>
      <c r="W384" s="56"/>
      <c r="X384" s="56"/>
      <c r="Y384" s="56"/>
      <c r="Z384" s="57"/>
      <c r="AA384" s="95">
        <f>ROUNDUP(M383,0)*P383</f>
        <v>0</v>
      </c>
      <c r="AB384" s="95"/>
      <c r="AC384" s="95"/>
      <c r="AD384" s="96"/>
    </row>
    <row r="385" spans="1:30">
      <c r="A385" s="58" t="s">
        <v>15</v>
      </c>
      <c r="B385" s="59"/>
      <c r="C385" s="59"/>
      <c r="D385" s="59"/>
      <c r="E385" s="59"/>
      <c r="F385" s="60"/>
      <c r="G385" s="66"/>
      <c r="H385" s="66"/>
      <c r="I385" s="67"/>
      <c r="J385" s="66"/>
      <c r="K385" s="66"/>
      <c r="L385" s="67"/>
      <c r="M385" s="84"/>
      <c r="N385" s="66"/>
      <c r="O385" s="67"/>
      <c r="P385" s="66"/>
      <c r="Q385" s="66"/>
      <c r="R385" s="66"/>
      <c r="S385" s="66"/>
      <c r="T385" s="67"/>
      <c r="U385" s="55" t="s">
        <v>17</v>
      </c>
      <c r="V385" s="56"/>
      <c r="W385" s="56"/>
      <c r="X385" s="56"/>
      <c r="Y385" s="56"/>
      <c r="Z385" s="57"/>
      <c r="AA385" s="95">
        <v>10</v>
      </c>
      <c r="AB385" s="95"/>
      <c r="AC385" s="95"/>
      <c r="AD385" s="96"/>
    </row>
    <row r="386" spans="1:30" ht="13.5" thickBot="1">
      <c r="A386" s="61"/>
      <c r="B386" s="62"/>
      <c r="C386" s="62"/>
      <c r="D386" s="62"/>
      <c r="E386" s="62"/>
      <c r="F386" s="63"/>
      <c r="G386" s="68"/>
      <c r="H386" s="68"/>
      <c r="I386" s="69"/>
      <c r="J386" s="68"/>
      <c r="K386" s="68"/>
      <c r="L386" s="69"/>
      <c r="M386" s="85"/>
      <c r="N386" s="68"/>
      <c r="O386" s="69"/>
      <c r="P386" s="68"/>
      <c r="Q386" s="68"/>
      <c r="R386" s="68"/>
      <c r="S386" s="68"/>
      <c r="T386" s="69"/>
      <c r="U386" s="55" t="s">
        <v>19</v>
      </c>
      <c r="V386" s="56"/>
      <c r="W386" s="56"/>
      <c r="X386" s="56"/>
      <c r="Y386" s="56"/>
      <c r="Z386" s="57"/>
      <c r="AA386" s="95">
        <v>0</v>
      </c>
      <c r="AB386" s="95"/>
      <c r="AC386" s="95"/>
      <c r="AD386" s="96"/>
    </row>
    <row r="387" spans="1:30">
      <c r="A387" s="4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55" t="s">
        <v>18</v>
      </c>
      <c r="V387" s="56"/>
      <c r="W387" s="56"/>
      <c r="X387" s="56"/>
      <c r="Y387" s="56"/>
      <c r="Z387" s="57"/>
      <c r="AA387" s="95">
        <f>+AA386*4%</f>
        <v>0</v>
      </c>
      <c r="AB387" s="95"/>
      <c r="AC387" s="95"/>
      <c r="AD387" s="96"/>
    </row>
    <row r="388" spans="1:30">
      <c r="A388" s="4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55" t="s">
        <v>37</v>
      </c>
      <c r="V388" s="56"/>
      <c r="W388" s="56"/>
      <c r="X388" s="56"/>
      <c r="Y388" s="56"/>
      <c r="Z388" s="57"/>
      <c r="AA388" s="95">
        <v>0</v>
      </c>
      <c r="AB388" s="95"/>
      <c r="AC388" s="95"/>
      <c r="AD388" s="96"/>
    </row>
    <row r="389" spans="1:30">
      <c r="A389" s="4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55" t="s">
        <v>33</v>
      </c>
      <c r="V389" s="56"/>
      <c r="W389" s="56"/>
      <c r="X389" s="56"/>
      <c r="Y389" s="56"/>
      <c r="Z389" s="57"/>
      <c r="AA389" s="95">
        <v>0</v>
      </c>
      <c r="AB389" s="95"/>
      <c r="AC389" s="95"/>
      <c r="AD389" s="96"/>
    </row>
    <row r="390" spans="1:30" ht="13.5" thickBot="1">
      <c r="A390" s="4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04" t="s">
        <v>31</v>
      </c>
      <c r="V390" s="105"/>
      <c r="W390" s="105"/>
      <c r="X390" s="105"/>
      <c r="Y390" s="105"/>
      <c r="Z390" s="106"/>
      <c r="AA390" s="107">
        <f>+(AA383+AA384+AA385+AA387+AA388+AA389)*12%</f>
        <v>8.4</v>
      </c>
      <c r="AB390" s="107"/>
      <c r="AC390" s="107"/>
      <c r="AD390" s="108"/>
    </row>
    <row r="391" spans="1:30">
      <c r="A391" s="4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09" t="s">
        <v>12</v>
      </c>
      <c r="V391" s="109"/>
      <c r="W391" s="109"/>
      <c r="X391" s="109"/>
      <c r="Y391" s="109"/>
      <c r="Z391" s="109"/>
      <c r="AA391" s="53">
        <f>SUM(AA383:AD390)</f>
        <v>78.400000000000006</v>
      </c>
      <c r="AB391" s="53"/>
      <c r="AC391" s="53"/>
      <c r="AD391" s="54"/>
    </row>
    <row r="392" spans="1:30">
      <c r="A392" s="4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43"/>
    </row>
    <row r="393" spans="1:30">
      <c r="A393" s="4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43"/>
    </row>
    <row r="394" spans="1:30">
      <c r="A394" s="44" t="s">
        <v>20</v>
      </c>
      <c r="B394" s="5"/>
      <c r="C394" s="5"/>
      <c r="D394" s="5"/>
      <c r="E394" s="5"/>
      <c r="F394" s="59" t="s">
        <v>34</v>
      </c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60"/>
    </row>
    <row r="395" spans="1:30">
      <c r="A395" s="58" t="s">
        <v>35</v>
      </c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60"/>
    </row>
    <row r="396" spans="1:30">
      <c r="A396" s="58" t="s">
        <v>36</v>
      </c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60"/>
    </row>
    <row r="397" spans="1:30">
      <c r="A397" s="58" t="s">
        <v>38</v>
      </c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60"/>
    </row>
    <row r="398" spans="1:30" ht="13.5" thickBot="1">
      <c r="A398" s="4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4"/>
    </row>
    <row r="399" spans="1:30" ht="13.5" thickBot="1"/>
    <row r="400" spans="1:30" ht="13.5" thickBot="1">
      <c r="A400" s="3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1"/>
    </row>
    <row r="401" spans="1:30" ht="15.75" customHeight="1" thickBot="1">
      <c r="A401" s="4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70" t="s">
        <v>231</v>
      </c>
      <c r="T401" s="70"/>
      <c r="U401" s="70"/>
      <c r="V401" s="70"/>
      <c r="W401" s="71"/>
      <c r="X401" s="86">
        <f>X2+14</f>
        <v>110</v>
      </c>
      <c r="Y401" s="87"/>
      <c r="Z401" s="87"/>
      <c r="AA401" s="87"/>
      <c r="AB401" s="87"/>
      <c r="AC401" s="87"/>
      <c r="AD401" s="88"/>
    </row>
    <row r="402" spans="1:30">
      <c r="A402" s="72" t="s">
        <v>27</v>
      </c>
      <c r="B402" s="73"/>
      <c r="C402" s="73"/>
      <c r="D402" s="73"/>
      <c r="E402" s="73" t="s">
        <v>14</v>
      </c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 t="s">
        <v>0</v>
      </c>
      <c r="V402" s="73"/>
      <c r="W402" s="73"/>
      <c r="X402" s="73"/>
      <c r="Y402" s="73" t="s">
        <v>1</v>
      </c>
      <c r="Z402" s="73"/>
      <c r="AA402" s="73"/>
      <c r="AB402" s="73"/>
      <c r="AC402" s="73"/>
      <c r="AD402" s="74"/>
    </row>
    <row r="403" spans="1:30" ht="13.5" thickBot="1">
      <c r="A403" s="75" t="s">
        <v>2</v>
      </c>
      <c r="B403" s="70"/>
      <c r="C403" s="70"/>
      <c r="D403" s="70" t="s">
        <v>184</v>
      </c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 t="s">
        <v>39</v>
      </c>
      <c r="X403" s="70"/>
      <c r="Y403" s="70"/>
      <c r="Z403" s="70" t="s">
        <v>118</v>
      </c>
      <c r="AA403" s="70"/>
      <c r="AB403" s="70"/>
      <c r="AC403" s="70"/>
      <c r="AD403" s="71"/>
    </row>
    <row r="404" spans="1:30">
      <c r="A404" s="4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43"/>
    </row>
    <row r="405" spans="1:30" ht="13.5" thickBot="1">
      <c r="A405" s="76" t="s">
        <v>215</v>
      </c>
      <c r="B405" s="77"/>
      <c r="C405" s="77"/>
      <c r="D405" s="77"/>
      <c r="E405" s="77"/>
      <c r="F405" s="77"/>
      <c r="G405" s="77"/>
      <c r="H405" s="2"/>
      <c r="I405" s="2"/>
      <c r="J405" s="2"/>
      <c r="K405" s="2"/>
      <c r="L405" s="77" t="s">
        <v>28</v>
      </c>
      <c r="M405" s="77"/>
      <c r="N405" s="77"/>
      <c r="O405" s="77"/>
      <c r="P405" s="77"/>
      <c r="Q405" s="77"/>
      <c r="R405" s="77"/>
      <c r="S405" s="2"/>
      <c r="T405" s="2"/>
      <c r="U405" s="2"/>
      <c r="V405" s="2"/>
      <c r="W405" s="77" t="s">
        <v>32</v>
      </c>
      <c r="X405" s="77"/>
      <c r="Y405" s="77"/>
      <c r="Z405" s="77"/>
      <c r="AA405" s="77"/>
      <c r="AB405" s="77"/>
      <c r="AC405" s="77"/>
      <c r="AD405" s="100"/>
    </row>
    <row r="406" spans="1:30" ht="13.5" thickBot="1">
      <c r="A406" s="78">
        <f>A7</f>
        <v>39783</v>
      </c>
      <c r="B406" s="79"/>
      <c r="C406" s="79"/>
      <c r="D406" s="79"/>
      <c r="E406" s="79"/>
      <c r="F406" s="79"/>
      <c r="G406" s="80"/>
      <c r="H406" s="2"/>
      <c r="I406" s="2"/>
      <c r="J406" s="2"/>
      <c r="K406" s="2"/>
      <c r="L406" s="81">
        <f>L7</f>
        <v>39816</v>
      </c>
      <c r="M406" s="82"/>
      <c r="N406" s="82"/>
      <c r="O406" s="82"/>
      <c r="P406" s="82"/>
      <c r="Q406" s="82"/>
      <c r="R406" s="83"/>
      <c r="S406" s="2"/>
      <c r="T406" s="2"/>
      <c r="U406" s="2"/>
      <c r="V406" s="2"/>
      <c r="W406" s="81">
        <f>L406+10</f>
        <v>39826</v>
      </c>
      <c r="X406" s="82"/>
      <c r="Y406" s="82"/>
      <c r="Z406" s="82"/>
      <c r="AA406" s="82"/>
      <c r="AB406" s="82"/>
      <c r="AC406" s="82"/>
      <c r="AD406" s="83"/>
    </row>
    <row r="407" spans="1:30" ht="13.5" thickBot="1">
      <c r="A407" s="4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43"/>
    </row>
    <row r="408" spans="1:30" ht="13.5" thickBot="1">
      <c r="A408" s="58" t="s">
        <v>24</v>
      </c>
      <c r="B408" s="59"/>
      <c r="C408" s="59"/>
      <c r="D408" s="59"/>
      <c r="E408" s="59"/>
      <c r="F408" s="59"/>
      <c r="G408" s="59"/>
      <c r="H408" s="97" t="s">
        <v>185</v>
      </c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9"/>
    </row>
    <row r="409" spans="1:30" ht="13.5" thickBot="1">
      <c r="A409" s="4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43"/>
    </row>
    <row r="410" spans="1:30">
      <c r="A410" s="72" t="s">
        <v>3</v>
      </c>
      <c r="B410" s="73"/>
      <c r="C410" s="73"/>
      <c r="D410" s="73"/>
      <c r="E410" s="73"/>
      <c r="F410" s="74"/>
      <c r="G410" s="73" t="s">
        <v>4</v>
      </c>
      <c r="H410" s="73"/>
      <c r="I410" s="74"/>
      <c r="J410" s="73" t="s">
        <v>6</v>
      </c>
      <c r="K410" s="73"/>
      <c r="L410" s="74"/>
      <c r="M410" s="73" t="s">
        <v>9</v>
      </c>
      <c r="N410" s="73"/>
      <c r="O410" s="74"/>
      <c r="P410" s="73" t="s">
        <v>8</v>
      </c>
      <c r="Q410" s="73"/>
      <c r="R410" s="73"/>
      <c r="S410" s="73"/>
      <c r="T410" s="74"/>
      <c r="U410" s="73" t="s">
        <v>10</v>
      </c>
      <c r="V410" s="73"/>
      <c r="W410" s="73"/>
      <c r="X410" s="73"/>
      <c r="Y410" s="73"/>
      <c r="Z410" s="74"/>
      <c r="AA410" s="73" t="s">
        <v>11</v>
      </c>
      <c r="AB410" s="73"/>
      <c r="AC410" s="73"/>
      <c r="AD410" s="74"/>
    </row>
    <row r="411" spans="1:30" ht="13.5" thickBot="1">
      <c r="A411" s="75"/>
      <c r="B411" s="70"/>
      <c r="C411" s="70"/>
      <c r="D411" s="70"/>
      <c r="E411" s="70"/>
      <c r="F411" s="71"/>
      <c r="G411" s="70" t="s">
        <v>5</v>
      </c>
      <c r="H411" s="70"/>
      <c r="I411" s="71"/>
      <c r="J411" s="70" t="s">
        <v>7</v>
      </c>
      <c r="K411" s="70"/>
      <c r="L411" s="71"/>
      <c r="M411" s="3"/>
      <c r="N411" s="3"/>
      <c r="O411" s="4"/>
      <c r="P411" s="3"/>
      <c r="Q411" s="3"/>
      <c r="R411" s="3"/>
      <c r="S411" s="3"/>
      <c r="T411" s="4"/>
      <c r="U411" s="70" t="s">
        <v>25</v>
      </c>
      <c r="V411" s="70"/>
      <c r="W411" s="70"/>
      <c r="X411" s="70"/>
      <c r="Y411" s="70"/>
      <c r="Z411" s="71"/>
      <c r="AA411" s="3"/>
      <c r="AB411" s="3"/>
      <c r="AC411" s="3"/>
      <c r="AD411" s="4"/>
    </row>
    <row r="412" spans="1:30">
      <c r="A412" s="89" t="s">
        <v>13</v>
      </c>
      <c r="B412" s="90"/>
      <c r="C412" s="90"/>
      <c r="D412" s="90"/>
      <c r="E412" s="90"/>
      <c r="F412" s="91"/>
      <c r="G412" s="64">
        <v>67.599999999999994</v>
      </c>
      <c r="H412" s="64"/>
      <c r="I412" s="65"/>
      <c r="J412" s="64">
        <v>90.2</v>
      </c>
      <c r="K412" s="64"/>
      <c r="L412" s="65"/>
      <c r="M412" s="92">
        <f>IF(J412-G412-30 &gt;=0,J412-G412-30,0)</f>
        <v>0</v>
      </c>
      <c r="N412" s="64"/>
      <c r="O412" s="65"/>
      <c r="P412" s="64">
        <v>10</v>
      </c>
      <c r="Q412" s="64"/>
      <c r="R412" s="64"/>
      <c r="S412" s="64"/>
      <c r="T412" s="65"/>
      <c r="U412" s="101" t="s">
        <v>16</v>
      </c>
      <c r="V412" s="102"/>
      <c r="W412" s="102"/>
      <c r="X412" s="102"/>
      <c r="Y412" s="102"/>
      <c r="Z412" s="103"/>
      <c r="AA412" s="93">
        <v>60</v>
      </c>
      <c r="AB412" s="93"/>
      <c r="AC412" s="93"/>
      <c r="AD412" s="94"/>
    </row>
    <row r="413" spans="1:30">
      <c r="A413" s="58" t="s">
        <v>15</v>
      </c>
      <c r="B413" s="59"/>
      <c r="C413" s="59"/>
      <c r="D413" s="59"/>
      <c r="E413" s="59"/>
      <c r="F413" s="60"/>
      <c r="G413" s="66"/>
      <c r="H413" s="66"/>
      <c r="I413" s="67"/>
      <c r="J413" s="66"/>
      <c r="K413" s="66"/>
      <c r="L413" s="67"/>
      <c r="M413" s="84"/>
      <c r="N413" s="66"/>
      <c r="O413" s="67"/>
      <c r="P413" s="66"/>
      <c r="Q413" s="66"/>
      <c r="R413" s="66"/>
      <c r="S413" s="66"/>
      <c r="T413" s="67"/>
      <c r="U413" s="55" t="s">
        <v>9</v>
      </c>
      <c r="V413" s="56"/>
      <c r="W413" s="56"/>
      <c r="X413" s="56"/>
      <c r="Y413" s="56"/>
      <c r="Z413" s="57"/>
      <c r="AA413" s="95">
        <f>ROUNDUP(M412,0)*P412</f>
        <v>0</v>
      </c>
      <c r="AB413" s="95"/>
      <c r="AC413" s="95"/>
      <c r="AD413" s="96"/>
    </row>
    <row r="414" spans="1:30">
      <c r="A414" s="58"/>
      <c r="B414" s="59"/>
      <c r="C414" s="59"/>
      <c r="D414" s="59"/>
      <c r="E414" s="59"/>
      <c r="F414" s="60"/>
      <c r="G414" s="66"/>
      <c r="H414" s="66"/>
      <c r="I414" s="67"/>
      <c r="J414" s="66"/>
      <c r="K414" s="66"/>
      <c r="L414" s="67"/>
      <c r="M414" s="84"/>
      <c r="N414" s="66"/>
      <c r="O414" s="67"/>
      <c r="P414" s="66"/>
      <c r="Q414" s="66"/>
      <c r="R414" s="66"/>
      <c r="S414" s="66"/>
      <c r="T414" s="67"/>
      <c r="U414" s="55" t="s">
        <v>17</v>
      </c>
      <c r="V414" s="56"/>
      <c r="W414" s="56"/>
      <c r="X414" s="56"/>
      <c r="Y414" s="56"/>
      <c r="Z414" s="57"/>
      <c r="AA414" s="95">
        <v>10</v>
      </c>
      <c r="AB414" s="95"/>
      <c r="AC414" s="95"/>
      <c r="AD414" s="96"/>
    </row>
    <row r="415" spans="1:30" ht="13.5" thickBot="1">
      <c r="A415" s="61"/>
      <c r="B415" s="62"/>
      <c r="C415" s="62"/>
      <c r="D415" s="62"/>
      <c r="E415" s="62"/>
      <c r="F415" s="63"/>
      <c r="G415" s="68"/>
      <c r="H415" s="68"/>
      <c r="I415" s="69"/>
      <c r="J415" s="68"/>
      <c r="K415" s="68"/>
      <c r="L415" s="69"/>
      <c r="M415" s="85"/>
      <c r="N415" s="68"/>
      <c r="O415" s="69"/>
      <c r="P415" s="68"/>
      <c r="Q415" s="68"/>
      <c r="R415" s="68"/>
      <c r="S415" s="68"/>
      <c r="T415" s="69"/>
      <c r="U415" s="55" t="s">
        <v>19</v>
      </c>
      <c r="V415" s="56"/>
      <c r="W415" s="56"/>
      <c r="X415" s="56"/>
      <c r="Y415" s="56"/>
      <c r="Z415" s="57"/>
      <c r="AA415" s="95">
        <v>0</v>
      </c>
      <c r="AB415" s="95"/>
      <c r="AC415" s="95"/>
      <c r="AD415" s="96"/>
    </row>
    <row r="416" spans="1:30">
      <c r="A416" s="4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55" t="s">
        <v>18</v>
      </c>
      <c r="V416" s="56"/>
      <c r="W416" s="56"/>
      <c r="X416" s="56"/>
      <c r="Y416" s="56"/>
      <c r="Z416" s="57"/>
      <c r="AA416" s="95">
        <f>+AA415*4%</f>
        <v>0</v>
      </c>
      <c r="AB416" s="95"/>
      <c r="AC416" s="95"/>
      <c r="AD416" s="96"/>
    </row>
    <row r="417" spans="1:30">
      <c r="A417" s="4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55" t="s">
        <v>37</v>
      </c>
      <c r="V417" s="56"/>
      <c r="W417" s="56"/>
      <c r="X417" s="56"/>
      <c r="Y417" s="56"/>
      <c r="Z417" s="57"/>
      <c r="AA417" s="95">
        <v>0</v>
      </c>
      <c r="AB417" s="95"/>
      <c r="AC417" s="95"/>
      <c r="AD417" s="96"/>
    </row>
    <row r="418" spans="1:30">
      <c r="A418" s="4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55" t="s">
        <v>33</v>
      </c>
      <c r="V418" s="56"/>
      <c r="W418" s="56"/>
      <c r="X418" s="56"/>
      <c r="Y418" s="56"/>
      <c r="Z418" s="57"/>
      <c r="AA418" s="95">
        <v>0</v>
      </c>
      <c r="AB418" s="95"/>
      <c r="AC418" s="95"/>
      <c r="AD418" s="96"/>
    </row>
    <row r="419" spans="1:30" ht="13.5" thickBot="1">
      <c r="A419" s="4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04" t="s">
        <v>31</v>
      </c>
      <c r="V419" s="105"/>
      <c r="W419" s="105"/>
      <c r="X419" s="105"/>
      <c r="Y419" s="105"/>
      <c r="Z419" s="106"/>
      <c r="AA419" s="107">
        <f>+(AA412+AA413+AA414+AA416+AA417+AA418)*12%</f>
        <v>8.4</v>
      </c>
      <c r="AB419" s="107"/>
      <c r="AC419" s="107"/>
      <c r="AD419" s="108"/>
    </row>
    <row r="420" spans="1:30">
      <c r="A420" s="4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09" t="s">
        <v>12</v>
      </c>
      <c r="V420" s="109"/>
      <c r="W420" s="109"/>
      <c r="X420" s="109"/>
      <c r="Y420" s="109"/>
      <c r="Z420" s="109"/>
      <c r="AA420" s="53">
        <f>SUM(AA412:AD419)</f>
        <v>78.400000000000006</v>
      </c>
      <c r="AB420" s="53"/>
      <c r="AC420" s="53"/>
      <c r="AD420" s="54"/>
    </row>
    <row r="421" spans="1:30">
      <c r="A421" s="4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43"/>
    </row>
    <row r="422" spans="1:30">
      <c r="A422" s="4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43"/>
    </row>
    <row r="423" spans="1:30">
      <c r="A423" s="44" t="s">
        <v>20</v>
      </c>
      <c r="B423" s="5"/>
      <c r="C423" s="5"/>
      <c r="D423" s="5"/>
      <c r="E423" s="5"/>
      <c r="F423" s="59" t="s">
        <v>34</v>
      </c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60"/>
    </row>
    <row r="424" spans="1:30">
      <c r="A424" s="58" t="s">
        <v>35</v>
      </c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60"/>
    </row>
    <row r="425" spans="1:30">
      <c r="A425" s="58" t="s">
        <v>36</v>
      </c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60"/>
    </row>
    <row r="426" spans="1:30">
      <c r="A426" s="58" t="s">
        <v>38</v>
      </c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60"/>
    </row>
    <row r="427" spans="1:30" ht="13.5" thickBot="1">
      <c r="A427" s="61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3"/>
    </row>
    <row r="428" spans="1:30" ht="13.5" thickBot="1">
      <c r="A428" s="3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1"/>
    </row>
    <row r="429" spans="1:30" ht="15.75" customHeight="1" thickBot="1">
      <c r="A429" s="4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70" t="s">
        <v>231</v>
      </c>
      <c r="T429" s="70"/>
      <c r="U429" s="70"/>
      <c r="V429" s="70"/>
      <c r="W429" s="71"/>
      <c r="X429" s="86">
        <f>X2+15</f>
        <v>111</v>
      </c>
      <c r="Y429" s="87"/>
      <c r="Z429" s="87"/>
      <c r="AA429" s="87"/>
      <c r="AB429" s="87"/>
      <c r="AC429" s="87"/>
      <c r="AD429" s="88"/>
    </row>
    <row r="430" spans="1:30">
      <c r="A430" s="72" t="s">
        <v>27</v>
      </c>
      <c r="B430" s="73"/>
      <c r="C430" s="73"/>
      <c r="D430" s="73"/>
      <c r="E430" s="73" t="s">
        <v>52</v>
      </c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 t="s">
        <v>0</v>
      </c>
      <c r="V430" s="73"/>
      <c r="W430" s="73"/>
      <c r="X430" s="73"/>
      <c r="Y430" s="73" t="s">
        <v>1</v>
      </c>
      <c r="Z430" s="73"/>
      <c r="AA430" s="73"/>
      <c r="AB430" s="73"/>
      <c r="AC430" s="73"/>
      <c r="AD430" s="74"/>
    </row>
    <row r="431" spans="1:30" ht="13.5" thickBot="1">
      <c r="A431" s="75" t="s">
        <v>2</v>
      </c>
      <c r="B431" s="70"/>
      <c r="C431" s="70"/>
      <c r="D431" s="70" t="s">
        <v>186</v>
      </c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 t="s">
        <v>39</v>
      </c>
      <c r="X431" s="70"/>
      <c r="Y431" s="70"/>
      <c r="Z431" s="70" t="s">
        <v>119</v>
      </c>
      <c r="AA431" s="70"/>
      <c r="AB431" s="70"/>
      <c r="AC431" s="70"/>
      <c r="AD431" s="71"/>
    </row>
    <row r="432" spans="1:30">
      <c r="A432" s="4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43"/>
    </row>
    <row r="433" spans="1:30" ht="13.5" thickBot="1">
      <c r="A433" s="76" t="s">
        <v>215</v>
      </c>
      <c r="B433" s="77"/>
      <c r="C433" s="77"/>
      <c r="D433" s="77"/>
      <c r="E433" s="77"/>
      <c r="F433" s="77"/>
      <c r="G433" s="77"/>
      <c r="H433" s="2"/>
      <c r="I433" s="2"/>
      <c r="J433" s="2"/>
      <c r="K433" s="2"/>
      <c r="L433" s="77" t="s">
        <v>28</v>
      </c>
      <c r="M433" s="77"/>
      <c r="N433" s="77"/>
      <c r="O433" s="77"/>
      <c r="P433" s="77"/>
      <c r="Q433" s="77"/>
      <c r="R433" s="77"/>
      <c r="S433" s="2"/>
      <c r="T433" s="2"/>
      <c r="U433" s="2"/>
      <c r="V433" s="2"/>
      <c r="W433" s="77" t="s">
        <v>32</v>
      </c>
      <c r="X433" s="77"/>
      <c r="Y433" s="77"/>
      <c r="Z433" s="77"/>
      <c r="AA433" s="77"/>
      <c r="AB433" s="77"/>
      <c r="AC433" s="77"/>
      <c r="AD433" s="100"/>
    </row>
    <row r="434" spans="1:30" ht="13.5" thickBot="1">
      <c r="A434" s="78">
        <f>A7</f>
        <v>39783</v>
      </c>
      <c r="B434" s="98"/>
      <c r="C434" s="98"/>
      <c r="D434" s="98"/>
      <c r="E434" s="98"/>
      <c r="F434" s="98"/>
      <c r="G434" s="99"/>
      <c r="H434" s="2"/>
      <c r="I434" s="2"/>
      <c r="J434" s="2"/>
      <c r="K434" s="2"/>
      <c r="L434" s="81">
        <f>L7</f>
        <v>39816</v>
      </c>
      <c r="M434" s="82"/>
      <c r="N434" s="82"/>
      <c r="O434" s="82"/>
      <c r="P434" s="82"/>
      <c r="Q434" s="82"/>
      <c r="R434" s="83"/>
      <c r="S434" s="2"/>
      <c r="T434" s="2"/>
      <c r="U434" s="2"/>
      <c r="V434" s="2"/>
      <c r="W434" s="81">
        <f>W406</f>
        <v>39826</v>
      </c>
      <c r="X434" s="82"/>
      <c r="Y434" s="82"/>
      <c r="Z434" s="82"/>
      <c r="AA434" s="82"/>
      <c r="AB434" s="82"/>
      <c r="AC434" s="82"/>
      <c r="AD434" s="83"/>
    </row>
    <row r="435" spans="1:30" ht="13.5" thickBot="1">
      <c r="A435" s="4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43"/>
    </row>
    <row r="436" spans="1:30" ht="13.5" thickBot="1">
      <c r="A436" s="58" t="s">
        <v>24</v>
      </c>
      <c r="B436" s="59"/>
      <c r="C436" s="59"/>
      <c r="D436" s="59"/>
      <c r="E436" s="59"/>
      <c r="F436" s="59"/>
      <c r="G436" s="59"/>
      <c r="H436" s="97" t="s">
        <v>187</v>
      </c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9"/>
    </row>
    <row r="437" spans="1:30" ht="13.5" thickBot="1">
      <c r="A437" s="4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43"/>
    </row>
    <row r="438" spans="1:30">
      <c r="A438" s="72" t="s">
        <v>3</v>
      </c>
      <c r="B438" s="73"/>
      <c r="C438" s="73"/>
      <c r="D438" s="73"/>
      <c r="E438" s="73"/>
      <c r="F438" s="74"/>
      <c r="G438" s="73" t="s">
        <v>4</v>
      </c>
      <c r="H438" s="73"/>
      <c r="I438" s="74"/>
      <c r="J438" s="73" t="s">
        <v>6</v>
      </c>
      <c r="K438" s="73"/>
      <c r="L438" s="74"/>
      <c r="M438" s="73" t="s">
        <v>9</v>
      </c>
      <c r="N438" s="73"/>
      <c r="O438" s="74"/>
      <c r="P438" s="73" t="s">
        <v>8</v>
      </c>
      <c r="Q438" s="73"/>
      <c r="R438" s="73"/>
      <c r="S438" s="73"/>
      <c r="T438" s="74"/>
      <c r="U438" s="73" t="s">
        <v>10</v>
      </c>
      <c r="V438" s="73"/>
      <c r="W438" s="73"/>
      <c r="X438" s="73"/>
      <c r="Y438" s="73"/>
      <c r="Z438" s="74"/>
      <c r="AA438" s="73" t="s">
        <v>11</v>
      </c>
      <c r="AB438" s="73"/>
      <c r="AC438" s="73"/>
      <c r="AD438" s="74"/>
    </row>
    <row r="439" spans="1:30" ht="13.5" thickBot="1">
      <c r="A439" s="75"/>
      <c r="B439" s="70"/>
      <c r="C439" s="70"/>
      <c r="D439" s="70"/>
      <c r="E439" s="70"/>
      <c r="F439" s="71"/>
      <c r="G439" s="70" t="s">
        <v>5</v>
      </c>
      <c r="H439" s="70"/>
      <c r="I439" s="71"/>
      <c r="J439" s="70" t="s">
        <v>7</v>
      </c>
      <c r="K439" s="70"/>
      <c r="L439" s="71"/>
      <c r="M439" s="3"/>
      <c r="N439" s="3"/>
      <c r="O439" s="4"/>
      <c r="P439" s="3"/>
      <c r="Q439" s="3"/>
      <c r="R439" s="3"/>
      <c r="S439" s="3"/>
      <c r="T439" s="4"/>
      <c r="U439" s="70" t="s">
        <v>25</v>
      </c>
      <c r="V439" s="70"/>
      <c r="W439" s="70"/>
      <c r="X439" s="70"/>
      <c r="Y439" s="70"/>
      <c r="Z439" s="71"/>
      <c r="AA439" s="3"/>
      <c r="AB439" s="3"/>
      <c r="AC439" s="3"/>
      <c r="AD439" s="4"/>
    </row>
    <row r="440" spans="1:30">
      <c r="A440" s="89" t="s">
        <v>13</v>
      </c>
      <c r="B440" s="90"/>
      <c r="C440" s="90"/>
      <c r="D440" s="90"/>
      <c r="E440" s="90"/>
      <c r="F440" s="91"/>
      <c r="G440" s="64">
        <v>21.5</v>
      </c>
      <c r="H440" s="64"/>
      <c r="I440" s="65"/>
      <c r="J440" s="64">
        <v>37.700000000000003</v>
      </c>
      <c r="K440" s="64"/>
      <c r="L440" s="65"/>
      <c r="M440" s="92">
        <f>IF(J440-G440-30 &gt;=0,J440-G440-30,0)</f>
        <v>0</v>
      </c>
      <c r="N440" s="64"/>
      <c r="O440" s="65"/>
      <c r="P440" s="64">
        <v>10</v>
      </c>
      <c r="Q440" s="64"/>
      <c r="R440" s="64"/>
      <c r="S440" s="64"/>
      <c r="T440" s="65"/>
      <c r="U440" s="101" t="s">
        <v>16</v>
      </c>
      <c r="V440" s="102"/>
      <c r="W440" s="102"/>
      <c r="X440" s="102"/>
      <c r="Y440" s="102"/>
      <c r="Z440" s="103"/>
      <c r="AA440" s="93">
        <v>60</v>
      </c>
      <c r="AB440" s="93"/>
      <c r="AC440" s="93"/>
      <c r="AD440" s="94"/>
    </row>
    <row r="441" spans="1:30">
      <c r="A441" s="58" t="s">
        <v>15</v>
      </c>
      <c r="B441" s="59"/>
      <c r="C441" s="59"/>
      <c r="D441" s="59"/>
      <c r="E441" s="59"/>
      <c r="F441" s="60"/>
      <c r="G441" s="66"/>
      <c r="H441" s="66"/>
      <c r="I441" s="67"/>
      <c r="J441" s="66"/>
      <c r="K441" s="66"/>
      <c r="L441" s="67"/>
      <c r="M441" s="84"/>
      <c r="N441" s="66"/>
      <c r="O441" s="67"/>
      <c r="P441" s="66"/>
      <c r="Q441" s="66"/>
      <c r="R441" s="66"/>
      <c r="S441" s="66"/>
      <c r="T441" s="67"/>
      <c r="U441" s="55" t="s">
        <v>9</v>
      </c>
      <c r="V441" s="56"/>
      <c r="W441" s="56"/>
      <c r="X441" s="56"/>
      <c r="Y441" s="56"/>
      <c r="Z441" s="57"/>
      <c r="AA441" s="95">
        <f>ROUNDUP(M440,0)*P440</f>
        <v>0</v>
      </c>
      <c r="AB441" s="95"/>
      <c r="AC441" s="95"/>
      <c r="AD441" s="96"/>
    </row>
    <row r="442" spans="1:30">
      <c r="A442" s="58"/>
      <c r="B442" s="59"/>
      <c r="C442" s="59"/>
      <c r="D442" s="59"/>
      <c r="E442" s="59"/>
      <c r="F442" s="60"/>
      <c r="G442" s="66"/>
      <c r="H442" s="66"/>
      <c r="I442" s="67"/>
      <c r="J442" s="66"/>
      <c r="K442" s="66"/>
      <c r="L442" s="67"/>
      <c r="M442" s="84"/>
      <c r="N442" s="66"/>
      <c r="O442" s="67"/>
      <c r="P442" s="66"/>
      <c r="Q442" s="66"/>
      <c r="R442" s="66"/>
      <c r="S442" s="66"/>
      <c r="T442" s="67"/>
      <c r="U442" s="55" t="s">
        <v>17</v>
      </c>
      <c r="V442" s="56"/>
      <c r="W442" s="56"/>
      <c r="X442" s="56"/>
      <c r="Y442" s="56"/>
      <c r="Z442" s="57"/>
      <c r="AA442" s="95">
        <v>10</v>
      </c>
      <c r="AB442" s="95"/>
      <c r="AC442" s="95"/>
      <c r="AD442" s="96"/>
    </row>
    <row r="443" spans="1:30" ht="13.5" thickBot="1">
      <c r="A443" s="61"/>
      <c r="B443" s="62"/>
      <c r="C443" s="62"/>
      <c r="D443" s="62"/>
      <c r="E443" s="62"/>
      <c r="F443" s="63"/>
      <c r="G443" s="68"/>
      <c r="H443" s="68"/>
      <c r="I443" s="69"/>
      <c r="J443" s="68"/>
      <c r="K443" s="68"/>
      <c r="L443" s="69"/>
      <c r="M443" s="85"/>
      <c r="N443" s="68"/>
      <c r="O443" s="69"/>
      <c r="P443" s="68"/>
      <c r="Q443" s="68"/>
      <c r="R443" s="68"/>
      <c r="S443" s="68"/>
      <c r="T443" s="69"/>
      <c r="U443" s="55" t="s">
        <v>19</v>
      </c>
      <c r="V443" s="56"/>
      <c r="W443" s="56"/>
      <c r="X443" s="56"/>
      <c r="Y443" s="56"/>
      <c r="Z443" s="57"/>
      <c r="AA443" s="95">
        <v>0</v>
      </c>
      <c r="AB443" s="95"/>
      <c r="AC443" s="95"/>
      <c r="AD443" s="96"/>
    </row>
    <row r="444" spans="1:30">
      <c r="A444" s="4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55" t="s">
        <v>18</v>
      </c>
      <c r="V444" s="56"/>
      <c r="W444" s="56"/>
      <c r="X444" s="56"/>
      <c r="Y444" s="56"/>
      <c r="Z444" s="57"/>
      <c r="AA444" s="95">
        <f>+AA443*4%</f>
        <v>0</v>
      </c>
      <c r="AB444" s="95"/>
      <c r="AC444" s="95"/>
      <c r="AD444" s="96"/>
    </row>
    <row r="445" spans="1:30">
      <c r="A445" s="4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55" t="s">
        <v>37</v>
      </c>
      <c r="V445" s="56"/>
      <c r="W445" s="56"/>
      <c r="X445" s="56"/>
      <c r="Y445" s="56"/>
      <c r="Z445" s="57"/>
      <c r="AA445" s="95">
        <v>0</v>
      </c>
      <c r="AB445" s="95"/>
      <c r="AC445" s="95"/>
      <c r="AD445" s="96"/>
    </row>
    <row r="446" spans="1:30">
      <c r="A446" s="4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55" t="s">
        <v>33</v>
      </c>
      <c r="V446" s="56"/>
      <c r="W446" s="56"/>
      <c r="X446" s="56"/>
      <c r="Y446" s="56"/>
      <c r="Z446" s="57"/>
      <c r="AA446" s="95">
        <v>0</v>
      </c>
      <c r="AB446" s="95"/>
      <c r="AC446" s="95"/>
      <c r="AD446" s="96"/>
    </row>
    <row r="447" spans="1:30" ht="13.5" thickBot="1">
      <c r="A447" s="4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04" t="s">
        <v>31</v>
      </c>
      <c r="V447" s="105"/>
      <c r="W447" s="105"/>
      <c r="X447" s="105"/>
      <c r="Y447" s="105"/>
      <c r="Z447" s="106"/>
      <c r="AA447" s="107">
        <f>+(AA440+AA441+AA442+AA444+AA445+AA446)*12%</f>
        <v>8.4</v>
      </c>
      <c r="AB447" s="107"/>
      <c r="AC447" s="107"/>
      <c r="AD447" s="108"/>
    </row>
    <row r="448" spans="1:30">
      <c r="A448" s="4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09" t="s">
        <v>12</v>
      </c>
      <c r="V448" s="109"/>
      <c r="W448" s="109"/>
      <c r="X448" s="109"/>
      <c r="Y448" s="109"/>
      <c r="Z448" s="109"/>
      <c r="AA448" s="53">
        <f>SUM(AA440:AD447)</f>
        <v>78.400000000000006</v>
      </c>
      <c r="AB448" s="53"/>
      <c r="AC448" s="53"/>
      <c r="AD448" s="54"/>
    </row>
    <row r="449" spans="1:30">
      <c r="A449" s="4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43"/>
    </row>
    <row r="450" spans="1:30">
      <c r="A450" s="4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43"/>
    </row>
    <row r="451" spans="1:30">
      <c r="A451" s="44" t="s">
        <v>20</v>
      </c>
      <c r="B451" s="5"/>
      <c r="C451" s="5"/>
      <c r="D451" s="5"/>
      <c r="E451" s="5"/>
      <c r="F451" s="59" t="s">
        <v>34</v>
      </c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60"/>
    </row>
    <row r="452" spans="1:30">
      <c r="A452" s="58" t="s">
        <v>35</v>
      </c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60"/>
    </row>
    <row r="453" spans="1:30">
      <c r="A453" s="58" t="s">
        <v>36</v>
      </c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60"/>
    </row>
    <row r="454" spans="1:30">
      <c r="A454" s="58" t="s">
        <v>38</v>
      </c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60"/>
    </row>
    <row r="455" spans="1:30" ht="13.5" thickBot="1">
      <c r="A455" s="4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4"/>
    </row>
    <row r="456" spans="1:30" ht="13.5" thickBot="1"/>
    <row r="457" spans="1:30" ht="13.5" thickBot="1">
      <c r="A457" s="3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1"/>
    </row>
    <row r="458" spans="1:30" ht="15.75" customHeight="1" thickBot="1">
      <c r="A458" s="4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70" t="s">
        <v>231</v>
      </c>
      <c r="T458" s="70"/>
      <c r="U458" s="70"/>
      <c r="V458" s="70"/>
      <c r="W458" s="71"/>
      <c r="X458" s="86">
        <f>X59+14</f>
        <v>112</v>
      </c>
      <c r="Y458" s="87"/>
      <c r="Z458" s="87"/>
      <c r="AA458" s="87"/>
      <c r="AB458" s="87"/>
      <c r="AC458" s="87"/>
      <c r="AD458" s="88"/>
    </row>
    <row r="459" spans="1:30">
      <c r="A459" s="72" t="s">
        <v>27</v>
      </c>
      <c r="B459" s="73"/>
      <c r="C459" s="73"/>
      <c r="D459" s="73"/>
      <c r="E459" s="73" t="s">
        <v>14</v>
      </c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 t="s">
        <v>0</v>
      </c>
      <c r="V459" s="73"/>
      <c r="W459" s="73"/>
      <c r="X459" s="73"/>
      <c r="Y459" s="73" t="s">
        <v>1</v>
      </c>
      <c r="Z459" s="73"/>
      <c r="AA459" s="73"/>
      <c r="AB459" s="73"/>
      <c r="AC459" s="73"/>
      <c r="AD459" s="74"/>
    </row>
    <row r="460" spans="1:30" ht="13.5" thickBot="1">
      <c r="A460" s="75" t="s">
        <v>2</v>
      </c>
      <c r="B460" s="70"/>
      <c r="C460" s="70"/>
      <c r="D460" s="70" t="s">
        <v>188</v>
      </c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 t="s">
        <v>39</v>
      </c>
      <c r="X460" s="70"/>
      <c r="Y460" s="70"/>
      <c r="Z460" s="70" t="s">
        <v>120</v>
      </c>
      <c r="AA460" s="70"/>
      <c r="AB460" s="70"/>
      <c r="AC460" s="70"/>
      <c r="AD460" s="71"/>
    </row>
    <row r="461" spans="1:30">
      <c r="A461" s="4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43"/>
    </row>
    <row r="462" spans="1:30" ht="13.5" thickBot="1">
      <c r="A462" s="76" t="s">
        <v>215</v>
      </c>
      <c r="B462" s="77"/>
      <c r="C462" s="77"/>
      <c r="D462" s="77"/>
      <c r="E462" s="77"/>
      <c r="F462" s="77"/>
      <c r="G462" s="77"/>
      <c r="H462" s="2"/>
      <c r="I462" s="2"/>
      <c r="J462" s="2"/>
      <c r="K462" s="2"/>
      <c r="L462" s="77" t="s">
        <v>28</v>
      </c>
      <c r="M462" s="77"/>
      <c r="N462" s="77"/>
      <c r="O462" s="77"/>
      <c r="P462" s="77"/>
      <c r="Q462" s="77"/>
      <c r="R462" s="77"/>
      <c r="S462" s="2"/>
      <c r="T462" s="2"/>
      <c r="U462" s="2"/>
      <c r="V462" s="2"/>
      <c r="W462" s="77" t="s">
        <v>32</v>
      </c>
      <c r="X462" s="77"/>
      <c r="Y462" s="77"/>
      <c r="Z462" s="77"/>
      <c r="AA462" s="77"/>
      <c r="AB462" s="77"/>
      <c r="AC462" s="77"/>
      <c r="AD462" s="100"/>
    </row>
    <row r="463" spans="1:30" ht="13.5" thickBot="1">
      <c r="A463" s="78">
        <f>A64</f>
        <v>39783</v>
      </c>
      <c r="B463" s="79"/>
      <c r="C463" s="79"/>
      <c r="D463" s="79"/>
      <c r="E463" s="79"/>
      <c r="F463" s="79"/>
      <c r="G463" s="80"/>
      <c r="H463" s="2"/>
      <c r="I463" s="2"/>
      <c r="J463" s="2"/>
      <c r="K463" s="2"/>
      <c r="L463" s="81">
        <f>L64</f>
        <v>39816</v>
      </c>
      <c r="M463" s="82"/>
      <c r="N463" s="82"/>
      <c r="O463" s="82"/>
      <c r="P463" s="82"/>
      <c r="Q463" s="82"/>
      <c r="R463" s="83"/>
      <c r="S463" s="2"/>
      <c r="T463" s="2"/>
      <c r="U463" s="2"/>
      <c r="V463" s="2"/>
      <c r="W463" s="81">
        <f>L463+10</f>
        <v>39826</v>
      </c>
      <c r="X463" s="82"/>
      <c r="Y463" s="82"/>
      <c r="Z463" s="82"/>
      <c r="AA463" s="82"/>
      <c r="AB463" s="82"/>
      <c r="AC463" s="82"/>
      <c r="AD463" s="83"/>
    </row>
    <row r="464" spans="1:30" ht="13.5" thickBot="1">
      <c r="A464" s="4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43"/>
    </row>
    <row r="465" spans="1:30" ht="13.5" thickBot="1">
      <c r="A465" s="58" t="s">
        <v>24</v>
      </c>
      <c r="B465" s="59"/>
      <c r="C465" s="59"/>
      <c r="D465" s="59"/>
      <c r="E465" s="59"/>
      <c r="F465" s="59"/>
      <c r="G465" s="59"/>
      <c r="H465" s="97" t="s">
        <v>193</v>
      </c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9"/>
    </row>
    <row r="466" spans="1:30" ht="13.5" thickBot="1">
      <c r="A466" s="4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43"/>
    </row>
    <row r="467" spans="1:30">
      <c r="A467" s="72" t="s">
        <v>3</v>
      </c>
      <c r="B467" s="73"/>
      <c r="C467" s="73"/>
      <c r="D467" s="73"/>
      <c r="E467" s="73"/>
      <c r="F467" s="74"/>
      <c r="G467" s="73" t="s">
        <v>4</v>
      </c>
      <c r="H467" s="73"/>
      <c r="I467" s="74"/>
      <c r="J467" s="73" t="s">
        <v>6</v>
      </c>
      <c r="K467" s="73"/>
      <c r="L467" s="74"/>
      <c r="M467" s="73" t="s">
        <v>9</v>
      </c>
      <c r="N467" s="73"/>
      <c r="O467" s="74"/>
      <c r="P467" s="73" t="s">
        <v>8</v>
      </c>
      <c r="Q467" s="73"/>
      <c r="R467" s="73"/>
      <c r="S467" s="73"/>
      <c r="T467" s="74"/>
      <c r="U467" s="73" t="s">
        <v>10</v>
      </c>
      <c r="V467" s="73"/>
      <c r="W467" s="73"/>
      <c r="X467" s="73"/>
      <c r="Y467" s="73"/>
      <c r="Z467" s="74"/>
      <c r="AA467" s="73" t="s">
        <v>11</v>
      </c>
      <c r="AB467" s="73"/>
      <c r="AC467" s="73"/>
      <c r="AD467" s="74"/>
    </row>
    <row r="468" spans="1:30" ht="13.5" thickBot="1">
      <c r="A468" s="75"/>
      <c r="B468" s="70"/>
      <c r="C468" s="70"/>
      <c r="D468" s="70"/>
      <c r="E468" s="70"/>
      <c r="F468" s="71"/>
      <c r="G468" s="70" t="s">
        <v>5</v>
      </c>
      <c r="H468" s="70"/>
      <c r="I468" s="71"/>
      <c r="J468" s="70" t="s">
        <v>7</v>
      </c>
      <c r="K468" s="70"/>
      <c r="L468" s="71"/>
      <c r="M468" s="3"/>
      <c r="N468" s="3"/>
      <c r="O468" s="4"/>
      <c r="P468" s="3"/>
      <c r="Q468" s="3"/>
      <c r="R468" s="3"/>
      <c r="S468" s="3"/>
      <c r="T468" s="4"/>
      <c r="U468" s="70" t="s">
        <v>25</v>
      </c>
      <c r="V468" s="70"/>
      <c r="W468" s="70"/>
      <c r="X468" s="70"/>
      <c r="Y468" s="70"/>
      <c r="Z468" s="71"/>
      <c r="AA468" s="3"/>
      <c r="AB468" s="3"/>
      <c r="AC468" s="3"/>
      <c r="AD468" s="4"/>
    </row>
    <row r="469" spans="1:30">
      <c r="A469" s="89" t="s">
        <v>13</v>
      </c>
      <c r="B469" s="90"/>
      <c r="C469" s="90"/>
      <c r="D469" s="90"/>
      <c r="E469" s="90"/>
      <c r="F469" s="91"/>
      <c r="G469" s="64">
        <v>37.6</v>
      </c>
      <c r="H469" s="64"/>
      <c r="I469" s="65"/>
      <c r="J469" s="64">
        <v>56.1</v>
      </c>
      <c r="K469" s="64"/>
      <c r="L469" s="65"/>
      <c r="M469" s="92">
        <f>IF(J469-G469-30 &gt;=0,J469-G469-30,0)</f>
        <v>0</v>
      </c>
      <c r="N469" s="64"/>
      <c r="O469" s="65"/>
      <c r="P469" s="64">
        <v>10</v>
      </c>
      <c r="Q469" s="64"/>
      <c r="R469" s="64"/>
      <c r="S469" s="64"/>
      <c r="T469" s="65"/>
      <c r="U469" s="101" t="s">
        <v>16</v>
      </c>
      <c r="V469" s="102"/>
      <c r="W469" s="102"/>
      <c r="X469" s="102"/>
      <c r="Y469" s="102"/>
      <c r="Z469" s="103"/>
      <c r="AA469" s="93">
        <v>60</v>
      </c>
      <c r="AB469" s="93"/>
      <c r="AC469" s="93"/>
      <c r="AD469" s="94"/>
    </row>
    <row r="470" spans="1:30">
      <c r="A470" s="58" t="s">
        <v>15</v>
      </c>
      <c r="B470" s="59"/>
      <c r="C470" s="59"/>
      <c r="D470" s="59"/>
      <c r="E470" s="59"/>
      <c r="F470" s="60"/>
      <c r="G470" s="66"/>
      <c r="H470" s="66"/>
      <c r="I470" s="67"/>
      <c r="J470" s="66"/>
      <c r="K470" s="66"/>
      <c r="L470" s="67"/>
      <c r="M470" s="84"/>
      <c r="N470" s="66"/>
      <c r="O470" s="67"/>
      <c r="P470" s="66"/>
      <c r="Q470" s="66"/>
      <c r="R470" s="66"/>
      <c r="S470" s="66"/>
      <c r="T470" s="67"/>
      <c r="U470" s="55" t="s">
        <v>9</v>
      </c>
      <c r="V470" s="56"/>
      <c r="W470" s="56"/>
      <c r="X470" s="56"/>
      <c r="Y470" s="56"/>
      <c r="Z470" s="57"/>
      <c r="AA470" s="95">
        <f>ROUNDUP(M469,0)*P469</f>
        <v>0</v>
      </c>
      <c r="AB470" s="95"/>
      <c r="AC470" s="95"/>
      <c r="AD470" s="96"/>
    </row>
    <row r="471" spans="1:30">
      <c r="A471" s="58"/>
      <c r="B471" s="59"/>
      <c r="C471" s="59"/>
      <c r="D471" s="59"/>
      <c r="E471" s="59"/>
      <c r="F471" s="60"/>
      <c r="G471" s="66"/>
      <c r="H471" s="66"/>
      <c r="I471" s="67"/>
      <c r="J471" s="66"/>
      <c r="K471" s="66"/>
      <c r="L471" s="67"/>
      <c r="M471" s="84"/>
      <c r="N471" s="66"/>
      <c r="O471" s="67"/>
      <c r="P471" s="66"/>
      <c r="Q471" s="66"/>
      <c r="R471" s="66"/>
      <c r="S471" s="66"/>
      <c r="T471" s="67"/>
      <c r="U471" s="55" t="s">
        <v>17</v>
      </c>
      <c r="V471" s="56"/>
      <c r="W471" s="56"/>
      <c r="X471" s="56"/>
      <c r="Y471" s="56"/>
      <c r="Z471" s="57"/>
      <c r="AA471" s="95">
        <v>10</v>
      </c>
      <c r="AB471" s="95"/>
      <c r="AC471" s="95"/>
      <c r="AD471" s="96"/>
    </row>
    <row r="472" spans="1:30" ht="13.5" thickBot="1">
      <c r="A472" s="61"/>
      <c r="B472" s="62"/>
      <c r="C472" s="62"/>
      <c r="D472" s="62"/>
      <c r="E472" s="62"/>
      <c r="F472" s="63"/>
      <c r="G472" s="68"/>
      <c r="H472" s="68"/>
      <c r="I472" s="69"/>
      <c r="J472" s="68"/>
      <c r="K472" s="68"/>
      <c r="L472" s="69"/>
      <c r="M472" s="85"/>
      <c r="N472" s="68"/>
      <c r="O472" s="69"/>
      <c r="P472" s="68"/>
      <c r="Q472" s="68"/>
      <c r="R472" s="68"/>
      <c r="S472" s="68"/>
      <c r="T472" s="69"/>
      <c r="U472" s="55" t="s">
        <v>19</v>
      </c>
      <c r="V472" s="56"/>
      <c r="W472" s="56"/>
      <c r="X472" s="56"/>
      <c r="Y472" s="56"/>
      <c r="Z472" s="57"/>
      <c r="AA472" s="95">
        <v>0</v>
      </c>
      <c r="AB472" s="95"/>
      <c r="AC472" s="95"/>
      <c r="AD472" s="96"/>
    </row>
    <row r="473" spans="1:30">
      <c r="A473" s="4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55" t="s">
        <v>18</v>
      </c>
      <c r="V473" s="56"/>
      <c r="W473" s="56"/>
      <c r="X473" s="56"/>
      <c r="Y473" s="56"/>
      <c r="Z473" s="57"/>
      <c r="AA473" s="95">
        <f>+AA472*4%</f>
        <v>0</v>
      </c>
      <c r="AB473" s="95"/>
      <c r="AC473" s="95"/>
      <c r="AD473" s="96"/>
    </row>
    <row r="474" spans="1:30">
      <c r="A474" s="4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55" t="s">
        <v>37</v>
      </c>
      <c r="V474" s="56"/>
      <c r="W474" s="56"/>
      <c r="X474" s="56"/>
      <c r="Y474" s="56"/>
      <c r="Z474" s="57"/>
      <c r="AA474" s="95">
        <v>0</v>
      </c>
      <c r="AB474" s="95"/>
      <c r="AC474" s="95"/>
      <c r="AD474" s="96"/>
    </row>
    <row r="475" spans="1:30">
      <c r="A475" s="4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55" t="s">
        <v>33</v>
      </c>
      <c r="V475" s="56"/>
      <c r="W475" s="56"/>
      <c r="X475" s="56"/>
      <c r="Y475" s="56"/>
      <c r="Z475" s="57"/>
      <c r="AA475" s="95">
        <v>0</v>
      </c>
      <c r="AB475" s="95"/>
      <c r="AC475" s="95"/>
      <c r="AD475" s="96"/>
    </row>
    <row r="476" spans="1:30" ht="13.5" thickBot="1">
      <c r="A476" s="4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04" t="s">
        <v>31</v>
      </c>
      <c r="V476" s="105"/>
      <c r="W476" s="105"/>
      <c r="X476" s="105"/>
      <c r="Y476" s="105"/>
      <c r="Z476" s="106"/>
      <c r="AA476" s="107">
        <f>+(AA469+AA470+AA471+AA473+AA474+AA475)*12%</f>
        <v>8.4</v>
      </c>
      <c r="AB476" s="107"/>
      <c r="AC476" s="107"/>
      <c r="AD476" s="108"/>
    </row>
    <row r="477" spans="1:30">
      <c r="A477" s="4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09" t="s">
        <v>12</v>
      </c>
      <c r="V477" s="109"/>
      <c r="W477" s="109"/>
      <c r="X477" s="109"/>
      <c r="Y477" s="109"/>
      <c r="Z477" s="109"/>
      <c r="AA477" s="53">
        <f>SUM(AA469:AD476)</f>
        <v>78.400000000000006</v>
      </c>
      <c r="AB477" s="53"/>
      <c r="AC477" s="53"/>
      <c r="AD477" s="54"/>
    </row>
    <row r="478" spans="1:30">
      <c r="A478" s="4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43"/>
    </row>
    <row r="479" spans="1:30">
      <c r="A479" s="4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43"/>
    </row>
    <row r="480" spans="1:30">
      <c r="A480" s="44" t="s">
        <v>20</v>
      </c>
      <c r="B480" s="5"/>
      <c r="C480" s="5"/>
      <c r="D480" s="5"/>
      <c r="E480" s="5"/>
      <c r="F480" s="59" t="s">
        <v>34</v>
      </c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60"/>
    </row>
    <row r="481" spans="1:30">
      <c r="A481" s="58" t="s">
        <v>35</v>
      </c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60"/>
    </row>
    <row r="482" spans="1:30">
      <c r="A482" s="58" t="s">
        <v>36</v>
      </c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60"/>
    </row>
    <row r="483" spans="1:30">
      <c r="A483" s="58" t="s">
        <v>38</v>
      </c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60"/>
    </row>
    <row r="484" spans="1:30" ht="13.5" thickBot="1">
      <c r="A484" s="61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3"/>
    </row>
    <row r="485" spans="1:30" ht="13.5" thickBot="1">
      <c r="A485" s="3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1"/>
    </row>
    <row r="486" spans="1:30" ht="15.75" customHeight="1" thickBot="1">
      <c r="A486" s="4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70" t="s">
        <v>231</v>
      </c>
      <c r="T486" s="70"/>
      <c r="U486" s="70"/>
      <c r="V486" s="70"/>
      <c r="W486" s="71"/>
      <c r="X486" s="86">
        <f>X59+15</f>
        <v>113</v>
      </c>
      <c r="Y486" s="87"/>
      <c r="Z486" s="87"/>
      <c r="AA486" s="87"/>
      <c r="AB486" s="87"/>
      <c r="AC486" s="87"/>
      <c r="AD486" s="88"/>
    </row>
    <row r="487" spans="1:30">
      <c r="A487" s="72" t="s">
        <v>27</v>
      </c>
      <c r="B487" s="73"/>
      <c r="C487" s="73"/>
      <c r="D487" s="73"/>
      <c r="E487" s="73" t="s">
        <v>14</v>
      </c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 t="s">
        <v>0</v>
      </c>
      <c r="V487" s="73"/>
      <c r="W487" s="73"/>
      <c r="X487" s="73"/>
      <c r="Y487" s="73" t="s">
        <v>1</v>
      </c>
      <c r="Z487" s="73"/>
      <c r="AA487" s="73"/>
      <c r="AB487" s="73"/>
      <c r="AC487" s="73"/>
      <c r="AD487" s="74"/>
    </row>
    <row r="488" spans="1:30" ht="13.5" thickBot="1">
      <c r="A488" s="75" t="s">
        <v>2</v>
      </c>
      <c r="B488" s="70"/>
      <c r="C488" s="70"/>
      <c r="D488" s="70" t="s">
        <v>189</v>
      </c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 t="s">
        <v>39</v>
      </c>
      <c r="X488" s="70"/>
      <c r="Y488" s="70"/>
      <c r="Z488" s="70" t="s">
        <v>121</v>
      </c>
      <c r="AA488" s="70"/>
      <c r="AB488" s="70"/>
      <c r="AC488" s="70"/>
      <c r="AD488" s="71"/>
    </row>
    <row r="489" spans="1:30">
      <c r="A489" s="4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43"/>
    </row>
    <row r="490" spans="1:30" ht="13.5" thickBot="1">
      <c r="A490" s="76" t="s">
        <v>215</v>
      </c>
      <c r="B490" s="77"/>
      <c r="C490" s="77"/>
      <c r="D490" s="77"/>
      <c r="E490" s="77"/>
      <c r="F490" s="77"/>
      <c r="G490" s="77"/>
      <c r="H490" s="2"/>
      <c r="I490" s="2"/>
      <c r="J490" s="2"/>
      <c r="K490" s="2"/>
      <c r="L490" s="77" t="s">
        <v>28</v>
      </c>
      <c r="M490" s="77"/>
      <c r="N490" s="77"/>
      <c r="O490" s="77"/>
      <c r="P490" s="77"/>
      <c r="Q490" s="77"/>
      <c r="R490" s="77"/>
      <c r="S490" s="2"/>
      <c r="T490" s="2"/>
      <c r="U490" s="2"/>
      <c r="V490" s="2"/>
      <c r="W490" s="77" t="s">
        <v>32</v>
      </c>
      <c r="X490" s="77"/>
      <c r="Y490" s="77"/>
      <c r="Z490" s="77"/>
      <c r="AA490" s="77"/>
      <c r="AB490" s="77"/>
      <c r="AC490" s="77"/>
      <c r="AD490" s="100"/>
    </row>
    <row r="491" spans="1:30" ht="13.5" thickBot="1">
      <c r="A491" s="78">
        <f>A64</f>
        <v>39783</v>
      </c>
      <c r="B491" s="98"/>
      <c r="C491" s="98"/>
      <c r="D491" s="98"/>
      <c r="E491" s="98"/>
      <c r="F491" s="98"/>
      <c r="G491" s="99"/>
      <c r="H491" s="2"/>
      <c r="I491" s="2"/>
      <c r="J491" s="2"/>
      <c r="K491" s="2"/>
      <c r="L491" s="81">
        <f>L64</f>
        <v>39816</v>
      </c>
      <c r="M491" s="82"/>
      <c r="N491" s="82"/>
      <c r="O491" s="82"/>
      <c r="P491" s="82"/>
      <c r="Q491" s="82"/>
      <c r="R491" s="83"/>
      <c r="S491" s="2"/>
      <c r="T491" s="2"/>
      <c r="U491" s="2"/>
      <c r="V491" s="2"/>
      <c r="W491" s="81">
        <f>W463</f>
        <v>39826</v>
      </c>
      <c r="X491" s="82"/>
      <c r="Y491" s="82"/>
      <c r="Z491" s="82"/>
      <c r="AA491" s="82"/>
      <c r="AB491" s="82"/>
      <c r="AC491" s="82"/>
      <c r="AD491" s="83"/>
    </row>
    <row r="492" spans="1:30" ht="13.5" thickBot="1">
      <c r="A492" s="4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43"/>
    </row>
    <row r="493" spans="1:30" ht="13.5" thickBot="1">
      <c r="A493" s="58" t="s">
        <v>24</v>
      </c>
      <c r="B493" s="59"/>
      <c r="C493" s="59"/>
      <c r="D493" s="59"/>
      <c r="E493" s="59"/>
      <c r="F493" s="59"/>
      <c r="G493" s="59"/>
      <c r="H493" s="97" t="s">
        <v>190</v>
      </c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9"/>
    </row>
    <row r="494" spans="1:30" ht="13.5" thickBot="1">
      <c r="A494" s="4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43"/>
    </row>
    <row r="495" spans="1:30">
      <c r="A495" s="72" t="s">
        <v>3</v>
      </c>
      <c r="B495" s="73"/>
      <c r="C495" s="73"/>
      <c r="D495" s="73"/>
      <c r="E495" s="73"/>
      <c r="F495" s="74"/>
      <c r="G495" s="73" t="s">
        <v>4</v>
      </c>
      <c r="H495" s="73"/>
      <c r="I495" s="74"/>
      <c r="J495" s="73" t="s">
        <v>6</v>
      </c>
      <c r="K495" s="73"/>
      <c r="L495" s="74"/>
      <c r="M495" s="73" t="s">
        <v>9</v>
      </c>
      <c r="N495" s="73"/>
      <c r="O495" s="74"/>
      <c r="P495" s="73" t="s">
        <v>8</v>
      </c>
      <c r="Q495" s="73"/>
      <c r="R495" s="73"/>
      <c r="S495" s="73"/>
      <c r="T495" s="74"/>
      <c r="U495" s="73" t="s">
        <v>10</v>
      </c>
      <c r="V495" s="73"/>
      <c r="W495" s="73"/>
      <c r="X495" s="73"/>
      <c r="Y495" s="73"/>
      <c r="Z495" s="74"/>
      <c r="AA495" s="73" t="s">
        <v>11</v>
      </c>
      <c r="AB495" s="73"/>
      <c r="AC495" s="73"/>
      <c r="AD495" s="74"/>
    </row>
    <row r="496" spans="1:30" ht="13.5" thickBot="1">
      <c r="A496" s="75"/>
      <c r="B496" s="70"/>
      <c r="C496" s="70"/>
      <c r="D496" s="70"/>
      <c r="E496" s="70"/>
      <c r="F496" s="71"/>
      <c r="G496" s="70" t="s">
        <v>5</v>
      </c>
      <c r="H496" s="70"/>
      <c r="I496" s="71"/>
      <c r="J496" s="70" t="s">
        <v>7</v>
      </c>
      <c r="K496" s="70"/>
      <c r="L496" s="71"/>
      <c r="M496" s="3"/>
      <c r="N496" s="3"/>
      <c r="O496" s="4"/>
      <c r="P496" s="3"/>
      <c r="Q496" s="3"/>
      <c r="R496" s="3"/>
      <c r="S496" s="3"/>
      <c r="T496" s="4"/>
      <c r="U496" s="70" t="s">
        <v>25</v>
      </c>
      <c r="V496" s="70"/>
      <c r="W496" s="70"/>
      <c r="X496" s="70"/>
      <c r="Y496" s="70"/>
      <c r="Z496" s="71"/>
      <c r="AA496" s="3"/>
      <c r="AB496" s="3"/>
      <c r="AC496" s="3"/>
      <c r="AD496" s="4"/>
    </row>
    <row r="497" spans="1:30">
      <c r="A497" s="89" t="s">
        <v>13</v>
      </c>
      <c r="B497" s="90"/>
      <c r="C497" s="90"/>
      <c r="D497" s="90"/>
      <c r="E497" s="90"/>
      <c r="F497" s="91"/>
      <c r="G497" s="64">
        <v>41.1</v>
      </c>
      <c r="H497" s="64"/>
      <c r="I497" s="65"/>
      <c r="J497" s="64">
        <v>61.3</v>
      </c>
      <c r="K497" s="64"/>
      <c r="L497" s="65"/>
      <c r="M497" s="92">
        <f>IF(J497-G497-30 &gt;=0,J497-G497-30,0)</f>
        <v>0</v>
      </c>
      <c r="N497" s="64"/>
      <c r="O497" s="65"/>
      <c r="P497" s="64">
        <v>10</v>
      </c>
      <c r="Q497" s="64"/>
      <c r="R497" s="64"/>
      <c r="S497" s="64"/>
      <c r="T497" s="65"/>
      <c r="U497" s="101" t="s">
        <v>16</v>
      </c>
      <c r="V497" s="102"/>
      <c r="W497" s="102"/>
      <c r="X497" s="102"/>
      <c r="Y497" s="102"/>
      <c r="Z497" s="103"/>
      <c r="AA497" s="93">
        <v>60</v>
      </c>
      <c r="AB497" s="93"/>
      <c r="AC497" s="93"/>
      <c r="AD497" s="94"/>
    </row>
    <row r="498" spans="1:30">
      <c r="A498" s="58" t="s">
        <v>15</v>
      </c>
      <c r="B498" s="59"/>
      <c r="C498" s="59"/>
      <c r="D498" s="59"/>
      <c r="E498" s="59"/>
      <c r="F498" s="60"/>
      <c r="G498" s="66"/>
      <c r="H498" s="66"/>
      <c r="I498" s="67"/>
      <c r="J498" s="66"/>
      <c r="K498" s="66"/>
      <c r="L498" s="67"/>
      <c r="M498" s="84"/>
      <c r="N498" s="66"/>
      <c r="O498" s="67"/>
      <c r="P498" s="66"/>
      <c r="Q498" s="66"/>
      <c r="R498" s="66"/>
      <c r="S498" s="66"/>
      <c r="T498" s="67"/>
      <c r="U498" s="55" t="s">
        <v>9</v>
      </c>
      <c r="V498" s="56"/>
      <c r="W498" s="56"/>
      <c r="X498" s="56"/>
      <c r="Y498" s="56"/>
      <c r="Z498" s="57"/>
      <c r="AA498" s="95">
        <f>ROUNDUP(M497,0)*P497</f>
        <v>0</v>
      </c>
      <c r="AB498" s="95"/>
      <c r="AC498" s="95"/>
      <c r="AD498" s="96"/>
    </row>
    <row r="499" spans="1:30">
      <c r="A499" s="58"/>
      <c r="B499" s="59"/>
      <c r="C499" s="59"/>
      <c r="D499" s="59"/>
      <c r="E499" s="59"/>
      <c r="F499" s="60"/>
      <c r="G499" s="66"/>
      <c r="H499" s="66"/>
      <c r="I499" s="67"/>
      <c r="J499" s="66"/>
      <c r="K499" s="66"/>
      <c r="L499" s="67"/>
      <c r="M499" s="84"/>
      <c r="N499" s="66"/>
      <c r="O499" s="67"/>
      <c r="P499" s="66"/>
      <c r="Q499" s="66"/>
      <c r="R499" s="66"/>
      <c r="S499" s="66"/>
      <c r="T499" s="67"/>
      <c r="U499" s="55" t="s">
        <v>17</v>
      </c>
      <c r="V499" s="56"/>
      <c r="W499" s="56"/>
      <c r="X499" s="56"/>
      <c r="Y499" s="56"/>
      <c r="Z499" s="57"/>
      <c r="AA499" s="95">
        <v>10</v>
      </c>
      <c r="AB499" s="95"/>
      <c r="AC499" s="95"/>
      <c r="AD499" s="96"/>
    </row>
    <row r="500" spans="1:30" ht="13.5" thickBot="1">
      <c r="A500" s="61"/>
      <c r="B500" s="62"/>
      <c r="C500" s="62"/>
      <c r="D500" s="62"/>
      <c r="E500" s="62"/>
      <c r="F500" s="63"/>
      <c r="G500" s="68"/>
      <c r="H500" s="68"/>
      <c r="I500" s="69"/>
      <c r="J500" s="68"/>
      <c r="K500" s="68"/>
      <c r="L500" s="69"/>
      <c r="M500" s="85"/>
      <c r="N500" s="68"/>
      <c r="O500" s="69"/>
      <c r="P500" s="68"/>
      <c r="Q500" s="68"/>
      <c r="R500" s="68"/>
      <c r="S500" s="68"/>
      <c r="T500" s="69"/>
      <c r="U500" s="55" t="s">
        <v>19</v>
      </c>
      <c r="V500" s="56"/>
      <c r="W500" s="56"/>
      <c r="X500" s="56"/>
      <c r="Y500" s="56"/>
      <c r="Z500" s="57"/>
      <c r="AA500" s="95">
        <v>0</v>
      </c>
      <c r="AB500" s="95"/>
      <c r="AC500" s="95"/>
      <c r="AD500" s="96"/>
    </row>
    <row r="501" spans="1:30">
      <c r="A501" s="4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55" t="s">
        <v>18</v>
      </c>
      <c r="V501" s="56"/>
      <c r="W501" s="56"/>
      <c r="X501" s="56"/>
      <c r="Y501" s="56"/>
      <c r="Z501" s="57"/>
      <c r="AA501" s="95">
        <f>+AA500*4%</f>
        <v>0</v>
      </c>
      <c r="AB501" s="95"/>
      <c r="AC501" s="95"/>
      <c r="AD501" s="96"/>
    </row>
    <row r="502" spans="1:30">
      <c r="A502" s="4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55" t="s">
        <v>37</v>
      </c>
      <c r="V502" s="56"/>
      <c r="W502" s="56"/>
      <c r="X502" s="56"/>
      <c r="Y502" s="56"/>
      <c r="Z502" s="57"/>
      <c r="AA502" s="95">
        <v>0</v>
      </c>
      <c r="AB502" s="95"/>
      <c r="AC502" s="95"/>
      <c r="AD502" s="96"/>
    </row>
    <row r="503" spans="1:30">
      <c r="A503" s="4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55" t="s">
        <v>33</v>
      </c>
      <c r="V503" s="56"/>
      <c r="W503" s="56"/>
      <c r="X503" s="56"/>
      <c r="Y503" s="56"/>
      <c r="Z503" s="57"/>
      <c r="AA503" s="95">
        <v>0</v>
      </c>
      <c r="AB503" s="95"/>
      <c r="AC503" s="95"/>
      <c r="AD503" s="96"/>
    </row>
    <row r="504" spans="1:30" ht="13.5" thickBot="1">
      <c r="A504" s="4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04" t="s">
        <v>31</v>
      </c>
      <c r="V504" s="105"/>
      <c r="W504" s="105"/>
      <c r="X504" s="105"/>
      <c r="Y504" s="105"/>
      <c r="Z504" s="106"/>
      <c r="AA504" s="107">
        <f>+(AA497+AA498+AA499+AA501+AA502+AA503)*12%</f>
        <v>8.4</v>
      </c>
      <c r="AB504" s="107"/>
      <c r="AC504" s="107"/>
      <c r="AD504" s="108"/>
    </row>
    <row r="505" spans="1:30">
      <c r="A505" s="4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09" t="s">
        <v>12</v>
      </c>
      <c r="V505" s="109"/>
      <c r="W505" s="109"/>
      <c r="X505" s="109"/>
      <c r="Y505" s="109"/>
      <c r="Z505" s="109"/>
      <c r="AA505" s="53">
        <f>SUM(AA497:AD504)</f>
        <v>78.400000000000006</v>
      </c>
      <c r="AB505" s="53"/>
      <c r="AC505" s="53"/>
      <c r="AD505" s="54"/>
    </row>
    <row r="506" spans="1:30">
      <c r="A506" s="4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43"/>
    </row>
    <row r="507" spans="1:30">
      <c r="A507" s="4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43"/>
    </row>
    <row r="508" spans="1:30">
      <c r="A508" s="44" t="s">
        <v>20</v>
      </c>
      <c r="B508" s="5"/>
      <c r="C508" s="5"/>
      <c r="D508" s="5"/>
      <c r="E508" s="5"/>
      <c r="F508" s="59" t="s">
        <v>34</v>
      </c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60"/>
    </row>
    <row r="509" spans="1:30">
      <c r="A509" s="58" t="s">
        <v>35</v>
      </c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60"/>
    </row>
    <row r="510" spans="1:30">
      <c r="A510" s="58" t="s">
        <v>36</v>
      </c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60"/>
    </row>
    <row r="511" spans="1:30">
      <c r="A511" s="58" t="s">
        <v>38</v>
      </c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60"/>
    </row>
    <row r="512" spans="1:30" ht="13.5" thickBot="1">
      <c r="A512" s="4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4"/>
    </row>
    <row r="513" spans="1:30" ht="13.5" thickBot="1"/>
    <row r="514" spans="1:30" ht="13.5" thickBot="1">
      <c r="A514" s="3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1"/>
    </row>
    <row r="515" spans="1:30" ht="15.75" customHeight="1" thickBot="1">
      <c r="A515" s="4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70" t="s">
        <v>231</v>
      </c>
      <c r="T515" s="70"/>
      <c r="U515" s="70"/>
      <c r="V515" s="70"/>
      <c r="W515" s="71"/>
      <c r="X515" s="86">
        <f>X116+14</f>
        <v>114</v>
      </c>
      <c r="Y515" s="87"/>
      <c r="Z515" s="87"/>
      <c r="AA515" s="87"/>
      <c r="AB515" s="87"/>
      <c r="AC515" s="87"/>
      <c r="AD515" s="88"/>
    </row>
    <row r="516" spans="1:30">
      <c r="A516" s="72" t="s">
        <v>27</v>
      </c>
      <c r="B516" s="73"/>
      <c r="C516" s="73"/>
      <c r="D516" s="73"/>
      <c r="E516" s="73" t="s">
        <v>197</v>
      </c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 t="s">
        <v>0</v>
      </c>
      <c r="V516" s="73"/>
      <c r="W516" s="73"/>
      <c r="X516" s="73"/>
      <c r="Y516" s="73" t="s">
        <v>1</v>
      </c>
      <c r="Z516" s="73"/>
      <c r="AA516" s="73"/>
      <c r="AB516" s="73"/>
      <c r="AC516" s="73"/>
      <c r="AD516" s="74"/>
    </row>
    <row r="517" spans="1:30" ht="13.5" thickBot="1">
      <c r="A517" s="75" t="s">
        <v>2</v>
      </c>
      <c r="B517" s="70"/>
      <c r="C517" s="70"/>
      <c r="D517" s="70" t="s">
        <v>195</v>
      </c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 t="s">
        <v>39</v>
      </c>
      <c r="X517" s="70"/>
      <c r="Y517" s="70"/>
      <c r="Z517" s="70" t="s">
        <v>122</v>
      </c>
      <c r="AA517" s="70"/>
      <c r="AB517" s="70"/>
      <c r="AC517" s="70"/>
      <c r="AD517" s="71"/>
    </row>
    <row r="518" spans="1:30">
      <c r="A518" s="4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43"/>
    </row>
    <row r="519" spans="1:30" ht="13.5" thickBot="1">
      <c r="A519" s="76" t="s">
        <v>215</v>
      </c>
      <c r="B519" s="77"/>
      <c r="C519" s="77"/>
      <c r="D519" s="77"/>
      <c r="E519" s="77"/>
      <c r="F519" s="77"/>
      <c r="G519" s="77"/>
      <c r="H519" s="2"/>
      <c r="I519" s="2"/>
      <c r="J519" s="2"/>
      <c r="K519" s="2"/>
      <c r="L519" s="77" t="s">
        <v>28</v>
      </c>
      <c r="M519" s="77"/>
      <c r="N519" s="77"/>
      <c r="O519" s="77"/>
      <c r="P519" s="77"/>
      <c r="Q519" s="77"/>
      <c r="R519" s="77"/>
      <c r="S519" s="2"/>
      <c r="T519" s="2"/>
      <c r="U519" s="2"/>
      <c r="V519" s="2"/>
      <c r="W519" s="77" t="s">
        <v>32</v>
      </c>
      <c r="X519" s="77"/>
      <c r="Y519" s="77"/>
      <c r="Z519" s="77"/>
      <c r="AA519" s="77"/>
      <c r="AB519" s="77"/>
      <c r="AC519" s="77"/>
      <c r="AD519" s="100"/>
    </row>
    <row r="520" spans="1:30" ht="13.5" thickBot="1">
      <c r="A520" s="78">
        <f>A121</f>
        <v>39783</v>
      </c>
      <c r="B520" s="79"/>
      <c r="C520" s="79"/>
      <c r="D520" s="79"/>
      <c r="E520" s="79"/>
      <c r="F520" s="79"/>
      <c r="G520" s="80"/>
      <c r="H520" s="2"/>
      <c r="I520" s="2"/>
      <c r="J520" s="2"/>
      <c r="K520" s="2"/>
      <c r="L520" s="81">
        <f>L121</f>
        <v>39816</v>
      </c>
      <c r="M520" s="82"/>
      <c r="N520" s="82"/>
      <c r="O520" s="82"/>
      <c r="P520" s="82"/>
      <c r="Q520" s="82"/>
      <c r="R520" s="83"/>
      <c r="S520" s="2"/>
      <c r="T520" s="2"/>
      <c r="U520" s="2"/>
      <c r="V520" s="2"/>
      <c r="W520" s="81">
        <f>L520+10</f>
        <v>39826</v>
      </c>
      <c r="X520" s="82"/>
      <c r="Y520" s="82"/>
      <c r="Z520" s="82"/>
      <c r="AA520" s="82"/>
      <c r="AB520" s="82"/>
      <c r="AC520" s="82"/>
      <c r="AD520" s="83"/>
    </row>
    <row r="521" spans="1:30" ht="13.5" thickBot="1">
      <c r="A521" s="4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43"/>
    </row>
    <row r="522" spans="1:30" ht="13.5" thickBot="1">
      <c r="A522" s="58" t="s">
        <v>24</v>
      </c>
      <c r="B522" s="59"/>
      <c r="C522" s="59"/>
      <c r="D522" s="59"/>
      <c r="E522" s="59"/>
      <c r="F522" s="59"/>
      <c r="G522" s="59"/>
      <c r="H522" s="97" t="s">
        <v>202</v>
      </c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9"/>
    </row>
    <row r="523" spans="1:30" ht="13.5" thickBot="1">
      <c r="A523" s="4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43"/>
    </row>
    <row r="524" spans="1:30">
      <c r="A524" s="72" t="s">
        <v>3</v>
      </c>
      <c r="B524" s="73"/>
      <c r="C524" s="73"/>
      <c r="D524" s="73"/>
      <c r="E524" s="73"/>
      <c r="F524" s="74"/>
      <c r="G524" s="73" t="s">
        <v>4</v>
      </c>
      <c r="H524" s="73"/>
      <c r="I524" s="74"/>
      <c r="J524" s="73" t="s">
        <v>6</v>
      </c>
      <c r="K524" s="73"/>
      <c r="L524" s="74"/>
      <c r="M524" s="73" t="s">
        <v>9</v>
      </c>
      <c r="N524" s="73"/>
      <c r="O524" s="74"/>
      <c r="P524" s="73" t="s">
        <v>8</v>
      </c>
      <c r="Q524" s="73"/>
      <c r="R524" s="73"/>
      <c r="S524" s="73"/>
      <c r="T524" s="74"/>
      <c r="U524" s="73" t="s">
        <v>10</v>
      </c>
      <c r="V524" s="73"/>
      <c r="W524" s="73"/>
      <c r="X524" s="73"/>
      <c r="Y524" s="73"/>
      <c r="Z524" s="74"/>
      <c r="AA524" s="73" t="s">
        <v>11</v>
      </c>
      <c r="AB524" s="73"/>
      <c r="AC524" s="73"/>
      <c r="AD524" s="74"/>
    </row>
    <row r="525" spans="1:30" ht="13.5" thickBot="1">
      <c r="A525" s="75"/>
      <c r="B525" s="70"/>
      <c r="C525" s="70"/>
      <c r="D525" s="70"/>
      <c r="E525" s="70"/>
      <c r="F525" s="71"/>
      <c r="G525" s="70" t="s">
        <v>5</v>
      </c>
      <c r="H525" s="70"/>
      <c r="I525" s="71"/>
      <c r="J525" s="70" t="s">
        <v>7</v>
      </c>
      <c r="K525" s="70"/>
      <c r="L525" s="71"/>
      <c r="M525" s="3"/>
      <c r="N525" s="3"/>
      <c r="O525" s="4"/>
      <c r="P525" s="3"/>
      <c r="Q525" s="3"/>
      <c r="R525" s="3"/>
      <c r="S525" s="3"/>
      <c r="T525" s="4"/>
      <c r="U525" s="70" t="s">
        <v>25</v>
      </c>
      <c r="V525" s="70"/>
      <c r="W525" s="70"/>
      <c r="X525" s="70"/>
      <c r="Y525" s="70"/>
      <c r="Z525" s="71"/>
      <c r="AA525" s="3"/>
      <c r="AB525" s="3"/>
      <c r="AC525" s="3"/>
      <c r="AD525" s="4"/>
    </row>
    <row r="526" spans="1:30">
      <c r="A526" s="89" t="s">
        <v>13</v>
      </c>
      <c r="B526" s="90"/>
      <c r="C526" s="90"/>
      <c r="D526" s="90"/>
      <c r="E526" s="90"/>
      <c r="F526" s="91"/>
      <c r="G526" s="64">
        <v>4.5999999999999996</v>
      </c>
      <c r="H526" s="64"/>
      <c r="I526" s="65"/>
      <c r="J526" s="64">
        <v>8.6</v>
      </c>
      <c r="K526" s="64"/>
      <c r="L526" s="65"/>
      <c r="M526" s="92">
        <f>IF(J526-G526-30 &gt;=0,J526-G526-30,0)</f>
        <v>0</v>
      </c>
      <c r="N526" s="64"/>
      <c r="O526" s="65"/>
      <c r="P526" s="64">
        <v>10</v>
      </c>
      <c r="Q526" s="64"/>
      <c r="R526" s="64"/>
      <c r="S526" s="64"/>
      <c r="T526" s="65"/>
      <c r="U526" s="101" t="s">
        <v>16</v>
      </c>
      <c r="V526" s="102"/>
      <c r="W526" s="102"/>
      <c r="X526" s="102"/>
      <c r="Y526" s="102"/>
      <c r="Z526" s="103"/>
      <c r="AA526" s="93">
        <v>60</v>
      </c>
      <c r="AB526" s="93"/>
      <c r="AC526" s="93"/>
      <c r="AD526" s="94"/>
    </row>
    <row r="527" spans="1:30">
      <c r="A527" s="58" t="s">
        <v>15</v>
      </c>
      <c r="B527" s="59"/>
      <c r="C527" s="59"/>
      <c r="D527" s="59"/>
      <c r="E527" s="59"/>
      <c r="F527" s="60"/>
      <c r="G527" s="66"/>
      <c r="H527" s="66"/>
      <c r="I527" s="67"/>
      <c r="J527" s="66"/>
      <c r="K527" s="66"/>
      <c r="L527" s="67"/>
      <c r="M527" s="84"/>
      <c r="N527" s="66"/>
      <c r="O527" s="67"/>
      <c r="P527" s="66"/>
      <c r="Q527" s="66"/>
      <c r="R527" s="66"/>
      <c r="S527" s="66"/>
      <c r="T527" s="67"/>
      <c r="U527" s="55" t="s">
        <v>9</v>
      </c>
      <c r="V527" s="56"/>
      <c r="W527" s="56"/>
      <c r="X527" s="56"/>
      <c r="Y527" s="56"/>
      <c r="Z527" s="57"/>
      <c r="AA527" s="95">
        <f>ROUNDUP(M526,0)*P526</f>
        <v>0</v>
      </c>
      <c r="AB527" s="95"/>
      <c r="AC527" s="95"/>
      <c r="AD527" s="96"/>
    </row>
    <row r="528" spans="1:30">
      <c r="A528" s="58"/>
      <c r="B528" s="59"/>
      <c r="C528" s="59"/>
      <c r="D528" s="59"/>
      <c r="E528" s="59"/>
      <c r="F528" s="60"/>
      <c r="G528" s="66"/>
      <c r="H528" s="66"/>
      <c r="I528" s="67"/>
      <c r="J528" s="66"/>
      <c r="K528" s="66"/>
      <c r="L528" s="67"/>
      <c r="M528" s="84"/>
      <c r="N528" s="66"/>
      <c r="O528" s="67"/>
      <c r="P528" s="66"/>
      <c r="Q528" s="66"/>
      <c r="R528" s="66"/>
      <c r="S528" s="66"/>
      <c r="T528" s="67"/>
      <c r="U528" s="55" t="s">
        <v>17</v>
      </c>
      <c r="V528" s="56"/>
      <c r="W528" s="56"/>
      <c r="X528" s="56"/>
      <c r="Y528" s="56"/>
      <c r="Z528" s="57"/>
      <c r="AA528" s="95">
        <v>10</v>
      </c>
      <c r="AB528" s="95"/>
      <c r="AC528" s="95"/>
      <c r="AD528" s="96"/>
    </row>
    <row r="529" spans="1:30" ht="13.5" thickBot="1">
      <c r="A529" s="61"/>
      <c r="B529" s="62"/>
      <c r="C529" s="62"/>
      <c r="D529" s="62"/>
      <c r="E529" s="62"/>
      <c r="F529" s="63"/>
      <c r="G529" s="68"/>
      <c r="H529" s="68"/>
      <c r="I529" s="69"/>
      <c r="J529" s="68"/>
      <c r="K529" s="68"/>
      <c r="L529" s="69"/>
      <c r="M529" s="85"/>
      <c r="N529" s="68"/>
      <c r="O529" s="69"/>
      <c r="P529" s="68"/>
      <c r="Q529" s="68"/>
      <c r="R529" s="68"/>
      <c r="S529" s="68"/>
      <c r="T529" s="69"/>
      <c r="U529" s="55" t="s">
        <v>19</v>
      </c>
      <c r="V529" s="56"/>
      <c r="W529" s="56"/>
      <c r="X529" s="56"/>
      <c r="Y529" s="56"/>
      <c r="Z529" s="57"/>
      <c r="AA529" s="95">
        <v>0</v>
      </c>
      <c r="AB529" s="95"/>
      <c r="AC529" s="95"/>
      <c r="AD529" s="96"/>
    </row>
    <row r="530" spans="1:30">
      <c r="A530" s="4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55" t="s">
        <v>18</v>
      </c>
      <c r="V530" s="56"/>
      <c r="W530" s="56"/>
      <c r="X530" s="56"/>
      <c r="Y530" s="56"/>
      <c r="Z530" s="57"/>
      <c r="AA530" s="95">
        <f>+AA529*4%</f>
        <v>0</v>
      </c>
      <c r="AB530" s="95"/>
      <c r="AC530" s="95"/>
      <c r="AD530" s="96"/>
    </row>
    <row r="531" spans="1:30">
      <c r="A531" s="4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55" t="s">
        <v>37</v>
      </c>
      <c r="V531" s="56"/>
      <c r="W531" s="56"/>
      <c r="X531" s="56"/>
      <c r="Y531" s="56"/>
      <c r="Z531" s="57"/>
      <c r="AA531" s="95">
        <v>0</v>
      </c>
      <c r="AB531" s="95"/>
      <c r="AC531" s="95"/>
      <c r="AD531" s="96"/>
    </row>
    <row r="532" spans="1:30">
      <c r="A532" s="4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55" t="s">
        <v>33</v>
      </c>
      <c r="V532" s="56"/>
      <c r="W532" s="56"/>
      <c r="X532" s="56"/>
      <c r="Y532" s="56"/>
      <c r="Z532" s="57"/>
      <c r="AA532" s="95">
        <v>0</v>
      </c>
      <c r="AB532" s="95"/>
      <c r="AC532" s="95"/>
      <c r="AD532" s="96"/>
    </row>
    <row r="533" spans="1:30" ht="13.5" thickBot="1">
      <c r="A533" s="4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04" t="s">
        <v>31</v>
      </c>
      <c r="V533" s="105"/>
      <c r="W533" s="105"/>
      <c r="X533" s="105"/>
      <c r="Y533" s="105"/>
      <c r="Z533" s="106"/>
      <c r="AA533" s="107">
        <f>+(AA526+AA527+AA528+AA530+AA531+AA532)*12%</f>
        <v>8.4</v>
      </c>
      <c r="AB533" s="107"/>
      <c r="AC533" s="107"/>
      <c r="AD533" s="108"/>
    </row>
    <row r="534" spans="1:30">
      <c r="A534" s="4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09" t="s">
        <v>12</v>
      </c>
      <c r="V534" s="109"/>
      <c r="W534" s="109"/>
      <c r="X534" s="109"/>
      <c r="Y534" s="109"/>
      <c r="Z534" s="109"/>
      <c r="AA534" s="53">
        <f>SUM(AA526:AD533)</f>
        <v>78.400000000000006</v>
      </c>
      <c r="AB534" s="53"/>
      <c r="AC534" s="53"/>
      <c r="AD534" s="54"/>
    </row>
    <row r="535" spans="1:30">
      <c r="A535" s="4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43"/>
    </row>
    <row r="536" spans="1:30">
      <c r="A536" s="4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43"/>
    </row>
    <row r="537" spans="1:30">
      <c r="A537" s="44" t="s">
        <v>20</v>
      </c>
      <c r="B537" s="5"/>
      <c r="C537" s="5"/>
      <c r="D537" s="5"/>
      <c r="E537" s="5"/>
      <c r="F537" s="59" t="s">
        <v>34</v>
      </c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60"/>
    </row>
    <row r="538" spans="1:30">
      <c r="A538" s="58" t="s">
        <v>35</v>
      </c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60"/>
    </row>
    <row r="539" spans="1:30">
      <c r="A539" s="58" t="s">
        <v>36</v>
      </c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60"/>
    </row>
    <row r="540" spans="1:30">
      <c r="A540" s="58" t="s">
        <v>38</v>
      </c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60"/>
    </row>
    <row r="541" spans="1:30" ht="13.5" thickBot="1">
      <c r="A541" s="61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3"/>
    </row>
    <row r="542" spans="1:30" ht="13.5" thickBot="1">
      <c r="A542" s="3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1"/>
    </row>
    <row r="543" spans="1:30" ht="15.75" customHeight="1" thickBot="1">
      <c r="A543" s="4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70" t="s">
        <v>231</v>
      </c>
      <c r="T543" s="70"/>
      <c r="U543" s="70"/>
      <c r="V543" s="70"/>
      <c r="W543" s="71"/>
      <c r="X543" s="86">
        <f>X116+15</f>
        <v>115</v>
      </c>
      <c r="Y543" s="87"/>
      <c r="Z543" s="87"/>
      <c r="AA543" s="87"/>
      <c r="AB543" s="87"/>
      <c r="AC543" s="87"/>
      <c r="AD543" s="88"/>
    </row>
    <row r="544" spans="1:30">
      <c r="A544" s="72" t="s">
        <v>27</v>
      </c>
      <c r="B544" s="73"/>
      <c r="C544" s="73"/>
      <c r="D544" s="73"/>
      <c r="E544" s="73" t="s">
        <v>52</v>
      </c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 t="s">
        <v>0</v>
      </c>
      <c r="V544" s="73"/>
      <c r="W544" s="73"/>
      <c r="X544" s="73"/>
      <c r="Y544" s="73" t="s">
        <v>1</v>
      </c>
      <c r="Z544" s="73"/>
      <c r="AA544" s="73"/>
      <c r="AB544" s="73"/>
      <c r="AC544" s="73"/>
      <c r="AD544" s="74"/>
    </row>
    <row r="545" spans="1:30" ht="13.5" thickBot="1">
      <c r="A545" s="75" t="s">
        <v>2</v>
      </c>
      <c r="B545" s="70"/>
      <c r="C545" s="70"/>
      <c r="D545" s="70" t="s">
        <v>198</v>
      </c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 t="s">
        <v>39</v>
      </c>
      <c r="X545" s="70"/>
      <c r="Y545" s="70"/>
      <c r="Z545" s="70" t="s">
        <v>141</v>
      </c>
      <c r="AA545" s="70"/>
      <c r="AB545" s="70"/>
      <c r="AC545" s="70"/>
      <c r="AD545" s="71"/>
    </row>
    <row r="546" spans="1:30">
      <c r="A546" s="4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43"/>
    </row>
    <row r="547" spans="1:30" ht="13.5" thickBot="1">
      <c r="A547" s="76" t="s">
        <v>215</v>
      </c>
      <c r="B547" s="77"/>
      <c r="C547" s="77"/>
      <c r="D547" s="77"/>
      <c r="E547" s="77"/>
      <c r="F547" s="77"/>
      <c r="G547" s="77"/>
      <c r="H547" s="2"/>
      <c r="I547" s="2"/>
      <c r="J547" s="2"/>
      <c r="K547" s="2"/>
      <c r="L547" s="77" t="s">
        <v>28</v>
      </c>
      <c r="M547" s="77"/>
      <c r="N547" s="77"/>
      <c r="O547" s="77"/>
      <c r="P547" s="77"/>
      <c r="Q547" s="77"/>
      <c r="R547" s="77"/>
      <c r="S547" s="2"/>
      <c r="T547" s="2"/>
      <c r="U547" s="2"/>
      <c r="V547" s="2"/>
      <c r="W547" s="77" t="s">
        <v>32</v>
      </c>
      <c r="X547" s="77"/>
      <c r="Y547" s="77"/>
      <c r="Z547" s="77"/>
      <c r="AA547" s="77"/>
      <c r="AB547" s="77"/>
      <c r="AC547" s="77"/>
      <c r="AD547" s="100"/>
    </row>
    <row r="548" spans="1:30" ht="13.5" thickBot="1">
      <c r="A548" s="78">
        <f>A121</f>
        <v>39783</v>
      </c>
      <c r="B548" s="98"/>
      <c r="C548" s="98"/>
      <c r="D548" s="98"/>
      <c r="E548" s="98"/>
      <c r="F548" s="98"/>
      <c r="G548" s="99"/>
      <c r="H548" s="2"/>
      <c r="I548" s="2"/>
      <c r="J548" s="2"/>
      <c r="K548" s="2"/>
      <c r="L548" s="81">
        <f>L121</f>
        <v>39816</v>
      </c>
      <c r="M548" s="82"/>
      <c r="N548" s="82"/>
      <c r="O548" s="82"/>
      <c r="P548" s="82"/>
      <c r="Q548" s="82"/>
      <c r="R548" s="83"/>
      <c r="S548" s="2"/>
      <c r="T548" s="2"/>
      <c r="U548" s="2"/>
      <c r="V548" s="2"/>
      <c r="W548" s="81">
        <f>W520</f>
        <v>39826</v>
      </c>
      <c r="X548" s="82"/>
      <c r="Y548" s="82"/>
      <c r="Z548" s="82"/>
      <c r="AA548" s="82"/>
      <c r="AB548" s="82"/>
      <c r="AC548" s="82"/>
      <c r="AD548" s="83"/>
    </row>
    <row r="549" spans="1:30" ht="13.5" thickBot="1">
      <c r="A549" s="4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43"/>
    </row>
    <row r="550" spans="1:30" ht="13.5" thickBot="1">
      <c r="A550" s="58" t="s">
        <v>24</v>
      </c>
      <c r="B550" s="59"/>
      <c r="C550" s="59"/>
      <c r="D550" s="59"/>
      <c r="E550" s="59"/>
      <c r="F550" s="59"/>
      <c r="G550" s="59"/>
      <c r="H550" s="97" t="s">
        <v>203</v>
      </c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9"/>
    </row>
    <row r="551" spans="1:30" ht="13.5" thickBot="1">
      <c r="A551" s="4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43"/>
    </row>
    <row r="552" spans="1:30">
      <c r="A552" s="72" t="s">
        <v>3</v>
      </c>
      <c r="B552" s="73"/>
      <c r="C552" s="73"/>
      <c r="D552" s="73"/>
      <c r="E552" s="73"/>
      <c r="F552" s="74"/>
      <c r="G552" s="73" t="s">
        <v>4</v>
      </c>
      <c r="H552" s="73"/>
      <c r="I552" s="74"/>
      <c r="J552" s="73" t="s">
        <v>6</v>
      </c>
      <c r="K552" s="73"/>
      <c r="L552" s="74"/>
      <c r="M552" s="73" t="s">
        <v>9</v>
      </c>
      <c r="N552" s="73"/>
      <c r="O552" s="74"/>
      <c r="P552" s="73" t="s">
        <v>8</v>
      </c>
      <c r="Q552" s="73"/>
      <c r="R552" s="73"/>
      <c r="S552" s="73"/>
      <c r="T552" s="74"/>
      <c r="U552" s="73" t="s">
        <v>10</v>
      </c>
      <c r="V552" s="73"/>
      <c r="W552" s="73"/>
      <c r="X552" s="73"/>
      <c r="Y552" s="73"/>
      <c r="Z552" s="74"/>
      <c r="AA552" s="73" t="s">
        <v>11</v>
      </c>
      <c r="AB552" s="73"/>
      <c r="AC552" s="73"/>
      <c r="AD552" s="74"/>
    </row>
    <row r="553" spans="1:30" ht="13.5" thickBot="1">
      <c r="A553" s="75"/>
      <c r="B553" s="70"/>
      <c r="C553" s="70"/>
      <c r="D553" s="70"/>
      <c r="E553" s="70"/>
      <c r="F553" s="71"/>
      <c r="G553" s="70" t="s">
        <v>5</v>
      </c>
      <c r="H553" s="70"/>
      <c r="I553" s="71"/>
      <c r="J553" s="70" t="s">
        <v>7</v>
      </c>
      <c r="K553" s="70"/>
      <c r="L553" s="71"/>
      <c r="M553" s="3"/>
      <c r="N553" s="3"/>
      <c r="O553" s="4"/>
      <c r="P553" s="3"/>
      <c r="Q553" s="3"/>
      <c r="R553" s="3"/>
      <c r="S553" s="3"/>
      <c r="T553" s="4"/>
      <c r="U553" s="70" t="s">
        <v>25</v>
      </c>
      <c r="V553" s="70"/>
      <c r="W553" s="70"/>
      <c r="X553" s="70"/>
      <c r="Y553" s="70"/>
      <c r="Z553" s="71"/>
      <c r="AA553" s="3"/>
      <c r="AB553" s="3"/>
      <c r="AC553" s="3"/>
      <c r="AD553" s="4"/>
    </row>
    <row r="554" spans="1:30">
      <c r="A554" s="89" t="s">
        <v>13</v>
      </c>
      <c r="B554" s="90"/>
      <c r="C554" s="90"/>
      <c r="D554" s="90"/>
      <c r="E554" s="90"/>
      <c r="F554" s="91"/>
      <c r="G554" s="64">
        <v>9.5</v>
      </c>
      <c r="H554" s="64"/>
      <c r="I554" s="65"/>
      <c r="J554" s="64">
        <v>22.1</v>
      </c>
      <c r="K554" s="64"/>
      <c r="L554" s="65"/>
      <c r="M554" s="92">
        <f>IF(J554-G554-30 &gt;=0,J554-G554-30,0)</f>
        <v>0</v>
      </c>
      <c r="N554" s="64"/>
      <c r="O554" s="65"/>
      <c r="P554" s="64">
        <v>10</v>
      </c>
      <c r="Q554" s="64"/>
      <c r="R554" s="64"/>
      <c r="S554" s="64"/>
      <c r="T554" s="65"/>
      <c r="U554" s="101" t="s">
        <v>16</v>
      </c>
      <c r="V554" s="102"/>
      <c r="W554" s="102"/>
      <c r="X554" s="102"/>
      <c r="Y554" s="102"/>
      <c r="Z554" s="103"/>
      <c r="AA554" s="93">
        <v>60</v>
      </c>
      <c r="AB554" s="93"/>
      <c r="AC554" s="93"/>
      <c r="AD554" s="94"/>
    </row>
    <row r="555" spans="1:30">
      <c r="A555" s="58" t="s">
        <v>15</v>
      </c>
      <c r="B555" s="59"/>
      <c r="C555" s="59"/>
      <c r="D555" s="59"/>
      <c r="E555" s="59"/>
      <c r="F555" s="60"/>
      <c r="G555" s="66"/>
      <c r="H555" s="66"/>
      <c r="I555" s="67"/>
      <c r="J555" s="66"/>
      <c r="K555" s="66"/>
      <c r="L555" s="67"/>
      <c r="M555" s="84"/>
      <c r="N555" s="66"/>
      <c r="O555" s="67"/>
      <c r="P555" s="66"/>
      <c r="Q555" s="66"/>
      <c r="R555" s="66"/>
      <c r="S555" s="66"/>
      <c r="T555" s="67"/>
      <c r="U555" s="55" t="s">
        <v>9</v>
      </c>
      <c r="V555" s="56"/>
      <c r="W555" s="56"/>
      <c r="X555" s="56"/>
      <c r="Y555" s="56"/>
      <c r="Z555" s="57"/>
      <c r="AA555" s="95">
        <f>ROUNDUP(M554,0)*P554</f>
        <v>0</v>
      </c>
      <c r="AB555" s="95"/>
      <c r="AC555" s="95"/>
      <c r="AD555" s="96"/>
    </row>
    <row r="556" spans="1:30">
      <c r="A556" s="58"/>
      <c r="B556" s="59"/>
      <c r="C556" s="59"/>
      <c r="D556" s="59"/>
      <c r="E556" s="59"/>
      <c r="F556" s="60"/>
      <c r="G556" s="66"/>
      <c r="H556" s="66"/>
      <c r="I556" s="67"/>
      <c r="J556" s="66"/>
      <c r="K556" s="66"/>
      <c r="L556" s="67"/>
      <c r="M556" s="84"/>
      <c r="N556" s="66"/>
      <c r="O556" s="67"/>
      <c r="P556" s="66"/>
      <c r="Q556" s="66"/>
      <c r="R556" s="66"/>
      <c r="S556" s="66"/>
      <c r="T556" s="67"/>
      <c r="U556" s="55" t="s">
        <v>17</v>
      </c>
      <c r="V556" s="56"/>
      <c r="W556" s="56"/>
      <c r="X556" s="56"/>
      <c r="Y556" s="56"/>
      <c r="Z556" s="57"/>
      <c r="AA556" s="95">
        <v>10</v>
      </c>
      <c r="AB556" s="95"/>
      <c r="AC556" s="95"/>
      <c r="AD556" s="96"/>
    </row>
    <row r="557" spans="1:30" ht="13.5" thickBot="1">
      <c r="A557" s="61"/>
      <c r="B557" s="62"/>
      <c r="C557" s="62"/>
      <c r="D557" s="62"/>
      <c r="E557" s="62"/>
      <c r="F557" s="63"/>
      <c r="G557" s="68"/>
      <c r="H557" s="68"/>
      <c r="I557" s="69"/>
      <c r="J557" s="68"/>
      <c r="K557" s="68"/>
      <c r="L557" s="69"/>
      <c r="M557" s="85"/>
      <c r="N557" s="68"/>
      <c r="O557" s="69"/>
      <c r="P557" s="68"/>
      <c r="Q557" s="68"/>
      <c r="R557" s="68"/>
      <c r="S557" s="68"/>
      <c r="T557" s="69"/>
      <c r="U557" s="55" t="s">
        <v>19</v>
      </c>
      <c r="V557" s="56"/>
      <c r="W557" s="56"/>
      <c r="X557" s="56"/>
      <c r="Y557" s="56"/>
      <c r="Z557" s="57"/>
      <c r="AA557" s="95">
        <v>0</v>
      </c>
      <c r="AB557" s="95"/>
      <c r="AC557" s="95"/>
      <c r="AD557" s="96"/>
    </row>
    <row r="558" spans="1:30">
      <c r="A558" s="4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55" t="s">
        <v>18</v>
      </c>
      <c r="V558" s="56"/>
      <c r="W558" s="56"/>
      <c r="X558" s="56"/>
      <c r="Y558" s="56"/>
      <c r="Z558" s="57"/>
      <c r="AA558" s="95">
        <f>+AA557*4%</f>
        <v>0</v>
      </c>
      <c r="AB558" s="95"/>
      <c r="AC558" s="95"/>
      <c r="AD558" s="96"/>
    </row>
    <row r="559" spans="1:30">
      <c r="A559" s="4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55" t="s">
        <v>37</v>
      </c>
      <c r="V559" s="56"/>
      <c r="W559" s="56"/>
      <c r="X559" s="56"/>
      <c r="Y559" s="56"/>
      <c r="Z559" s="57"/>
      <c r="AA559" s="95">
        <v>0</v>
      </c>
      <c r="AB559" s="95"/>
      <c r="AC559" s="95"/>
      <c r="AD559" s="96"/>
    </row>
    <row r="560" spans="1:30">
      <c r="A560" s="4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55" t="s">
        <v>33</v>
      </c>
      <c r="V560" s="56"/>
      <c r="W560" s="56"/>
      <c r="X560" s="56"/>
      <c r="Y560" s="56"/>
      <c r="Z560" s="57"/>
      <c r="AA560" s="95">
        <v>0</v>
      </c>
      <c r="AB560" s="95"/>
      <c r="AC560" s="95"/>
      <c r="AD560" s="96"/>
    </row>
    <row r="561" spans="1:30" ht="13.5" thickBot="1">
      <c r="A561" s="4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04" t="s">
        <v>31</v>
      </c>
      <c r="V561" s="105"/>
      <c r="W561" s="105"/>
      <c r="X561" s="105"/>
      <c r="Y561" s="105"/>
      <c r="Z561" s="106"/>
      <c r="AA561" s="107">
        <f>+(AA554+AA555+AA556+AA558+AA559+AA560)*12%</f>
        <v>8.4</v>
      </c>
      <c r="AB561" s="107"/>
      <c r="AC561" s="107"/>
      <c r="AD561" s="108"/>
    </row>
    <row r="562" spans="1:30">
      <c r="A562" s="4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09" t="s">
        <v>12</v>
      </c>
      <c r="V562" s="109"/>
      <c r="W562" s="109"/>
      <c r="X562" s="109"/>
      <c r="Y562" s="109"/>
      <c r="Z562" s="109"/>
      <c r="AA562" s="53">
        <f>SUM(AA554:AD561)</f>
        <v>78.400000000000006</v>
      </c>
      <c r="AB562" s="53"/>
      <c r="AC562" s="53"/>
      <c r="AD562" s="54"/>
    </row>
    <row r="563" spans="1:30">
      <c r="A563" s="4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43"/>
    </row>
    <row r="564" spans="1:30">
      <c r="A564" s="4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43"/>
    </row>
    <row r="565" spans="1:30">
      <c r="A565" s="44" t="s">
        <v>20</v>
      </c>
      <c r="B565" s="5"/>
      <c r="C565" s="5"/>
      <c r="D565" s="5"/>
      <c r="E565" s="5"/>
      <c r="F565" s="59" t="s">
        <v>34</v>
      </c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60"/>
    </row>
    <row r="566" spans="1:30">
      <c r="A566" s="58" t="s">
        <v>35</v>
      </c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60"/>
    </row>
    <row r="567" spans="1:30">
      <c r="A567" s="58" t="s">
        <v>36</v>
      </c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60"/>
    </row>
    <row r="568" spans="1:30">
      <c r="A568" s="58" t="s">
        <v>38</v>
      </c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60"/>
    </row>
    <row r="569" spans="1:30" ht="13.5" thickBot="1">
      <c r="A569" s="4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4"/>
    </row>
    <row r="570" spans="1:30" ht="13.5" thickBot="1"/>
    <row r="571" spans="1:30" ht="13.5" thickBot="1">
      <c r="A571" s="3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1"/>
    </row>
    <row r="572" spans="1:30" ht="15.75" customHeight="1" thickBot="1">
      <c r="A572" s="4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70" t="s">
        <v>231</v>
      </c>
      <c r="T572" s="70"/>
      <c r="U572" s="70"/>
      <c r="V572" s="70"/>
      <c r="W572" s="71"/>
      <c r="X572" s="86">
        <f>X173+14</f>
        <v>116</v>
      </c>
      <c r="Y572" s="87"/>
      <c r="Z572" s="87"/>
      <c r="AA572" s="87"/>
      <c r="AB572" s="87"/>
      <c r="AC572" s="87"/>
      <c r="AD572" s="88"/>
    </row>
    <row r="573" spans="1:30">
      <c r="A573" s="72" t="s">
        <v>27</v>
      </c>
      <c r="B573" s="73"/>
      <c r="C573" s="73"/>
      <c r="D573" s="73"/>
      <c r="E573" s="73" t="s">
        <v>197</v>
      </c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 t="s">
        <v>0</v>
      </c>
      <c r="V573" s="73"/>
      <c r="W573" s="73"/>
      <c r="X573" s="73"/>
      <c r="Y573" s="73" t="s">
        <v>1</v>
      </c>
      <c r="Z573" s="73"/>
      <c r="AA573" s="73"/>
      <c r="AB573" s="73"/>
      <c r="AC573" s="73"/>
      <c r="AD573" s="74"/>
    </row>
    <row r="574" spans="1:30" ht="13.5" thickBot="1">
      <c r="A574" s="75" t="s">
        <v>2</v>
      </c>
      <c r="B574" s="70"/>
      <c r="C574" s="70"/>
      <c r="D574" s="70" t="s">
        <v>200</v>
      </c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 t="s">
        <v>39</v>
      </c>
      <c r="X574" s="70"/>
      <c r="Y574" s="70"/>
      <c r="Z574" s="70" t="s">
        <v>142</v>
      </c>
      <c r="AA574" s="70"/>
      <c r="AB574" s="70"/>
      <c r="AC574" s="70"/>
      <c r="AD574" s="71"/>
    </row>
    <row r="575" spans="1:30">
      <c r="A575" s="4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43"/>
    </row>
    <row r="576" spans="1:30" ht="13.5" thickBot="1">
      <c r="A576" s="76" t="s">
        <v>215</v>
      </c>
      <c r="B576" s="77"/>
      <c r="C576" s="77"/>
      <c r="D576" s="77"/>
      <c r="E576" s="77"/>
      <c r="F576" s="77"/>
      <c r="G576" s="77"/>
      <c r="H576" s="2"/>
      <c r="I576" s="2"/>
      <c r="J576" s="2"/>
      <c r="K576" s="2"/>
      <c r="L576" s="77" t="s">
        <v>28</v>
      </c>
      <c r="M576" s="77"/>
      <c r="N576" s="77"/>
      <c r="O576" s="77"/>
      <c r="P576" s="77"/>
      <c r="Q576" s="77"/>
      <c r="R576" s="77"/>
      <c r="S576" s="2"/>
      <c r="T576" s="2"/>
      <c r="U576" s="2"/>
      <c r="V576" s="2"/>
      <c r="W576" s="77" t="s">
        <v>32</v>
      </c>
      <c r="X576" s="77"/>
      <c r="Y576" s="77"/>
      <c r="Z576" s="77"/>
      <c r="AA576" s="77"/>
      <c r="AB576" s="77"/>
      <c r="AC576" s="77"/>
      <c r="AD576" s="100"/>
    </row>
    <row r="577" spans="1:30" ht="13.5" thickBot="1">
      <c r="A577" s="78">
        <f>A178</f>
        <v>39783</v>
      </c>
      <c r="B577" s="79"/>
      <c r="C577" s="79"/>
      <c r="D577" s="79"/>
      <c r="E577" s="79"/>
      <c r="F577" s="79"/>
      <c r="G577" s="80"/>
      <c r="H577" s="2"/>
      <c r="I577" s="2"/>
      <c r="J577" s="2"/>
      <c r="K577" s="2"/>
      <c r="L577" s="81">
        <f>L178</f>
        <v>39816</v>
      </c>
      <c r="M577" s="82"/>
      <c r="N577" s="82"/>
      <c r="O577" s="82"/>
      <c r="P577" s="82"/>
      <c r="Q577" s="82"/>
      <c r="R577" s="83"/>
      <c r="S577" s="2"/>
      <c r="T577" s="2"/>
      <c r="U577" s="2"/>
      <c r="V577" s="2"/>
      <c r="W577" s="81">
        <f>L577+10</f>
        <v>39826</v>
      </c>
      <c r="X577" s="82"/>
      <c r="Y577" s="82"/>
      <c r="Z577" s="82"/>
      <c r="AA577" s="82"/>
      <c r="AB577" s="82"/>
      <c r="AC577" s="82"/>
      <c r="AD577" s="83"/>
    </row>
    <row r="578" spans="1:30" ht="13.5" thickBot="1">
      <c r="A578" s="4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43"/>
    </row>
    <row r="579" spans="1:30" ht="13.5" thickBot="1">
      <c r="A579" s="58" t="s">
        <v>24</v>
      </c>
      <c r="B579" s="59"/>
      <c r="C579" s="59"/>
      <c r="D579" s="59"/>
      <c r="E579" s="59"/>
      <c r="F579" s="59"/>
      <c r="G579" s="59"/>
      <c r="H579" s="97" t="s">
        <v>204</v>
      </c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9"/>
    </row>
    <row r="580" spans="1:30" ht="13.5" thickBot="1">
      <c r="A580" s="4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43"/>
    </row>
    <row r="581" spans="1:30">
      <c r="A581" s="72" t="s">
        <v>3</v>
      </c>
      <c r="B581" s="73"/>
      <c r="C581" s="73"/>
      <c r="D581" s="73"/>
      <c r="E581" s="73"/>
      <c r="F581" s="74"/>
      <c r="G581" s="73" t="s">
        <v>4</v>
      </c>
      <c r="H581" s="73"/>
      <c r="I581" s="74"/>
      <c r="J581" s="73" t="s">
        <v>6</v>
      </c>
      <c r="K581" s="73"/>
      <c r="L581" s="74"/>
      <c r="M581" s="73" t="s">
        <v>9</v>
      </c>
      <c r="N581" s="73"/>
      <c r="O581" s="74"/>
      <c r="P581" s="73" t="s">
        <v>8</v>
      </c>
      <c r="Q581" s="73"/>
      <c r="R581" s="73"/>
      <c r="S581" s="73"/>
      <c r="T581" s="74"/>
      <c r="U581" s="73" t="s">
        <v>10</v>
      </c>
      <c r="V581" s="73"/>
      <c r="W581" s="73"/>
      <c r="X581" s="73"/>
      <c r="Y581" s="73"/>
      <c r="Z581" s="74"/>
      <c r="AA581" s="73" t="s">
        <v>11</v>
      </c>
      <c r="AB581" s="73"/>
      <c r="AC581" s="73"/>
      <c r="AD581" s="74"/>
    </row>
    <row r="582" spans="1:30" ht="13.5" thickBot="1">
      <c r="A582" s="75"/>
      <c r="B582" s="70"/>
      <c r="C582" s="70"/>
      <c r="D582" s="70"/>
      <c r="E582" s="70"/>
      <c r="F582" s="71"/>
      <c r="G582" s="70" t="s">
        <v>5</v>
      </c>
      <c r="H582" s="70"/>
      <c r="I582" s="71"/>
      <c r="J582" s="70" t="s">
        <v>7</v>
      </c>
      <c r="K582" s="70"/>
      <c r="L582" s="71"/>
      <c r="M582" s="3"/>
      <c r="N582" s="3"/>
      <c r="O582" s="4"/>
      <c r="P582" s="3"/>
      <c r="Q582" s="3"/>
      <c r="R582" s="3"/>
      <c r="S582" s="3"/>
      <c r="T582" s="4"/>
      <c r="U582" s="70" t="s">
        <v>25</v>
      </c>
      <c r="V582" s="70"/>
      <c r="W582" s="70"/>
      <c r="X582" s="70"/>
      <c r="Y582" s="70"/>
      <c r="Z582" s="71"/>
      <c r="AA582" s="3"/>
      <c r="AB582" s="3"/>
      <c r="AC582" s="3"/>
      <c r="AD582" s="4"/>
    </row>
    <row r="583" spans="1:30">
      <c r="A583" s="89" t="s">
        <v>13</v>
      </c>
      <c r="B583" s="90"/>
      <c r="C583" s="90"/>
      <c r="D583" s="90"/>
      <c r="E583" s="90"/>
      <c r="F583" s="91"/>
      <c r="G583" s="64">
        <v>6.8</v>
      </c>
      <c r="H583" s="64"/>
      <c r="I583" s="65"/>
      <c r="J583" s="64">
        <v>13.3</v>
      </c>
      <c r="K583" s="64"/>
      <c r="L583" s="65"/>
      <c r="M583" s="92">
        <f>IF(J583-G583-30 &gt;=0,J583-G583-30,0)</f>
        <v>0</v>
      </c>
      <c r="N583" s="64"/>
      <c r="O583" s="65"/>
      <c r="P583" s="64">
        <v>10</v>
      </c>
      <c r="Q583" s="64"/>
      <c r="R583" s="64"/>
      <c r="S583" s="64"/>
      <c r="T583" s="65"/>
      <c r="U583" s="101" t="s">
        <v>16</v>
      </c>
      <c r="V583" s="102"/>
      <c r="W583" s="102"/>
      <c r="X583" s="102"/>
      <c r="Y583" s="102"/>
      <c r="Z583" s="103"/>
      <c r="AA583" s="93">
        <v>60</v>
      </c>
      <c r="AB583" s="93"/>
      <c r="AC583" s="93"/>
      <c r="AD583" s="94"/>
    </row>
    <row r="584" spans="1:30">
      <c r="A584" s="58" t="s">
        <v>15</v>
      </c>
      <c r="B584" s="59"/>
      <c r="C584" s="59"/>
      <c r="D584" s="59"/>
      <c r="E584" s="59"/>
      <c r="F584" s="60"/>
      <c r="G584" s="66"/>
      <c r="H584" s="66"/>
      <c r="I584" s="67"/>
      <c r="J584" s="66"/>
      <c r="K584" s="66"/>
      <c r="L584" s="67"/>
      <c r="M584" s="84"/>
      <c r="N584" s="66"/>
      <c r="O584" s="67"/>
      <c r="P584" s="66"/>
      <c r="Q584" s="66"/>
      <c r="R584" s="66"/>
      <c r="S584" s="66"/>
      <c r="T584" s="67"/>
      <c r="U584" s="55" t="s">
        <v>9</v>
      </c>
      <c r="V584" s="56"/>
      <c r="W584" s="56"/>
      <c r="X584" s="56"/>
      <c r="Y584" s="56"/>
      <c r="Z584" s="57"/>
      <c r="AA584" s="95">
        <f>ROUNDUP(M583,0)*P583</f>
        <v>0</v>
      </c>
      <c r="AB584" s="95"/>
      <c r="AC584" s="95"/>
      <c r="AD584" s="96"/>
    </row>
    <row r="585" spans="1:30">
      <c r="A585" s="58"/>
      <c r="B585" s="59"/>
      <c r="C585" s="59"/>
      <c r="D585" s="59"/>
      <c r="E585" s="59"/>
      <c r="F585" s="60"/>
      <c r="G585" s="66"/>
      <c r="H585" s="66"/>
      <c r="I585" s="67"/>
      <c r="J585" s="66"/>
      <c r="K585" s="66"/>
      <c r="L585" s="67"/>
      <c r="M585" s="84"/>
      <c r="N585" s="66"/>
      <c r="O585" s="67"/>
      <c r="P585" s="66"/>
      <c r="Q585" s="66"/>
      <c r="R585" s="66"/>
      <c r="S585" s="66"/>
      <c r="T585" s="67"/>
      <c r="U585" s="55" t="s">
        <v>17</v>
      </c>
      <c r="V585" s="56"/>
      <c r="W585" s="56"/>
      <c r="X585" s="56"/>
      <c r="Y585" s="56"/>
      <c r="Z585" s="57"/>
      <c r="AA585" s="95">
        <v>10</v>
      </c>
      <c r="AB585" s="95"/>
      <c r="AC585" s="95"/>
      <c r="AD585" s="96"/>
    </row>
    <row r="586" spans="1:30" ht="13.5" thickBot="1">
      <c r="A586" s="61"/>
      <c r="B586" s="62"/>
      <c r="C586" s="62"/>
      <c r="D586" s="62"/>
      <c r="E586" s="62"/>
      <c r="F586" s="63"/>
      <c r="G586" s="68"/>
      <c r="H586" s="68"/>
      <c r="I586" s="69"/>
      <c r="J586" s="68"/>
      <c r="K586" s="68"/>
      <c r="L586" s="69"/>
      <c r="M586" s="85"/>
      <c r="N586" s="68"/>
      <c r="O586" s="69"/>
      <c r="P586" s="68"/>
      <c r="Q586" s="68"/>
      <c r="R586" s="68"/>
      <c r="S586" s="68"/>
      <c r="T586" s="69"/>
      <c r="U586" s="55" t="s">
        <v>19</v>
      </c>
      <c r="V586" s="56"/>
      <c r="W586" s="56"/>
      <c r="X586" s="56"/>
      <c r="Y586" s="56"/>
      <c r="Z586" s="57"/>
      <c r="AA586" s="95">
        <v>0</v>
      </c>
      <c r="AB586" s="95"/>
      <c r="AC586" s="95"/>
      <c r="AD586" s="96"/>
    </row>
    <row r="587" spans="1:30">
      <c r="A587" s="4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55" t="s">
        <v>18</v>
      </c>
      <c r="V587" s="56"/>
      <c r="W587" s="56"/>
      <c r="X587" s="56"/>
      <c r="Y587" s="56"/>
      <c r="Z587" s="57"/>
      <c r="AA587" s="95">
        <f>+AA586*4%</f>
        <v>0</v>
      </c>
      <c r="AB587" s="95"/>
      <c r="AC587" s="95"/>
      <c r="AD587" s="96"/>
    </row>
    <row r="588" spans="1:30">
      <c r="A588" s="4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55" t="s">
        <v>37</v>
      </c>
      <c r="V588" s="56"/>
      <c r="W588" s="56"/>
      <c r="X588" s="56"/>
      <c r="Y588" s="56"/>
      <c r="Z588" s="57"/>
      <c r="AA588" s="95">
        <v>0</v>
      </c>
      <c r="AB588" s="95"/>
      <c r="AC588" s="95"/>
      <c r="AD588" s="96"/>
    </row>
    <row r="589" spans="1:30">
      <c r="A589" s="4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55" t="s">
        <v>33</v>
      </c>
      <c r="V589" s="56"/>
      <c r="W589" s="56"/>
      <c r="X589" s="56"/>
      <c r="Y589" s="56"/>
      <c r="Z589" s="57"/>
      <c r="AA589" s="95">
        <v>0</v>
      </c>
      <c r="AB589" s="95"/>
      <c r="AC589" s="95"/>
      <c r="AD589" s="96"/>
    </row>
    <row r="590" spans="1:30" ht="13.5" thickBot="1">
      <c r="A590" s="4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04" t="s">
        <v>31</v>
      </c>
      <c r="V590" s="105"/>
      <c r="W590" s="105"/>
      <c r="X590" s="105"/>
      <c r="Y590" s="105"/>
      <c r="Z590" s="106"/>
      <c r="AA590" s="107">
        <f>+(AA583+AA584+AA585+AA587+AA588+AA589)*12%</f>
        <v>8.4</v>
      </c>
      <c r="AB590" s="107"/>
      <c r="AC590" s="107"/>
      <c r="AD590" s="108"/>
    </row>
    <row r="591" spans="1:30">
      <c r="A591" s="4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09" t="s">
        <v>12</v>
      </c>
      <c r="V591" s="109"/>
      <c r="W591" s="109"/>
      <c r="X591" s="109"/>
      <c r="Y591" s="109"/>
      <c r="Z591" s="109"/>
      <c r="AA591" s="53">
        <f>SUM(AA583:AD590)</f>
        <v>78.400000000000006</v>
      </c>
      <c r="AB591" s="53"/>
      <c r="AC591" s="53"/>
      <c r="AD591" s="54"/>
    </row>
    <row r="592" spans="1:30">
      <c r="A592" s="4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43"/>
    </row>
    <row r="593" spans="1:30">
      <c r="A593" s="4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43"/>
    </row>
    <row r="594" spans="1:30">
      <c r="A594" s="44" t="s">
        <v>20</v>
      </c>
      <c r="B594" s="5"/>
      <c r="C594" s="5"/>
      <c r="D594" s="5"/>
      <c r="E594" s="5"/>
      <c r="F594" s="59" t="s">
        <v>34</v>
      </c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60"/>
    </row>
    <row r="595" spans="1:30">
      <c r="A595" s="58" t="s">
        <v>35</v>
      </c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60"/>
    </row>
    <row r="596" spans="1:30">
      <c r="A596" s="58" t="s">
        <v>36</v>
      </c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60"/>
    </row>
    <row r="597" spans="1:30">
      <c r="A597" s="58" t="s">
        <v>38</v>
      </c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60"/>
    </row>
    <row r="598" spans="1:30" ht="13.5" thickBot="1">
      <c r="A598" s="61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3"/>
    </row>
    <row r="599" spans="1:30" ht="13.5" thickBot="1">
      <c r="A599" s="39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1"/>
    </row>
    <row r="600" spans="1:30" ht="15.75" customHeight="1" thickBot="1">
      <c r="A600" s="4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70" t="s">
        <v>231</v>
      </c>
      <c r="T600" s="70"/>
      <c r="U600" s="70"/>
      <c r="V600" s="70"/>
      <c r="W600" s="71"/>
      <c r="X600" s="86">
        <f>X173+15</f>
        <v>117</v>
      </c>
      <c r="Y600" s="87"/>
      <c r="Z600" s="87"/>
      <c r="AA600" s="87"/>
      <c r="AB600" s="87"/>
      <c r="AC600" s="87"/>
      <c r="AD600" s="88"/>
    </row>
    <row r="601" spans="1:30">
      <c r="A601" s="72" t="s">
        <v>27</v>
      </c>
      <c r="B601" s="73"/>
      <c r="C601" s="73"/>
      <c r="D601" s="73"/>
      <c r="E601" s="73" t="s">
        <v>197</v>
      </c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 t="s">
        <v>0</v>
      </c>
      <c r="V601" s="73"/>
      <c r="W601" s="73"/>
      <c r="X601" s="73"/>
      <c r="Y601" s="73" t="s">
        <v>1</v>
      </c>
      <c r="Z601" s="73"/>
      <c r="AA601" s="73"/>
      <c r="AB601" s="73"/>
      <c r="AC601" s="73"/>
      <c r="AD601" s="74"/>
    </row>
    <row r="602" spans="1:30" ht="13.5" thickBot="1">
      <c r="A602" s="75" t="s">
        <v>2</v>
      </c>
      <c r="B602" s="70"/>
      <c r="C602" s="70"/>
      <c r="D602" s="70" t="s">
        <v>222</v>
      </c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 t="s">
        <v>39</v>
      </c>
      <c r="X602" s="70"/>
      <c r="Y602" s="70"/>
      <c r="Z602" s="70" t="s">
        <v>143</v>
      </c>
      <c r="AA602" s="70"/>
      <c r="AB602" s="70"/>
      <c r="AC602" s="70"/>
      <c r="AD602" s="71"/>
    </row>
    <row r="603" spans="1:30">
      <c r="A603" s="4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43"/>
    </row>
    <row r="604" spans="1:30" ht="13.5" thickBot="1">
      <c r="A604" s="76" t="s">
        <v>215</v>
      </c>
      <c r="B604" s="77"/>
      <c r="C604" s="77"/>
      <c r="D604" s="77"/>
      <c r="E604" s="77"/>
      <c r="F604" s="77"/>
      <c r="G604" s="77"/>
      <c r="H604" s="2"/>
      <c r="I604" s="2"/>
      <c r="J604" s="2"/>
      <c r="K604" s="2"/>
      <c r="L604" s="77" t="s">
        <v>28</v>
      </c>
      <c r="M604" s="77"/>
      <c r="N604" s="77"/>
      <c r="O604" s="77"/>
      <c r="P604" s="77"/>
      <c r="Q604" s="77"/>
      <c r="R604" s="77"/>
      <c r="S604" s="2"/>
      <c r="T604" s="2"/>
      <c r="U604" s="2"/>
      <c r="V604" s="2"/>
      <c r="W604" s="77" t="s">
        <v>32</v>
      </c>
      <c r="X604" s="77"/>
      <c r="Y604" s="77"/>
      <c r="Z604" s="77"/>
      <c r="AA604" s="77"/>
      <c r="AB604" s="77"/>
      <c r="AC604" s="77"/>
      <c r="AD604" s="100"/>
    </row>
    <row r="605" spans="1:30" ht="13.5" thickBot="1">
      <c r="A605" s="78">
        <f>A178</f>
        <v>39783</v>
      </c>
      <c r="B605" s="98"/>
      <c r="C605" s="98"/>
      <c r="D605" s="98"/>
      <c r="E605" s="98"/>
      <c r="F605" s="98"/>
      <c r="G605" s="99"/>
      <c r="H605" s="2"/>
      <c r="I605" s="2"/>
      <c r="J605" s="2"/>
      <c r="K605" s="2"/>
      <c r="L605" s="81">
        <f>L178</f>
        <v>39816</v>
      </c>
      <c r="M605" s="82"/>
      <c r="N605" s="82"/>
      <c r="O605" s="82"/>
      <c r="P605" s="82"/>
      <c r="Q605" s="82"/>
      <c r="R605" s="83"/>
      <c r="S605" s="2"/>
      <c r="T605" s="2"/>
      <c r="U605" s="2"/>
      <c r="V605" s="2"/>
      <c r="W605" s="81">
        <f>W577</f>
        <v>39826</v>
      </c>
      <c r="X605" s="82"/>
      <c r="Y605" s="82"/>
      <c r="Z605" s="82"/>
      <c r="AA605" s="82"/>
      <c r="AB605" s="82"/>
      <c r="AC605" s="82"/>
      <c r="AD605" s="83"/>
    </row>
    <row r="606" spans="1:30" ht="13.5" thickBot="1">
      <c r="A606" s="4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43"/>
    </row>
    <row r="607" spans="1:30" ht="13.5" thickBot="1">
      <c r="A607" s="58" t="s">
        <v>24</v>
      </c>
      <c r="B607" s="59"/>
      <c r="C607" s="59"/>
      <c r="D607" s="59"/>
      <c r="E607" s="59"/>
      <c r="F607" s="59"/>
      <c r="G607" s="59"/>
      <c r="H607" s="97" t="s">
        <v>219</v>
      </c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9"/>
    </row>
    <row r="608" spans="1:30" ht="13.5" thickBot="1">
      <c r="A608" s="4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43"/>
    </row>
    <row r="609" spans="1:30">
      <c r="A609" s="72" t="s">
        <v>3</v>
      </c>
      <c r="B609" s="73"/>
      <c r="C609" s="73"/>
      <c r="D609" s="73"/>
      <c r="E609" s="73"/>
      <c r="F609" s="74"/>
      <c r="G609" s="73" t="s">
        <v>4</v>
      </c>
      <c r="H609" s="73"/>
      <c r="I609" s="74"/>
      <c r="J609" s="73" t="s">
        <v>6</v>
      </c>
      <c r="K609" s="73"/>
      <c r="L609" s="74"/>
      <c r="M609" s="73" t="s">
        <v>9</v>
      </c>
      <c r="N609" s="73"/>
      <c r="O609" s="74"/>
      <c r="P609" s="73" t="s">
        <v>8</v>
      </c>
      <c r="Q609" s="73"/>
      <c r="R609" s="73"/>
      <c r="S609" s="73"/>
      <c r="T609" s="74"/>
      <c r="U609" s="73" t="s">
        <v>10</v>
      </c>
      <c r="V609" s="73"/>
      <c r="W609" s="73"/>
      <c r="X609" s="73"/>
      <c r="Y609" s="73"/>
      <c r="Z609" s="74"/>
      <c r="AA609" s="73" t="s">
        <v>11</v>
      </c>
      <c r="AB609" s="73"/>
      <c r="AC609" s="73"/>
      <c r="AD609" s="74"/>
    </row>
    <row r="610" spans="1:30" ht="13.5" thickBot="1">
      <c r="A610" s="75"/>
      <c r="B610" s="70"/>
      <c r="C610" s="70"/>
      <c r="D610" s="70"/>
      <c r="E610" s="70"/>
      <c r="F610" s="71"/>
      <c r="G610" s="70" t="s">
        <v>5</v>
      </c>
      <c r="H610" s="70"/>
      <c r="I610" s="71"/>
      <c r="J610" s="70" t="s">
        <v>7</v>
      </c>
      <c r="K610" s="70"/>
      <c r="L610" s="71"/>
      <c r="M610" s="3"/>
      <c r="N610" s="3"/>
      <c r="O610" s="4"/>
      <c r="P610" s="3"/>
      <c r="Q610" s="3"/>
      <c r="R610" s="3"/>
      <c r="S610" s="3"/>
      <c r="T610" s="4"/>
      <c r="U610" s="70" t="s">
        <v>25</v>
      </c>
      <c r="V610" s="70"/>
      <c r="W610" s="70"/>
      <c r="X610" s="70"/>
      <c r="Y610" s="70"/>
      <c r="Z610" s="71"/>
      <c r="AA610" s="3"/>
      <c r="AB610" s="3"/>
      <c r="AC610" s="3"/>
      <c r="AD610" s="4"/>
    </row>
    <row r="611" spans="1:30">
      <c r="A611" s="89" t="s">
        <v>13</v>
      </c>
      <c r="B611" s="90"/>
      <c r="C611" s="90"/>
      <c r="D611" s="90"/>
      <c r="E611" s="90"/>
      <c r="F611" s="91"/>
      <c r="G611" s="64">
        <v>0</v>
      </c>
      <c r="H611" s="64"/>
      <c r="I611" s="65"/>
      <c r="J611" s="64">
        <v>5.6</v>
      </c>
      <c r="K611" s="64"/>
      <c r="L611" s="65"/>
      <c r="M611" s="92">
        <f>IF(J611-G611-30 &gt;=0,J611-G611-30,0)</f>
        <v>0</v>
      </c>
      <c r="N611" s="64"/>
      <c r="O611" s="65"/>
      <c r="P611" s="64">
        <v>10</v>
      </c>
      <c r="Q611" s="64"/>
      <c r="R611" s="64"/>
      <c r="S611" s="64"/>
      <c r="T611" s="65"/>
      <c r="U611" s="101" t="s">
        <v>16</v>
      </c>
      <c r="V611" s="102"/>
      <c r="W611" s="102"/>
      <c r="X611" s="102"/>
      <c r="Y611" s="102"/>
      <c r="Z611" s="103"/>
      <c r="AA611" s="93">
        <v>60</v>
      </c>
      <c r="AB611" s="93"/>
      <c r="AC611" s="93"/>
      <c r="AD611" s="94"/>
    </row>
    <row r="612" spans="1:30">
      <c r="A612" s="58" t="s">
        <v>15</v>
      </c>
      <c r="B612" s="59"/>
      <c r="C612" s="59"/>
      <c r="D612" s="59"/>
      <c r="E612" s="59"/>
      <c r="F612" s="60"/>
      <c r="G612" s="66"/>
      <c r="H612" s="66"/>
      <c r="I612" s="67"/>
      <c r="J612" s="66"/>
      <c r="K612" s="66"/>
      <c r="L612" s="67"/>
      <c r="M612" s="84"/>
      <c r="N612" s="66"/>
      <c r="O612" s="67"/>
      <c r="P612" s="66"/>
      <c r="Q612" s="66"/>
      <c r="R612" s="66"/>
      <c r="S612" s="66"/>
      <c r="T612" s="67"/>
      <c r="U612" s="55" t="s">
        <v>9</v>
      </c>
      <c r="V612" s="56"/>
      <c r="W612" s="56"/>
      <c r="X612" s="56"/>
      <c r="Y612" s="56"/>
      <c r="Z612" s="57"/>
      <c r="AA612" s="95">
        <f>ROUNDUP(M611,0)*P611</f>
        <v>0</v>
      </c>
      <c r="AB612" s="95"/>
      <c r="AC612" s="95"/>
      <c r="AD612" s="96"/>
    </row>
    <row r="613" spans="1:30">
      <c r="A613" s="58"/>
      <c r="B613" s="59"/>
      <c r="C613" s="59"/>
      <c r="D613" s="59"/>
      <c r="E613" s="59"/>
      <c r="F613" s="60"/>
      <c r="G613" s="66"/>
      <c r="H613" s="66"/>
      <c r="I613" s="67"/>
      <c r="J613" s="66"/>
      <c r="K613" s="66"/>
      <c r="L613" s="67"/>
      <c r="M613" s="84"/>
      <c r="N613" s="66"/>
      <c r="O613" s="67"/>
      <c r="P613" s="66"/>
      <c r="Q613" s="66"/>
      <c r="R613" s="66"/>
      <c r="S613" s="66"/>
      <c r="T613" s="67"/>
      <c r="U613" s="55" t="s">
        <v>17</v>
      </c>
      <c r="V613" s="56"/>
      <c r="W613" s="56"/>
      <c r="X613" s="56"/>
      <c r="Y613" s="56"/>
      <c r="Z613" s="57"/>
      <c r="AA613" s="95">
        <v>10</v>
      </c>
      <c r="AB613" s="95"/>
      <c r="AC613" s="95"/>
      <c r="AD613" s="96"/>
    </row>
    <row r="614" spans="1:30" ht="13.5" thickBot="1">
      <c r="A614" s="61"/>
      <c r="B614" s="62"/>
      <c r="C614" s="62"/>
      <c r="D614" s="62"/>
      <c r="E614" s="62"/>
      <c r="F614" s="63"/>
      <c r="G614" s="68"/>
      <c r="H614" s="68"/>
      <c r="I614" s="69"/>
      <c r="J614" s="68"/>
      <c r="K614" s="68"/>
      <c r="L614" s="69"/>
      <c r="M614" s="85"/>
      <c r="N614" s="68"/>
      <c r="O614" s="69"/>
      <c r="P614" s="68"/>
      <c r="Q614" s="68"/>
      <c r="R614" s="68"/>
      <c r="S614" s="68"/>
      <c r="T614" s="69"/>
      <c r="U614" s="55" t="s">
        <v>19</v>
      </c>
      <c r="V614" s="56"/>
      <c r="W614" s="56"/>
      <c r="X614" s="56"/>
      <c r="Y614" s="56"/>
      <c r="Z614" s="57"/>
      <c r="AA614" s="95">
        <v>0</v>
      </c>
      <c r="AB614" s="95"/>
      <c r="AC614" s="95"/>
      <c r="AD614" s="96"/>
    </row>
    <row r="615" spans="1:30">
      <c r="A615" s="4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55" t="s">
        <v>18</v>
      </c>
      <c r="V615" s="56"/>
      <c r="W615" s="56"/>
      <c r="X615" s="56"/>
      <c r="Y615" s="56"/>
      <c r="Z615" s="57"/>
      <c r="AA615" s="95">
        <f>+AA614*4%</f>
        <v>0</v>
      </c>
      <c r="AB615" s="95"/>
      <c r="AC615" s="95"/>
      <c r="AD615" s="96"/>
    </row>
    <row r="616" spans="1:30">
      <c r="A616" s="4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55" t="s">
        <v>37</v>
      </c>
      <c r="V616" s="56"/>
      <c r="W616" s="56"/>
      <c r="X616" s="56"/>
      <c r="Y616" s="56"/>
      <c r="Z616" s="57"/>
      <c r="AA616" s="95">
        <v>0</v>
      </c>
      <c r="AB616" s="95"/>
      <c r="AC616" s="95"/>
      <c r="AD616" s="96"/>
    </row>
    <row r="617" spans="1:30">
      <c r="A617" s="4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55" t="s">
        <v>33</v>
      </c>
      <c r="V617" s="56"/>
      <c r="W617" s="56"/>
      <c r="X617" s="56"/>
      <c r="Y617" s="56"/>
      <c r="Z617" s="57"/>
      <c r="AA617" s="95">
        <v>0</v>
      </c>
      <c r="AB617" s="95"/>
      <c r="AC617" s="95"/>
      <c r="AD617" s="96"/>
    </row>
    <row r="618" spans="1:30" ht="13.5" thickBot="1">
      <c r="A618" s="4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04" t="s">
        <v>31</v>
      </c>
      <c r="V618" s="105"/>
      <c r="W618" s="105"/>
      <c r="X618" s="105"/>
      <c r="Y618" s="105"/>
      <c r="Z618" s="106"/>
      <c r="AA618" s="107">
        <f>+(AA611+AA612+AA613+AA615+AA616+AA617)*12%</f>
        <v>8.4</v>
      </c>
      <c r="AB618" s="107"/>
      <c r="AC618" s="107"/>
      <c r="AD618" s="108"/>
    </row>
    <row r="619" spans="1:30">
      <c r="A619" s="4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09" t="s">
        <v>12</v>
      </c>
      <c r="V619" s="109"/>
      <c r="W619" s="109"/>
      <c r="X619" s="109"/>
      <c r="Y619" s="109"/>
      <c r="Z619" s="109"/>
      <c r="AA619" s="53">
        <f>SUM(AA611:AD618)</f>
        <v>78.400000000000006</v>
      </c>
      <c r="AB619" s="53"/>
      <c r="AC619" s="53"/>
      <c r="AD619" s="54"/>
    </row>
    <row r="620" spans="1:30">
      <c r="A620" s="4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43"/>
    </row>
    <row r="621" spans="1:30">
      <c r="A621" s="4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43"/>
    </row>
    <row r="622" spans="1:30">
      <c r="A622" s="44" t="s">
        <v>20</v>
      </c>
      <c r="B622" s="5"/>
      <c r="C622" s="5"/>
      <c r="D622" s="5"/>
      <c r="E622" s="5"/>
      <c r="F622" s="59" t="s">
        <v>34</v>
      </c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60"/>
    </row>
    <row r="623" spans="1:30">
      <c r="A623" s="58" t="s">
        <v>35</v>
      </c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60"/>
    </row>
    <row r="624" spans="1:30">
      <c r="A624" s="58" t="s">
        <v>36</v>
      </c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60"/>
    </row>
    <row r="625" spans="1:30">
      <c r="A625" s="58" t="s">
        <v>38</v>
      </c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60"/>
    </row>
    <row r="626" spans="1:30" ht="13.5" thickBot="1">
      <c r="A626" s="4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4"/>
    </row>
    <row r="627" spans="1:30" ht="13.5" thickBot="1"/>
    <row r="628" spans="1:30" ht="13.5" thickBot="1">
      <c r="A628" s="39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1"/>
    </row>
    <row r="629" spans="1:30" ht="15.75" customHeight="1" thickBot="1">
      <c r="A629" s="4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70" t="s">
        <v>231</v>
      </c>
      <c r="T629" s="70"/>
      <c r="U629" s="70"/>
      <c r="V629" s="70"/>
      <c r="W629" s="71"/>
      <c r="X629" s="86">
        <f>X230+14</f>
        <v>118</v>
      </c>
      <c r="Y629" s="87"/>
      <c r="Z629" s="87"/>
      <c r="AA629" s="87"/>
      <c r="AB629" s="87"/>
      <c r="AC629" s="87"/>
      <c r="AD629" s="88"/>
    </row>
    <row r="630" spans="1:30">
      <c r="A630" s="72" t="s">
        <v>27</v>
      </c>
      <c r="B630" s="73"/>
      <c r="C630" s="73"/>
      <c r="D630" s="73"/>
      <c r="E630" s="73" t="s">
        <v>197</v>
      </c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 t="s">
        <v>0</v>
      </c>
      <c r="V630" s="73"/>
      <c r="W630" s="73"/>
      <c r="X630" s="73"/>
      <c r="Y630" s="73" t="s">
        <v>1</v>
      </c>
      <c r="Z630" s="73"/>
      <c r="AA630" s="73"/>
      <c r="AB630" s="73"/>
      <c r="AC630" s="73"/>
      <c r="AD630" s="74"/>
    </row>
    <row r="631" spans="1:30" ht="13.5" thickBot="1">
      <c r="A631" s="75" t="s">
        <v>2</v>
      </c>
      <c r="B631" s="70"/>
      <c r="C631" s="70"/>
      <c r="D631" s="70" t="s">
        <v>223</v>
      </c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 t="s">
        <v>39</v>
      </c>
      <c r="X631" s="70"/>
      <c r="Y631" s="70"/>
      <c r="Z631" s="70" t="s">
        <v>144</v>
      </c>
      <c r="AA631" s="70"/>
      <c r="AB631" s="70"/>
      <c r="AC631" s="70"/>
      <c r="AD631" s="71"/>
    </row>
    <row r="632" spans="1:30">
      <c r="A632" s="4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43"/>
    </row>
    <row r="633" spans="1:30" ht="13.5" thickBot="1">
      <c r="A633" s="76" t="s">
        <v>215</v>
      </c>
      <c r="B633" s="77"/>
      <c r="C633" s="77"/>
      <c r="D633" s="77"/>
      <c r="E633" s="77"/>
      <c r="F633" s="77"/>
      <c r="G633" s="77"/>
      <c r="H633" s="2"/>
      <c r="I633" s="2"/>
      <c r="J633" s="2"/>
      <c r="K633" s="2"/>
      <c r="L633" s="77" t="s">
        <v>28</v>
      </c>
      <c r="M633" s="77"/>
      <c r="N633" s="77"/>
      <c r="O633" s="77"/>
      <c r="P633" s="77"/>
      <c r="Q633" s="77"/>
      <c r="R633" s="77"/>
      <c r="S633" s="2"/>
      <c r="T633" s="2"/>
      <c r="U633" s="2"/>
      <c r="V633" s="2"/>
      <c r="W633" s="77" t="s">
        <v>32</v>
      </c>
      <c r="X633" s="77"/>
      <c r="Y633" s="77"/>
      <c r="Z633" s="77"/>
      <c r="AA633" s="77"/>
      <c r="AB633" s="77"/>
      <c r="AC633" s="77"/>
      <c r="AD633" s="100"/>
    </row>
    <row r="634" spans="1:30" ht="13.5" thickBot="1">
      <c r="A634" s="78">
        <f>A235</f>
        <v>39783</v>
      </c>
      <c r="B634" s="79"/>
      <c r="C634" s="79"/>
      <c r="D634" s="79"/>
      <c r="E634" s="79"/>
      <c r="F634" s="79"/>
      <c r="G634" s="80"/>
      <c r="H634" s="2"/>
      <c r="I634" s="2"/>
      <c r="J634" s="2"/>
      <c r="K634" s="2"/>
      <c r="L634" s="81">
        <f>L235</f>
        <v>39816</v>
      </c>
      <c r="M634" s="82"/>
      <c r="N634" s="82"/>
      <c r="O634" s="82"/>
      <c r="P634" s="82"/>
      <c r="Q634" s="82"/>
      <c r="R634" s="83"/>
      <c r="S634" s="2"/>
      <c r="T634" s="2"/>
      <c r="U634" s="2"/>
      <c r="V634" s="2"/>
      <c r="W634" s="81">
        <f>L634+10</f>
        <v>39826</v>
      </c>
      <c r="X634" s="82"/>
      <c r="Y634" s="82"/>
      <c r="Z634" s="82"/>
      <c r="AA634" s="82"/>
      <c r="AB634" s="82"/>
      <c r="AC634" s="82"/>
      <c r="AD634" s="83"/>
    </row>
    <row r="635" spans="1:30" ht="13.5" thickBot="1">
      <c r="A635" s="4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43"/>
    </row>
    <row r="636" spans="1:30" ht="13.5" thickBot="1">
      <c r="A636" s="58" t="s">
        <v>24</v>
      </c>
      <c r="B636" s="59"/>
      <c r="C636" s="59"/>
      <c r="D636" s="59"/>
      <c r="E636" s="59"/>
      <c r="F636" s="59"/>
      <c r="G636" s="59"/>
      <c r="H636" s="97" t="s">
        <v>220</v>
      </c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9"/>
    </row>
    <row r="637" spans="1:30" ht="13.5" thickBot="1">
      <c r="A637" s="4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43"/>
    </row>
    <row r="638" spans="1:30">
      <c r="A638" s="72" t="s">
        <v>3</v>
      </c>
      <c r="B638" s="73"/>
      <c r="C638" s="73"/>
      <c r="D638" s="73"/>
      <c r="E638" s="73"/>
      <c r="F638" s="74"/>
      <c r="G638" s="73" t="s">
        <v>4</v>
      </c>
      <c r="H638" s="73"/>
      <c r="I638" s="74"/>
      <c r="J638" s="73" t="s">
        <v>6</v>
      </c>
      <c r="K638" s="73"/>
      <c r="L638" s="74"/>
      <c r="M638" s="73" t="s">
        <v>9</v>
      </c>
      <c r="N638" s="73"/>
      <c r="O638" s="74"/>
      <c r="P638" s="73" t="s">
        <v>8</v>
      </c>
      <c r="Q638" s="73"/>
      <c r="R638" s="73"/>
      <c r="S638" s="73"/>
      <c r="T638" s="74"/>
      <c r="U638" s="73" t="s">
        <v>10</v>
      </c>
      <c r="V638" s="73"/>
      <c r="W638" s="73"/>
      <c r="X638" s="73"/>
      <c r="Y638" s="73"/>
      <c r="Z638" s="74"/>
      <c r="AA638" s="73" t="s">
        <v>11</v>
      </c>
      <c r="AB638" s="73"/>
      <c r="AC638" s="73"/>
      <c r="AD638" s="74"/>
    </row>
    <row r="639" spans="1:30" ht="13.5" thickBot="1">
      <c r="A639" s="75"/>
      <c r="B639" s="70"/>
      <c r="C639" s="70"/>
      <c r="D639" s="70"/>
      <c r="E639" s="70"/>
      <c r="F639" s="71"/>
      <c r="G639" s="70" t="s">
        <v>5</v>
      </c>
      <c r="H639" s="70"/>
      <c r="I639" s="71"/>
      <c r="J639" s="70" t="s">
        <v>7</v>
      </c>
      <c r="K639" s="70"/>
      <c r="L639" s="71"/>
      <c r="M639" s="3"/>
      <c r="N639" s="3"/>
      <c r="O639" s="4"/>
      <c r="P639" s="3"/>
      <c r="Q639" s="3"/>
      <c r="R639" s="3"/>
      <c r="S639" s="3"/>
      <c r="T639" s="4"/>
      <c r="U639" s="70" t="s">
        <v>25</v>
      </c>
      <c r="V639" s="70"/>
      <c r="W639" s="70"/>
      <c r="X639" s="70"/>
      <c r="Y639" s="70"/>
      <c r="Z639" s="71"/>
      <c r="AA639" s="3"/>
      <c r="AB639" s="3"/>
      <c r="AC639" s="3"/>
      <c r="AD639" s="4"/>
    </row>
    <row r="640" spans="1:30">
      <c r="A640" s="89" t="s">
        <v>13</v>
      </c>
      <c r="B640" s="90"/>
      <c r="C640" s="90"/>
      <c r="D640" s="90"/>
      <c r="E640" s="90"/>
      <c r="F640" s="91"/>
      <c r="G640" s="64">
        <v>0</v>
      </c>
      <c r="H640" s="64"/>
      <c r="I640" s="65"/>
      <c r="J640" s="64">
        <v>1.8</v>
      </c>
      <c r="K640" s="64"/>
      <c r="L640" s="65"/>
      <c r="M640" s="92">
        <f>IF(J640-G640-30 &gt;=0,J640-G640-30,0)</f>
        <v>0</v>
      </c>
      <c r="N640" s="64"/>
      <c r="O640" s="65"/>
      <c r="P640" s="64">
        <v>10</v>
      </c>
      <c r="Q640" s="64"/>
      <c r="R640" s="64"/>
      <c r="S640" s="64"/>
      <c r="T640" s="65"/>
      <c r="U640" s="101" t="s">
        <v>16</v>
      </c>
      <c r="V640" s="102"/>
      <c r="W640" s="102"/>
      <c r="X640" s="102"/>
      <c r="Y640" s="102"/>
      <c r="Z640" s="103"/>
      <c r="AA640" s="93">
        <v>60</v>
      </c>
      <c r="AB640" s="93"/>
      <c r="AC640" s="93"/>
      <c r="AD640" s="94"/>
    </row>
    <row r="641" spans="1:30">
      <c r="A641" s="58" t="s">
        <v>15</v>
      </c>
      <c r="B641" s="59"/>
      <c r="C641" s="59"/>
      <c r="D641" s="59"/>
      <c r="E641" s="59"/>
      <c r="F641" s="60"/>
      <c r="G641" s="66"/>
      <c r="H641" s="66"/>
      <c r="I641" s="67"/>
      <c r="J641" s="66"/>
      <c r="K641" s="66"/>
      <c r="L641" s="67"/>
      <c r="M641" s="84"/>
      <c r="N641" s="66"/>
      <c r="O641" s="67"/>
      <c r="P641" s="66"/>
      <c r="Q641" s="66"/>
      <c r="R641" s="66"/>
      <c r="S641" s="66"/>
      <c r="T641" s="67"/>
      <c r="U641" s="55" t="s">
        <v>9</v>
      </c>
      <c r="V641" s="56"/>
      <c r="W641" s="56"/>
      <c r="X641" s="56"/>
      <c r="Y641" s="56"/>
      <c r="Z641" s="57"/>
      <c r="AA641" s="95">
        <f>ROUNDUP(M640,0)*P640</f>
        <v>0</v>
      </c>
      <c r="AB641" s="95"/>
      <c r="AC641" s="95"/>
      <c r="AD641" s="96"/>
    </row>
    <row r="642" spans="1:30">
      <c r="A642" s="58"/>
      <c r="B642" s="59"/>
      <c r="C642" s="59"/>
      <c r="D642" s="59"/>
      <c r="E642" s="59"/>
      <c r="F642" s="60"/>
      <c r="G642" s="66"/>
      <c r="H642" s="66"/>
      <c r="I642" s="67"/>
      <c r="J642" s="66"/>
      <c r="K642" s="66"/>
      <c r="L642" s="67"/>
      <c r="M642" s="84"/>
      <c r="N642" s="66"/>
      <c r="O642" s="67"/>
      <c r="P642" s="66"/>
      <c r="Q642" s="66"/>
      <c r="R642" s="66"/>
      <c r="S642" s="66"/>
      <c r="T642" s="67"/>
      <c r="U642" s="55" t="s">
        <v>17</v>
      </c>
      <c r="V642" s="56"/>
      <c r="W642" s="56"/>
      <c r="X642" s="56"/>
      <c r="Y642" s="56"/>
      <c r="Z642" s="57"/>
      <c r="AA642" s="95">
        <v>10</v>
      </c>
      <c r="AB642" s="95"/>
      <c r="AC642" s="95"/>
      <c r="AD642" s="96"/>
    </row>
    <row r="643" spans="1:30" ht="13.5" thickBot="1">
      <c r="A643" s="61"/>
      <c r="B643" s="62"/>
      <c r="C643" s="62"/>
      <c r="D643" s="62"/>
      <c r="E643" s="62"/>
      <c r="F643" s="63"/>
      <c r="G643" s="68"/>
      <c r="H643" s="68"/>
      <c r="I643" s="69"/>
      <c r="J643" s="68"/>
      <c r="K643" s="68"/>
      <c r="L643" s="69"/>
      <c r="M643" s="85"/>
      <c r="N643" s="68"/>
      <c r="O643" s="69"/>
      <c r="P643" s="68"/>
      <c r="Q643" s="68"/>
      <c r="R643" s="68"/>
      <c r="S643" s="68"/>
      <c r="T643" s="69"/>
      <c r="U643" s="55" t="s">
        <v>19</v>
      </c>
      <c r="V643" s="56"/>
      <c r="W643" s="56"/>
      <c r="X643" s="56"/>
      <c r="Y643" s="56"/>
      <c r="Z643" s="57"/>
      <c r="AA643" s="95">
        <v>0</v>
      </c>
      <c r="AB643" s="95"/>
      <c r="AC643" s="95"/>
      <c r="AD643" s="96"/>
    </row>
    <row r="644" spans="1:30">
      <c r="A644" s="4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55" t="s">
        <v>18</v>
      </c>
      <c r="V644" s="56"/>
      <c r="W644" s="56"/>
      <c r="X644" s="56"/>
      <c r="Y644" s="56"/>
      <c r="Z644" s="57"/>
      <c r="AA644" s="95">
        <f>+AA643*4%</f>
        <v>0</v>
      </c>
      <c r="AB644" s="95"/>
      <c r="AC644" s="95"/>
      <c r="AD644" s="96"/>
    </row>
    <row r="645" spans="1:30">
      <c r="A645" s="4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55" t="s">
        <v>37</v>
      </c>
      <c r="V645" s="56"/>
      <c r="W645" s="56"/>
      <c r="X645" s="56"/>
      <c r="Y645" s="56"/>
      <c r="Z645" s="57"/>
      <c r="AA645" s="95">
        <v>0</v>
      </c>
      <c r="AB645" s="95"/>
      <c r="AC645" s="95"/>
      <c r="AD645" s="96"/>
    </row>
    <row r="646" spans="1:30">
      <c r="A646" s="4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55" t="s">
        <v>33</v>
      </c>
      <c r="V646" s="56"/>
      <c r="W646" s="56"/>
      <c r="X646" s="56"/>
      <c r="Y646" s="56"/>
      <c r="Z646" s="57"/>
      <c r="AA646" s="95">
        <v>0</v>
      </c>
      <c r="AB646" s="95"/>
      <c r="AC646" s="95"/>
      <c r="AD646" s="96"/>
    </row>
    <row r="647" spans="1:30" ht="13.5" thickBot="1">
      <c r="A647" s="4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04" t="s">
        <v>31</v>
      </c>
      <c r="V647" s="105"/>
      <c r="W647" s="105"/>
      <c r="X647" s="105"/>
      <c r="Y647" s="105"/>
      <c r="Z647" s="106"/>
      <c r="AA647" s="107">
        <f>+(AA640+AA641+AA642+AA644+AA645+AA646)*12%</f>
        <v>8.4</v>
      </c>
      <c r="AB647" s="107"/>
      <c r="AC647" s="107"/>
      <c r="AD647" s="108"/>
    </row>
    <row r="648" spans="1:30">
      <c r="A648" s="4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09" t="s">
        <v>12</v>
      </c>
      <c r="V648" s="109"/>
      <c r="W648" s="109"/>
      <c r="X648" s="109"/>
      <c r="Y648" s="109"/>
      <c r="Z648" s="109"/>
      <c r="AA648" s="53">
        <f>SUM(AA640:AD647)</f>
        <v>78.400000000000006</v>
      </c>
      <c r="AB648" s="53"/>
      <c r="AC648" s="53"/>
      <c r="AD648" s="54"/>
    </row>
    <row r="649" spans="1:30">
      <c r="A649" s="4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43"/>
    </row>
    <row r="650" spans="1:30">
      <c r="A650" s="4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43"/>
    </row>
    <row r="651" spans="1:30">
      <c r="A651" s="44" t="s">
        <v>20</v>
      </c>
      <c r="B651" s="5"/>
      <c r="C651" s="5"/>
      <c r="D651" s="5"/>
      <c r="E651" s="5"/>
      <c r="F651" s="59" t="s">
        <v>34</v>
      </c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60"/>
    </row>
    <row r="652" spans="1:30">
      <c r="A652" s="58" t="s">
        <v>35</v>
      </c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60"/>
    </row>
    <row r="653" spans="1:30">
      <c r="A653" s="58" t="s">
        <v>36</v>
      </c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60"/>
    </row>
    <row r="654" spans="1:30">
      <c r="A654" s="58" t="s">
        <v>38</v>
      </c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60"/>
    </row>
    <row r="655" spans="1:30" ht="13.5" thickBot="1">
      <c r="A655" s="61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3"/>
    </row>
    <row r="656" spans="1:30" ht="13.5" thickBot="1">
      <c r="A656" s="39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1"/>
    </row>
    <row r="657" spans="1:30" ht="15.75" customHeight="1" thickBot="1">
      <c r="A657" s="4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70" t="s">
        <v>231</v>
      </c>
      <c r="T657" s="70"/>
      <c r="U657" s="70"/>
      <c r="V657" s="70"/>
      <c r="W657" s="71"/>
      <c r="X657" s="86">
        <f>X230+15</f>
        <v>119</v>
      </c>
      <c r="Y657" s="87"/>
      <c r="Z657" s="87"/>
      <c r="AA657" s="87"/>
      <c r="AB657" s="87"/>
      <c r="AC657" s="87"/>
      <c r="AD657" s="88"/>
    </row>
    <row r="658" spans="1:30">
      <c r="A658" s="72" t="s">
        <v>27</v>
      </c>
      <c r="B658" s="73"/>
      <c r="C658" s="73"/>
      <c r="D658" s="73"/>
      <c r="E658" s="73" t="s">
        <v>197</v>
      </c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 t="s">
        <v>0</v>
      </c>
      <c r="V658" s="73"/>
      <c r="W658" s="73"/>
      <c r="X658" s="73"/>
      <c r="Y658" s="73" t="s">
        <v>1</v>
      </c>
      <c r="Z658" s="73"/>
      <c r="AA658" s="73"/>
      <c r="AB658" s="73"/>
      <c r="AC658" s="73"/>
      <c r="AD658" s="74"/>
    </row>
    <row r="659" spans="1:30" ht="13.5" thickBot="1">
      <c r="A659" s="75" t="s">
        <v>2</v>
      </c>
      <c r="B659" s="70"/>
      <c r="C659" s="70"/>
      <c r="D659" s="70" t="s">
        <v>224</v>
      </c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 t="s">
        <v>39</v>
      </c>
      <c r="X659" s="70"/>
      <c r="Y659" s="70"/>
      <c r="Z659" s="70" t="s">
        <v>145</v>
      </c>
      <c r="AA659" s="70"/>
      <c r="AB659" s="70"/>
      <c r="AC659" s="70"/>
      <c r="AD659" s="71"/>
    </row>
    <row r="660" spans="1:30">
      <c r="A660" s="4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43"/>
    </row>
    <row r="661" spans="1:30" ht="13.5" thickBot="1">
      <c r="A661" s="76" t="s">
        <v>215</v>
      </c>
      <c r="B661" s="77"/>
      <c r="C661" s="77"/>
      <c r="D661" s="77"/>
      <c r="E661" s="77"/>
      <c r="F661" s="77"/>
      <c r="G661" s="77"/>
      <c r="H661" s="2"/>
      <c r="I661" s="2"/>
      <c r="J661" s="2"/>
      <c r="K661" s="2"/>
      <c r="L661" s="77" t="s">
        <v>28</v>
      </c>
      <c r="M661" s="77"/>
      <c r="N661" s="77"/>
      <c r="O661" s="77"/>
      <c r="P661" s="77"/>
      <c r="Q661" s="77"/>
      <c r="R661" s="77"/>
      <c r="S661" s="2"/>
      <c r="T661" s="2"/>
      <c r="U661" s="2"/>
      <c r="V661" s="2"/>
      <c r="W661" s="77" t="s">
        <v>32</v>
      </c>
      <c r="X661" s="77"/>
      <c r="Y661" s="77"/>
      <c r="Z661" s="77"/>
      <c r="AA661" s="77"/>
      <c r="AB661" s="77"/>
      <c r="AC661" s="77"/>
      <c r="AD661" s="100"/>
    </row>
    <row r="662" spans="1:30" ht="13.5" thickBot="1">
      <c r="A662" s="78">
        <f>A235</f>
        <v>39783</v>
      </c>
      <c r="B662" s="98"/>
      <c r="C662" s="98"/>
      <c r="D662" s="98"/>
      <c r="E662" s="98"/>
      <c r="F662" s="98"/>
      <c r="G662" s="99"/>
      <c r="H662" s="2"/>
      <c r="I662" s="2"/>
      <c r="J662" s="2"/>
      <c r="K662" s="2"/>
      <c r="L662" s="81">
        <f>L235</f>
        <v>39816</v>
      </c>
      <c r="M662" s="82"/>
      <c r="N662" s="82"/>
      <c r="O662" s="82"/>
      <c r="P662" s="82"/>
      <c r="Q662" s="82"/>
      <c r="R662" s="83"/>
      <c r="S662" s="2"/>
      <c r="T662" s="2"/>
      <c r="U662" s="2"/>
      <c r="V662" s="2"/>
      <c r="W662" s="81">
        <f>W634</f>
        <v>39826</v>
      </c>
      <c r="X662" s="82"/>
      <c r="Y662" s="82"/>
      <c r="Z662" s="82"/>
      <c r="AA662" s="82"/>
      <c r="AB662" s="82"/>
      <c r="AC662" s="82"/>
      <c r="AD662" s="83"/>
    </row>
    <row r="663" spans="1:30" ht="13.5" thickBot="1">
      <c r="A663" s="4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43"/>
    </row>
    <row r="664" spans="1:30" ht="13.5" thickBot="1">
      <c r="A664" s="58" t="s">
        <v>24</v>
      </c>
      <c r="B664" s="59"/>
      <c r="C664" s="59"/>
      <c r="D664" s="59"/>
      <c r="E664" s="59"/>
      <c r="F664" s="59"/>
      <c r="G664" s="59"/>
      <c r="H664" s="97" t="s">
        <v>221</v>
      </c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9"/>
    </row>
    <row r="665" spans="1:30" ht="13.5" thickBot="1">
      <c r="A665" s="4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43"/>
    </row>
    <row r="666" spans="1:30">
      <c r="A666" s="72" t="s">
        <v>3</v>
      </c>
      <c r="B666" s="73"/>
      <c r="C666" s="73"/>
      <c r="D666" s="73"/>
      <c r="E666" s="73"/>
      <c r="F666" s="74"/>
      <c r="G666" s="73" t="s">
        <v>4</v>
      </c>
      <c r="H666" s="73"/>
      <c r="I666" s="74"/>
      <c r="J666" s="73" t="s">
        <v>6</v>
      </c>
      <c r="K666" s="73"/>
      <c r="L666" s="74"/>
      <c r="M666" s="73" t="s">
        <v>9</v>
      </c>
      <c r="N666" s="73"/>
      <c r="O666" s="74"/>
      <c r="P666" s="73" t="s">
        <v>8</v>
      </c>
      <c r="Q666" s="73"/>
      <c r="R666" s="73"/>
      <c r="S666" s="73"/>
      <c r="T666" s="74"/>
      <c r="U666" s="73" t="s">
        <v>10</v>
      </c>
      <c r="V666" s="73"/>
      <c r="W666" s="73"/>
      <c r="X666" s="73"/>
      <c r="Y666" s="73"/>
      <c r="Z666" s="74"/>
      <c r="AA666" s="73" t="s">
        <v>11</v>
      </c>
      <c r="AB666" s="73"/>
      <c r="AC666" s="73"/>
      <c r="AD666" s="74"/>
    </row>
    <row r="667" spans="1:30" ht="13.5" thickBot="1">
      <c r="A667" s="75"/>
      <c r="B667" s="70"/>
      <c r="C667" s="70"/>
      <c r="D667" s="70"/>
      <c r="E667" s="70"/>
      <c r="F667" s="71"/>
      <c r="G667" s="70" t="s">
        <v>5</v>
      </c>
      <c r="H667" s="70"/>
      <c r="I667" s="71"/>
      <c r="J667" s="70" t="s">
        <v>7</v>
      </c>
      <c r="K667" s="70"/>
      <c r="L667" s="71"/>
      <c r="M667" s="3"/>
      <c r="N667" s="3"/>
      <c r="O667" s="4"/>
      <c r="P667" s="3"/>
      <c r="Q667" s="3"/>
      <c r="R667" s="3"/>
      <c r="S667" s="3"/>
      <c r="T667" s="4"/>
      <c r="U667" s="70" t="s">
        <v>25</v>
      </c>
      <c r="V667" s="70"/>
      <c r="W667" s="70"/>
      <c r="X667" s="70"/>
      <c r="Y667" s="70"/>
      <c r="Z667" s="71"/>
      <c r="AA667" s="3"/>
      <c r="AB667" s="3"/>
      <c r="AC667" s="3"/>
      <c r="AD667" s="4"/>
    </row>
    <row r="668" spans="1:30">
      <c r="A668" s="89" t="s">
        <v>13</v>
      </c>
      <c r="B668" s="90"/>
      <c r="C668" s="90"/>
      <c r="D668" s="90"/>
      <c r="E668" s="90"/>
      <c r="F668" s="91"/>
      <c r="G668" s="64">
        <v>0</v>
      </c>
      <c r="H668" s="64"/>
      <c r="I668" s="65"/>
      <c r="J668" s="64">
        <v>6.7</v>
      </c>
      <c r="K668" s="64"/>
      <c r="L668" s="65"/>
      <c r="M668" s="92">
        <f>IF(J668-G668-30 &gt;=0,J668-G668-30,0)</f>
        <v>0</v>
      </c>
      <c r="N668" s="64"/>
      <c r="O668" s="65"/>
      <c r="P668" s="64">
        <v>10</v>
      </c>
      <c r="Q668" s="64"/>
      <c r="R668" s="64"/>
      <c r="S668" s="64"/>
      <c r="T668" s="65"/>
      <c r="U668" s="101" t="s">
        <v>16</v>
      </c>
      <c r="V668" s="102"/>
      <c r="W668" s="102"/>
      <c r="X668" s="102"/>
      <c r="Y668" s="102"/>
      <c r="Z668" s="103"/>
      <c r="AA668" s="93">
        <v>60</v>
      </c>
      <c r="AB668" s="93"/>
      <c r="AC668" s="93"/>
      <c r="AD668" s="94"/>
    </row>
    <row r="669" spans="1:30">
      <c r="A669" s="58" t="s">
        <v>15</v>
      </c>
      <c r="B669" s="59"/>
      <c r="C669" s="59"/>
      <c r="D669" s="59"/>
      <c r="E669" s="59"/>
      <c r="F669" s="60"/>
      <c r="G669" s="66"/>
      <c r="H669" s="66"/>
      <c r="I669" s="67"/>
      <c r="J669" s="66"/>
      <c r="K669" s="66"/>
      <c r="L669" s="67"/>
      <c r="M669" s="84"/>
      <c r="N669" s="66"/>
      <c r="O669" s="67"/>
      <c r="P669" s="66"/>
      <c r="Q669" s="66"/>
      <c r="R669" s="66"/>
      <c r="S669" s="66"/>
      <c r="T669" s="67"/>
      <c r="U669" s="55" t="s">
        <v>9</v>
      </c>
      <c r="V669" s="56"/>
      <c r="W669" s="56"/>
      <c r="X669" s="56"/>
      <c r="Y669" s="56"/>
      <c r="Z669" s="57"/>
      <c r="AA669" s="95">
        <f>ROUNDUP(M668,0)*P668</f>
        <v>0</v>
      </c>
      <c r="AB669" s="95"/>
      <c r="AC669" s="95"/>
      <c r="AD669" s="96"/>
    </row>
    <row r="670" spans="1:30">
      <c r="A670" s="58"/>
      <c r="B670" s="59"/>
      <c r="C670" s="59"/>
      <c r="D670" s="59"/>
      <c r="E670" s="59"/>
      <c r="F670" s="60"/>
      <c r="G670" s="66"/>
      <c r="H670" s="66"/>
      <c r="I670" s="67"/>
      <c r="J670" s="66"/>
      <c r="K670" s="66"/>
      <c r="L670" s="67"/>
      <c r="M670" s="84"/>
      <c r="N670" s="66"/>
      <c r="O670" s="67"/>
      <c r="P670" s="66"/>
      <c r="Q670" s="66"/>
      <c r="R670" s="66"/>
      <c r="S670" s="66"/>
      <c r="T670" s="67"/>
      <c r="U670" s="55" t="s">
        <v>17</v>
      </c>
      <c r="V670" s="56"/>
      <c r="W670" s="56"/>
      <c r="X670" s="56"/>
      <c r="Y670" s="56"/>
      <c r="Z670" s="57"/>
      <c r="AA670" s="95">
        <v>10</v>
      </c>
      <c r="AB670" s="95"/>
      <c r="AC670" s="95"/>
      <c r="AD670" s="96"/>
    </row>
    <row r="671" spans="1:30" ht="13.5" thickBot="1">
      <c r="A671" s="61"/>
      <c r="B671" s="62"/>
      <c r="C671" s="62"/>
      <c r="D671" s="62"/>
      <c r="E671" s="62"/>
      <c r="F671" s="63"/>
      <c r="G671" s="68"/>
      <c r="H671" s="68"/>
      <c r="I671" s="69"/>
      <c r="J671" s="68"/>
      <c r="K671" s="68"/>
      <c r="L671" s="69"/>
      <c r="M671" s="85"/>
      <c r="N671" s="68"/>
      <c r="O671" s="69"/>
      <c r="P671" s="68"/>
      <c r="Q671" s="68"/>
      <c r="R671" s="68"/>
      <c r="S671" s="68"/>
      <c r="T671" s="69"/>
      <c r="U671" s="55" t="s">
        <v>19</v>
      </c>
      <c r="V671" s="56"/>
      <c r="W671" s="56"/>
      <c r="X671" s="56"/>
      <c r="Y671" s="56"/>
      <c r="Z671" s="57"/>
      <c r="AA671" s="95">
        <v>0</v>
      </c>
      <c r="AB671" s="95"/>
      <c r="AC671" s="95"/>
      <c r="AD671" s="96"/>
    </row>
    <row r="672" spans="1:30">
      <c r="A672" s="4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55" t="s">
        <v>18</v>
      </c>
      <c r="V672" s="56"/>
      <c r="W672" s="56"/>
      <c r="X672" s="56"/>
      <c r="Y672" s="56"/>
      <c r="Z672" s="57"/>
      <c r="AA672" s="95">
        <f>+AA671*4%</f>
        <v>0</v>
      </c>
      <c r="AB672" s="95"/>
      <c r="AC672" s="95"/>
      <c r="AD672" s="96"/>
    </row>
    <row r="673" spans="1:30">
      <c r="A673" s="4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55" t="s">
        <v>37</v>
      </c>
      <c r="V673" s="56"/>
      <c r="W673" s="56"/>
      <c r="X673" s="56"/>
      <c r="Y673" s="56"/>
      <c r="Z673" s="57"/>
      <c r="AA673" s="95">
        <v>0</v>
      </c>
      <c r="AB673" s="95"/>
      <c r="AC673" s="95"/>
      <c r="AD673" s="96"/>
    </row>
    <row r="674" spans="1:30">
      <c r="A674" s="4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55" t="s">
        <v>33</v>
      </c>
      <c r="V674" s="56"/>
      <c r="W674" s="56"/>
      <c r="X674" s="56"/>
      <c r="Y674" s="56"/>
      <c r="Z674" s="57"/>
      <c r="AA674" s="95">
        <v>0</v>
      </c>
      <c r="AB674" s="95"/>
      <c r="AC674" s="95"/>
      <c r="AD674" s="96"/>
    </row>
    <row r="675" spans="1:30" ht="13.5" thickBot="1">
      <c r="A675" s="4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04" t="s">
        <v>31</v>
      </c>
      <c r="V675" s="105"/>
      <c r="W675" s="105"/>
      <c r="X675" s="105"/>
      <c r="Y675" s="105"/>
      <c r="Z675" s="106"/>
      <c r="AA675" s="107">
        <f>+(AA668+AA669+AA670+AA672+AA673+AA674)*12%</f>
        <v>8.4</v>
      </c>
      <c r="AB675" s="107"/>
      <c r="AC675" s="107"/>
      <c r="AD675" s="108"/>
    </row>
    <row r="676" spans="1:30">
      <c r="A676" s="4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09" t="s">
        <v>12</v>
      </c>
      <c r="V676" s="109"/>
      <c r="W676" s="109"/>
      <c r="X676" s="109"/>
      <c r="Y676" s="109"/>
      <c r="Z676" s="109"/>
      <c r="AA676" s="53">
        <f>SUM(AA668:AD675)</f>
        <v>78.400000000000006</v>
      </c>
      <c r="AB676" s="53"/>
      <c r="AC676" s="53"/>
      <c r="AD676" s="54"/>
    </row>
    <row r="677" spans="1:30">
      <c r="A677" s="4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43"/>
    </row>
    <row r="678" spans="1:30">
      <c r="A678" s="4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43"/>
    </row>
    <row r="679" spans="1:30">
      <c r="A679" s="44" t="s">
        <v>20</v>
      </c>
      <c r="B679" s="5"/>
      <c r="C679" s="5"/>
      <c r="D679" s="5"/>
      <c r="E679" s="5"/>
      <c r="F679" s="59" t="s">
        <v>34</v>
      </c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60"/>
    </row>
    <row r="680" spans="1:30">
      <c r="A680" s="58" t="s">
        <v>35</v>
      </c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60"/>
    </row>
    <row r="681" spans="1:30">
      <c r="A681" s="58" t="s">
        <v>36</v>
      </c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60"/>
    </row>
    <row r="682" spans="1:30">
      <c r="A682" s="58" t="s">
        <v>38</v>
      </c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60"/>
    </row>
    <row r="683" spans="1:30" ht="13.5" thickBot="1">
      <c r="A683" s="4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4"/>
    </row>
    <row r="684" spans="1:30" ht="13.5" thickBot="1"/>
    <row r="685" spans="1:30" ht="13.5" thickBot="1">
      <c r="A685" s="39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1"/>
    </row>
    <row r="686" spans="1:30" ht="15.75" customHeight="1" thickBot="1">
      <c r="A686" s="4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70" t="s">
        <v>231</v>
      </c>
      <c r="T686" s="70"/>
      <c r="U686" s="70"/>
      <c r="V686" s="70"/>
      <c r="W686" s="71"/>
      <c r="X686" s="86">
        <f>X287+14</f>
        <v>120</v>
      </c>
      <c r="Y686" s="87"/>
      <c r="Z686" s="87"/>
      <c r="AA686" s="87"/>
      <c r="AB686" s="87"/>
      <c r="AC686" s="87"/>
      <c r="AD686" s="88"/>
    </row>
    <row r="687" spans="1:30">
      <c r="A687" s="72" t="s">
        <v>27</v>
      </c>
      <c r="B687" s="73"/>
      <c r="C687" s="73"/>
      <c r="D687" s="73"/>
      <c r="E687" s="73" t="s">
        <v>14</v>
      </c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 t="s">
        <v>0</v>
      </c>
      <c r="V687" s="73"/>
      <c r="W687" s="73"/>
      <c r="X687" s="73"/>
      <c r="Y687" s="73" t="s">
        <v>1</v>
      </c>
      <c r="Z687" s="73"/>
      <c r="AA687" s="73"/>
      <c r="AB687" s="73"/>
      <c r="AC687" s="73"/>
      <c r="AD687" s="74"/>
    </row>
    <row r="688" spans="1:30" ht="13.5" thickBot="1">
      <c r="A688" s="75" t="s">
        <v>2</v>
      </c>
      <c r="B688" s="70"/>
      <c r="C688" s="70"/>
      <c r="D688" s="70" t="s">
        <v>225</v>
      </c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 t="s">
        <v>39</v>
      </c>
      <c r="X688" s="70"/>
      <c r="Y688" s="70"/>
      <c r="Z688" s="70" t="s">
        <v>146</v>
      </c>
      <c r="AA688" s="70"/>
      <c r="AB688" s="70"/>
      <c r="AC688" s="70"/>
      <c r="AD688" s="71"/>
    </row>
    <row r="689" spans="1:30">
      <c r="A689" s="4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43"/>
    </row>
    <row r="690" spans="1:30" ht="13.5" thickBot="1">
      <c r="A690" s="76" t="s">
        <v>215</v>
      </c>
      <c r="B690" s="77"/>
      <c r="C690" s="77"/>
      <c r="D690" s="77"/>
      <c r="E690" s="77"/>
      <c r="F690" s="77"/>
      <c r="G690" s="77"/>
      <c r="H690" s="2"/>
      <c r="I690" s="2"/>
      <c r="J690" s="2"/>
      <c r="K690" s="2"/>
      <c r="L690" s="77" t="s">
        <v>28</v>
      </c>
      <c r="M690" s="77"/>
      <c r="N690" s="77"/>
      <c r="O690" s="77"/>
      <c r="P690" s="77"/>
      <c r="Q690" s="77"/>
      <c r="R690" s="77"/>
      <c r="S690" s="2"/>
      <c r="T690" s="2"/>
      <c r="U690" s="2"/>
      <c r="V690" s="2"/>
      <c r="W690" s="77" t="s">
        <v>32</v>
      </c>
      <c r="X690" s="77"/>
      <c r="Y690" s="77"/>
      <c r="Z690" s="77"/>
      <c r="AA690" s="77"/>
      <c r="AB690" s="77"/>
      <c r="AC690" s="77"/>
      <c r="AD690" s="100"/>
    </row>
    <row r="691" spans="1:30" ht="13.5" thickBot="1">
      <c r="A691" s="78">
        <f>A292</f>
        <v>39783</v>
      </c>
      <c r="B691" s="79"/>
      <c r="C691" s="79"/>
      <c r="D691" s="79"/>
      <c r="E691" s="79"/>
      <c r="F691" s="79"/>
      <c r="G691" s="80"/>
      <c r="H691" s="2"/>
      <c r="I691" s="2"/>
      <c r="J691" s="2"/>
      <c r="K691" s="2"/>
      <c r="L691" s="81">
        <f>L292</f>
        <v>39816</v>
      </c>
      <c r="M691" s="82"/>
      <c r="N691" s="82"/>
      <c r="O691" s="82"/>
      <c r="P691" s="82"/>
      <c r="Q691" s="82"/>
      <c r="R691" s="83"/>
      <c r="S691" s="2"/>
      <c r="T691" s="2"/>
      <c r="U691" s="2"/>
      <c r="V691" s="2"/>
      <c r="W691" s="81">
        <f>L691+10</f>
        <v>39826</v>
      </c>
      <c r="X691" s="82"/>
      <c r="Y691" s="82"/>
      <c r="Z691" s="82"/>
      <c r="AA691" s="82"/>
      <c r="AB691" s="82"/>
      <c r="AC691" s="82"/>
      <c r="AD691" s="83"/>
    </row>
    <row r="692" spans="1:30" ht="13.5" thickBot="1">
      <c r="A692" s="4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43"/>
    </row>
    <row r="693" spans="1:30" ht="13.5" thickBot="1">
      <c r="A693" s="58" t="s">
        <v>24</v>
      </c>
      <c r="B693" s="59"/>
      <c r="C693" s="59"/>
      <c r="D693" s="59"/>
      <c r="E693" s="59"/>
      <c r="F693" s="59"/>
      <c r="G693" s="59"/>
      <c r="H693" s="97" t="s">
        <v>226</v>
      </c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9"/>
    </row>
    <row r="694" spans="1:30" ht="13.5" thickBot="1">
      <c r="A694" s="4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43"/>
    </row>
    <row r="695" spans="1:30">
      <c r="A695" s="72" t="s">
        <v>3</v>
      </c>
      <c r="B695" s="73"/>
      <c r="C695" s="73"/>
      <c r="D695" s="73"/>
      <c r="E695" s="73"/>
      <c r="F695" s="74"/>
      <c r="G695" s="73" t="s">
        <v>4</v>
      </c>
      <c r="H695" s="73"/>
      <c r="I695" s="74"/>
      <c r="J695" s="73" t="s">
        <v>6</v>
      </c>
      <c r="K695" s="73"/>
      <c r="L695" s="74"/>
      <c r="M695" s="73" t="s">
        <v>9</v>
      </c>
      <c r="N695" s="73"/>
      <c r="O695" s="74"/>
      <c r="P695" s="73" t="s">
        <v>8</v>
      </c>
      <c r="Q695" s="73"/>
      <c r="R695" s="73"/>
      <c r="S695" s="73"/>
      <c r="T695" s="74"/>
      <c r="U695" s="73" t="s">
        <v>10</v>
      </c>
      <c r="V695" s="73"/>
      <c r="W695" s="73"/>
      <c r="X695" s="73"/>
      <c r="Y695" s="73"/>
      <c r="Z695" s="74"/>
      <c r="AA695" s="73" t="s">
        <v>11</v>
      </c>
      <c r="AB695" s="73"/>
      <c r="AC695" s="73"/>
      <c r="AD695" s="74"/>
    </row>
    <row r="696" spans="1:30" ht="13.5" thickBot="1">
      <c r="A696" s="75"/>
      <c r="B696" s="70"/>
      <c r="C696" s="70"/>
      <c r="D696" s="70"/>
      <c r="E696" s="70"/>
      <c r="F696" s="71"/>
      <c r="G696" s="70" t="s">
        <v>5</v>
      </c>
      <c r="H696" s="70"/>
      <c r="I696" s="71"/>
      <c r="J696" s="70" t="s">
        <v>7</v>
      </c>
      <c r="K696" s="70"/>
      <c r="L696" s="71"/>
      <c r="M696" s="3"/>
      <c r="N696" s="3"/>
      <c r="O696" s="4"/>
      <c r="P696" s="3"/>
      <c r="Q696" s="3"/>
      <c r="R696" s="3"/>
      <c r="S696" s="3"/>
      <c r="T696" s="4"/>
      <c r="U696" s="70" t="s">
        <v>25</v>
      </c>
      <c r="V696" s="70"/>
      <c r="W696" s="70"/>
      <c r="X696" s="70"/>
      <c r="Y696" s="70"/>
      <c r="Z696" s="71"/>
      <c r="AA696" s="3"/>
      <c r="AB696" s="3"/>
      <c r="AC696" s="3"/>
      <c r="AD696" s="4"/>
    </row>
    <row r="697" spans="1:30">
      <c r="A697" s="89" t="s">
        <v>13</v>
      </c>
      <c r="B697" s="90"/>
      <c r="C697" s="90"/>
      <c r="D697" s="90"/>
      <c r="E697" s="90"/>
      <c r="F697" s="91"/>
      <c r="G697" s="64">
        <v>0</v>
      </c>
      <c r="H697" s="64"/>
      <c r="I697" s="65"/>
      <c r="J697" s="64">
        <v>0</v>
      </c>
      <c r="K697" s="64"/>
      <c r="L697" s="65"/>
      <c r="M697" s="92">
        <f>IF(J697-G697-30 &gt;=0,J697-G697-30,0)</f>
        <v>0</v>
      </c>
      <c r="N697" s="64"/>
      <c r="O697" s="65"/>
      <c r="P697" s="64">
        <v>10</v>
      </c>
      <c r="Q697" s="64"/>
      <c r="R697" s="64"/>
      <c r="S697" s="64"/>
      <c r="T697" s="65"/>
      <c r="U697" s="101" t="s">
        <v>16</v>
      </c>
      <c r="V697" s="102"/>
      <c r="W697" s="102"/>
      <c r="X697" s="102"/>
      <c r="Y697" s="102"/>
      <c r="Z697" s="103"/>
      <c r="AA697" s="93">
        <v>60</v>
      </c>
      <c r="AB697" s="93"/>
      <c r="AC697" s="93"/>
      <c r="AD697" s="94"/>
    </row>
    <row r="698" spans="1:30">
      <c r="A698" s="58" t="s">
        <v>15</v>
      </c>
      <c r="B698" s="59"/>
      <c r="C698" s="59"/>
      <c r="D698" s="59"/>
      <c r="E698" s="59"/>
      <c r="F698" s="60"/>
      <c r="G698" s="66"/>
      <c r="H698" s="66"/>
      <c r="I698" s="67"/>
      <c r="J698" s="66"/>
      <c r="K698" s="66"/>
      <c r="L698" s="67"/>
      <c r="M698" s="84"/>
      <c r="N698" s="66"/>
      <c r="O698" s="67"/>
      <c r="P698" s="66"/>
      <c r="Q698" s="66"/>
      <c r="R698" s="66"/>
      <c r="S698" s="66"/>
      <c r="T698" s="67"/>
      <c r="U698" s="55" t="s">
        <v>9</v>
      </c>
      <c r="V698" s="56"/>
      <c r="W698" s="56"/>
      <c r="X698" s="56"/>
      <c r="Y698" s="56"/>
      <c r="Z698" s="57"/>
      <c r="AA698" s="95">
        <f>ROUNDUP(M697,0)*P697</f>
        <v>0</v>
      </c>
      <c r="AB698" s="95"/>
      <c r="AC698" s="95"/>
      <c r="AD698" s="96"/>
    </row>
    <row r="699" spans="1:30">
      <c r="A699" s="58"/>
      <c r="B699" s="59"/>
      <c r="C699" s="59"/>
      <c r="D699" s="59"/>
      <c r="E699" s="59"/>
      <c r="F699" s="60"/>
      <c r="G699" s="66"/>
      <c r="H699" s="66"/>
      <c r="I699" s="67"/>
      <c r="J699" s="66"/>
      <c r="K699" s="66"/>
      <c r="L699" s="67"/>
      <c r="M699" s="84"/>
      <c r="N699" s="66"/>
      <c r="O699" s="67"/>
      <c r="P699" s="66"/>
      <c r="Q699" s="66"/>
      <c r="R699" s="66"/>
      <c r="S699" s="66"/>
      <c r="T699" s="67"/>
      <c r="U699" s="55" t="s">
        <v>17</v>
      </c>
      <c r="V699" s="56"/>
      <c r="W699" s="56"/>
      <c r="X699" s="56"/>
      <c r="Y699" s="56"/>
      <c r="Z699" s="57"/>
      <c r="AA699" s="95">
        <v>10</v>
      </c>
      <c r="AB699" s="95"/>
      <c r="AC699" s="95"/>
      <c r="AD699" s="96"/>
    </row>
    <row r="700" spans="1:30" ht="13.5" thickBot="1">
      <c r="A700" s="61"/>
      <c r="B700" s="62"/>
      <c r="C700" s="62"/>
      <c r="D700" s="62"/>
      <c r="E700" s="62"/>
      <c r="F700" s="63"/>
      <c r="G700" s="68"/>
      <c r="H700" s="68"/>
      <c r="I700" s="69"/>
      <c r="J700" s="68"/>
      <c r="K700" s="68"/>
      <c r="L700" s="69"/>
      <c r="M700" s="85"/>
      <c r="N700" s="68"/>
      <c r="O700" s="69"/>
      <c r="P700" s="68"/>
      <c r="Q700" s="68"/>
      <c r="R700" s="68"/>
      <c r="S700" s="68"/>
      <c r="T700" s="69"/>
      <c r="U700" s="55" t="s">
        <v>19</v>
      </c>
      <c r="V700" s="56"/>
      <c r="W700" s="56"/>
      <c r="X700" s="56"/>
      <c r="Y700" s="56"/>
      <c r="Z700" s="57"/>
      <c r="AA700" s="95">
        <v>0</v>
      </c>
      <c r="AB700" s="95"/>
      <c r="AC700" s="95"/>
      <c r="AD700" s="96"/>
    </row>
    <row r="701" spans="1:30">
      <c r="A701" s="4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55" t="s">
        <v>18</v>
      </c>
      <c r="V701" s="56"/>
      <c r="W701" s="56"/>
      <c r="X701" s="56"/>
      <c r="Y701" s="56"/>
      <c r="Z701" s="57"/>
      <c r="AA701" s="95">
        <f>+AA700*4%</f>
        <v>0</v>
      </c>
      <c r="AB701" s="95"/>
      <c r="AC701" s="95"/>
      <c r="AD701" s="96"/>
    </row>
    <row r="702" spans="1:30">
      <c r="A702" s="4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55" t="s">
        <v>37</v>
      </c>
      <c r="V702" s="56"/>
      <c r="W702" s="56"/>
      <c r="X702" s="56"/>
      <c r="Y702" s="56"/>
      <c r="Z702" s="57"/>
      <c r="AA702" s="95">
        <v>0</v>
      </c>
      <c r="AB702" s="95"/>
      <c r="AC702" s="95"/>
      <c r="AD702" s="96"/>
    </row>
    <row r="703" spans="1:30">
      <c r="A703" s="4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55" t="s">
        <v>33</v>
      </c>
      <c r="V703" s="56"/>
      <c r="W703" s="56"/>
      <c r="X703" s="56"/>
      <c r="Y703" s="56"/>
      <c r="Z703" s="57"/>
      <c r="AA703" s="95">
        <v>0</v>
      </c>
      <c r="AB703" s="95"/>
      <c r="AC703" s="95"/>
      <c r="AD703" s="96"/>
    </row>
    <row r="704" spans="1:30" ht="13.5" thickBot="1">
      <c r="A704" s="4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04" t="s">
        <v>31</v>
      </c>
      <c r="V704" s="105"/>
      <c r="W704" s="105"/>
      <c r="X704" s="105"/>
      <c r="Y704" s="105"/>
      <c r="Z704" s="106"/>
      <c r="AA704" s="107">
        <f>+(AA697+AA698+AA699+AA701+AA702+AA703)*12%</f>
        <v>8.4</v>
      </c>
      <c r="AB704" s="107"/>
      <c r="AC704" s="107"/>
      <c r="AD704" s="108"/>
    </row>
    <row r="705" spans="1:30">
      <c r="A705" s="4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09" t="s">
        <v>12</v>
      </c>
      <c r="V705" s="109"/>
      <c r="W705" s="109"/>
      <c r="X705" s="109"/>
      <c r="Y705" s="109"/>
      <c r="Z705" s="109"/>
      <c r="AA705" s="53">
        <f>SUM(AA697:AD704)</f>
        <v>78.400000000000006</v>
      </c>
      <c r="AB705" s="53"/>
      <c r="AC705" s="53"/>
      <c r="AD705" s="54"/>
    </row>
    <row r="706" spans="1:30">
      <c r="A706" s="4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43"/>
    </row>
    <row r="707" spans="1:30">
      <c r="A707" s="4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43"/>
    </row>
    <row r="708" spans="1:30">
      <c r="A708" s="44" t="s">
        <v>20</v>
      </c>
      <c r="B708" s="5"/>
      <c r="C708" s="5"/>
      <c r="D708" s="5"/>
      <c r="E708" s="5"/>
      <c r="F708" s="59" t="s">
        <v>34</v>
      </c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60"/>
    </row>
    <row r="709" spans="1:30">
      <c r="A709" s="58" t="s">
        <v>35</v>
      </c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60"/>
    </row>
    <row r="710" spans="1:30">
      <c r="A710" s="58" t="s">
        <v>36</v>
      </c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60"/>
    </row>
    <row r="711" spans="1:30">
      <c r="A711" s="58" t="s">
        <v>38</v>
      </c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60"/>
    </row>
    <row r="712" spans="1:30" ht="13.5" thickBot="1">
      <c r="A712" s="61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3"/>
    </row>
    <row r="713" spans="1:30" ht="13.5" thickBot="1">
      <c r="A713" s="39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1"/>
    </row>
    <row r="714" spans="1:30" ht="15.75" customHeight="1" thickBot="1">
      <c r="A714" s="4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70" t="s">
        <v>231</v>
      </c>
      <c r="T714" s="70"/>
      <c r="U714" s="70"/>
      <c r="V714" s="70"/>
      <c r="W714" s="71"/>
      <c r="X714" s="86">
        <f>X287+15</f>
        <v>121</v>
      </c>
      <c r="Y714" s="87"/>
      <c r="Z714" s="87"/>
      <c r="AA714" s="87"/>
      <c r="AB714" s="87"/>
      <c r="AC714" s="87"/>
      <c r="AD714" s="88"/>
    </row>
    <row r="715" spans="1:30">
      <c r="A715" s="72" t="s">
        <v>27</v>
      </c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 t="s">
        <v>0</v>
      </c>
      <c r="V715" s="73"/>
      <c r="W715" s="73"/>
      <c r="X715" s="73"/>
      <c r="Y715" s="73" t="s">
        <v>1</v>
      </c>
      <c r="Z715" s="73"/>
      <c r="AA715" s="73"/>
      <c r="AB715" s="73"/>
      <c r="AC715" s="73"/>
      <c r="AD715" s="74"/>
    </row>
    <row r="716" spans="1:30" ht="13.5" thickBot="1">
      <c r="A716" s="75" t="s">
        <v>2</v>
      </c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 t="s">
        <v>39</v>
      </c>
      <c r="X716" s="70"/>
      <c r="Y716" s="70"/>
      <c r="Z716" s="70"/>
      <c r="AA716" s="70"/>
      <c r="AB716" s="70"/>
      <c r="AC716" s="70"/>
      <c r="AD716" s="71"/>
    </row>
    <row r="717" spans="1:30">
      <c r="A717" s="4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43"/>
    </row>
    <row r="718" spans="1:30" ht="13.5" thickBot="1">
      <c r="A718" s="76" t="s">
        <v>215</v>
      </c>
      <c r="B718" s="77"/>
      <c r="C718" s="77"/>
      <c r="D718" s="77"/>
      <c r="E718" s="77"/>
      <c r="F718" s="77"/>
      <c r="G718" s="77"/>
      <c r="H718" s="2"/>
      <c r="I718" s="2"/>
      <c r="J718" s="2"/>
      <c r="K718" s="2"/>
      <c r="L718" s="77" t="s">
        <v>28</v>
      </c>
      <c r="M718" s="77"/>
      <c r="N718" s="77"/>
      <c r="O718" s="77"/>
      <c r="P718" s="77"/>
      <c r="Q718" s="77"/>
      <c r="R718" s="77"/>
      <c r="S718" s="2"/>
      <c r="T718" s="2"/>
      <c r="U718" s="2"/>
      <c r="V718" s="2"/>
      <c r="W718" s="77" t="s">
        <v>32</v>
      </c>
      <c r="X718" s="77"/>
      <c r="Y718" s="77"/>
      <c r="Z718" s="77"/>
      <c r="AA718" s="77"/>
      <c r="AB718" s="77"/>
      <c r="AC718" s="77"/>
      <c r="AD718" s="100"/>
    </row>
    <row r="719" spans="1:30" ht="13.5" thickBot="1">
      <c r="A719" s="78">
        <f>A292</f>
        <v>39783</v>
      </c>
      <c r="B719" s="98"/>
      <c r="C719" s="98"/>
      <c r="D719" s="98"/>
      <c r="E719" s="98"/>
      <c r="F719" s="98"/>
      <c r="G719" s="99"/>
      <c r="H719" s="2"/>
      <c r="I719" s="2"/>
      <c r="J719" s="2"/>
      <c r="K719" s="2"/>
      <c r="L719" s="81">
        <f>L292</f>
        <v>39816</v>
      </c>
      <c r="M719" s="82"/>
      <c r="N719" s="82"/>
      <c r="O719" s="82"/>
      <c r="P719" s="82"/>
      <c r="Q719" s="82"/>
      <c r="R719" s="83"/>
      <c r="S719" s="2"/>
      <c r="T719" s="2"/>
      <c r="U719" s="2"/>
      <c r="V719" s="2"/>
      <c r="W719" s="81">
        <f>W691</f>
        <v>39826</v>
      </c>
      <c r="X719" s="82"/>
      <c r="Y719" s="82"/>
      <c r="Z719" s="82"/>
      <c r="AA719" s="82"/>
      <c r="AB719" s="82"/>
      <c r="AC719" s="82"/>
      <c r="AD719" s="83"/>
    </row>
    <row r="720" spans="1:30" ht="13.5" thickBot="1">
      <c r="A720" s="4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43"/>
    </row>
    <row r="721" spans="1:30" ht="13.5" thickBot="1">
      <c r="A721" s="58" t="s">
        <v>24</v>
      </c>
      <c r="B721" s="59"/>
      <c r="C721" s="59"/>
      <c r="D721" s="59"/>
      <c r="E721" s="59"/>
      <c r="F721" s="59"/>
      <c r="G721" s="59"/>
      <c r="H721" s="97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9"/>
    </row>
    <row r="722" spans="1:30" ht="13.5" thickBot="1">
      <c r="A722" s="4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43"/>
    </row>
    <row r="723" spans="1:30">
      <c r="A723" s="72" t="s">
        <v>3</v>
      </c>
      <c r="B723" s="73"/>
      <c r="C723" s="73"/>
      <c r="D723" s="73"/>
      <c r="E723" s="73"/>
      <c r="F723" s="74"/>
      <c r="G723" s="73" t="s">
        <v>4</v>
      </c>
      <c r="H723" s="73"/>
      <c r="I723" s="74"/>
      <c r="J723" s="73" t="s">
        <v>6</v>
      </c>
      <c r="K723" s="73"/>
      <c r="L723" s="74"/>
      <c r="M723" s="73" t="s">
        <v>9</v>
      </c>
      <c r="N723" s="73"/>
      <c r="O723" s="74"/>
      <c r="P723" s="73" t="s">
        <v>8</v>
      </c>
      <c r="Q723" s="73"/>
      <c r="R723" s="73"/>
      <c r="S723" s="73"/>
      <c r="T723" s="74"/>
      <c r="U723" s="73" t="s">
        <v>10</v>
      </c>
      <c r="V723" s="73"/>
      <c r="W723" s="73"/>
      <c r="X723" s="73"/>
      <c r="Y723" s="73"/>
      <c r="Z723" s="74"/>
      <c r="AA723" s="73" t="s">
        <v>11</v>
      </c>
      <c r="AB723" s="73"/>
      <c r="AC723" s="73"/>
      <c r="AD723" s="74"/>
    </row>
    <row r="724" spans="1:30" ht="13.5" thickBot="1">
      <c r="A724" s="75"/>
      <c r="B724" s="70"/>
      <c r="C724" s="70"/>
      <c r="D724" s="70"/>
      <c r="E724" s="70"/>
      <c r="F724" s="71"/>
      <c r="G724" s="70" t="s">
        <v>5</v>
      </c>
      <c r="H724" s="70"/>
      <c r="I724" s="71"/>
      <c r="J724" s="70" t="s">
        <v>7</v>
      </c>
      <c r="K724" s="70"/>
      <c r="L724" s="71"/>
      <c r="M724" s="3"/>
      <c r="N724" s="3"/>
      <c r="O724" s="4"/>
      <c r="P724" s="3"/>
      <c r="Q724" s="3"/>
      <c r="R724" s="3"/>
      <c r="S724" s="3"/>
      <c r="T724" s="4"/>
      <c r="U724" s="70" t="s">
        <v>25</v>
      </c>
      <c r="V724" s="70"/>
      <c r="W724" s="70"/>
      <c r="X724" s="70"/>
      <c r="Y724" s="70"/>
      <c r="Z724" s="71"/>
      <c r="AA724" s="3"/>
      <c r="AB724" s="3"/>
      <c r="AC724" s="3"/>
      <c r="AD724" s="4"/>
    </row>
    <row r="725" spans="1:30">
      <c r="A725" s="89" t="s">
        <v>13</v>
      </c>
      <c r="B725" s="90"/>
      <c r="C725" s="90"/>
      <c r="D725" s="90"/>
      <c r="E725" s="90"/>
      <c r="F725" s="91"/>
      <c r="G725" s="64">
        <v>0</v>
      </c>
      <c r="H725" s="64"/>
      <c r="I725" s="65"/>
      <c r="J725" s="64">
        <v>0</v>
      </c>
      <c r="K725" s="64"/>
      <c r="L725" s="65"/>
      <c r="M725" s="92">
        <f>IF(J725-G725-30 &gt;=0,J725-G725-30,0)</f>
        <v>0</v>
      </c>
      <c r="N725" s="64"/>
      <c r="O725" s="65"/>
      <c r="P725" s="64">
        <v>10</v>
      </c>
      <c r="Q725" s="64"/>
      <c r="R725" s="64"/>
      <c r="S725" s="64"/>
      <c r="T725" s="65"/>
      <c r="U725" s="101" t="s">
        <v>16</v>
      </c>
      <c r="V725" s="102"/>
      <c r="W725" s="102"/>
      <c r="X725" s="102"/>
      <c r="Y725" s="102"/>
      <c r="Z725" s="103"/>
      <c r="AA725" s="93">
        <v>60</v>
      </c>
      <c r="AB725" s="93"/>
      <c r="AC725" s="93"/>
      <c r="AD725" s="94"/>
    </row>
    <row r="726" spans="1:30">
      <c r="A726" s="58" t="s">
        <v>15</v>
      </c>
      <c r="B726" s="59"/>
      <c r="C726" s="59"/>
      <c r="D726" s="59"/>
      <c r="E726" s="59"/>
      <c r="F726" s="60"/>
      <c r="G726" s="66"/>
      <c r="H726" s="66"/>
      <c r="I726" s="67"/>
      <c r="J726" s="66"/>
      <c r="K726" s="66"/>
      <c r="L726" s="67"/>
      <c r="M726" s="84"/>
      <c r="N726" s="66"/>
      <c r="O726" s="67"/>
      <c r="P726" s="66"/>
      <c r="Q726" s="66"/>
      <c r="R726" s="66"/>
      <c r="S726" s="66"/>
      <c r="T726" s="67"/>
      <c r="U726" s="55" t="s">
        <v>9</v>
      </c>
      <c r="V726" s="56"/>
      <c r="W726" s="56"/>
      <c r="X726" s="56"/>
      <c r="Y726" s="56"/>
      <c r="Z726" s="57"/>
      <c r="AA726" s="95">
        <f>ROUNDUP(M725,0)*P725</f>
        <v>0</v>
      </c>
      <c r="AB726" s="95"/>
      <c r="AC726" s="95"/>
      <c r="AD726" s="96"/>
    </row>
    <row r="727" spans="1:30">
      <c r="A727" s="58"/>
      <c r="B727" s="59"/>
      <c r="C727" s="59"/>
      <c r="D727" s="59"/>
      <c r="E727" s="59"/>
      <c r="F727" s="60"/>
      <c r="G727" s="66"/>
      <c r="H727" s="66"/>
      <c r="I727" s="67"/>
      <c r="J727" s="66"/>
      <c r="K727" s="66"/>
      <c r="L727" s="67"/>
      <c r="M727" s="84"/>
      <c r="N727" s="66"/>
      <c r="O727" s="67"/>
      <c r="P727" s="66"/>
      <c r="Q727" s="66"/>
      <c r="R727" s="66"/>
      <c r="S727" s="66"/>
      <c r="T727" s="67"/>
      <c r="U727" s="55" t="s">
        <v>17</v>
      </c>
      <c r="V727" s="56"/>
      <c r="W727" s="56"/>
      <c r="X727" s="56"/>
      <c r="Y727" s="56"/>
      <c r="Z727" s="57"/>
      <c r="AA727" s="95">
        <v>10</v>
      </c>
      <c r="AB727" s="95"/>
      <c r="AC727" s="95"/>
      <c r="AD727" s="96"/>
    </row>
    <row r="728" spans="1:30" ht="13.5" thickBot="1">
      <c r="A728" s="61"/>
      <c r="B728" s="62"/>
      <c r="C728" s="62"/>
      <c r="D728" s="62"/>
      <c r="E728" s="62"/>
      <c r="F728" s="63"/>
      <c r="G728" s="68"/>
      <c r="H728" s="68"/>
      <c r="I728" s="69"/>
      <c r="J728" s="68"/>
      <c r="K728" s="68"/>
      <c r="L728" s="69"/>
      <c r="M728" s="85"/>
      <c r="N728" s="68"/>
      <c r="O728" s="69"/>
      <c r="P728" s="68"/>
      <c r="Q728" s="68"/>
      <c r="R728" s="68"/>
      <c r="S728" s="68"/>
      <c r="T728" s="69"/>
      <c r="U728" s="55" t="s">
        <v>19</v>
      </c>
      <c r="V728" s="56"/>
      <c r="W728" s="56"/>
      <c r="X728" s="56"/>
      <c r="Y728" s="56"/>
      <c r="Z728" s="57"/>
      <c r="AA728" s="95">
        <v>0</v>
      </c>
      <c r="AB728" s="95"/>
      <c r="AC728" s="95"/>
      <c r="AD728" s="96"/>
    </row>
    <row r="729" spans="1:30">
      <c r="A729" s="4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55" t="s">
        <v>18</v>
      </c>
      <c r="V729" s="56"/>
      <c r="W729" s="56"/>
      <c r="X729" s="56"/>
      <c r="Y729" s="56"/>
      <c r="Z729" s="57"/>
      <c r="AA729" s="95">
        <f>+AA728*4%</f>
        <v>0</v>
      </c>
      <c r="AB729" s="95"/>
      <c r="AC729" s="95"/>
      <c r="AD729" s="96"/>
    </row>
    <row r="730" spans="1:30">
      <c r="A730" s="4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55" t="s">
        <v>37</v>
      </c>
      <c r="V730" s="56"/>
      <c r="W730" s="56"/>
      <c r="X730" s="56"/>
      <c r="Y730" s="56"/>
      <c r="Z730" s="57"/>
      <c r="AA730" s="95">
        <v>0</v>
      </c>
      <c r="AB730" s="95"/>
      <c r="AC730" s="95"/>
      <c r="AD730" s="96"/>
    </row>
    <row r="731" spans="1:30">
      <c r="A731" s="4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55" t="s">
        <v>33</v>
      </c>
      <c r="V731" s="56"/>
      <c r="W731" s="56"/>
      <c r="X731" s="56"/>
      <c r="Y731" s="56"/>
      <c r="Z731" s="57"/>
      <c r="AA731" s="95">
        <v>0</v>
      </c>
      <c r="AB731" s="95"/>
      <c r="AC731" s="95"/>
      <c r="AD731" s="96"/>
    </row>
    <row r="732" spans="1:30" ht="13.5" thickBot="1">
      <c r="A732" s="4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04" t="s">
        <v>31</v>
      </c>
      <c r="V732" s="105"/>
      <c r="W732" s="105"/>
      <c r="X732" s="105"/>
      <c r="Y732" s="105"/>
      <c r="Z732" s="106"/>
      <c r="AA732" s="107">
        <f>+(AA725+AA726+AA727+AA729+AA730+AA731)*12%</f>
        <v>8.4</v>
      </c>
      <c r="AB732" s="107"/>
      <c r="AC732" s="107"/>
      <c r="AD732" s="108"/>
    </row>
    <row r="733" spans="1:30">
      <c r="A733" s="4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09" t="s">
        <v>12</v>
      </c>
      <c r="V733" s="109"/>
      <c r="W733" s="109"/>
      <c r="X733" s="109"/>
      <c r="Y733" s="109"/>
      <c r="Z733" s="109"/>
      <c r="AA733" s="53">
        <f>SUM(AA725:AD732)</f>
        <v>78.400000000000006</v>
      </c>
      <c r="AB733" s="53"/>
      <c r="AC733" s="53"/>
      <c r="AD733" s="54"/>
    </row>
    <row r="734" spans="1:30">
      <c r="A734" s="4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43"/>
    </row>
    <row r="735" spans="1:30">
      <c r="A735" s="4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43"/>
    </row>
    <row r="736" spans="1:30">
      <c r="A736" s="44" t="s">
        <v>20</v>
      </c>
      <c r="B736" s="5"/>
      <c r="C736" s="5"/>
      <c r="D736" s="5"/>
      <c r="E736" s="5"/>
      <c r="F736" s="59" t="s">
        <v>34</v>
      </c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60"/>
    </row>
    <row r="737" spans="1:30">
      <c r="A737" s="58" t="s">
        <v>35</v>
      </c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60"/>
    </row>
    <row r="738" spans="1:30">
      <c r="A738" s="58" t="s">
        <v>36</v>
      </c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60"/>
    </row>
    <row r="739" spans="1:30">
      <c r="A739" s="58" t="s">
        <v>38</v>
      </c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60"/>
    </row>
    <row r="740" spans="1:30" ht="13.5" thickBot="1">
      <c r="A740" s="4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4"/>
    </row>
    <row r="741" spans="1:30" ht="13.5" thickBot="1"/>
    <row r="742" spans="1:30" ht="13.5" thickBot="1">
      <c r="A742" s="39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1"/>
    </row>
    <row r="743" spans="1:30" ht="15.75" customHeight="1" thickBot="1">
      <c r="A743" s="4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70" t="s">
        <v>231</v>
      </c>
      <c r="T743" s="70"/>
      <c r="U743" s="70"/>
      <c r="V743" s="70"/>
      <c r="W743" s="71"/>
      <c r="X743" s="86">
        <f>X344+14</f>
        <v>122</v>
      </c>
      <c r="Y743" s="87"/>
      <c r="Z743" s="87"/>
      <c r="AA743" s="87"/>
      <c r="AB743" s="87"/>
      <c r="AC743" s="87"/>
      <c r="AD743" s="88"/>
    </row>
    <row r="744" spans="1:30">
      <c r="A744" s="72" t="s">
        <v>27</v>
      </c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 t="s">
        <v>0</v>
      </c>
      <c r="V744" s="73"/>
      <c r="W744" s="73"/>
      <c r="X744" s="73"/>
      <c r="Y744" s="73" t="s">
        <v>1</v>
      </c>
      <c r="Z744" s="73"/>
      <c r="AA744" s="73"/>
      <c r="AB744" s="73"/>
      <c r="AC744" s="73"/>
      <c r="AD744" s="74"/>
    </row>
    <row r="745" spans="1:30" ht="13.5" thickBot="1">
      <c r="A745" s="75" t="s">
        <v>2</v>
      </c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 t="s">
        <v>39</v>
      </c>
      <c r="X745" s="70"/>
      <c r="Y745" s="70"/>
      <c r="Z745" s="70"/>
      <c r="AA745" s="70"/>
      <c r="AB745" s="70"/>
      <c r="AC745" s="70"/>
      <c r="AD745" s="71"/>
    </row>
    <row r="746" spans="1:30">
      <c r="A746" s="4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43"/>
    </row>
    <row r="747" spans="1:30" ht="13.5" thickBot="1">
      <c r="A747" s="76" t="s">
        <v>215</v>
      </c>
      <c r="B747" s="77"/>
      <c r="C747" s="77"/>
      <c r="D747" s="77"/>
      <c r="E747" s="77"/>
      <c r="F747" s="77"/>
      <c r="G747" s="77"/>
      <c r="H747" s="2"/>
      <c r="I747" s="2"/>
      <c r="J747" s="2"/>
      <c r="K747" s="2"/>
      <c r="L747" s="77" t="s">
        <v>28</v>
      </c>
      <c r="M747" s="77"/>
      <c r="N747" s="77"/>
      <c r="O747" s="77"/>
      <c r="P747" s="77"/>
      <c r="Q747" s="77"/>
      <c r="R747" s="77"/>
      <c r="S747" s="2"/>
      <c r="T747" s="2"/>
      <c r="U747" s="2"/>
      <c r="V747" s="2"/>
      <c r="W747" s="77" t="s">
        <v>32</v>
      </c>
      <c r="X747" s="77"/>
      <c r="Y747" s="77"/>
      <c r="Z747" s="77"/>
      <c r="AA747" s="77"/>
      <c r="AB747" s="77"/>
      <c r="AC747" s="77"/>
      <c r="AD747" s="100"/>
    </row>
    <row r="748" spans="1:30" ht="13.5" thickBot="1">
      <c r="A748" s="78">
        <f>A349</f>
        <v>39783</v>
      </c>
      <c r="B748" s="79"/>
      <c r="C748" s="79"/>
      <c r="D748" s="79"/>
      <c r="E748" s="79"/>
      <c r="F748" s="79"/>
      <c r="G748" s="80"/>
      <c r="H748" s="2"/>
      <c r="I748" s="2"/>
      <c r="J748" s="2"/>
      <c r="K748" s="2"/>
      <c r="L748" s="81">
        <f>L349</f>
        <v>39816</v>
      </c>
      <c r="M748" s="82"/>
      <c r="N748" s="82"/>
      <c r="O748" s="82"/>
      <c r="P748" s="82"/>
      <c r="Q748" s="82"/>
      <c r="R748" s="83"/>
      <c r="S748" s="2"/>
      <c r="T748" s="2"/>
      <c r="U748" s="2"/>
      <c r="V748" s="2"/>
      <c r="W748" s="81">
        <f>L748+10</f>
        <v>39826</v>
      </c>
      <c r="X748" s="82"/>
      <c r="Y748" s="82"/>
      <c r="Z748" s="82"/>
      <c r="AA748" s="82"/>
      <c r="AB748" s="82"/>
      <c r="AC748" s="82"/>
      <c r="AD748" s="83"/>
    </row>
    <row r="749" spans="1:30" ht="13.5" thickBot="1">
      <c r="A749" s="4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43"/>
    </row>
    <row r="750" spans="1:30" ht="13.5" thickBot="1">
      <c r="A750" s="58" t="s">
        <v>24</v>
      </c>
      <c r="B750" s="59"/>
      <c r="C750" s="59"/>
      <c r="D750" s="59"/>
      <c r="E750" s="59"/>
      <c r="F750" s="59"/>
      <c r="G750" s="59"/>
      <c r="H750" s="97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9"/>
    </row>
    <row r="751" spans="1:30" ht="13.5" thickBot="1">
      <c r="A751" s="4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43"/>
    </row>
    <row r="752" spans="1:30">
      <c r="A752" s="72" t="s">
        <v>3</v>
      </c>
      <c r="B752" s="73"/>
      <c r="C752" s="73"/>
      <c r="D752" s="73"/>
      <c r="E752" s="73"/>
      <c r="F752" s="74"/>
      <c r="G752" s="73" t="s">
        <v>4</v>
      </c>
      <c r="H752" s="73"/>
      <c r="I752" s="74"/>
      <c r="J752" s="73" t="s">
        <v>6</v>
      </c>
      <c r="K752" s="73"/>
      <c r="L752" s="74"/>
      <c r="M752" s="73" t="s">
        <v>9</v>
      </c>
      <c r="N752" s="73"/>
      <c r="O752" s="74"/>
      <c r="P752" s="73" t="s">
        <v>8</v>
      </c>
      <c r="Q752" s="73"/>
      <c r="R752" s="73"/>
      <c r="S752" s="73"/>
      <c r="T752" s="74"/>
      <c r="U752" s="73" t="s">
        <v>10</v>
      </c>
      <c r="V752" s="73"/>
      <c r="W752" s="73"/>
      <c r="X752" s="73"/>
      <c r="Y752" s="73"/>
      <c r="Z752" s="74"/>
      <c r="AA752" s="73" t="s">
        <v>11</v>
      </c>
      <c r="AB752" s="73"/>
      <c r="AC752" s="73"/>
      <c r="AD752" s="74"/>
    </row>
    <row r="753" spans="1:30" ht="13.5" thickBot="1">
      <c r="A753" s="75"/>
      <c r="B753" s="70"/>
      <c r="C753" s="70"/>
      <c r="D753" s="70"/>
      <c r="E753" s="70"/>
      <c r="F753" s="71"/>
      <c r="G753" s="70" t="s">
        <v>5</v>
      </c>
      <c r="H753" s="70"/>
      <c r="I753" s="71"/>
      <c r="J753" s="70" t="s">
        <v>7</v>
      </c>
      <c r="K753" s="70"/>
      <c r="L753" s="71"/>
      <c r="M753" s="3"/>
      <c r="N753" s="3"/>
      <c r="O753" s="4"/>
      <c r="P753" s="3"/>
      <c r="Q753" s="3"/>
      <c r="R753" s="3"/>
      <c r="S753" s="3"/>
      <c r="T753" s="4"/>
      <c r="U753" s="70" t="s">
        <v>25</v>
      </c>
      <c r="V753" s="70"/>
      <c r="W753" s="70"/>
      <c r="X753" s="70"/>
      <c r="Y753" s="70"/>
      <c r="Z753" s="71"/>
      <c r="AA753" s="3"/>
      <c r="AB753" s="3"/>
      <c r="AC753" s="3"/>
      <c r="AD753" s="4"/>
    </row>
    <row r="754" spans="1:30">
      <c r="A754" s="89" t="s">
        <v>13</v>
      </c>
      <c r="B754" s="90"/>
      <c r="C754" s="90"/>
      <c r="D754" s="90"/>
      <c r="E754" s="90"/>
      <c r="F754" s="91"/>
      <c r="G754" s="64">
        <v>0</v>
      </c>
      <c r="H754" s="64"/>
      <c r="I754" s="65"/>
      <c r="J754" s="64">
        <v>0</v>
      </c>
      <c r="K754" s="64"/>
      <c r="L754" s="65"/>
      <c r="M754" s="92">
        <f>IF(J754-G754-30 &gt;=0,J754-G754-30,0)</f>
        <v>0</v>
      </c>
      <c r="N754" s="64"/>
      <c r="O754" s="65"/>
      <c r="P754" s="64">
        <v>10</v>
      </c>
      <c r="Q754" s="64"/>
      <c r="R754" s="64"/>
      <c r="S754" s="64"/>
      <c r="T754" s="65"/>
      <c r="U754" s="101" t="s">
        <v>16</v>
      </c>
      <c r="V754" s="102"/>
      <c r="W754" s="102"/>
      <c r="X754" s="102"/>
      <c r="Y754" s="102"/>
      <c r="Z754" s="103"/>
      <c r="AA754" s="93">
        <v>60</v>
      </c>
      <c r="AB754" s="93"/>
      <c r="AC754" s="93"/>
      <c r="AD754" s="94"/>
    </row>
    <row r="755" spans="1:30">
      <c r="A755" s="58" t="s">
        <v>15</v>
      </c>
      <c r="B755" s="59"/>
      <c r="C755" s="59"/>
      <c r="D755" s="59"/>
      <c r="E755" s="59"/>
      <c r="F755" s="60"/>
      <c r="G755" s="66"/>
      <c r="H755" s="66"/>
      <c r="I755" s="67"/>
      <c r="J755" s="66"/>
      <c r="K755" s="66"/>
      <c r="L755" s="67"/>
      <c r="M755" s="84"/>
      <c r="N755" s="66"/>
      <c r="O755" s="67"/>
      <c r="P755" s="66"/>
      <c r="Q755" s="66"/>
      <c r="R755" s="66"/>
      <c r="S755" s="66"/>
      <c r="T755" s="67"/>
      <c r="U755" s="55" t="s">
        <v>9</v>
      </c>
      <c r="V755" s="56"/>
      <c r="W755" s="56"/>
      <c r="X755" s="56"/>
      <c r="Y755" s="56"/>
      <c r="Z755" s="57"/>
      <c r="AA755" s="95">
        <f>ROUNDUP(M754,0)*P754</f>
        <v>0</v>
      </c>
      <c r="AB755" s="95"/>
      <c r="AC755" s="95"/>
      <c r="AD755" s="96"/>
    </row>
    <row r="756" spans="1:30">
      <c r="A756" s="58"/>
      <c r="B756" s="59"/>
      <c r="C756" s="59"/>
      <c r="D756" s="59"/>
      <c r="E756" s="59"/>
      <c r="F756" s="60"/>
      <c r="G756" s="66"/>
      <c r="H756" s="66"/>
      <c r="I756" s="67"/>
      <c r="J756" s="66"/>
      <c r="K756" s="66"/>
      <c r="L756" s="67"/>
      <c r="M756" s="84"/>
      <c r="N756" s="66"/>
      <c r="O756" s="67"/>
      <c r="P756" s="66"/>
      <c r="Q756" s="66"/>
      <c r="R756" s="66"/>
      <c r="S756" s="66"/>
      <c r="T756" s="67"/>
      <c r="U756" s="55" t="s">
        <v>17</v>
      </c>
      <c r="V756" s="56"/>
      <c r="W756" s="56"/>
      <c r="X756" s="56"/>
      <c r="Y756" s="56"/>
      <c r="Z756" s="57"/>
      <c r="AA756" s="95">
        <v>10</v>
      </c>
      <c r="AB756" s="95"/>
      <c r="AC756" s="95"/>
      <c r="AD756" s="96"/>
    </row>
    <row r="757" spans="1:30" ht="13.5" thickBot="1">
      <c r="A757" s="61"/>
      <c r="B757" s="62"/>
      <c r="C757" s="62"/>
      <c r="D757" s="62"/>
      <c r="E757" s="62"/>
      <c r="F757" s="63"/>
      <c r="G757" s="68"/>
      <c r="H757" s="68"/>
      <c r="I757" s="69"/>
      <c r="J757" s="68"/>
      <c r="K757" s="68"/>
      <c r="L757" s="69"/>
      <c r="M757" s="85"/>
      <c r="N757" s="68"/>
      <c r="O757" s="69"/>
      <c r="P757" s="68"/>
      <c r="Q757" s="68"/>
      <c r="R757" s="68"/>
      <c r="S757" s="68"/>
      <c r="T757" s="69"/>
      <c r="U757" s="55" t="s">
        <v>19</v>
      </c>
      <c r="V757" s="56"/>
      <c r="W757" s="56"/>
      <c r="X757" s="56"/>
      <c r="Y757" s="56"/>
      <c r="Z757" s="57"/>
      <c r="AA757" s="95">
        <v>0</v>
      </c>
      <c r="AB757" s="95"/>
      <c r="AC757" s="95"/>
      <c r="AD757" s="96"/>
    </row>
    <row r="758" spans="1:30">
      <c r="A758" s="4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55" t="s">
        <v>18</v>
      </c>
      <c r="V758" s="56"/>
      <c r="W758" s="56"/>
      <c r="X758" s="56"/>
      <c r="Y758" s="56"/>
      <c r="Z758" s="57"/>
      <c r="AA758" s="95">
        <f>+AA757*4%</f>
        <v>0</v>
      </c>
      <c r="AB758" s="95"/>
      <c r="AC758" s="95"/>
      <c r="AD758" s="96"/>
    </row>
    <row r="759" spans="1:30">
      <c r="A759" s="4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55" t="s">
        <v>37</v>
      </c>
      <c r="V759" s="56"/>
      <c r="W759" s="56"/>
      <c r="X759" s="56"/>
      <c r="Y759" s="56"/>
      <c r="Z759" s="57"/>
      <c r="AA759" s="95">
        <v>0</v>
      </c>
      <c r="AB759" s="95"/>
      <c r="AC759" s="95"/>
      <c r="AD759" s="96"/>
    </row>
    <row r="760" spans="1:30">
      <c r="A760" s="4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55" t="s">
        <v>33</v>
      </c>
      <c r="V760" s="56"/>
      <c r="W760" s="56"/>
      <c r="X760" s="56"/>
      <c r="Y760" s="56"/>
      <c r="Z760" s="57"/>
      <c r="AA760" s="95">
        <v>0</v>
      </c>
      <c r="AB760" s="95"/>
      <c r="AC760" s="95"/>
      <c r="AD760" s="96"/>
    </row>
    <row r="761" spans="1:30" ht="13.5" thickBot="1">
      <c r="A761" s="4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04" t="s">
        <v>31</v>
      </c>
      <c r="V761" s="105"/>
      <c r="W761" s="105"/>
      <c r="X761" s="105"/>
      <c r="Y761" s="105"/>
      <c r="Z761" s="106"/>
      <c r="AA761" s="107">
        <f>+(AA754+AA755+AA756+AA758+AA759+AA760)*12%</f>
        <v>8.4</v>
      </c>
      <c r="AB761" s="107"/>
      <c r="AC761" s="107"/>
      <c r="AD761" s="108"/>
    </row>
    <row r="762" spans="1:30">
      <c r="A762" s="4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09" t="s">
        <v>12</v>
      </c>
      <c r="V762" s="109"/>
      <c r="W762" s="109"/>
      <c r="X762" s="109"/>
      <c r="Y762" s="109"/>
      <c r="Z762" s="109"/>
      <c r="AA762" s="53">
        <f>SUM(AA754:AD761)</f>
        <v>78.400000000000006</v>
      </c>
      <c r="AB762" s="53"/>
      <c r="AC762" s="53"/>
      <c r="AD762" s="54"/>
    </row>
    <row r="763" spans="1:30">
      <c r="A763" s="4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43"/>
    </row>
    <row r="764" spans="1:30">
      <c r="A764" s="4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43"/>
    </row>
    <row r="765" spans="1:30">
      <c r="A765" s="44" t="s">
        <v>20</v>
      </c>
      <c r="B765" s="5"/>
      <c r="C765" s="5"/>
      <c r="D765" s="5"/>
      <c r="E765" s="5"/>
      <c r="F765" s="59" t="s">
        <v>34</v>
      </c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60"/>
    </row>
    <row r="766" spans="1:30">
      <c r="A766" s="58" t="s">
        <v>35</v>
      </c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60"/>
    </row>
    <row r="767" spans="1:30">
      <c r="A767" s="58" t="s">
        <v>36</v>
      </c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60"/>
    </row>
    <row r="768" spans="1:30">
      <c r="A768" s="58" t="s">
        <v>38</v>
      </c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60"/>
    </row>
    <row r="769" spans="1:30" ht="13.5" thickBot="1">
      <c r="A769" s="61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3"/>
    </row>
    <row r="770" spans="1:30" ht="13.5" thickBot="1">
      <c r="A770" s="39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1"/>
    </row>
    <row r="771" spans="1:30" ht="15.75" customHeight="1" thickBot="1">
      <c r="A771" s="4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70" t="s">
        <v>231</v>
      </c>
      <c r="T771" s="70"/>
      <c r="U771" s="70"/>
      <c r="V771" s="70"/>
      <c r="W771" s="71"/>
      <c r="X771" s="86">
        <f>X344+15</f>
        <v>123</v>
      </c>
      <c r="Y771" s="87"/>
      <c r="Z771" s="87"/>
      <c r="AA771" s="87"/>
      <c r="AB771" s="87"/>
      <c r="AC771" s="87"/>
      <c r="AD771" s="88"/>
    </row>
    <row r="772" spans="1:30">
      <c r="A772" s="72" t="s">
        <v>27</v>
      </c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 t="s">
        <v>0</v>
      </c>
      <c r="V772" s="73"/>
      <c r="W772" s="73"/>
      <c r="X772" s="73"/>
      <c r="Y772" s="73" t="s">
        <v>1</v>
      </c>
      <c r="Z772" s="73"/>
      <c r="AA772" s="73"/>
      <c r="AB772" s="73"/>
      <c r="AC772" s="73"/>
      <c r="AD772" s="74"/>
    </row>
    <row r="773" spans="1:30" ht="13.5" thickBot="1">
      <c r="A773" s="75" t="s">
        <v>2</v>
      </c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 t="s">
        <v>39</v>
      </c>
      <c r="X773" s="70"/>
      <c r="Y773" s="70"/>
      <c r="Z773" s="70"/>
      <c r="AA773" s="70"/>
      <c r="AB773" s="70"/>
      <c r="AC773" s="70"/>
      <c r="AD773" s="71"/>
    </row>
    <row r="774" spans="1:30">
      <c r="A774" s="4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43"/>
    </row>
    <row r="775" spans="1:30" ht="13.5" thickBot="1">
      <c r="A775" s="76" t="s">
        <v>215</v>
      </c>
      <c r="B775" s="77"/>
      <c r="C775" s="77"/>
      <c r="D775" s="77"/>
      <c r="E775" s="77"/>
      <c r="F775" s="77"/>
      <c r="G775" s="77"/>
      <c r="H775" s="2"/>
      <c r="I775" s="2"/>
      <c r="J775" s="2"/>
      <c r="K775" s="2"/>
      <c r="L775" s="77" t="s">
        <v>28</v>
      </c>
      <c r="M775" s="77"/>
      <c r="N775" s="77"/>
      <c r="O775" s="77"/>
      <c r="P775" s="77"/>
      <c r="Q775" s="77"/>
      <c r="R775" s="77"/>
      <c r="S775" s="2"/>
      <c r="T775" s="2"/>
      <c r="U775" s="2"/>
      <c r="V775" s="2"/>
      <c r="W775" s="77" t="s">
        <v>32</v>
      </c>
      <c r="X775" s="77"/>
      <c r="Y775" s="77"/>
      <c r="Z775" s="77"/>
      <c r="AA775" s="77"/>
      <c r="AB775" s="77"/>
      <c r="AC775" s="77"/>
      <c r="AD775" s="100"/>
    </row>
    <row r="776" spans="1:30" ht="13.5" thickBot="1">
      <c r="A776" s="78">
        <f>A349</f>
        <v>39783</v>
      </c>
      <c r="B776" s="98"/>
      <c r="C776" s="98"/>
      <c r="D776" s="98"/>
      <c r="E776" s="98"/>
      <c r="F776" s="98"/>
      <c r="G776" s="99"/>
      <c r="H776" s="2"/>
      <c r="I776" s="2"/>
      <c r="J776" s="2"/>
      <c r="K776" s="2"/>
      <c r="L776" s="81">
        <f>L349</f>
        <v>39816</v>
      </c>
      <c r="M776" s="82"/>
      <c r="N776" s="82"/>
      <c r="O776" s="82"/>
      <c r="P776" s="82"/>
      <c r="Q776" s="82"/>
      <c r="R776" s="83"/>
      <c r="S776" s="2"/>
      <c r="T776" s="2"/>
      <c r="U776" s="2"/>
      <c r="V776" s="2"/>
      <c r="W776" s="81">
        <f>W748</f>
        <v>39826</v>
      </c>
      <c r="X776" s="82"/>
      <c r="Y776" s="82"/>
      <c r="Z776" s="82"/>
      <c r="AA776" s="82"/>
      <c r="AB776" s="82"/>
      <c r="AC776" s="82"/>
      <c r="AD776" s="83"/>
    </row>
    <row r="777" spans="1:30" ht="13.5" thickBot="1">
      <c r="A777" s="4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43"/>
    </row>
    <row r="778" spans="1:30" ht="13.5" thickBot="1">
      <c r="A778" s="58" t="s">
        <v>24</v>
      </c>
      <c r="B778" s="59"/>
      <c r="C778" s="59"/>
      <c r="D778" s="59"/>
      <c r="E778" s="59"/>
      <c r="F778" s="59"/>
      <c r="G778" s="59"/>
      <c r="H778" s="97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9"/>
    </row>
    <row r="779" spans="1:30" ht="13.5" thickBot="1">
      <c r="A779" s="4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43"/>
    </row>
    <row r="780" spans="1:30">
      <c r="A780" s="72" t="s">
        <v>3</v>
      </c>
      <c r="B780" s="73"/>
      <c r="C780" s="73"/>
      <c r="D780" s="73"/>
      <c r="E780" s="73"/>
      <c r="F780" s="74"/>
      <c r="G780" s="73" t="s">
        <v>4</v>
      </c>
      <c r="H780" s="73"/>
      <c r="I780" s="74"/>
      <c r="J780" s="73" t="s">
        <v>6</v>
      </c>
      <c r="K780" s="73"/>
      <c r="L780" s="74"/>
      <c r="M780" s="73" t="s">
        <v>9</v>
      </c>
      <c r="N780" s="73"/>
      <c r="O780" s="74"/>
      <c r="P780" s="73" t="s">
        <v>8</v>
      </c>
      <c r="Q780" s="73"/>
      <c r="R780" s="73"/>
      <c r="S780" s="73"/>
      <c r="T780" s="74"/>
      <c r="U780" s="73" t="s">
        <v>10</v>
      </c>
      <c r="V780" s="73"/>
      <c r="W780" s="73"/>
      <c r="X780" s="73"/>
      <c r="Y780" s="73"/>
      <c r="Z780" s="74"/>
      <c r="AA780" s="73" t="s">
        <v>11</v>
      </c>
      <c r="AB780" s="73"/>
      <c r="AC780" s="73"/>
      <c r="AD780" s="74"/>
    </row>
    <row r="781" spans="1:30" ht="13.5" thickBot="1">
      <c r="A781" s="75"/>
      <c r="B781" s="70"/>
      <c r="C781" s="70"/>
      <c r="D781" s="70"/>
      <c r="E781" s="70"/>
      <c r="F781" s="71"/>
      <c r="G781" s="70" t="s">
        <v>5</v>
      </c>
      <c r="H781" s="70"/>
      <c r="I781" s="71"/>
      <c r="J781" s="70" t="s">
        <v>7</v>
      </c>
      <c r="K781" s="70"/>
      <c r="L781" s="71"/>
      <c r="M781" s="3"/>
      <c r="N781" s="3"/>
      <c r="O781" s="4"/>
      <c r="P781" s="3"/>
      <c r="Q781" s="3"/>
      <c r="R781" s="3"/>
      <c r="S781" s="3"/>
      <c r="T781" s="4"/>
      <c r="U781" s="70" t="s">
        <v>25</v>
      </c>
      <c r="V781" s="70"/>
      <c r="W781" s="70"/>
      <c r="X781" s="70"/>
      <c r="Y781" s="70"/>
      <c r="Z781" s="71"/>
      <c r="AA781" s="3"/>
      <c r="AB781" s="3"/>
      <c r="AC781" s="3"/>
      <c r="AD781" s="4"/>
    </row>
    <row r="782" spans="1:30">
      <c r="A782" s="89" t="s">
        <v>13</v>
      </c>
      <c r="B782" s="90"/>
      <c r="C782" s="90"/>
      <c r="D782" s="90"/>
      <c r="E782" s="90"/>
      <c r="F782" s="91"/>
      <c r="G782" s="64">
        <v>0</v>
      </c>
      <c r="H782" s="64"/>
      <c r="I782" s="65"/>
      <c r="J782" s="64">
        <v>0</v>
      </c>
      <c r="K782" s="64"/>
      <c r="L782" s="65"/>
      <c r="M782" s="92">
        <f>IF(J782-G782-30 &gt;=0,J782-G782-30,0)</f>
        <v>0</v>
      </c>
      <c r="N782" s="64"/>
      <c r="O782" s="65"/>
      <c r="P782" s="64">
        <v>10</v>
      </c>
      <c r="Q782" s="64"/>
      <c r="R782" s="64"/>
      <c r="S782" s="64"/>
      <c r="T782" s="65"/>
      <c r="U782" s="101" t="s">
        <v>16</v>
      </c>
      <c r="V782" s="102"/>
      <c r="W782" s="102"/>
      <c r="X782" s="102"/>
      <c r="Y782" s="102"/>
      <c r="Z782" s="103"/>
      <c r="AA782" s="93">
        <v>60</v>
      </c>
      <c r="AB782" s="93"/>
      <c r="AC782" s="93"/>
      <c r="AD782" s="94"/>
    </row>
    <row r="783" spans="1:30">
      <c r="A783" s="58" t="s">
        <v>15</v>
      </c>
      <c r="B783" s="59"/>
      <c r="C783" s="59"/>
      <c r="D783" s="59"/>
      <c r="E783" s="59"/>
      <c r="F783" s="60"/>
      <c r="G783" s="66"/>
      <c r="H783" s="66"/>
      <c r="I783" s="67"/>
      <c r="J783" s="66"/>
      <c r="K783" s="66"/>
      <c r="L783" s="67"/>
      <c r="M783" s="84"/>
      <c r="N783" s="66"/>
      <c r="O783" s="67"/>
      <c r="P783" s="66"/>
      <c r="Q783" s="66"/>
      <c r="R783" s="66"/>
      <c r="S783" s="66"/>
      <c r="T783" s="67"/>
      <c r="U783" s="55" t="s">
        <v>9</v>
      </c>
      <c r="V783" s="56"/>
      <c r="W783" s="56"/>
      <c r="X783" s="56"/>
      <c r="Y783" s="56"/>
      <c r="Z783" s="57"/>
      <c r="AA783" s="95">
        <f>ROUNDUP(M782,0)*P782</f>
        <v>0</v>
      </c>
      <c r="AB783" s="95"/>
      <c r="AC783" s="95"/>
      <c r="AD783" s="96"/>
    </row>
    <row r="784" spans="1:30">
      <c r="A784" s="58"/>
      <c r="B784" s="59"/>
      <c r="C784" s="59"/>
      <c r="D784" s="59"/>
      <c r="E784" s="59"/>
      <c r="F784" s="60"/>
      <c r="G784" s="66"/>
      <c r="H784" s="66"/>
      <c r="I784" s="67"/>
      <c r="J784" s="66"/>
      <c r="K784" s="66"/>
      <c r="L784" s="67"/>
      <c r="M784" s="84"/>
      <c r="N784" s="66"/>
      <c r="O784" s="67"/>
      <c r="P784" s="66"/>
      <c r="Q784" s="66"/>
      <c r="R784" s="66"/>
      <c r="S784" s="66"/>
      <c r="T784" s="67"/>
      <c r="U784" s="55" t="s">
        <v>17</v>
      </c>
      <c r="V784" s="56"/>
      <c r="W784" s="56"/>
      <c r="X784" s="56"/>
      <c r="Y784" s="56"/>
      <c r="Z784" s="57"/>
      <c r="AA784" s="95">
        <v>10</v>
      </c>
      <c r="AB784" s="95"/>
      <c r="AC784" s="95"/>
      <c r="AD784" s="96"/>
    </row>
    <row r="785" spans="1:30" ht="13.5" thickBot="1">
      <c r="A785" s="61"/>
      <c r="B785" s="62"/>
      <c r="C785" s="62"/>
      <c r="D785" s="62"/>
      <c r="E785" s="62"/>
      <c r="F785" s="63"/>
      <c r="G785" s="68"/>
      <c r="H785" s="68"/>
      <c r="I785" s="69"/>
      <c r="J785" s="68"/>
      <c r="K785" s="68"/>
      <c r="L785" s="69"/>
      <c r="M785" s="85"/>
      <c r="N785" s="68"/>
      <c r="O785" s="69"/>
      <c r="P785" s="68"/>
      <c r="Q785" s="68"/>
      <c r="R785" s="68"/>
      <c r="S785" s="68"/>
      <c r="T785" s="69"/>
      <c r="U785" s="55" t="s">
        <v>19</v>
      </c>
      <c r="V785" s="56"/>
      <c r="W785" s="56"/>
      <c r="X785" s="56"/>
      <c r="Y785" s="56"/>
      <c r="Z785" s="57"/>
      <c r="AA785" s="95">
        <v>0</v>
      </c>
      <c r="AB785" s="95"/>
      <c r="AC785" s="95"/>
      <c r="AD785" s="96"/>
    </row>
    <row r="786" spans="1:30">
      <c r="A786" s="4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55" t="s">
        <v>18</v>
      </c>
      <c r="V786" s="56"/>
      <c r="W786" s="56"/>
      <c r="X786" s="56"/>
      <c r="Y786" s="56"/>
      <c r="Z786" s="57"/>
      <c r="AA786" s="95">
        <f>+AA785*4%</f>
        <v>0</v>
      </c>
      <c r="AB786" s="95"/>
      <c r="AC786" s="95"/>
      <c r="AD786" s="96"/>
    </row>
    <row r="787" spans="1:30">
      <c r="A787" s="4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55" t="s">
        <v>37</v>
      </c>
      <c r="V787" s="56"/>
      <c r="W787" s="56"/>
      <c r="X787" s="56"/>
      <c r="Y787" s="56"/>
      <c r="Z787" s="57"/>
      <c r="AA787" s="95">
        <v>0</v>
      </c>
      <c r="AB787" s="95"/>
      <c r="AC787" s="95"/>
      <c r="AD787" s="96"/>
    </row>
    <row r="788" spans="1:30">
      <c r="A788" s="4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55" t="s">
        <v>33</v>
      </c>
      <c r="V788" s="56"/>
      <c r="W788" s="56"/>
      <c r="X788" s="56"/>
      <c r="Y788" s="56"/>
      <c r="Z788" s="57"/>
      <c r="AA788" s="95">
        <v>0</v>
      </c>
      <c r="AB788" s="95"/>
      <c r="AC788" s="95"/>
      <c r="AD788" s="96"/>
    </row>
    <row r="789" spans="1:30" ht="13.5" thickBot="1">
      <c r="A789" s="4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04" t="s">
        <v>31</v>
      </c>
      <c r="V789" s="105"/>
      <c r="W789" s="105"/>
      <c r="X789" s="105"/>
      <c r="Y789" s="105"/>
      <c r="Z789" s="106"/>
      <c r="AA789" s="107">
        <f>+(AA782+AA783+AA784+AA786+AA787+AA788)*12%</f>
        <v>8.4</v>
      </c>
      <c r="AB789" s="107"/>
      <c r="AC789" s="107"/>
      <c r="AD789" s="108"/>
    </row>
    <row r="790" spans="1:30">
      <c r="A790" s="4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09" t="s">
        <v>12</v>
      </c>
      <c r="V790" s="109"/>
      <c r="W790" s="109"/>
      <c r="X790" s="109"/>
      <c r="Y790" s="109"/>
      <c r="Z790" s="109"/>
      <c r="AA790" s="53">
        <f>SUM(AA782:AD789)</f>
        <v>78.400000000000006</v>
      </c>
      <c r="AB790" s="53"/>
      <c r="AC790" s="53"/>
      <c r="AD790" s="54"/>
    </row>
    <row r="791" spans="1:30">
      <c r="A791" s="4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43"/>
    </row>
    <row r="792" spans="1:30">
      <c r="A792" s="4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43"/>
    </row>
    <row r="793" spans="1:30">
      <c r="A793" s="44" t="s">
        <v>20</v>
      </c>
      <c r="B793" s="5"/>
      <c r="C793" s="5"/>
      <c r="D793" s="5"/>
      <c r="E793" s="5"/>
      <c r="F793" s="59" t="s">
        <v>34</v>
      </c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60"/>
    </row>
    <row r="794" spans="1:30">
      <c r="A794" s="58" t="s">
        <v>35</v>
      </c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60"/>
    </row>
    <row r="795" spans="1:30">
      <c r="A795" s="58" t="s">
        <v>36</v>
      </c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60"/>
    </row>
    <row r="796" spans="1:30">
      <c r="A796" s="58" t="s">
        <v>38</v>
      </c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60"/>
    </row>
    <row r="797" spans="1:30" ht="13.5" thickBot="1">
      <c r="A797" s="4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4"/>
    </row>
    <row r="798" spans="1:30" ht="13.5" thickBot="1"/>
    <row r="799" spans="1:30" ht="13.5" thickBot="1">
      <c r="A799" s="39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1"/>
    </row>
    <row r="800" spans="1:30" ht="15.75" customHeight="1" thickBot="1">
      <c r="A800" s="4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70" t="s">
        <v>231</v>
      </c>
      <c r="T800" s="70"/>
      <c r="U800" s="70"/>
      <c r="V800" s="70"/>
      <c r="W800" s="71"/>
      <c r="X800" s="86">
        <f>X401+14</f>
        <v>124</v>
      </c>
      <c r="Y800" s="87"/>
      <c r="Z800" s="87"/>
      <c r="AA800" s="87"/>
      <c r="AB800" s="87"/>
      <c r="AC800" s="87"/>
      <c r="AD800" s="88"/>
    </row>
    <row r="801" spans="1:30">
      <c r="A801" s="72" t="s">
        <v>27</v>
      </c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 t="s">
        <v>0</v>
      </c>
      <c r="V801" s="73"/>
      <c r="W801" s="73"/>
      <c r="X801" s="73"/>
      <c r="Y801" s="73" t="s">
        <v>1</v>
      </c>
      <c r="Z801" s="73"/>
      <c r="AA801" s="73"/>
      <c r="AB801" s="73"/>
      <c r="AC801" s="73"/>
      <c r="AD801" s="74"/>
    </row>
    <row r="802" spans="1:30" ht="13.5" thickBot="1">
      <c r="A802" s="75" t="s">
        <v>2</v>
      </c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 t="s">
        <v>39</v>
      </c>
      <c r="X802" s="70"/>
      <c r="Y802" s="70"/>
      <c r="Z802" s="70"/>
      <c r="AA802" s="70"/>
      <c r="AB802" s="70"/>
      <c r="AC802" s="70"/>
      <c r="AD802" s="71"/>
    </row>
    <row r="803" spans="1:30">
      <c r="A803" s="4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43"/>
    </row>
    <row r="804" spans="1:30" ht="13.5" thickBot="1">
      <c r="A804" s="76" t="s">
        <v>215</v>
      </c>
      <c r="B804" s="77"/>
      <c r="C804" s="77"/>
      <c r="D804" s="77"/>
      <c r="E804" s="77"/>
      <c r="F804" s="77"/>
      <c r="G804" s="77"/>
      <c r="H804" s="2"/>
      <c r="I804" s="2"/>
      <c r="J804" s="2"/>
      <c r="K804" s="2"/>
      <c r="L804" s="77" t="s">
        <v>28</v>
      </c>
      <c r="M804" s="77"/>
      <c r="N804" s="77"/>
      <c r="O804" s="77"/>
      <c r="P804" s="77"/>
      <c r="Q804" s="77"/>
      <c r="R804" s="77"/>
      <c r="S804" s="2"/>
      <c r="T804" s="2"/>
      <c r="U804" s="2"/>
      <c r="V804" s="2"/>
      <c r="W804" s="77" t="s">
        <v>32</v>
      </c>
      <c r="X804" s="77"/>
      <c r="Y804" s="77"/>
      <c r="Z804" s="77"/>
      <c r="AA804" s="77"/>
      <c r="AB804" s="77"/>
      <c r="AC804" s="77"/>
      <c r="AD804" s="100"/>
    </row>
    <row r="805" spans="1:30" ht="13.5" thickBot="1">
      <c r="A805" s="78">
        <f>A406</f>
        <v>39783</v>
      </c>
      <c r="B805" s="79"/>
      <c r="C805" s="79"/>
      <c r="D805" s="79"/>
      <c r="E805" s="79"/>
      <c r="F805" s="79"/>
      <c r="G805" s="80"/>
      <c r="H805" s="2"/>
      <c r="I805" s="2"/>
      <c r="J805" s="2"/>
      <c r="K805" s="2"/>
      <c r="L805" s="81">
        <f>L406</f>
        <v>39816</v>
      </c>
      <c r="M805" s="82"/>
      <c r="N805" s="82"/>
      <c r="O805" s="82"/>
      <c r="P805" s="82"/>
      <c r="Q805" s="82"/>
      <c r="R805" s="83"/>
      <c r="S805" s="2"/>
      <c r="T805" s="2"/>
      <c r="U805" s="2"/>
      <c r="V805" s="2"/>
      <c r="W805" s="81">
        <f>L805+10</f>
        <v>39826</v>
      </c>
      <c r="X805" s="82"/>
      <c r="Y805" s="82"/>
      <c r="Z805" s="82"/>
      <c r="AA805" s="82"/>
      <c r="AB805" s="82"/>
      <c r="AC805" s="82"/>
      <c r="AD805" s="83"/>
    </row>
    <row r="806" spans="1:30" ht="13.5" thickBot="1">
      <c r="A806" s="4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43"/>
    </row>
    <row r="807" spans="1:30" ht="13.5" thickBot="1">
      <c r="A807" s="58" t="s">
        <v>24</v>
      </c>
      <c r="B807" s="59"/>
      <c r="C807" s="59"/>
      <c r="D807" s="59"/>
      <c r="E807" s="59"/>
      <c r="F807" s="59"/>
      <c r="G807" s="59"/>
      <c r="H807" s="97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9"/>
    </row>
    <row r="808" spans="1:30" ht="13.5" thickBot="1">
      <c r="A808" s="4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43"/>
    </row>
    <row r="809" spans="1:30">
      <c r="A809" s="72" t="s">
        <v>3</v>
      </c>
      <c r="B809" s="73"/>
      <c r="C809" s="73"/>
      <c r="D809" s="73"/>
      <c r="E809" s="73"/>
      <c r="F809" s="74"/>
      <c r="G809" s="73" t="s">
        <v>4</v>
      </c>
      <c r="H809" s="73"/>
      <c r="I809" s="74"/>
      <c r="J809" s="73" t="s">
        <v>6</v>
      </c>
      <c r="K809" s="73"/>
      <c r="L809" s="74"/>
      <c r="M809" s="73" t="s">
        <v>9</v>
      </c>
      <c r="N809" s="73"/>
      <c r="O809" s="74"/>
      <c r="P809" s="73" t="s">
        <v>8</v>
      </c>
      <c r="Q809" s="73"/>
      <c r="R809" s="73"/>
      <c r="S809" s="73"/>
      <c r="T809" s="74"/>
      <c r="U809" s="73" t="s">
        <v>10</v>
      </c>
      <c r="V809" s="73"/>
      <c r="W809" s="73"/>
      <c r="X809" s="73"/>
      <c r="Y809" s="73"/>
      <c r="Z809" s="74"/>
      <c r="AA809" s="73" t="s">
        <v>11</v>
      </c>
      <c r="AB809" s="73"/>
      <c r="AC809" s="73"/>
      <c r="AD809" s="74"/>
    </row>
    <row r="810" spans="1:30" ht="13.5" thickBot="1">
      <c r="A810" s="75"/>
      <c r="B810" s="70"/>
      <c r="C810" s="70"/>
      <c r="D810" s="70"/>
      <c r="E810" s="70"/>
      <c r="F810" s="71"/>
      <c r="G810" s="70" t="s">
        <v>5</v>
      </c>
      <c r="H810" s="70"/>
      <c r="I810" s="71"/>
      <c r="J810" s="70" t="s">
        <v>7</v>
      </c>
      <c r="K810" s="70"/>
      <c r="L810" s="71"/>
      <c r="M810" s="3"/>
      <c r="N810" s="3"/>
      <c r="O810" s="4"/>
      <c r="P810" s="3"/>
      <c r="Q810" s="3"/>
      <c r="R810" s="3"/>
      <c r="S810" s="3"/>
      <c r="T810" s="4"/>
      <c r="U810" s="70" t="s">
        <v>25</v>
      </c>
      <c r="V810" s="70"/>
      <c r="W810" s="70"/>
      <c r="X810" s="70"/>
      <c r="Y810" s="70"/>
      <c r="Z810" s="71"/>
      <c r="AA810" s="3"/>
      <c r="AB810" s="3"/>
      <c r="AC810" s="3"/>
      <c r="AD810" s="4"/>
    </row>
    <row r="811" spans="1:30">
      <c r="A811" s="89" t="s">
        <v>13</v>
      </c>
      <c r="B811" s="90"/>
      <c r="C811" s="90"/>
      <c r="D811" s="90"/>
      <c r="E811" s="90"/>
      <c r="F811" s="91"/>
      <c r="G811" s="64">
        <v>0</v>
      </c>
      <c r="H811" s="64"/>
      <c r="I811" s="65"/>
      <c r="J811" s="64">
        <v>0</v>
      </c>
      <c r="K811" s="64"/>
      <c r="L811" s="65"/>
      <c r="M811" s="92">
        <f>IF(J811-G811-30 &gt;=0,J811-G811-30,0)</f>
        <v>0</v>
      </c>
      <c r="N811" s="64"/>
      <c r="O811" s="65"/>
      <c r="P811" s="64">
        <v>10</v>
      </c>
      <c r="Q811" s="64"/>
      <c r="R811" s="64"/>
      <c r="S811" s="64"/>
      <c r="T811" s="65"/>
      <c r="U811" s="101" t="s">
        <v>16</v>
      </c>
      <c r="V811" s="102"/>
      <c r="W811" s="102"/>
      <c r="X811" s="102"/>
      <c r="Y811" s="102"/>
      <c r="Z811" s="103"/>
      <c r="AA811" s="93">
        <v>60</v>
      </c>
      <c r="AB811" s="93"/>
      <c r="AC811" s="93"/>
      <c r="AD811" s="94"/>
    </row>
    <row r="812" spans="1:30">
      <c r="A812" s="58" t="s">
        <v>15</v>
      </c>
      <c r="B812" s="59"/>
      <c r="C812" s="59"/>
      <c r="D812" s="59"/>
      <c r="E812" s="59"/>
      <c r="F812" s="60"/>
      <c r="G812" s="66"/>
      <c r="H812" s="66"/>
      <c r="I812" s="67"/>
      <c r="J812" s="66"/>
      <c r="K812" s="66"/>
      <c r="L812" s="67"/>
      <c r="M812" s="84"/>
      <c r="N812" s="66"/>
      <c r="O812" s="67"/>
      <c r="P812" s="66"/>
      <c r="Q812" s="66"/>
      <c r="R812" s="66"/>
      <c r="S812" s="66"/>
      <c r="T812" s="67"/>
      <c r="U812" s="55" t="s">
        <v>9</v>
      </c>
      <c r="V812" s="56"/>
      <c r="W812" s="56"/>
      <c r="X812" s="56"/>
      <c r="Y812" s="56"/>
      <c r="Z812" s="57"/>
      <c r="AA812" s="95">
        <f>ROUNDUP(M811,0)*P811</f>
        <v>0</v>
      </c>
      <c r="AB812" s="95"/>
      <c r="AC812" s="95"/>
      <c r="AD812" s="96"/>
    </row>
    <row r="813" spans="1:30">
      <c r="A813" s="58"/>
      <c r="B813" s="59"/>
      <c r="C813" s="59"/>
      <c r="D813" s="59"/>
      <c r="E813" s="59"/>
      <c r="F813" s="60"/>
      <c r="G813" s="66"/>
      <c r="H813" s="66"/>
      <c r="I813" s="67"/>
      <c r="J813" s="66"/>
      <c r="K813" s="66"/>
      <c r="L813" s="67"/>
      <c r="M813" s="84"/>
      <c r="N813" s="66"/>
      <c r="O813" s="67"/>
      <c r="P813" s="66"/>
      <c r="Q813" s="66"/>
      <c r="R813" s="66"/>
      <c r="S813" s="66"/>
      <c r="T813" s="67"/>
      <c r="U813" s="55" t="s">
        <v>17</v>
      </c>
      <c r="V813" s="56"/>
      <c r="W813" s="56"/>
      <c r="X813" s="56"/>
      <c r="Y813" s="56"/>
      <c r="Z813" s="57"/>
      <c r="AA813" s="95">
        <v>10</v>
      </c>
      <c r="AB813" s="95"/>
      <c r="AC813" s="95"/>
      <c r="AD813" s="96"/>
    </row>
    <row r="814" spans="1:30" ht="13.5" thickBot="1">
      <c r="A814" s="61"/>
      <c r="B814" s="62"/>
      <c r="C814" s="62"/>
      <c r="D814" s="62"/>
      <c r="E814" s="62"/>
      <c r="F814" s="63"/>
      <c r="G814" s="68"/>
      <c r="H814" s="68"/>
      <c r="I814" s="69"/>
      <c r="J814" s="68"/>
      <c r="K814" s="68"/>
      <c r="L814" s="69"/>
      <c r="M814" s="85"/>
      <c r="N814" s="68"/>
      <c r="O814" s="69"/>
      <c r="P814" s="68"/>
      <c r="Q814" s="68"/>
      <c r="R814" s="68"/>
      <c r="S814" s="68"/>
      <c r="T814" s="69"/>
      <c r="U814" s="55" t="s">
        <v>19</v>
      </c>
      <c r="V814" s="56"/>
      <c r="W814" s="56"/>
      <c r="X814" s="56"/>
      <c r="Y814" s="56"/>
      <c r="Z814" s="57"/>
      <c r="AA814" s="95">
        <v>0</v>
      </c>
      <c r="AB814" s="95"/>
      <c r="AC814" s="95"/>
      <c r="AD814" s="96"/>
    </row>
    <row r="815" spans="1:30">
      <c r="A815" s="4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55" t="s">
        <v>18</v>
      </c>
      <c r="V815" s="56"/>
      <c r="W815" s="56"/>
      <c r="X815" s="56"/>
      <c r="Y815" s="56"/>
      <c r="Z815" s="57"/>
      <c r="AA815" s="95">
        <f>+AA814*4%</f>
        <v>0</v>
      </c>
      <c r="AB815" s="95"/>
      <c r="AC815" s="95"/>
      <c r="AD815" s="96"/>
    </row>
    <row r="816" spans="1:30">
      <c r="A816" s="4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55" t="s">
        <v>37</v>
      </c>
      <c r="V816" s="56"/>
      <c r="W816" s="56"/>
      <c r="X816" s="56"/>
      <c r="Y816" s="56"/>
      <c r="Z816" s="57"/>
      <c r="AA816" s="95">
        <v>0</v>
      </c>
      <c r="AB816" s="95"/>
      <c r="AC816" s="95"/>
      <c r="AD816" s="96"/>
    </row>
    <row r="817" spans="1:30">
      <c r="A817" s="4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55" t="s">
        <v>33</v>
      </c>
      <c r="V817" s="56"/>
      <c r="W817" s="56"/>
      <c r="X817" s="56"/>
      <c r="Y817" s="56"/>
      <c r="Z817" s="57"/>
      <c r="AA817" s="95">
        <v>0</v>
      </c>
      <c r="AB817" s="95"/>
      <c r="AC817" s="95"/>
      <c r="AD817" s="96"/>
    </row>
    <row r="818" spans="1:30" ht="13.5" thickBot="1">
      <c r="A818" s="4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04" t="s">
        <v>31</v>
      </c>
      <c r="V818" s="105"/>
      <c r="W818" s="105"/>
      <c r="X818" s="105"/>
      <c r="Y818" s="105"/>
      <c r="Z818" s="106"/>
      <c r="AA818" s="107">
        <f>+(AA811+AA812+AA813+AA815+AA816+AA817)*12%</f>
        <v>8.4</v>
      </c>
      <c r="AB818" s="107"/>
      <c r="AC818" s="107"/>
      <c r="AD818" s="108"/>
    </row>
    <row r="819" spans="1:30">
      <c r="A819" s="4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09" t="s">
        <v>12</v>
      </c>
      <c r="V819" s="109"/>
      <c r="W819" s="109"/>
      <c r="X819" s="109"/>
      <c r="Y819" s="109"/>
      <c r="Z819" s="109"/>
      <c r="AA819" s="53">
        <f>SUM(AA811:AD818)</f>
        <v>78.400000000000006</v>
      </c>
      <c r="AB819" s="53"/>
      <c r="AC819" s="53"/>
      <c r="AD819" s="54"/>
    </row>
    <row r="820" spans="1:30">
      <c r="A820" s="4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43"/>
    </row>
    <row r="821" spans="1:30">
      <c r="A821" s="4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43"/>
    </row>
    <row r="822" spans="1:30">
      <c r="A822" s="44" t="s">
        <v>20</v>
      </c>
      <c r="B822" s="5"/>
      <c r="C822" s="5"/>
      <c r="D822" s="5"/>
      <c r="E822" s="5"/>
      <c r="F822" s="59" t="s">
        <v>34</v>
      </c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60"/>
    </row>
    <row r="823" spans="1:30">
      <c r="A823" s="58" t="s">
        <v>35</v>
      </c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60"/>
    </row>
    <row r="824" spans="1:30">
      <c r="A824" s="58" t="s">
        <v>36</v>
      </c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60"/>
    </row>
    <row r="825" spans="1:30">
      <c r="A825" s="58" t="s">
        <v>38</v>
      </c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60"/>
    </row>
    <row r="826" spans="1:30" ht="13.5" thickBot="1">
      <c r="A826" s="61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3"/>
    </row>
    <row r="827" spans="1:30" ht="13.5" thickBot="1">
      <c r="A827" s="39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1"/>
    </row>
    <row r="828" spans="1:30" ht="15.75" customHeight="1" thickBot="1">
      <c r="A828" s="4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70" t="s">
        <v>231</v>
      </c>
      <c r="T828" s="70"/>
      <c r="U828" s="70"/>
      <c r="V828" s="70"/>
      <c r="W828" s="71"/>
      <c r="X828" s="86">
        <f>X401+15</f>
        <v>125</v>
      </c>
      <c r="Y828" s="87"/>
      <c r="Z828" s="87"/>
      <c r="AA828" s="87"/>
      <c r="AB828" s="87"/>
      <c r="AC828" s="87"/>
      <c r="AD828" s="88"/>
    </row>
    <row r="829" spans="1:30">
      <c r="A829" s="72" t="s">
        <v>27</v>
      </c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 t="s">
        <v>0</v>
      </c>
      <c r="V829" s="73"/>
      <c r="W829" s="73"/>
      <c r="X829" s="73"/>
      <c r="Y829" s="73" t="s">
        <v>1</v>
      </c>
      <c r="Z829" s="73"/>
      <c r="AA829" s="73"/>
      <c r="AB829" s="73"/>
      <c r="AC829" s="73"/>
      <c r="AD829" s="74"/>
    </row>
    <row r="830" spans="1:30" ht="13.5" thickBot="1">
      <c r="A830" s="75" t="s">
        <v>2</v>
      </c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 t="s">
        <v>39</v>
      </c>
      <c r="X830" s="70"/>
      <c r="Y830" s="70"/>
      <c r="Z830" s="70"/>
      <c r="AA830" s="70"/>
      <c r="AB830" s="70"/>
      <c r="AC830" s="70"/>
      <c r="AD830" s="71"/>
    </row>
    <row r="831" spans="1:30">
      <c r="A831" s="4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43"/>
    </row>
    <row r="832" spans="1:30" ht="13.5" thickBot="1">
      <c r="A832" s="76" t="s">
        <v>215</v>
      </c>
      <c r="B832" s="77"/>
      <c r="C832" s="77"/>
      <c r="D832" s="77"/>
      <c r="E832" s="77"/>
      <c r="F832" s="77"/>
      <c r="G832" s="77"/>
      <c r="H832" s="2"/>
      <c r="I832" s="2"/>
      <c r="J832" s="2"/>
      <c r="K832" s="2"/>
      <c r="L832" s="77" t="s">
        <v>28</v>
      </c>
      <c r="M832" s="77"/>
      <c r="N832" s="77"/>
      <c r="O832" s="77"/>
      <c r="P832" s="77"/>
      <c r="Q832" s="77"/>
      <c r="R832" s="77"/>
      <c r="S832" s="2"/>
      <c r="T832" s="2"/>
      <c r="U832" s="2"/>
      <c r="V832" s="2"/>
      <c r="W832" s="77" t="s">
        <v>32</v>
      </c>
      <c r="X832" s="77"/>
      <c r="Y832" s="77"/>
      <c r="Z832" s="77"/>
      <c r="AA832" s="77"/>
      <c r="AB832" s="77"/>
      <c r="AC832" s="77"/>
      <c r="AD832" s="100"/>
    </row>
    <row r="833" spans="1:30" ht="13.5" thickBot="1">
      <c r="A833" s="78">
        <f>A406</f>
        <v>39783</v>
      </c>
      <c r="B833" s="98"/>
      <c r="C833" s="98"/>
      <c r="D833" s="98"/>
      <c r="E833" s="98"/>
      <c r="F833" s="98"/>
      <c r="G833" s="99"/>
      <c r="H833" s="2"/>
      <c r="I833" s="2"/>
      <c r="J833" s="2"/>
      <c r="K833" s="2"/>
      <c r="L833" s="81">
        <f>L406</f>
        <v>39816</v>
      </c>
      <c r="M833" s="82"/>
      <c r="N833" s="82"/>
      <c r="O833" s="82"/>
      <c r="P833" s="82"/>
      <c r="Q833" s="82"/>
      <c r="R833" s="83"/>
      <c r="S833" s="2"/>
      <c r="T833" s="2"/>
      <c r="U833" s="2"/>
      <c r="V833" s="2"/>
      <c r="W833" s="81">
        <f>W805</f>
        <v>39826</v>
      </c>
      <c r="X833" s="82"/>
      <c r="Y833" s="82"/>
      <c r="Z833" s="82"/>
      <c r="AA833" s="82"/>
      <c r="AB833" s="82"/>
      <c r="AC833" s="82"/>
      <c r="AD833" s="83"/>
    </row>
    <row r="834" spans="1:30" ht="13.5" thickBot="1">
      <c r="A834" s="4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43"/>
    </row>
    <row r="835" spans="1:30" ht="13.5" thickBot="1">
      <c r="A835" s="58" t="s">
        <v>24</v>
      </c>
      <c r="B835" s="59"/>
      <c r="C835" s="59"/>
      <c r="D835" s="59"/>
      <c r="E835" s="59"/>
      <c r="F835" s="59"/>
      <c r="G835" s="59"/>
      <c r="H835" s="97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9"/>
    </row>
    <row r="836" spans="1:30" ht="13.5" thickBot="1">
      <c r="A836" s="4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43"/>
    </row>
    <row r="837" spans="1:30">
      <c r="A837" s="72" t="s">
        <v>3</v>
      </c>
      <c r="B837" s="73"/>
      <c r="C837" s="73"/>
      <c r="D837" s="73"/>
      <c r="E837" s="73"/>
      <c r="F837" s="74"/>
      <c r="G837" s="73" t="s">
        <v>4</v>
      </c>
      <c r="H837" s="73"/>
      <c r="I837" s="74"/>
      <c r="J837" s="73" t="s">
        <v>6</v>
      </c>
      <c r="K837" s="73"/>
      <c r="L837" s="74"/>
      <c r="M837" s="73" t="s">
        <v>9</v>
      </c>
      <c r="N837" s="73"/>
      <c r="O837" s="74"/>
      <c r="P837" s="73" t="s">
        <v>8</v>
      </c>
      <c r="Q837" s="73"/>
      <c r="R837" s="73"/>
      <c r="S837" s="73"/>
      <c r="T837" s="74"/>
      <c r="U837" s="73" t="s">
        <v>10</v>
      </c>
      <c r="V837" s="73"/>
      <c r="W837" s="73"/>
      <c r="X837" s="73"/>
      <c r="Y837" s="73"/>
      <c r="Z837" s="74"/>
      <c r="AA837" s="73" t="s">
        <v>11</v>
      </c>
      <c r="AB837" s="73"/>
      <c r="AC837" s="73"/>
      <c r="AD837" s="74"/>
    </row>
    <row r="838" spans="1:30" ht="13.5" thickBot="1">
      <c r="A838" s="75"/>
      <c r="B838" s="70"/>
      <c r="C838" s="70"/>
      <c r="D838" s="70"/>
      <c r="E838" s="70"/>
      <c r="F838" s="71"/>
      <c r="G838" s="70" t="s">
        <v>5</v>
      </c>
      <c r="H838" s="70"/>
      <c r="I838" s="71"/>
      <c r="J838" s="70" t="s">
        <v>7</v>
      </c>
      <c r="K838" s="70"/>
      <c r="L838" s="71"/>
      <c r="M838" s="3"/>
      <c r="N838" s="3"/>
      <c r="O838" s="4"/>
      <c r="P838" s="3"/>
      <c r="Q838" s="3"/>
      <c r="R838" s="3"/>
      <c r="S838" s="3"/>
      <c r="T838" s="4"/>
      <c r="U838" s="70" t="s">
        <v>25</v>
      </c>
      <c r="V838" s="70"/>
      <c r="W838" s="70"/>
      <c r="X838" s="70"/>
      <c r="Y838" s="70"/>
      <c r="Z838" s="71"/>
      <c r="AA838" s="3"/>
      <c r="AB838" s="3"/>
      <c r="AC838" s="3"/>
      <c r="AD838" s="4"/>
    </row>
    <row r="839" spans="1:30">
      <c r="A839" s="89" t="s">
        <v>13</v>
      </c>
      <c r="B839" s="90"/>
      <c r="C839" s="90"/>
      <c r="D839" s="90"/>
      <c r="E839" s="90"/>
      <c r="F839" s="91"/>
      <c r="G839" s="64">
        <v>0</v>
      </c>
      <c r="H839" s="64"/>
      <c r="I839" s="65"/>
      <c r="J839" s="64">
        <v>0</v>
      </c>
      <c r="K839" s="64"/>
      <c r="L839" s="65"/>
      <c r="M839" s="92">
        <f>IF(J839-G839-30 &gt;=0,J839-G839-30,0)</f>
        <v>0</v>
      </c>
      <c r="N839" s="64"/>
      <c r="O839" s="65"/>
      <c r="P839" s="64">
        <v>10</v>
      </c>
      <c r="Q839" s="64"/>
      <c r="R839" s="64"/>
      <c r="S839" s="64"/>
      <c r="T839" s="65"/>
      <c r="U839" s="101" t="s">
        <v>16</v>
      </c>
      <c r="V839" s="102"/>
      <c r="W839" s="102"/>
      <c r="X839" s="102"/>
      <c r="Y839" s="102"/>
      <c r="Z839" s="103"/>
      <c r="AA839" s="93">
        <v>60</v>
      </c>
      <c r="AB839" s="93"/>
      <c r="AC839" s="93"/>
      <c r="AD839" s="94"/>
    </row>
    <row r="840" spans="1:30">
      <c r="A840" s="58" t="s">
        <v>15</v>
      </c>
      <c r="B840" s="59"/>
      <c r="C840" s="59"/>
      <c r="D840" s="59"/>
      <c r="E840" s="59"/>
      <c r="F840" s="60"/>
      <c r="G840" s="66"/>
      <c r="H840" s="66"/>
      <c r="I840" s="67"/>
      <c r="J840" s="66"/>
      <c r="K840" s="66"/>
      <c r="L840" s="67"/>
      <c r="M840" s="84"/>
      <c r="N840" s="66"/>
      <c r="O840" s="67"/>
      <c r="P840" s="66"/>
      <c r="Q840" s="66"/>
      <c r="R840" s="66"/>
      <c r="S840" s="66"/>
      <c r="T840" s="67"/>
      <c r="U840" s="55" t="s">
        <v>9</v>
      </c>
      <c r="V840" s="56"/>
      <c r="W840" s="56"/>
      <c r="X840" s="56"/>
      <c r="Y840" s="56"/>
      <c r="Z840" s="57"/>
      <c r="AA840" s="95">
        <f>ROUNDUP(M839,0)*P839</f>
        <v>0</v>
      </c>
      <c r="AB840" s="95"/>
      <c r="AC840" s="95"/>
      <c r="AD840" s="96"/>
    </row>
    <row r="841" spans="1:30">
      <c r="A841" s="58"/>
      <c r="B841" s="59"/>
      <c r="C841" s="59"/>
      <c r="D841" s="59"/>
      <c r="E841" s="59"/>
      <c r="F841" s="60"/>
      <c r="G841" s="66"/>
      <c r="H841" s="66"/>
      <c r="I841" s="67"/>
      <c r="J841" s="66"/>
      <c r="K841" s="66"/>
      <c r="L841" s="67"/>
      <c r="M841" s="84"/>
      <c r="N841" s="66"/>
      <c r="O841" s="67"/>
      <c r="P841" s="66"/>
      <c r="Q841" s="66"/>
      <c r="R841" s="66"/>
      <c r="S841" s="66"/>
      <c r="T841" s="67"/>
      <c r="U841" s="55" t="s">
        <v>17</v>
      </c>
      <c r="V841" s="56"/>
      <c r="W841" s="56"/>
      <c r="X841" s="56"/>
      <c r="Y841" s="56"/>
      <c r="Z841" s="57"/>
      <c r="AA841" s="95">
        <v>10</v>
      </c>
      <c r="AB841" s="95"/>
      <c r="AC841" s="95"/>
      <c r="AD841" s="96"/>
    </row>
    <row r="842" spans="1:30" ht="13.5" thickBot="1">
      <c r="A842" s="61"/>
      <c r="B842" s="62"/>
      <c r="C842" s="62"/>
      <c r="D842" s="62"/>
      <c r="E842" s="62"/>
      <c r="F842" s="63"/>
      <c r="G842" s="68"/>
      <c r="H842" s="68"/>
      <c r="I842" s="69"/>
      <c r="J842" s="68"/>
      <c r="K842" s="68"/>
      <c r="L842" s="69"/>
      <c r="M842" s="85"/>
      <c r="N842" s="68"/>
      <c r="O842" s="69"/>
      <c r="P842" s="68"/>
      <c r="Q842" s="68"/>
      <c r="R842" s="68"/>
      <c r="S842" s="68"/>
      <c r="T842" s="69"/>
      <c r="U842" s="55" t="s">
        <v>19</v>
      </c>
      <c r="V842" s="56"/>
      <c r="W842" s="56"/>
      <c r="X842" s="56"/>
      <c r="Y842" s="56"/>
      <c r="Z842" s="57"/>
      <c r="AA842" s="95">
        <v>0</v>
      </c>
      <c r="AB842" s="95"/>
      <c r="AC842" s="95"/>
      <c r="AD842" s="96"/>
    </row>
    <row r="843" spans="1:30">
      <c r="A843" s="4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55" t="s">
        <v>18</v>
      </c>
      <c r="V843" s="56"/>
      <c r="W843" s="56"/>
      <c r="X843" s="56"/>
      <c r="Y843" s="56"/>
      <c r="Z843" s="57"/>
      <c r="AA843" s="95">
        <f>+AA842*4%</f>
        <v>0</v>
      </c>
      <c r="AB843" s="95"/>
      <c r="AC843" s="95"/>
      <c r="AD843" s="96"/>
    </row>
    <row r="844" spans="1:30">
      <c r="A844" s="4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55" t="s">
        <v>37</v>
      </c>
      <c r="V844" s="56"/>
      <c r="W844" s="56"/>
      <c r="X844" s="56"/>
      <c r="Y844" s="56"/>
      <c r="Z844" s="57"/>
      <c r="AA844" s="95">
        <v>0</v>
      </c>
      <c r="AB844" s="95"/>
      <c r="AC844" s="95"/>
      <c r="AD844" s="96"/>
    </row>
    <row r="845" spans="1:30">
      <c r="A845" s="4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55" t="s">
        <v>33</v>
      </c>
      <c r="V845" s="56"/>
      <c r="W845" s="56"/>
      <c r="X845" s="56"/>
      <c r="Y845" s="56"/>
      <c r="Z845" s="57"/>
      <c r="AA845" s="95">
        <v>0</v>
      </c>
      <c r="AB845" s="95"/>
      <c r="AC845" s="95"/>
      <c r="AD845" s="96"/>
    </row>
    <row r="846" spans="1:30" ht="13.5" thickBot="1">
      <c r="A846" s="4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04" t="s">
        <v>31</v>
      </c>
      <c r="V846" s="105"/>
      <c r="W846" s="105"/>
      <c r="X846" s="105"/>
      <c r="Y846" s="105"/>
      <c r="Z846" s="106"/>
      <c r="AA846" s="107">
        <f>+(AA839+AA840+AA841+AA843+AA844+AA845)*12%</f>
        <v>8.4</v>
      </c>
      <c r="AB846" s="107"/>
      <c r="AC846" s="107"/>
      <c r="AD846" s="108"/>
    </row>
    <row r="847" spans="1:30">
      <c r="A847" s="4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09" t="s">
        <v>12</v>
      </c>
      <c r="V847" s="109"/>
      <c r="W847" s="109"/>
      <c r="X847" s="109"/>
      <c r="Y847" s="109"/>
      <c r="Z847" s="109"/>
      <c r="AA847" s="53">
        <f>SUM(AA839:AD846)</f>
        <v>78.400000000000006</v>
      </c>
      <c r="AB847" s="53"/>
      <c r="AC847" s="53"/>
      <c r="AD847" s="54"/>
    </row>
    <row r="848" spans="1:30">
      <c r="A848" s="4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43"/>
    </row>
    <row r="849" spans="1:30">
      <c r="A849" s="4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43"/>
    </row>
    <row r="850" spans="1:30">
      <c r="A850" s="44" t="s">
        <v>20</v>
      </c>
      <c r="B850" s="5"/>
      <c r="C850" s="5"/>
      <c r="D850" s="5"/>
      <c r="E850" s="5"/>
      <c r="F850" s="59" t="s">
        <v>34</v>
      </c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60"/>
    </row>
    <row r="851" spans="1:30">
      <c r="A851" s="58" t="s">
        <v>35</v>
      </c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60"/>
    </row>
    <row r="852" spans="1:30">
      <c r="A852" s="58" t="s">
        <v>36</v>
      </c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60"/>
    </row>
    <row r="853" spans="1:30">
      <c r="A853" s="58" t="s">
        <v>38</v>
      </c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60"/>
    </row>
    <row r="854" spans="1:30" ht="13.5" thickBot="1">
      <c r="A854" s="4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4"/>
    </row>
  </sheetData>
  <mergeCells count="2145">
    <mergeCell ref="U817:Z817"/>
    <mergeCell ref="U816:Z816"/>
    <mergeCell ref="U786:Z786"/>
    <mergeCell ref="F765:AD765"/>
    <mergeCell ref="A766:AD766"/>
    <mergeCell ref="A767:AD767"/>
    <mergeCell ref="A768:AD768"/>
    <mergeCell ref="A769:AD769"/>
    <mergeCell ref="X771:AD771"/>
    <mergeCell ref="A772:D772"/>
    <mergeCell ref="E772:T772"/>
    <mergeCell ref="U772:X772"/>
    <mergeCell ref="Y772:AD772"/>
    <mergeCell ref="A773:C773"/>
    <mergeCell ref="D773:V773"/>
    <mergeCell ref="AA845:AD845"/>
    <mergeCell ref="U846:Z846"/>
    <mergeCell ref="AA846:AD846"/>
    <mergeCell ref="A838:F838"/>
    <mergeCell ref="G838:I838"/>
    <mergeCell ref="J838:L838"/>
    <mergeCell ref="U838:Z838"/>
    <mergeCell ref="A839:F839"/>
    <mergeCell ref="G839:I839"/>
    <mergeCell ref="J839:L839"/>
    <mergeCell ref="M839:O839"/>
    <mergeCell ref="P839:T839"/>
    <mergeCell ref="U839:Z839"/>
    <mergeCell ref="AA839:AD839"/>
    <mergeCell ref="A840:F840"/>
    <mergeCell ref="G840:I840"/>
    <mergeCell ref="J840:L840"/>
    <mergeCell ref="U847:Z847"/>
    <mergeCell ref="AA847:AD847"/>
    <mergeCell ref="F850:AD850"/>
    <mergeCell ref="A851:AD851"/>
    <mergeCell ref="A852:AD852"/>
    <mergeCell ref="A853:AD853"/>
    <mergeCell ref="A841:F841"/>
    <mergeCell ref="G841:I841"/>
    <mergeCell ref="J841:L841"/>
    <mergeCell ref="M841:O841"/>
    <mergeCell ref="P841:T841"/>
    <mergeCell ref="U841:Z841"/>
    <mergeCell ref="AA841:AD841"/>
    <mergeCell ref="A842:F842"/>
    <mergeCell ref="G842:I842"/>
    <mergeCell ref="J842:L842"/>
    <mergeCell ref="M842:O842"/>
    <mergeCell ref="P842:T842"/>
    <mergeCell ref="U842:Z842"/>
    <mergeCell ref="AA842:AD842"/>
    <mergeCell ref="U843:Z843"/>
    <mergeCell ref="AA843:AD843"/>
    <mergeCell ref="U844:Z844"/>
    <mergeCell ref="AA844:AD844"/>
    <mergeCell ref="U845:Z845"/>
    <mergeCell ref="M840:O840"/>
    <mergeCell ref="P840:T840"/>
    <mergeCell ref="U840:Z840"/>
    <mergeCell ref="AA840:AD840"/>
    <mergeCell ref="A830:C830"/>
    <mergeCell ref="D830:V830"/>
    <mergeCell ref="W830:Y830"/>
    <mergeCell ref="Z830:AD830"/>
    <mergeCell ref="A832:G832"/>
    <mergeCell ref="L832:R832"/>
    <mergeCell ref="W832:AD832"/>
    <mergeCell ref="A833:G833"/>
    <mergeCell ref="L833:R833"/>
    <mergeCell ref="W833:AD833"/>
    <mergeCell ref="A835:G835"/>
    <mergeCell ref="H835:AD835"/>
    <mergeCell ref="A837:F837"/>
    <mergeCell ref="G837:I837"/>
    <mergeCell ref="J837:L837"/>
    <mergeCell ref="M837:O837"/>
    <mergeCell ref="P837:T837"/>
    <mergeCell ref="U837:Z837"/>
    <mergeCell ref="AA837:AD837"/>
    <mergeCell ref="AA817:AD817"/>
    <mergeCell ref="U818:Z818"/>
    <mergeCell ref="AA818:AD818"/>
    <mergeCell ref="U819:Z819"/>
    <mergeCell ref="AA819:AD819"/>
    <mergeCell ref="F822:AD822"/>
    <mergeCell ref="A823:AD823"/>
    <mergeCell ref="A824:AD824"/>
    <mergeCell ref="A825:AD825"/>
    <mergeCell ref="A826:AD826"/>
    <mergeCell ref="X828:AD828"/>
    <mergeCell ref="A829:D829"/>
    <mergeCell ref="E829:T829"/>
    <mergeCell ref="U829:X829"/>
    <mergeCell ref="Y829:AD829"/>
    <mergeCell ref="S828:W828"/>
    <mergeCell ref="A813:F813"/>
    <mergeCell ref="G813:I813"/>
    <mergeCell ref="J813:L813"/>
    <mergeCell ref="M813:O813"/>
    <mergeCell ref="P813:T813"/>
    <mergeCell ref="U813:Z813"/>
    <mergeCell ref="AA813:AD813"/>
    <mergeCell ref="A814:F814"/>
    <mergeCell ref="G814:I814"/>
    <mergeCell ref="J814:L814"/>
    <mergeCell ref="M814:O814"/>
    <mergeCell ref="P814:T814"/>
    <mergeCell ref="U814:Z814"/>
    <mergeCell ref="AA814:AD814"/>
    <mergeCell ref="U815:Z815"/>
    <mergeCell ref="AA815:AD815"/>
    <mergeCell ref="AA816:AD816"/>
    <mergeCell ref="A810:F810"/>
    <mergeCell ref="G810:I810"/>
    <mergeCell ref="J810:L810"/>
    <mergeCell ref="U810:Z810"/>
    <mergeCell ref="A811:F811"/>
    <mergeCell ref="G811:I811"/>
    <mergeCell ref="J811:L811"/>
    <mergeCell ref="M811:O811"/>
    <mergeCell ref="P811:T811"/>
    <mergeCell ref="U811:Z811"/>
    <mergeCell ref="AA811:AD811"/>
    <mergeCell ref="A812:F812"/>
    <mergeCell ref="G812:I812"/>
    <mergeCell ref="J812:L812"/>
    <mergeCell ref="M812:O812"/>
    <mergeCell ref="P812:T812"/>
    <mergeCell ref="U812:Z812"/>
    <mergeCell ref="AA812:AD812"/>
    <mergeCell ref="A802:C802"/>
    <mergeCell ref="D802:V802"/>
    <mergeCell ref="W802:Y802"/>
    <mergeCell ref="Z802:AD802"/>
    <mergeCell ref="A804:G804"/>
    <mergeCell ref="L804:R804"/>
    <mergeCell ref="W804:AD804"/>
    <mergeCell ref="A805:G805"/>
    <mergeCell ref="L805:R805"/>
    <mergeCell ref="W805:AD805"/>
    <mergeCell ref="A807:G807"/>
    <mergeCell ref="H807:AD807"/>
    <mergeCell ref="A809:F809"/>
    <mergeCell ref="G809:I809"/>
    <mergeCell ref="J809:L809"/>
    <mergeCell ref="M809:O809"/>
    <mergeCell ref="P809:T809"/>
    <mergeCell ref="U809:Z809"/>
    <mergeCell ref="AA809:AD809"/>
    <mergeCell ref="AA786:AD786"/>
    <mergeCell ref="U787:Z787"/>
    <mergeCell ref="AA787:AD787"/>
    <mergeCell ref="U788:Z788"/>
    <mergeCell ref="AA788:AD788"/>
    <mergeCell ref="U789:Z789"/>
    <mergeCell ref="AA789:AD789"/>
    <mergeCell ref="U790:Z790"/>
    <mergeCell ref="AA790:AD790"/>
    <mergeCell ref="F793:AD793"/>
    <mergeCell ref="A794:AD794"/>
    <mergeCell ref="A795:AD795"/>
    <mergeCell ref="A796:AD796"/>
    <mergeCell ref="X800:AD800"/>
    <mergeCell ref="A801:D801"/>
    <mergeCell ref="E801:T801"/>
    <mergeCell ref="U801:X801"/>
    <mergeCell ref="Y801:AD801"/>
    <mergeCell ref="S800:W800"/>
    <mergeCell ref="A783:F783"/>
    <mergeCell ref="G783:I783"/>
    <mergeCell ref="J783:L783"/>
    <mergeCell ref="M783:O783"/>
    <mergeCell ref="P783:T783"/>
    <mergeCell ref="U783:Z783"/>
    <mergeCell ref="AA783:AD783"/>
    <mergeCell ref="A784:F784"/>
    <mergeCell ref="G784:I784"/>
    <mergeCell ref="J784:L784"/>
    <mergeCell ref="M784:O784"/>
    <mergeCell ref="P784:T784"/>
    <mergeCell ref="U784:Z784"/>
    <mergeCell ref="AA784:AD784"/>
    <mergeCell ref="A785:F785"/>
    <mergeCell ref="G785:I785"/>
    <mergeCell ref="J785:L785"/>
    <mergeCell ref="M785:O785"/>
    <mergeCell ref="P785:T785"/>
    <mergeCell ref="U785:Z785"/>
    <mergeCell ref="AA785:AD785"/>
    <mergeCell ref="A776:G776"/>
    <mergeCell ref="L776:R776"/>
    <mergeCell ref="W776:AD776"/>
    <mergeCell ref="A778:G778"/>
    <mergeCell ref="H778:AD778"/>
    <mergeCell ref="A780:F780"/>
    <mergeCell ref="G780:I780"/>
    <mergeCell ref="J780:L780"/>
    <mergeCell ref="M780:O780"/>
    <mergeCell ref="P780:T780"/>
    <mergeCell ref="U780:Z780"/>
    <mergeCell ref="AA780:AD780"/>
    <mergeCell ref="A781:F781"/>
    <mergeCell ref="G781:I781"/>
    <mergeCell ref="J781:L781"/>
    <mergeCell ref="U781:Z781"/>
    <mergeCell ref="A782:F782"/>
    <mergeCell ref="G782:I782"/>
    <mergeCell ref="J782:L782"/>
    <mergeCell ref="M782:O782"/>
    <mergeCell ref="P782:T782"/>
    <mergeCell ref="U782:Z782"/>
    <mergeCell ref="AA782:AD782"/>
    <mergeCell ref="W773:Y773"/>
    <mergeCell ref="Z773:AD773"/>
    <mergeCell ref="A775:G775"/>
    <mergeCell ref="L775:R775"/>
    <mergeCell ref="W775:AD775"/>
    <mergeCell ref="S771:W771"/>
    <mergeCell ref="A757:F757"/>
    <mergeCell ref="G757:I757"/>
    <mergeCell ref="J757:L757"/>
    <mergeCell ref="M757:O757"/>
    <mergeCell ref="P757:T757"/>
    <mergeCell ref="U757:Z757"/>
    <mergeCell ref="AA757:AD757"/>
    <mergeCell ref="U758:Z758"/>
    <mergeCell ref="AA758:AD758"/>
    <mergeCell ref="U759:Z759"/>
    <mergeCell ref="AA759:AD759"/>
    <mergeCell ref="U760:Z760"/>
    <mergeCell ref="AA760:AD760"/>
    <mergeCell ref="U761:Z761"/>
    <mergeCell ref="AA761:AD761"/>
    <mergeCell ref="U762:Z762"/>
    <mergeCell ref="AA762:AD762"/>
    <mergeCell ref="A754:F754"/>
    <mergeCell ref="G754:I754"/>
    <mergeCell ref="J754:L754"/>
    <mergeCell ref="M754:O754"/>
    <mergeCell ref="P754:T754"/>
    <mergeCell ref="U754:Z754"/>
    <mergeCell ref="AA754:AD754"/>
    <mergeCell ref="A755:F755"/>
    <mergeCell ref="G755:I755"/>
    <mergeCell ref="J755:L755"/>
    <mergeCell ref="M755:O755"/>
    <mergeCell ref="P755:T755"/>
    <mergeCell ref="U755:Z755"/>
    <mergeCell ref="AA755:AD755"/>
    <mergeCell ref="A756:F756"/>
    <mergeCell ref="G756:I756"/>
    <mergeCell ref="J756:L756"/>
    <mergeCell ref="M756:O756"/>
    <mergeCell ref="P756:T756"/>
    <mergeCell ref="U756:Z756"/>
    <mergeCell ref="AA756:AD756"/>
    <mergeCell ref="A747:G747"/>
    <mergeCell ref="L747:R747"/>
    <mergeCell ref="W747:AD747"/>
    <mergeCell ref="A748:G748"/>
    <mergeCell ref="L748:R748"/>
    <mergeCell ref="W748:AD748"/>
    <mergeCell ref="A750:G750"/>
    <mergeCell ref="H750:AD750"/>
    <mergeCell ref="A752:F752"/>
    <mergeCell ref="G752:I752"/>
    <mergeCell ref="J752:L752"/>
    <mergeCell ref="M752:O752"/>
    <mergeCell ref="P752:T752"/>
    <mergeCell ref="U752:Z752"/>
    <mergeCell ref="AA752:AD752"/>
    <mergeCell ref="A753:F753"/>
    <mergeCell ref="G753:I753"/>
    <mergeCell ref="J753:L753"/>
    <mergeCell ref="U753:Z753"/>
    <mergeCell ref="U731:Z731"/>
    <mergeCell ref="AA731:AD731"/>
    <mergeCell ref="U732:Z732"/>
    <mergeCell ref="AA732:AD732"/>
    <mergeCell ref="U733:Z733"/>
    <mergeCell ref="AA733:AD733"/>
    <mergeCell ref="F736:AD736"/>
    <mergeCell ref="A737:AD737"/>
    <mergeCell ref="A738:AD738"/>
    <mergeCell ref="A739:AD739"/>
    <mergeCell ref="X743:AD743"/>
    <mergeCell ref="A744:D744"/>
    <mergeCell ref="E744:T744"/>
    <mergeCell ref="U744:X744"/>
    <mergeCell ref="Y744:AD744"/>
    <mergeCell ref="A745:C745"/>
    <mergeCell ref="D745:V745"/>
    <mergeCell ref="W745:Y745"/>
    <mergeCell ref="Z745:AD745"/>
    <mergeCell ref="S743:W743"/>
    <mergeCell ref="A727:F727"/>
    <mergeCell ref="G727:I727"/>
    <mergeCell ref="J727:L727"/>
    <mergeCell ref="M727:O727"/>
    <mergeCell ref="P727:T727"/>
    <mergeCell ref="U727:Z727"/>
    <mergeCell ref="AA727:AD727"/>
    <mergeCell ref="A728:F728"/>
    <mergeCell ref="G728:I728"/>
    <mergeCell ref="J728:L728"/>
    <mergeCell ref="M728:O728"/>
    <mergeCell ref="P728:T728"/>
    <mergeCell ref="U728:Z728"/>
    <mergeCell ref="AA728:AD728"/>
    <mergeCell ref="U729:Z729"/>
    <mergeCell ref="AA729:AD729"/>
    <mergeCell ref="U730:Z730"/>
    <mergeCell ref="AA730:AD730"/>
    <mergeCell ref="A724:F724"/>
    <mergeCell ref="G724:I724"/>
    <mergeCell ref="J724:L724"/>
    <mergeCell ref="U724:Z724"/>
    <mergeCell ref="A725:F725"/>
    <mergeCell ref="G725:I725"/>
    <mergeCell ref="J725:L725"/>
    <mergeCell ref="M725:O725"/>
    <mergeCell ref="P725:T725"/>
    <mergeCell ref="U725:Z725"/>
    <mergeCell ref="AA725:AD725"/>
    <mergeCell ref="A726:F726"/>
    <mergeCell ref="G726:I726"/>
    <mergeCell ref="J726:L726"/>
    <mergeCell ref="M726:O726"/>
    <mergeCell ref="P726:T726"/>
    <mergeCell ref="U726:Z726"/>
    <mergeCell ref="AA726:AD726"/>
    <mergeCell ref="A716:C716"/>
    <mergeCell ref="D716:V716"/>
    <mergeCell ref="W716:Y716"/>
    <mergeCell ref="Z716:AD716"/>
    <mergeCell ref="A718:G718"/>
    <mergeCell ref="L718:R718"/>
    <mergeCell ref="W718:AD718"/>
    <mergeCell ref="A719:G719"/>
    <mergeCell ref="L719:R719"/>
    <mergeCell ref="W719:AD719"/>
    <mergeCell ref="A721:G721"/>
    <mergeCell ref="H721:AD721"/>
    <mergeCell ref="A723:F723"/>
    <mergeCell ref="G723:I723"/>
    <mergeCell ref="J723:L723"/>
    <mergeCell ref="M723:O723"/>
    <mergeCell ref="P723:T723"/>
    <mergeCell ref="U723:Z723"/>
    <mergeCell ref="AA723:AD723"/>
    <mergeCell ref="U703:Z703"/>
    <mergeCell ref="AA703:AD703"/>
    <mergeCell ref="U704:Z704"/>
    <mergeCell ref="AA704:AD704"/>
    <mergeCell ref="U705:Z705"/>
    <mergeCell ref="AA705:AD705"/>
    <mergeCell ref="F708:AD708"/>
    <mergeCell ref="A709:AD709"/>
    <mergeCell ref="A710:AD710"/>
    <mergeCell ref="A711:AD711"/>
    <mergeCell ref="A712:AD712"/>
    <mergeCell ref="X714:AD714"/>
    <mergeCell ref="A715:D715"/>
    <mergeCell ref="E715:T715"/>
    <mergeCell ref="U715:X715"/>
    <mergeCell ref="Y715:AD715"/>
    <mergeCell ref="S714:W714"/>
    <mergeCell ref="A699:F699"/>
    <mergeCell ref="G699:I699"/>
    <mergeCell ref="J699:L699"/>
    <mergeCell ref="M699:O699"/>
    <mergeCell ref="P699:T699"/>
    <mergeCell ref="U699:Z699"/>
    <mergeCell ref="AA699:AD699"/>
    <mergeCell ref="A700:F700"/>
    <mergeCell ref="G700:I700"/>
    <mergeCell ref="J700:L700"/>
    <mergeCell ref="M700:O700"/>
    <mergeCell ref="P700:T700"/>
    <mergeCell ref="U700:Z700"/>
    <mergeCell ref="AA700:AD700"/>
    <mergeCell ref="U701:Z701"/>
    <mergeCell ref="AA701:AD701"/>
    <mergeCell ref="U702:Z702"/>
    <mergeCell ref="AA702:AD702"/>
    <mergeCell ref="A696:F696"/>
    <mergeCell ref="G696:I696"/>
    <mergeCell ref="J696:L696"/>
    <mergeCell ref="U696:Z696"/>
    <mergeCell ref="A697:F697"/>
    <mergeCell ref="G697:I697"/>
    <mergeCell ref="J697:L697"/>
    <mergeCell ref="M697:O697"/>
    <mergeCell ref="P697:T697"/>
    <mergeCell ref="U697:Z697"/>
    <mergeCell ref="AA697:AD697"/>
    <mergeCell ref="A698:F698"/>
    <mergeCell ref="G698:I698"/>
    <mergeCell ref="J698:L698"/>
    <mergeCell ref="M698:O698"/>
    <mergeCell ref="P698:T698"/>
    <mergeCell ref="U698:Z698"/>
    <mergeCell ref="AA698:AD698"/>
    <mergeCell ref="A688:C688"/>
    <mergeCell ref="D688:V688"/>
    <mergeCell ref="W688:Y688"/>
    <mergeCell ref="Z688:AD688"/>
    <mergeCell ref="A690:G690"/>
    <mergeCell ref="L690:R690"/>
    <mergeCell ref="W690:AD690"/>
    <mergeCell ref="A691:G691"/>
    <mergeCell ref="L691:R691"/>
    <mergeCell ref="W691:AD691"/>
    <mergeCell ref="A693:G693"/>
    <mergeCell ref="H693:AD693"/>
    <mergeCell ref="A695:F695"/>
    <mergeCell ref="G695:I695"/>
    <mergeCell ref="J695:L695"/>
    <mergeCell ref="M695:O695"/>
    <mergeCell ref="P695:T695"/>
    <mergeCell ref="U695:Z695"/>
    <mergeCell ref="AA695:AD695"/>
    <mergeCell ref="U672:Z672"/>
    <mergeCell ref="AA672:AD672"/>
    <mergeCell ref="U673:Z673"/>
    <mergeCell ref="AA673:AD673"/>
    <mergeCell ref="U674:Z674"/>
    <mergeCell ref="AA674:AD674"/>
    <mergeCell ref="U675:Z675"/>
    <mergeCell ref="AA675:AD675"/>
    <mergeCell ref="U676:Z676"/>
    <mergeCell ref="AA676:AD676"/>
    <mergeCell ref="F679:AD679"/>
    <mergeCell ref="A680:AD680"/>
    <mergeCell ref="A681:AD681"/>
    <mergeCell ref="A682:AD682"/>
    <mergeCell ref="X686:AD686"/>
    <mergeCell ref="A687:D687"/>
    <mergeCell ref="E687:T687"/>
    <mergeCell ref="U687:X687"/>
    <mergeCell ref="Y687:AD687"/>
    <mergeCell ref="S686:W686"/>
    <mergeCell ref="A669:F669"/>
    <mergeCell ref="G669:I669"/>
    <mergeCell ref="J669:L669"/>
    <mergeCell ref="M669:O669"/>
    <mergeCell ref="P669:T669"/>
    <mergeCell ref="U669:Z669"/>
    <mergeCell ref="AA669:AD669"/>
    <mergeCell ref="A670:F670"/>
    <mergeCell ref="G670:I670"/>
    <mergeCell ref="J670:L670"/>
    <mergeCell ref="M670:O670"/>
    <mergeCell ref="P670:T670"/>
    <mergeCell ref="U670:Z670"/>
    <mergeCell ref="AA670:AD670"/>
    <mergeCell ref="A671:F671"/>
    <mergeCell ref="G671:I671"/>
    <mergeCell ref="J671:L671"/>
    <mergeCell ref="M671:O671"/>
    <mergeCell ref="P671:T671"/>
    <mergeCell ref="U671:Z671"/>
    <mergeCell ref="AA671:AD671"/>
    <mergeCell ref="A662:G662"/>
    <mergeCell ref="L662:R662"/>
    <mergeCell ref="W662:AD662"/>
    <mergeCell ref="A664:G664"/>
    <mergeCell ref="H664:AD664"/>
    <mergeCell ref="A666:F666"/>
    <mergeCell ref="G666:I666"/>
    <mergeCell ref="J666:L666"/>
    <mergeCell ref="M666:O666"/>
    <mergeCell ref="P666:T666"/>
    <mergeCell ref="U666:Z666"/>
    <mergeCell ref="AA666:AD666"/>
    <mergeCell ref="A667:F667"/>
    <mergeCell ref="G667:I667"/>
    <mergeCell ref="J667:L667"/>
    <mergeCell ref="U667:Z667"/>
    <mergeCell ref="A668:F668"/>
    <mergeCell ref="G668:I668"/>
    <mergeCell ref="J668:L668"/>
    <mergeCell ref="M668:O668"/>
    <mergeCell ref="P668:T668"/>
    <mergeCell ref="U668:Z668"/>
    <mergeCell ref="AA668:AD668"/>
    <mergeCell ref="F651:AD651"/>
    <mergeCell ref="A652:AD652"/>
    <mergeCell ref="A653:AD653"/>
    <mergeCell ref="A654:AD654"/>
    <mergeCell ref="A655:AD655"/>
    <mergeCell ref="X657:AD657"/>
    <mergeCell ref="A658:D658"/>
    <mergeCell ref="E658:T658"/>
    <mergeCell ref="U658:X658"/>
    <mergeCell ref="Y658:AD658"/>
    <mergeCell ref="A659:C659"/>
    <mergeCell ref="D659:V659"/>
    <mergeCell ref="W659:Y659"/>
    <mergeCell ref="Z659:AD659"/>
    <mergeCell ref="A661:G661"/>
    <mergeCell ref="L661:R661"/>
    <mergeCell ref="W661:AD661"/>
    <mergeCell ref="S657:W657"/>
    <mergeCell ref="A643:F643"/>
    <mergeCell ref="G643:I643"/>
    <mergeCell ref="J643:L643"/>
    <mergeCell ref="M643:O643"/>
    <mergeCell ref="P643:T643"/>
    <mergeCell ref="U643:Z643"/>
    <mergeCell ref="AA643:AD643"/>
    <mergeCell ref="U644:Z644"/>
    <mergeCell ref="AA644:AD644"/>
    <mergeCell ref="U645:Z645"/>
    <mergeCell ref="AA645:AD645"/>
    <mergeCell ref="U646:Z646"/>
    <mergeCell ref="AA646:AD646"/>
    <mergeCell ref="U647:Z647"/>
    <mergeCell ref="AA647:AD647"/>
    <mergeCell ref="U648:Z648"/>
    <mergeCell ref="AA648:AD648"/>
    <mergeCell ref="A640:F640"/>
    <mergeCell ref="G640:I640"/>
    <mergeCell ref="J640:L640"/>
    <mergeCell ref="M640:O640"/>
    <mergeCell ref="P640:T640"/>
    <mergeCell ref="U640:Z640"/>
    <mergeCell ref="AA640:AD640"/>
    <mergeCell ref="A641:F641"/>
    <mergeCell ref="G641:I641"/>
    <mergeCell ref="J641:L641"/>
    <mergeCell ref="M641:O641"/>
    <mergeCell ref="P641:T641"/>
    <mergeCell ref="U641:Z641"/>
    <mergeCell ref="AA641:AD641"/>
    <mergeCell ref="A642:F642"/>
    <mergeCell ref="G642:I642"/>
    <mergeCell ref="J642:L642"/>
    <mergeCell ref="M642:O642"/>
    <mergeCell ref="P642:T642"/>
    <mergeCell ref="U642:Z642"/>
    <mergeCell ref="AA642:AD642"/>
    <mergeCell ref="A633:G633"/>
    <mergeCell ref="L633:R633"/>
    <mergeCell ref="W633:AD633"/>
    <mergeCell ref="A634:G634"/>
    <mergeCell ref="L634:R634"/>
    <mergeCell ref="W634:AD634"/>
    <mergeCell ref="A636:G636"/>
    <mergeCell ref="H636:AD636"/>
    <mergeCell ref="A638:F638"/>
    <mergeCell ref="G638:I638"/>
    <mergeCell ref="J638:L638"/>
    <mergeCell ref="M638:O638"/>
    <mergeCell ref="P638:T638"/>
    <mergeCell ref="U638:Z638"/>
    <mergeCell ref="AA638:AD638"/>
    <mergeCell ref="A639:F639"/>
    <mergeCell ref="G639:I639"/>
    <mergeCell ref="J639:L639"/>
    <mergeCell ref="U639:Z639"/>
    <mergeCell ref="U617:Z617"/>
    <mergeCell ref="AA617:AD617"/>
    <mergeCell ref="U618:Z618"/>
    <mergeCell ref="AA618:AD618"/>
    <mergeCell ref="U619:Z619"/>
    <mergeCell ref="AA619:AD619"/>
    <mergeCell ref="F622:AD622"/>
    <mergeCell ref="A623:AD623"/>
    <mergeCell ref="A624:AD624"/>
    <mergeCell ref="A625:AD625"/>
    <mergeCell ref="X629:AD629"/>
    <mergeCell ref="A630:D630"/>
    <mergeCell ref="E630:T630"/>
    <mergeCell ref="U630:X630"/>
    <mergeCell ref="Y630:AD630"/>
    <mergeCell ref="A631:C631"/>
    <mergeCell ref="D631:V631"/>
    <mergeCell ref="W631:Y631"/>
    <mergeCell ref="Z631:AD631"/>
    <mergeCell ref="S629:W629"/>
    <mergeCell ref="A613:F613"/>
    <mergeCell ref="G613:I613"/>
    <mergeCell ref="J613:L613"/>
    <mergeCell ref="M613:O613"/>
    <mergeCell ref="P613:T613"/>
    <mergeCell ref="U613:Z613"/>
    <mergeCell ref="AA613:AD613"/>
    <mergeCell ref="A614:F614"/>
    <mergeCell ref="G614:I614"/>
    <mergeCell ref="J614:L614"/>
    <mergeCell ref="M614:O614"/>
    <mergeCell ref="P614:T614"/>
    <mergeCell ref="U614:Z614"/>
    <mergeCell ref="AA614:AD614"/>
    <mergeCell ref="U615:Z615"/>
    <mergeCell ref="AA615:AD615"/>
    <mergeCell ref="U616:Z616"/>
    <mergeCell ref="AA616:AD616"/>
    <mergeCell ref="A610:F610"/>
    <mergeCell ref="G610:I610"/>
    <mergeCell ref="J610:L610"/>
    <mergeCell ref="U610:Z610"/>
    <mergeCell ref="A611:F611"/>
    <mergeCell ref="G611:I611"/>
    <mergeCell ref="J611:L611"/>
    <mergeCell ref="M611:O611"/>
    <mergeCell ref="P611:T611"/>
    <mergeCell ref="U611:Z611"/>
    <mergeCell ref="AA611:AD611"/>
    <mergeCell ref="A612:F612"/>
    <mergeCell ref="G612:I612"/>
    <mergeCell ref="J612:L612"/>
    <mergeCell ref="M612:O612"/>
    <mergeCell ref="P612:T612"/>
    <mergeCell ref="U612:Z612"/>
    <mergeCell ref="AA612:AD612"/>
    <mergeCell ref="A602:C602"/>
    <mergeCell ref="D602:V602"/>
    <mergeCell ref="W602:Y602"/>
    <mergeCell ref="Z602:AD602"/>
    <mergeCell ref="A604:G604"/>
    <mergeCell ref="L604:R604"/>
    <mergeCell ref="W604:AD604"/>
    <mergeCell ref="A605:G605"/>
    <mergeCell ref="L605:R605"/>
    <mergeCell ref="W605:AD605"/>
    <mergeCell ref="A607:G607"/>
    <mergeCell ref="H607:AD607"/>
    <mergeCell ref="A609:F609"/>
    <mergeCell ref="G609:I609"/>
    <mergeCell ref="J609:L609"/>
    <mergeCell ref="M609:O609"/>
    <mergeCell ref="P609:T609"/>
    <mergeCell ref="U609:Z609"/>
    <mergeCell ref="AA609:AD609"/>
    <mergeCell ref="U589:Z589"/>
    <mergeCell ref="AA589:AD589"/>
    <mergeCell ref="U590:Z590"/>
    <mergeCell ref="AA590:AD590"/>
    <mergeCell ref="U591:Z591"/>
    <mergeCell ref="AA591:AD591"/>
    <mergeCell ref="F594:AD594"/>
    <mergeCell ref="A595:AD595"/>
    <mergeCell ref="A596:AD596"/>
    <mergeCell ref="A597:AD597"/>
    <mergeCell ref="A598:AD598"/>
    <mergeCell ref="X600:AD600"/>
    <mergeCell ref="A601:D601"/>
    <mergeCell ref="E601:T601"/>
    <mergeCell ref="U601:X601"/>
    <mergeCell ref="Y601:AD601"/>
    <mergeCell ref="S600:W600"/>
    <mergeCell ref="A585:F585"/>
    <mergeCell ref="G585:I585"/>
    <mergeCell ref="J585:L585"/>
    <mergeCell ref="M585:O585"/>
    <mergeCell ref="P585:T585"/>
    <mergeCell ref="U585:Z585"/>
    <mergeCell ref="AA585:AD585"/>
    <mergeCell ref="A586:F586"/>
    <mergeCell ref="G586:I586"/>
    <mergeCell ref="J586:L586"/>
    <mergeCell ref="M586:O586"/>
    <mergeCell ref="P586:T586"/>
    <mergeCell ref="U586:Z586"/>
    <mergeCell ref="AA586:AD586"/>
    <mergeCell ref="U587:Z587"/>
    <mergeCell ref="AA587:AD587"/>
    <mergeCell ref="U588:Z588"/>
    <mergeCell ref="AA588:AD588"/>
    <mergeCell ref="A582:F582"/>
    <mergeCell ref="G582:I582"/>
    <mergeCell ref="J582:L582"/>
    <mergeCell ref="U582:Z582"/>
    <mergeCell ref="A583:F583"/>
    <mergeCell ref="G583:I583"/>
    <mergeCell ref="J583:L583"/>
    <mergeCell ref="M583:O583"/>
    <mergeCell ref="P583:T583"/>
    <mergeCell ref="U583:Z583"/>
    <mergeCell ref="AA583:AD583"/>
    <mergeCell ref="A584:F584"/>
    <mergeCell ref="G584:I584"/>
    <mergeCell ref="J584:L584"/>
    <mergeCell ref="M584:O584"/>
    <mergeCell ref="P584:T584"/>
    <mergeCell ref="U584:Z584"/>
    <mergeCell ref="AA584:AD584"/>
    <mergeCell ref="A574:C574"/>
    <mergeCell ref="D574:V574"/>
    <mergeCell ref="W574:Y574"/>
    <mergeCell ref="Z574:AD574"/>
    <mergeCell ref="A576:G576"/>
    <mergeCell ref="L576:R576"/>
    <mergeCell ref="W576:AD576"/>
    <mergeCell ref="A577:G577"/>
    <mergeCell ref="L577:R577"/>
    <mergeCell ref="W577:AD577"/>
    <mergeCell ref="A579:G579"/>
    <mergeCell ref="H579:AD579"/>
    <mergeCell ref="A581:F581"/>
    <mergeCell ref="G581:I581"/>
    <mergeCell ref="J581:L581"/>
    <mergeCell ref="M581:O581"/>
    <mergeCell ref="P581:T581"/>
    <mergeCell ref="U581:Z581"/>
    <mergeCell ref="AA581:AD581"/>
    <mergeCell ref="U558:Z558"/>
    <mergeCell ref="AA558:AD558"/>
    <mergeCell ref="U559:Z559"/>
    <mergeCell ref="AA559:AD559"/>
    <mergeCell ref="U560:Z560"/>
    <mergeCell ref="AA560:AD560"/>
    <mergeCell ref="U561:Z561"/>
    <mergeCell ref="AA561:AD561"/>
    <mergeCell ref="U562:Z562"/>
    <mergeCell ref="AA562:AD562"/>
    <mergeCell ref="F565:AD565"/>
    <mergeCell ref="A566:AD566"/>
    <mergeCell ref="A567:AD567"/>
    <mergeCell ref="A568:AD568"/>
    <mergeCell ref="X572:AD572"/>
    <mergeCell ref="A573:D573"/>
    <mergeCell ref="E573:T573"/>
    <mergeCell ref="U573:X573"/>
    <mergeCell ref="Y573:AD573"/>
    <mergeCell ref="S572:W572"/>
    <mergeCell ref="A555:F555"/>
    <mergeCell ref="G555:I555"/>
    <mergeCell ref="J555:L555"/>
    <mergeCell ref="M555:O555"/>
    <mergeCell ref="P555:T555"/>
    <mergeCell ref="U555:Z555"/>
    <mergeCell ref="AA555:AD555"/>
    <mergeCell ref="A556:F556"/>
    <mergeCell ref="G556:I556"/>
    <mergeCell ref="J556:L556"/>
    <mergeCell ref="M556:O556"/>
    <mergeCell ref="P556:T556"/>
    <mergeCell ref="U556:Z556"/>
    <mergeCell ref="AA556:AD556"/>
    <mergeCell ref="A557:F557"/>
    <mergeCell ref="G557:I557"/>
    <mergeCell ref="J557:L557"/>
    <mergeCell ref="M557:O557"/>
    <mergeCell ref="P557:T557"/>
    <mergeCell ref="U557:Z557"/>
    <mergeCell ref="AA557:AD557"/>
    <mergeCell ref="A548:G548"/>
    <mergeCell ref="L548:R548"/>
    <mergeCell ref="W548:AD548"/>
    <mergeCell ref="A550:G550"/>
    <mergeCell ref="H550:AD550"/>
    <mergeCell ref="A552:F552"/>
    <mergeCell ref="G552:I552"/>
    <mergeCell ref="J552:L552"/>
    <mergeCell ref="M552:O552"/>
    <mergeCell ref="P552:T552"/>
    <mergeCell ref="U552:Z552"/>
    <mergeCell ref="AA552:AD552"/>
    <mergeCell ref="A553:F553"/>
    <mergeCell ref="G553:I553"/>
    <mergeCell ref="J553:L553"/>
    <mergeCell ref="U553:Z553"/>
    <mergeCell ref="A554:F554"/>
    <mergeCell ref="G554:I554"/>
    <mergeCell ref="J554:L554"/>
    <mergeCell ref="M554:O554"/>
    <mergeCell ref="P554:T554"/>
    <mergeCell ref="U554:Z554"/>
    <mergeCell ref="AA554:AD554"/>
    <mergeCell ref="F537:AD537"/>
    <mergeCell ref="A538:AD538"/>
    <mergeCell ref="A539:AD539"/>
    <mergeCell ref="A540:AD540"/>
    <mergeCell ref="A541:AD541"/>
    <mergeCell ref="X543:AD543"/>
    <mergeCell ref="A544:D544"/>
    <mergeCell ref="E544:T544"/>
    <mergeCell ref="U544:X544"/>
    <mergeCell ref="Y544:AD544"/>
    <mergeCell ref="A545:C545"/>
    <mergeCell ref="D545:V545"/>
    <mergeCell ref="W545:Y545"/>
    <mergeCell ref="Z545:AD545"/>
    <mergeCell ref="A547:G547"/>
    <mergeCell ref="L547:R547"/>
    <mergeCell ref="W547:AD547"/>
    <mergeCell ref="S543:W543"/>
    <mergeCell ref="A529:F529"/>
    <mergeCell ref="G529:I529"/>
    <mergeCell ref="J529:L529"/>
    <mergeCell ref="M529:O529"/>
    <mergeCell ref="P529:T529"/>
    <mergeCell ref="U529:Z529"/>
    <mergeCell ref="AA529:AD529"/>
    <mergeCell ref="U530:Z530"/>
    <mergeCell ref="AA530:AD530"/>
    <mergeCell ref="U531:Z531"/>
    <mergeCell ref="AA531:AD531"/>
    <mergeCell ref="U532:Z532"/>
    <mergeCell ref="AA532:AD532"/>
    <mergeCell ref="U533:Z533"/>
    <mergeCell ref="AA533:AD533"/>
    <mergeCell ref="U534:Z534"/>
    <mergeCell ref="AA534:AD534"/>
    <mergeCell ref="A526:F526"/>
    <mergeCell ref="G526:I526"/>
    <mergeCell ref="J526:L526"/>
    <mergeCell ref="M526:O526"/>
    <mergeCell ref="P526:T526"/>
    <mergeCell ref="U526:Z526"/>
    <mergeCell ref="AA526:AD526"/>
    <mergeCell ref="A527:F527"/>
    <mergeCell ref="G527:I527"/>
    <mergeCell ref="J527:L527"/>
    <mergeCell ref="M527:O527"/>
    <mergeCell ref="P527:T527"/>
    <mergeCell ref="U527:Z527"/>
    <mergeCell ref="AA527:AD527"/>
    <mergeCell ref="A528:F528"/>
    <mergeCell ref="G528:I528"/>
    <mergeCell ref="J528:L528"/>
    <mergeCell ref="M528:O528"/>
    <mergeCell ref="P528:T528"/>
    <mergeCell ref="U528:Z528"/>
    <mergeCell ref="AA528:AD528"/>
    <mergeCell ref="A519:G519"/>
    <mergeCell ref="L519:R519"/>
    <mergeCell ref="W519:AD519"/>
    <mergeCell ref="A520:G520"/>
    <mergeCell ref="L520:R520"/>
    <mergeCell ref="W520:AD520"/>
    <mergeCell ref="A522:G522"/>
    <mergeCell ref="H522:AD522"/>
    <mergeCell ref="A524:F524"/>
    <mergeCell ref="G524:I524"/>
    <mergeCell ref="J524:L524"/>
    <mergeCell ref="M524:O524"/>
    <mergeCell ref="P524:T524"/>
    <mergeCell ref="U524:Z524"/>
    <mergeCell ref="AA524:AD524"/>
    <mergeCell ref="A525:F525"/>
    <mergeCell ref="G525:I525"/>
    <mergeCell ref="J525:L525"/>
    <mergeCell ref="U525:Z525"/>
    <mergeCell ref="U503:Z503"/>
    <mergeCell ref="AA503:AD503"/>
    <mergeCell ref="U504:Z504"/>
    <mergeCell ref="AA504:AD504"/>
    <mergeCell ref="U505:Z505"/>
    <mergeCell ref="AA505:AD505"/>
    <mergeCell ref="F508:AD508"/>
    <mergeCell ref="A509:AD509"/>
    <mergeCell ref="A510:AD510"/>
    <mergeCell ref="A511:AD511"/>
    <mergeCell ref="X515:AD515"/>
    <mergeCell ref="A516:D516"/>
    <mergeCell ref="E516:T516"/>
    <mergeCell ref="U516:X516"/>
    <mergeCell ref="Y516:AD516"/>
    <mergeCell ref="A517:C517"/>
    <mergeCell ref="D517:V517"/>
    <mergeCell ref="W517:Y517"/>
    <mergeCell ref="Z517:AD517"/>
    <mergeCell ref="S515:W515"/>
    <mergeCell ref="A499:F499"/>
    <mergeCell ref="G499:I499"/>
    <mergeCell ref="J499:L499"/>
    <mergeCell ref="M499:O499"/>
    <mergeCell ref="P499:T499"/>
    <mergeCell ref="U499:Z499"/>
    <mergeCell ref="AA499:AD499"/>
    <mergeCell ref="A500:F500"/>
    <mergeCell ref="G500:I500"/>
    <mergeCell ref="J500:L500"/>
    <mergeCell ref="M500:O500"/>
    <mergeCell ref="P500:T500"/>
    <mergeCell ref="U500:Z500"/>
    <mergeCell ref="AA500:AD500"/>
    <mergeCell ref="U501:Z501"/>
    <mergeCell ref="AA501:AD501"/>
    <mergeCell ref="U502:Z502"/>
    <mergeCell ref="AA502:AD502"/>
    <mergeCell ref="A496:F496"/>
    <mergeCell ref="G496:I496"/>
    <mergeCell ref="J496:L496"/>
    <mergeCell ref="U496:Z496"/>
    <mergeCell ref="A497:F497"/>
    <mergeCell ref="G497:I497"/>
    <mergeCell ref="J497:L497"/>
    <mergeCell ref="M497:O497"/>
    <mergeCell ref="P497:T497"/>
    <mergeCell ref="U497:Z497"/>
    <mergeCell ref="AA497:AD497"/>
    <mergeCell ref="A498:F498"/>
    <mergeCell ref="G498:I498"/>
    <mergeCell ref="J498:L498"/>
    <mergeCell ref="M498:O498"/>
    <mergeCell ref="P498:T498"/>
    <mergeCell ref="U498:Z498"/>
    <mergeCell ref="AA498:AD498"/>
    <mergeCell ref="A487:D487"/>
    <mergeCell ref="E487:T487"/>
    <mergeCell ref="U487:X487"/>
    <mergeCell ref="Y487:AD487"/>
    <mergeCell ref="A488:C488"/>
    <mergeCell ref="D488:V488"/>
    <mergeCell ref="W488:Y488"/>
    <mergeCell ref="Z488:AD488"/>
    <mergeCell ref="A490:G490"/>
    <mergeCell ref="L490:R490"/>
    <mergeCell ref="W490:AD490"/>
    <mergeCell ref="A491:G491"/>
    <mergeCell ref="L491:R491"/>
    <mergeCell ref="W491:AD491"/>
    <mergeCell ref="A493:G493"/>
    <mergeCell ref="H493:AD493"/>
    <mergeCell ref="A495:F495"/>
    <mergeCell ref="G495:I495"/>
    <mergeCell ref="J495:L495"/>
    <mergeCell ref="M495:O495"/>
    <mergeCell ref="P495:T495"/>
    <mergeCell ref="U495:Z495"/>
    <mergeCell ref="AA495:AD495"/>
    <mergeCell ref="U473:Z473"/>
    <mergeCell ref="AA473:AD473"/>
    <mergeCell ref="U474:Z474"/>
    <mergeCell ref="AA474:AD474"/>
    <mergeCell ref="U475:Z475"/>
    <mergeCell ref="AA475:AD475"/>
    <mergeCell ref="U476:Z476"/>
    <mergeCell ref="AA476:AD476"/>
    <mergeCell ref="U477:Z477"/>
    <mergeCell ref="AA477:AD477"/>
    <mergeCell ref="F480:AD480"/>
    <mergeCell ref="A481:AD481"/>
    <mergeCell ref="A482:AD482"/>
    <mergeCell ref="A483:AD483"/>
    <mergeCell ref="A484:AD484"/>
    <mergeCell ref="X486:AD486"/>
    <mergeCell ref="S486:W486"/>
    <mergeCell ref="A470:F470"/>
    <mergeCell ref="G470:I470"/>
    <mergeCell ref="J470:L470"/>
    <mergeCell ref="M470:O470"/>
    <mergeCell ref="P470:T470"/>
    <mergeCell ref="U470:Z470"/>
    <mergeCell ref="AA470:AD470"/>
    <mergeCell ref="A471:F471"/>
    <mergeCell ref="G471:I471"/>
    <mergeCell ref="J471:L471"/>
    <mergeCell ref="M471:O471"/>
    <mergeCell ref="P471:T471"/>
    <mergeCell ref="U471:Z471"/>
    <mergeCell ref="AA471:AD471"/>
    <mergeCell ref="A472:F472"/>
    <mergeCell ref="G472:I472"/>
    <mergeCell ref="J472:L472"/>
    <mergeCell ref="M472:O472"/>
    <mergeCell ref="P472:T472"/>
    <mergeCell ref="U472:Z472"/>
    <mergeCell ref="AA472:AD472"/>
    <mergeCell ref="A467:F467"/>
    <mergeCell ref="G467:I467"/>
    <mergeCell ref="J467:L467"/>
    <mergeCell ref="M467:O467"/>
    <mergeCell ref="P467:T467"/>
    <mergeCell ref="U467:Z467"/>
    <mergeCell ref="AA467:AD467"/>
    <mergeCell ref="A468:F468"/>
    <mergeCell ref="G468:I468"/>
    <mergeCell ref="J468:L468"/>
    <mergeCell ref="U468:Z468"/>
    <mergeCell ref="A469:F469"/>
    <mergeCell ref="G469:I469"/>
    <mergeCell ref="J469:L469"/>
    <mergeCell ref="M469:O469"/>
    <mergeCell ref="P469:T469"/>
    <mergeCell ref="U469:Z469"/>
    <mergeCell ref="AA469:AD469"/>
    <mergeCell ref="X458:AD458"/>
    <mergeCell ref="A459:D459"/>
    <mergeCell ref="E459:T459"/>
    <mergeCell ref="U459:X459"/>
    <mergeCell ref="Y459:AD459"/>
    <mergeCell ref="A460:C460"/>
    <mergeCell ref="D460:V460"/>
    <mergeCell ref="W460:Y460"/>
    <mergeCell ref="Z460:AD460"/>
    <mergeCell ref="A462:G462"/>
    <mergeCell ref="L462:R462"/>
    <mergeCell ref="W462:AD462"/>
    <mergeCell ref="A463:G463"/>
    <mergeCell ref="L463:R463"/>
    <mergeCell ref="W463:AD463"/>
    <mergeCell ref="A465:G465"/>
    <mergeCell ref="H465:AD465"/>
    <mergeCell ref="S458:W458"/>
    <mergeCell ref="A452:AD452"/>
    <mergeCell ref="A453:AD453"/>
    <mergeCell ref="A454:AD454"/>
    <mergeCell ref="A35:G35"/>
    <mergeCell ref="U447:Z447"/>
    <mergeCell ref="AA447:AD447"/>
    <mergeCell ref="U448:Z448"/>
    <mergeCell ref="AA448:AD448"/>
    <mergeCell ref="F451:AD451"/>
    <mergeCell ref="U444:Z444"/>
    <mergeCell ref="AA444:AD444"/>
    <mergeCell ref="U445:Z445"/>
    <mergeCell ref="AA445:AD445"/>
    <mergeCell ref="U446:Z446"/>
    <mergeCell ref="AA446:AD446"/>
    <mergeCell ref="U442:Z442"/>
    <mergeCell ref="AA442:AD442"/>
    <mergeCell ref="A443:F443"/>
    <mergeCell ref="G443:I443"/>
    <mergeCell ref="J443:L443"/>
    <mergeCell ref="M443:O443"/>
    <mergeCell ref="P443:T443"/>
    <mergeCell ref="U443:Z443"/>
    <mergeCell ref="AA443:AD443"/>
    <mergeCell ref="A442:F442"/>
    <mergeCell ref="G442:I442"/>
    <mergeCell ref="J442:L442"/>
    <mergeCell ref="M442:O442"/>
    <mergeCell ref="P442:T442"/>
    <mergeCell ref="AA440:AD440"/>
    <mergeCell ref="A441:F441"/>
    <mergeCell ref="G441:I441"/>
    <mergeCell ref="J441:L441"/>
    <mergeCell ref="M441:O441"/>
    <mergeCell ref="P441:T441"/>
    <mergeCell ref="U441:Z441"/>
    <mergeCell ref="AA441:AD441"/>
    <mergeCell ref="A439:F439"/>
    <mergeCell ref="G439:I439"/>
    <mergeCell ref="J439:L439"/>
    <mergeCell ref="U439:Z439"/>
    <mergeCell ref="A440:F440"/>
    <mergeCell ref="G440:I440"/>
    <mergeCell ref="J440:L440"/>
    <mergeCell ref="M440:O440"/>
    <mergeCell ref="P440:T440"/>
    <mergeCell ref="U440:Z440"/>
    <mergeCell ref="A436:G436"/>
    <mergeCell ref="H436:AD436"/>
    <mergeCell ref="A438:F438"/>
    <mergeCell ref="G438:I438"/>
    <mergeCell ref="J438:L438"/>
    <mergeCell ref="M438:O438"/>
    <mergeCell ref="P438:T438"/>
    <mergeCell ref="U438:Z438"/>
    <mergeCell ref="AA438:AD438"/>
    <mergeCell ref="A433:G433"/>
    <mergeCell ref="L433:R433"/>
    <mergeCell ref="W433:AD433"/>
    <mergeCell ref="A434:G434"/>
    <mergeCell ref="L434:R434"/>
    <mergeCell ref="W434:AD434"/>
    <mergeCell ref="A430:D430"/>
    <mergeCell ref="E430:T430"/>
    <mergeCell ref="U430:X430"/>
    <mergeCell ref="Y430:AD430"/>
    <mergeCell ref="A431:C431"/>
    <mergeCell ref="A424:AD424"/>
    <mergeCell ref="A425:AD425"/>
    <mergeCell ref="A426:AD426"/>
    <mergeCell ref="A427:AD427"/>
    <mergeCell ref="X429:AD429"/>
    <mergeCell ref="D431:V431"/>
    <mergeCell ref="W431:Y431"/>
    <mergeCell ref="Z431:AD431"/>
    <mergeCell ref="S429:W429"/>
    <mergeCell ref="U419:Z419"/>
    <mergeCell ref="AA419:AD419"/>
    <mergeCell ref="U420:Z420"/>
    <mergeCell ref="AA420:AD420"/>
    <mergeCell ref="F423:AD423"/>
    <mergeCell ref="U416:Z416"/>
    <mergeCell ref="AA416:AD416"/>
    <mergeCell ref="U417:Z417"/>
    <mergeCell ref="AA417:AD417"/>
    <mergeCell ref="U418:Z418"/>
    <mergeCell ref="AA418:AD418"/>
    <mergeCell ref="U414:Z414"/>
    <mergeCell ref="AA414:AD414"/>
    <mergeCell ref="A415:F415"/>
    <mergeCell ref="G415:I415"/>
    <mergeCell ref="J415:L415"/>
    <mergeCell ref="M415:O415"/>
    <mergeCell ref="P415:T415"/>
    <mergeCell ref="U415:Z415"/>
    <mergeCell ref="AA415:AD415"/>
    <mergeCell ref="A414:F414"/>
    <mergeCell ref="G414:I414"/>
    <mergeCell ref="J414:L414"/>
    <mergeCell ref="M414:O414"/>
    <mergeCell ref="P414:T414"/>
    <mergeCell ref="AA412:AD412"/>
    <mergeCell ref="A413:F413"/>
    <mergeCell ref="G413:I413"/>
    <mergeCell ref="J413:L413"/>
    <mergeCell ref="M413:O413"/>
    <mergeCell ref="P413:T413"/>
    <mergeCell ref="U413:Z413"/>
    <mergeCell ref="AA413:AD413"/>
    <mergeCell ref="A411:F411"/>
    <mergeCell ref="G411:I411"/>
    <mergeCell ref="J411:L411"/>
    <mergeCell ref="U411:Z411"/>
    <mergeCell ref="A412:F412"/>
    <mergeCell ref="G412:I412"/>
    <mergeCell ref="J412:L412"/>
    <mergeCell ref="M412:O412"/>
    <mergeCell ref="P412:T412"/>
    <mergeCell ref="U412:Z412"/>
    <mergeCell ref="A408:G408"/>
    <mergeCell ref="H408:AD408"/>
    <mergeCell ref="A410:F410"/>
    <mergeCell ref="G410:I410"/>
    <mergeCell ref="J410:L410"/>
    <mergeCell ref="M410:O410"/>
    <mergeCell ref="P410:T410"/>
    <mergeCell ref="U410:Z410"/>
    <mergeCell ref="AA410:AD410"/>
    <mergeCell ref="A405:G405"/>
    <mergeCell ref="L405:R405"/>
    <mergeCell ref="W405:AD405"/>
    <mergeCell ref="A406:G406"/>
    <mergeCell ref="L406:R406"/>
    <mergeCell ref="W406:AD406"/>
    <mergeCell ref="A402:D402"/>
    <mergeCell ref="E402:T402"/>
    <mergeCell ref="U402:X402"/>
    <mergeCell ref="Y402:AD402"/>
    <mergeCell ref="A403:C403"/>
    <mergeCell ref="D403:V403"/>
    <mergeCell ref="W403:Y403"/>
    <mergeCell ref="Z403:AD403"/>
    <mergeCell ref="A395:AD395"/>
    <mergeCell ref="A396:AD396"/>
    <mergeCell ref="A397:AD397"/>
    <mergeCell ref="X401:AD401"/>
    <mergeCell ref="U390:Z390"/>
    <mergeCell ref="AA390:AD390"/>
    <mergeCell ref="U391:Z391"/>
    <mergeCell ref="AA391:AD391"/>
    <mergeCell ref="F394:AD394"/>
    <mergeCell ref="U387:Z387"/>
    <mergeCell ref="AA387:AD387"/>
    <mergeCell ref="U388:Z388"/>
    <mergeCell ref="AA388:AD388"/>
    <mergeCell ref="U389:Z389"/>
    <mergeCell ref="AA389:AD389"/>
    <mergeCell ref="U385:Z385"/>
    <mergeCell ref="AA385:AD385"/>
    <mergeCell ref="A386:F386"/>
    <mergeCell ref="G386:I386"/>
    <mergeCell ref="J386:L386"/>
    <mergeCell ref="M386:O386"/>
    <mergeCell ref="P386:T386"/>
    <mergeCell ref="U386:Z386"/>
    <mergeCell ref="AA386:AD386"/>
    <mergeCell ref="A385:F385"/>
    <mergeCell ref="G385:I385"/>
    <mergeCell ref="J385:L385"/>
    <mergeCell ref="M385:O385"/>
    <mergeCell ref="P385:T385"/>
    <mergeCell ref="S401:W401"/>
    <mergeCell ref="AA383:AD383"/>
    <mergeCell ref="A384:F384"/>
    <mergeCell ref="G384:I384"/>
    <mergeCell ref="J384:L384"/>
    <mergeCell ref="M384:O384"/>
    <mergeCell ref="P384:T384"/>
    <mergeCell ref="U384:Z384"/>
    <mergeCell ref="AA384:AD384"/>
    <mergeCell ref="A382:F382"/>
    <mergeCell ref="G382:I382"/>
    <mergeCell ref="J382:L382"/>
    <mergeCell ref="U382:Z382"/>
    <mergeCell ref="A383:F383"/>
    <mergeCell ref="G383:I383"/>
    <mergeCell ref="J383:L383"/>
    <mergeCell ref="M383:O383"/>
    <mergeCell ref="P383:T383"/>
    <mergeCell ref="U383:Z383"/>
    <mergeCell ref="A379:G379"/>
    <mergeCell ref="H379:AD379"/>
    <mergeCell ref="A381:F381"/>
    <mergeCell ref="G381:I381"/>
    <mergeCell ref="J381:L381"/>
    <mergeCell ref="M381:O381"/>
    <mergeCell ref="P381:T381"/>
    <mergeCell ref="U381:Z381"/>
    <mergeCell ref="AA381:AD381"/>
    <mergeCell ref="A376:G376"/>
    <mergeCell ref="L376:R376"/>
    <mergeCell ref="W376:AD376"/>
    <mergeCell ref="A377:G377"/>
    <mergeCell ref="L377:R377"/>
    <mergeCell ref="W377:AD377"/>
    <mergeCell ref="A373:D373"/>
    <mergeCell ref="E373:T373"/>
    <mergeCell ref="U373:X373"/>
    <mergeCell ref="Y373:AD373"/>
    <mergeCell ref="A374:C374"/>
    <mergeCell ref="D374:V374"/>
    <mergeCell ref="W374:Y374"/>
    <mergeCell ref="Z374:AD374"/>
    <mergeCell ref="A367:AD367"/>
    <mergeCell ref="A368:AD368"/>
    <mergeCell ref="A369:AD369"/>
    <mergeCell ref="A370:AD370"/>
    <mergeCell ref="X372:AD372"/>
    <mergeCell ref="U362:Z362"/>
    <mergeCell ref="AA362:AD362"/>
    <mergeCell ref="U363:Z363"/>
    <mergeCell ref="AA363:AD363"/>
    <mergeCell ref="F366:AD366"/>
    <mergeCell ref="U359:Z359"/>
    <mergeCell ref="AA359:AD359"/>
    <mergeCell ref="U360:Z360"/>
    <mergeCell ref="AA360:AD360"/>
    <mergeCell ref="U361:Z361"/>
    <mergeCell ref="AA361:AD361"/>
    <mergeCell ref="U357:Z357"/>
    <mergeCell ref="AA357:AD357"/>
    <mergeCell ref="A358:F358"/>
    <mergeCell ref="G358:I358"/>
    <mergeCell ref="J358:L358"/>
    <mergeCell ref="M358:O358"/>
    <mergeCell ref="P358:T358"/>
    <mergeCell ref="U358:Z358"/>
    <mergeCell ref="AA358:AD358"/>
    <mergeCell ref="A357:F357"/>
    <mergeCell ref="G357:I357"/>
    <mergeCell ref="J357:L357"/>
    <mergeCell ref="M357:O357"/>
    <mergeCell ref="P357:T357"/>
    <mergeCell ref="S372:W372"/>
    <mergeCell ref="AA355:AD355"/>
    <mergeCell ref="A356:F356"/>
    <mergeCell ref="G356:I356"/>
    <mergeCell ref="J356:L356"/>
    <mergeCell ref="M356:O356"/>
    <mergeCell ref="P356:T356"/>
    <mergeCell ref="U356:Z356"/>
    <mergeCell ref="AA356:AD356"/>
    <mergeCell ref="A354:F354"/>
    <mergeCell ref="G354:I354"/>
    <mergeCell ref="J354:L354"/>
    <mergeCell ref="U354:Z354"/>
    <mergeCell ref="A355:F355"/>
    <mergeCell ref="G355:I355"/>
    <mergeCell ref="J355:L355"/>
    <mergeCell ref="M355:O355"/>
    <mergeCell ref="P355:T355"/>
    <mergeCell ref="U355:Z355"/>
    <mergeCell ref="A351:G351"/>
    <mergeCell ref="H351:AD351"/>
    <mergeCell ref="A353:F353"/>
    <mergeCell ref="G353:I353"/>
    <mergeCell ref="J353:L353"/>
    <mergeCell ref="M353:O353"/>
    <mergeCell ref="P353:T353"/>
    <mergeCell ref="U353:Z353"/>
    <mergeCell ref="AA353:AD353"/>
    <mergeCell ref="A348:G348"/>
    <mergeCell ref="L348:R348"/>
    <mergeCell ref="W348:AD348"/>
    <mergeCell ref="A349:G349"/>
    <mergeCell ref="L349:R349"/>
    <mergeCell ref="W349:AD349"/>
    <mergeCell ref="A345:D345"/>
    <mergeCell ref="E345:T345"/>
    <mergeCell ref="U345:X345"/>
    <mergeCell ref="Y345:AD345"/>
    <mergeCell ref="A346:C346"/>
    <mergeCell ref="A338:AD338"/>
    <mergeCell ref="A339:AD339"/>
    <mergeCell ref="A340:AD340"/>
    <mergeCell ref="X344:AD344"/>
    <mergeCell ref="D346:V346"/>
    <mergeCell ref="W346:Y346"/>
    <mergeCell ref="Z346:AD346"/>
    <mergeCell ref="U333:Z333"/>
    <mergeCell ref="AA333:AD333"/>
    <mergeCell ref="U334:Z334"/>
    <mergeCell ref="AA334:AD334"/>
    <mergeCell ref="F337:AD337"/>
    <mergeCell ref="U330:Z330"/>
    <mergeCell ref="AA330:AD330"/>
    <mergeCell ref="U331:Z331"/>
    <mergeCell ref="AA331:AD331"/>
    <mergeCell ref="U332:Z332"/>
    <mergeCell ref="AA332:AD332"/>
    <mergeCell ref="S344:W344"/>
    <mergeCell ref="U328:Z328"/>
    <mergeCell ref="AA328:AD328"/>
    <mergeCell ref="A329:F329"/>
    <mergeCell ref="G329:I329"/>
    <mergeCell ref="J329:L329"/>
    <mergeCell ref="M329:O329"/>
    <mergeCell ref="P329:T329"/>
    <mergeCell ref="U329:Z329"/>
    <mergeCell ref="AA329:AD329"/>
    <mergeCell ref="A328:F328"/>
    <mergeCell ref="G328:I328"/>
    <mergeCell ref="J328:L328"/>
    <mergeCell ref="M328:O328"/>
    <mergeCell ref="P328:T328"/>
    <mergeCell ref="AA326:AD326"/>
    <mergeCell ref="A327:F327"/>
    <mergeCell ref="G327:I327"/>
    <mergeCell ref="J327:L327"/>
    <mergeCell ref="M327:O327"/>
    <mergeCell ref="P327:T327"/>
    <mergeCell ref="U327:Z327"/>
    <mergeCell ref="AA327:AD327"/>
    <mergeCell ref="A325:F325"/>
    <mergeCell ref="G325:I325"/>
    <mergeCell ref="J325:L325"/>
    <mergeCell ref="U325:Z325"/>
    <mergeCell ref="A326:F326"/>
    <mergeCell ref="G326:I326"/>
    <mergeCell ref="J326:L326"/>
    <mergeCell ref="M326:O326"/>
    <mergeCell ref="P326:T326"/>
    <mergeCell ref="U326:Z326"/>
    <mergeCell ref="A322:G322"/>
    <mergeCell ref="H322:AD322"/>
    <mergeCell ref="A324:F324"/>
    <mergeCell ref="G324:I324"/>
    <mergeCell ref="J324:L324"/>
    <mergeCell ref="M324:O324"/>
    <mergeCell ref="P324:T324"/>
    <mergeCell ref="U324:Z324"/>
    <mergeCell ref="AA324:AD324"/>
    <mergeCell ref="A319:G319"/>
    <mergeCell ref="L319:R319"/>
    <mergeCell ref="W319:AD319"/>
    <mergeCell ref="A320:G320"/>
    <mergeCell ref="L320:R320"/>
    <mergeCell ref="W320:AD320"/>
    <mergeCell ref="A316:D316"/>
    <mergeCell ref="E316:T316"/>
    <mergeCell ref="U316:X316"/>
    <mergeCell ref="Y316:AD316"/>
    <mergeCell ref="A317:C317"/>
    <mergeCell ref="D317:V317"/>
    <mergeCell ref="W317:Y317"/>
    <mergeCell ref="Z317:AD317"/>
    <mergeCell ref="A310:AD310"/>
    <mergeCell ref="A311:AD311"/>
    <mergeCell ref="A312:AD312"/>
    <mergeCell ref="A313:AD313"/>
    <mergeCell ref="X315:AD315"/>
    <mergeCell ref="S315:W315"/>
    <mergeCell ref="U305:Z305"/>
    <mergeCell ref="AA305:AD305"/>
    <mergeCell ref="U306:Z306"/>
    <mergeCell ref="AA306:AD306"/>
    <mergeCell ref="F309:AD309"/>
    <mergeCell ref="U302:Z302"/>
    <mergeCell ref="AA302:AD302"/>
    <mergeCell ref="U303:Z303"/>
    <mergeCell ref="AA303:AD303"/>
    <mergeCell ref="U304:Z304"/>
    <mergeCell ref="AA304:AD304"/>
    <mergeCell ref="U300:Z300"/>
    <mergeCell ref="AA300:AD300"/>
    <mergeCell ref="A301:F301"/>
    <mergeCell ref="G301:I301"/>
    <mergeCell ref="J301:L301"/>
    <mergeCell ref="M301:O301"/>
    <mergeCell ref="P301:T301"/>
    <mergeCell ref="U301:Z301"/>
    <mergeCell ref="AA301:AD301"/>
    <mergeCell ref="A300:F300"/>
    <mergeCell ref="G300:I300"/>
    <mergeCell ref="J300:L300"/>
    <mergeCell ref="M300:O300"/>
    <mergeCell ref="P300:T300"/>
    <mergeCell ref="AA298:AD298"/>
    <mergeCell ref="A299:F299"/>
    <mergeCell ref="G299:I299"/>
    <mergeCell ref="J299:L299"/>
    <mergeCell ref="M299:O299"/>
    <mergeCell ref="P299:T299"/>
    <mergeCell ref="U299:Z299"/>
    <mergeCell ref="AA299:AD299"/>
    <mergeCell ref="A297:F297"/>
    <mergeCell ref="G297:I297"/>
    <mergeCell ref="J297:L297"/>
    <mergeCell ref="U297:Z297"/>
    <mergeCell ref="A298:F298"/>
    <mergeCell ref="G298:I298"/>
    <mergeCell ref="J298:L298"/>
    <mergeCell ref="M298:O298"/>
    <mergeCell ref="P298:T298"/>
    <mergeCell ref="U298:Z298"/>
    <mergeCell ref="A294:G294"/>
    <mergeCell ref="H294:AD294"/>
    <mergeCell ref="A296:F296"/>
    <mergeCell ref="G296:I296"/>
    <mergeCell ref="J296:L296"/>
    <mergeCell ref="M296:O296"/>
    <mergeCell ref="P296:T296"/>
    <mergeCell ref="U296:Z296"/>
    <mergeCell ref="AA296:AD296"/>
    <mergeCell ref="A291:G291"/>
    <mergeCell ref="L291:R291"/>
    <mergeCell ref="W291:AD291"/>
    <mergeCell ref="A292:G292"/>
    <mergeCell ref="L292:R292"/>
    <mergeCell ref="W292:AD292"/>
    <mergeCell ref="A288:D288"/>
    <mergeCell ref="E288:T288"/>
    <mergeCell ref="U288:X288"/>
    <mergeCell ref="Y288:AD288"/>
    <mergeCell ref="A289:C289"/>
    <mergeCell ref="A281:AD281"/>
    <mergeCell ref="A282:AD282"/>
    <mergeCell ref="A283:AD283"/>
    <mergeCell ref="X287:AD287"/>
    <mergeCell ref="D289:V289"/>
    <mergeCell ref="W289:Y289"/>
    <mergeCell ref="Z289:AD289"/>
    <mergeCell ref="U276:Z276"/>
    <mergeCell ref="AA276:AD276"/>
    <mergeCell ref="U277:Z277"/>
    <mergeCell ref="AA277:AD277"/>
    <mergeCell ref="F280:AD280"/>
    <mergeCell ref="U273:Z273"/>
    <mergeCell ref="AA273:AD273"/>
    <mergeCell ref="U274:Z274"/>
    <mergeCell ref="AA274:AD274"/>
    <mergeCell ref="U275:Z275"/>
    <mergeCell ref="AA275:AD275"/>
    <mergeCell ref="S287:W287"/>
    <mergeCell ref="U271:Z271"/>
    <mergeCell ref="AA271:AD271"/>
    <mergeCell ref="A272:F272"/>
    <mergeCell ref="G272:I272"/>
    <mergeCell ref="J272:L272"/>
    <mergeCell ref="M272:O272"/>
    <mergeCell ref="P272:T272"/>
    <mergeCell ref="U272:Z272"/>
    <mergeCell ref="AA272:AD272"/>
    <mergeCell ref="A271:F271"/>
    <mergeCell ref="G271:I271"/>
    <mergeCell ref="J271:L271"/>
    <mergeCell ref="M271:O271"/>
    <mergeCell ref="P271:T271"/>
    <mergeCell ref="AA269:AD269"/>
    <mergeCell ref="A270:F270"/>
    <mergeCell ref="G270:I270"/>
    <mergeCell ref="J270:L270"/>
    <mergeCell ref="M270:O270"/>
    <mergeCell ref="P270:T270"/>
    <mergeCell ref="U270:Z270"/>
    <mergeCell ref="AA270:AD270"/>
    <mergeCell ref="A268:F268"/>
    <mergeCell ref="G268:I268"/>
    <mergeCell ref="J268:L268"/>
    <mergeCell ref="U268:Z268"/>
    <mergeCell ref="A269:F269"/>
    <mergeCell ref="G269:I269"/>
    <mergeCell ref="J269:L269"/>
    <mergeCell ref="M269:O269"/>
    <mergeCell ref="P269:T269"/>
    <mergeCell ref="U269:Z269"/>
    <mergeCell ref="A265:G265"/>
    <mergeCell ref="H265:AD265"/>
    <mergeCell ref="A267:F267"/>
    <mergeCell ref="G267:I267"/>
    <mergeCell ref="J267:L267"/>
    <mergeCell ref="M267:O267"/>
    <mergeCell ref="P267:T267"/>
    <mergeCell ref="U267:Z267"/>
    <mergeCell ref="AA267:AD267"/>
    <mergeCell ref="A262:G262"/>
    <mergeCell ref="L262:R262"/>
    <mergeCell ref="W262:AD262"/>
    <mergeCell ref="A263:G263"/>
    <mergeCell ref="L263:R263"/>
    <mergeCell ref="W263:AD263"/>
    <mergeCell ref="A259:D259"/>
    <mergeCell ref="E259:T259"/>
    <mergeCell ref="U259:X259"/>
    <mergeCell ref="Y259:AD259"/>
    <mergeCell ref="A260:C260"/>
    <mergeCell ref="D260:V260"/>
    <mergeCell ref="W260:Y260"/>
    <mergeCell ref="Z260:AD260"/>
    <mergeCell ref="A253:AD253"/>
    <mergeCell ref="A254:AD254"/>
    <mergeCell ref="A255:AD255"/>
    <mergeCell ref="A256:AD256"/>
    <mergeCell ref="X258:AD258"/>
    <mergeCell ref="S258:W258"/>
    <mergeCell ref="U248:Z248"/>
    <mergeCell ref="AA248:AD248"/>
    <mergeCell ref="U249:Z249"/>
    <mergeCell ref="AA249:AD249"/>
    <mergeCell ref="F252:AD252"/>
    <mergeCell ref="U245:Z245"/>
    <mergeCell ref="AA245:AD245"/>
    <mergeCell ref="U246:Z246"/>
    <mergeCell ref="AA246:AD246"/>
    <mergeCell ref="U247:Z247"/>
    <mergeCell ref="AA247:AD247"/>
    <mergeCell ref="U243:Z243"/>
    <mergeCell ref="AA243:AD243"/>
    <mergeCell ref="A244:F244"/>
    <mergeCell ref="G244:I244"/>
    <mergeCell ref="J244:L244"/>
    <mergeCell ref="M244:O244"/>
    <mergeCell ref="P244:T244"/>
    <mergeCell ref="U244:Z244"/>
    <mergeCell ref="AA244:AD244"/>
    <mergeCell ref="A243:F243"/>
    <mergeCell ref="G243:I243"/>
    <mergeCell ref="J243:L243"/>
    <mergeCell ref="M243:O243"/>
    <mergeCell ref="P243:T243"/>
    <mergeCell ref="AA241:AD241"/>
    <mergeCell ref="A242:F242"/>
    <mergeCell ref="G242:I242"/>
    <mergeCell ref="J242:L242"/>
    <mergeCell ref="M242:O242"/>
    <mergeCell ref="P242:T242"/>
    <mergeCell ref="U242:Z242"/>
    <mergeCell ref="AA242:AD242"/>
    <mergeCell ref="A240:F240"/>
    <mergeCell ref="G240:I240"/>
    <mergeCell ref="J240:L240"/>
    <mergeCell ref="U240:Z240"/>
    <mergeCell ref="A241:F241"/>
    <mergeCell ref="G241:I241"/>
    <mergeCell ref="J241:L241"/>
    <mergeCell ref="M241:O241"/>
    <mergeCell ref="P241:T241"/>
    <mergeCell ref="U241:Z241"/>
    <mergeCell ref="A237:G237"/>
    <mergeCell ref="H237:AD237"/>
    <mergeCell ref="A239:F239"/>
    <mergeCell ref="G239:I239"/>
    <mergeCell ref="J239:L239"/>
    <mergeCell ref="M239:O239"/>
    <mergeCell ref="P239:T239"/>
    <mergeCell ref="U239:Z239"/>
    <mergeCell ref="AA239:AD239"/>
    <mergeCell ref="A234:G234"/>
    <mergeCell ref="L234:R234"/>
    <mergeCell ref="W234:AD234"/>
    <mergeCell ref="A235:G235"/>
    <mergeCell ref="L235:R235"/>
    <mergeCell ref="W235:AD235"/>
    <mergeCell ref="A231:D231"/>
    <mergeCell ref="E231:T231"/>
    <mergeCell ref="U231:X231"/>
    <mergeCell ref="Y231:AD231"/>
    <mergeCell ref="A232:C232"/>
    <mergeCell ref="A224:AD224"/>
    <mergeCell ref="A225:AD225"/>
    <mergeCell ref="A226:AD226"/>
    <mergeCell ref="X230:AD230"/>
    <mergeCell ref="D232:V232"/>
    <mergeCell ref="W232:Y232"/>
    <mergeCell ref="Z232:AD232"/>
    <mergeCell ref="U219:Z219"/>
    <mergeCell ref="AA219:AD219"/>
    <mergeCell ref="U220:Z220"/>
    <mergeCell ref="AA220:AD220"/>
    <mergeCell ref="F223:AD223"/>
    <mergeCell ref="U216:Z216"/>
    <mergeCell ref="AA216:AD216"/>
    <mergeCell ref="U217:Z217"/>
    <mergeCell ref="AA217:AD217"/>
    <mergeCell ref="U218:Z218"/>
    <mergeCell ref="AA218:AD218"/>
    <mergeCell ref="S230:W230"/>
    <mergeCell ref="U214:Z214"/>
    <mergeCell ref="AA214:AD214"/>
    <mergeCell ref="A215:F215"/>
    <mergeCell ref="G215:I215"/>
    <mergeCell ref="J215:L215"/>
    <mergeCell ref="M215:O215"/>
    <mergeCell ref="P215:T215"/>
    <mergeCell ref="U215:Z215"/>
    <mergeCell ref="AA215:AD215"/>
    <mergeCell ref="A214:F214"/>
    <mergeCell ref="G214:I214"/>
    <mergeCell ref="J214:L214"/>
    <mergeCell ref="M214:O214"/>
    <mergeCell ref="P214:T214"/>
    <mergeCell ref="AA212:AD212"/>
    <mergeCell ref="A213:F213"/>
    <mergeCell ref="G213:I213"/>
    <mergeCell ref="J213:L213"/>
    <mergeCell ref="M213:O213"/>
    <mergeCell ref="P213:T213"/>
    <mergeCell ref="U213:Z213"/>
    <mergeCell ref="AA213:AD213"/>
    <mergeCell ref="A211:F211"/>
    <mergeCell ref="G211:I211"/>
    <mergeCell ref="J211:L211"/>
    <mergeCell ref="U211:Z211"/>
    <mergeCell ref="A212:F212"/>
    <mergeCell ref="G212:I212"/>
    <mergeCell ref="J212:L212"/>
    <mergeCell ref="M212:O212"/>
    <mergeCell ref="P212:T212"/>
    <mergeCell ref="U212:Z212"/>
    <mergeCell ref="A208:G208"/>
    <mergeCell ref="H208:AD208"/>
    <mergeCell ref="A210:F210"/>
    <mergeCell ref="G210:I210"/>
    <mergeCell ref="J210:L210"/>
    <mergeCell ref="M210:O210"/>
    <mergeCell ref="P210:T210"/>
    <mergeCell ref="U210:Z210"/>
    <mergeCell ref="AA210:AD210"/>
    <mergeCell ref="A205:G205"/>
    <mergeCell ref="L205:R205"/>
    <mergeCell ref="W205:AD205"/>
    <mergeCell ref="A206:G206"/>
    <mergeCell ref="L206:R206"/>
    <mergeCell ref="W206:AD206"/>
    <mergeCell ref="A202:D202"/>
    <mergeCell ref="E202:T202"/>
    <mergeCell ref="U202:X202"/>
    <mergeCell ref="Y202:AD202"/>
    <mergeCell ref="A203:C203"/>
    <mergeCell ref="D203:V203"/>
    <mergeCell ref="W203:Y203"/>
    <mergeCell ref="Z203:AD203"/>
    <mergeCell ref="A196:AD196"/>
    <mergeCell ref="A197:AD197"/>
    <mergeCell ref="A198:AD198"/>
    <mergeCell ref="A199:AD199"/>
    <mergeCell ref="X201:AD201"/>
    <mergeCell ref="S201:W201"/>
    <mergeCell ref="U191:Z191"/>
    <mergeCell ref="AA191:AD191"/>
    <mergeCell ref="U192:Z192"/>
    <mergeCell ref="AA192:AD192"/>
    <mergeCell ref="F195:AD195"/>
    <mergeCell ref="U188:Z188"/>
    <mergeCell ref="AA188:AD188"/>
    <mergeCell ref="U189:Z189"/>
    <mergeCell ref="AA189:AD189"/>
    <mergeCell ref="U190:Z190"/>
    <mergeCell ref="AA190:AD190"/>
    <mergeCell ref="U186:Z186"/>
    <mergeCell ref="AA186:AD186"/>
    <mergeCell ref="A187:F187"/>
    <mergeCell ref="G187:I187"/>
    <mergeCell ref="J187:L187"/>
    <mergeCell ref="M187:O187"/>
    <mergeCell ref="P187:T187"/>
    <mergeCell ref="U187:Z187"/>
    <mergeCell ref="AA187:AD187"/>
    <mergeCell ref="A186:F186"/>
    <mergeCell ref="G186:I186"/>
    <mergeCell ref="J186:L186"/>
    <mergeCell ref="M186:O186"/>
    <mergeCell ref="P186:T186"/>
    <mergeCell ref="AA184:AD184"/>
    <mergeCell ref="A185:F185"/>
    <mergeCell ref="G185:I185"/>
    <mergeCell ref="J185:L185"/>
    <mergeCell ref="M185:O185"/>
    <mergeCell ref="P185:T185"/>
    <mergeCell ref="U185:Z185"/>
    <mergeCell ref="AA185:AD185"/>
    <mergeCell ref="A183:F183"/>
    <mergeCell ref="G183:I183"/>
    <mergeCell ref="J183:L183"/>
    <mergeCell ref="U183:Z183"/>
    <mergeCell ref="A184:F184"/>
    <mergeCell ref="G184:I184"/>
    <mergeCell ref="J184:L184"/>
    <mergeCell ref="M184:O184"/>
    <mergeCell ref="P184:T184"/>
    <mergeCell ref="U184:Z184"/>
    <mergeCell ref="A180:G180"/>
    <mergeCell ref="H180:AD180"/>
    <mergeCell ref="A182:F182"/>
    <mergeCell ref="G182:I182"/>
    <mergeCell ref="J182:L182"/>
    <mergeCell ref="M182:O182"/>
    <mergeCell ref="P182:T182"/>
    <mergeCell ref="U182:Z182"/>
    <mergeCell ref="AA182:AD182"/>
    <mergeCell ref="A177:G177"/>
    <mergeCell ref="L177:R177"/>
    <mergeCell ref="W177:AD177"/>
    <mergeCell ref="A178:G178"/>
    <mergeCell ref="L178:R178"/>
    <mergeCell ref="W178:AD178"/>
    <mergeCell ref="A174:D174"/>
    <mergeCell ref="E174:T174"/>
    <mergeCell ref="U174:X174"/>
    <mergeCell ref="Y174:AD174"/>
    <mergeCell ref="A175:C175"/>
    <mergeCell ref="A167:AD167"/>
    <mergeCell ref="A168:AD168"/>
    <mergeCell ref="A169:AD169"/>
    <mergeCell ref="X173:AD173"/>
    <mergeCell ref="D175:V175"/>
    <mergeCell ref="W175:Y175"/>
    <mergeCell ref="Z175:AD175"/>
    <mergeCell ref="U162:Z162"/>
    <mergeCell ref="AA162:AD162"/>
    <mergeCell ref="U163:Z163"/>
    <mergeCell ref="AA163:AD163"/>
    <mergeCell ref="F166:AD166"/>
    <mergeCell ref="U159:Z159"/>
    <mergeCell ref="AA159:AD159"/>
    <mergeCell ref="U160:Z160"/>
    <mergeCell ref="AA160:AD160"/>
    <mergeCell ref="U161:Z161"/>
    <mergeCell ref="AA161:AD161"/>
    <mergeCell ref="S173:W173"/>
    <mergeCell ref="U157:Z157"/>
    <mergeCell ref="AA157:AD157"/>
    <mergeCell ref="A158:F158"/>
    <mergeCell ref="G158:I158"/>
    <mergeCell ref="J158:L158"/>
    <mergeCell ref="M158:O158"/>
    <mergeCell ref="P158:T158"/>
    <mergeCell ref="U158:Z158"/>
    <mergeCell ref="AA158:AD158"/>
    <mergeCell ref="A157:F157"/>
    <mergeCell ref="G157:I157"/>
    <mergeCell ref="J157:L157"/>
    <mergeCell ref="M157:O157"/>
    <mergeCell ref="P157:T157"/>
    <mergeCell ref="AA155:AD155"/>
    <mergeCell ref="A156:F156"/>
    <mergeCell ref="G156:I156"/>
    <mergeCell ref="J156:L156"/>
    <mergeCell ref="M156:O156"/>
    <mergeCell ref="P156:T156"/>
    <mergeCell ref="U156:Z156"/>
    <mergeCell ref="AA156:AD156"/>
    <mergeCell ref="A154:F154"/>
    <mergeCell ref="G154:I154"/>
    <mergeCell ref="J154:L154"/>
    <mergeCell ref="U154:Z154"/>
    <mergeCell ref="A155:F155"/>
    <mergeCell ref="G155:I155"/>
    <mergeCell ref="J155:L155"/>
    <mergeCell ref="M155:O155"/>
    <mergeCell ref="P155:T155"/>
    <mergeCell ref="U155:Z155"/>
    <mergeCell ref="A151:G151"/>
    <mergeCell ref="H151:AD151"/>
    <mergeCell ref="A153:F153"/>
    <mergeCell ref="G153:I153"/>
    <mergeCell ref="J153:L153"/>
    <mergeCell ref="M153:O153"/>
    <mergeCell ref="P153:T153"/>
    <mergeCell ref="U153:Z153"/>
    <mergeCell ref="AA153:AD153"/>
    <mergeCell ref="A148:G148"/>
    <mergeCell ref="L148:R148"/>
    <mergeCell ref="W148:AD148"/>
    <mergeCell ref="A149:G149"/>
    <mergeCell ref="L149:R149"/>
    <mergeCell ref="W149:AD149"/>
    <mergeCell ref="A145:D145"/>
    <mergeCell ref="E145:T145"/>
    <mergeCell ref="U145:X145"/>
    <mergeCell ref="Y145:AD145"/>
    <mergeCell ref="A146:C146"/>
    <mergeCell ref="D146:V146"/>
    <mergeCell ref="W146:Y146"/>
    <mergeCell ref="Z146:AD146"/>
    <mergeCell ref="A139:AD139"/>
    <mergeCell ref="A140:AD140"/>
    <mergeCell ref="A141:AD141"/>
    <mergeCell ref="A142:AD142"/>
    <mergeCell ref="X144:AD144"/>
    <mergeCell ref="S144:W144"/>
    <mergeCell ref="U134:Z134"/>
    <mergeCell ref="AA134:AD134"/>
    <mergeCell ref="U135:Z135"/>
    <mergeCell ref="AA135:AD135"/>
    <mergeCell ref="F138:AD138"/>
    <mergeCell ref="U131:Z131"/>
    <mergeCell ref="AA131:AD131"/>
    <mergeCell ref="U132:Z132"/>
    <mergeCell ref="AA132:AD132"/>
    <mergeCell ref="U133:Z133"/>
    <mergeCell ref="AA133:AD133"/>
    <mergeCell ref="U129:Z129"/>
    <mergeCell ref="AA129:AD129"/>
    <mergeCell ref="A130:F130"/>
    <mergeCell ref="G130:I130"/>
    <mergeCell ref="J130:L130"/>
    <mergeCell ref="M130:O130"/>
    <mergeCell ref="P130:T130"/>
    <mergeCell ref="U130:Z130"/>
    <mergeCell ref="AA130:AD130"/>
    <mergeCell ref="A129:F129"/>
    <mergeCell ref="G129:I129"/>
    <mergeCell ref="J129:L129"/>
    <mergeCell ref="M129:O129"/>
    <mergeCell ref="P129:T129"/>
    <mergeCell ref="AA127:AD127"/>
    <mergeCell ref="A128:F128"/>
    <mergeCell ref="G128:I128"/>
    <mergeCell ref="J128:L128"/>
    <mergeCell ref="M128:O128"/>
    <mergeCell ref="P128:T128"/>
    <mergeCell ref="U128:Z128"/>
    <mergeCell ref="AA128:AD128"/>
    <mergeCell ref="A126:F126"/>
    <mergeCell ref="G126:I126"/>
    <mergeCell ref="J126:L126"/>
    <mergeCell ref="U126:Z126"/>
    <mergeCell ref="A127:F127"/>
    <mergeCell ref="G127:I127"/>
    <mergeCell ref="J127:L127"/>
    <mergeCell ref="M127:O127"/>
    <mergeCell ref="P127:T127"/>
    <mergeCell ref="U127:Z127"/>
    <mergeCell ref="A123:G123"/>
    <mergeCell ref="H123:AD123"/>
    <mergeCell ref="A125:F125"/>
    <mergeCell ref="G125:I125"/>
    <mergeCell ref="J125:L125"/>
    <mergeCell ref="M125:O125"/>
    <mergeCell ref="P125:T125"/>
    <mergeCell ref="U125:Z125"/>
    <mergeCell ref="AA125:AD125"/>
    <mergeCell ref="A120:G120"/>
    <mergeCell ref="L120:R120"/>
    <mergeCell ref="W120:AD120"/>
    <mergeCell ref="A121:G121"/>
    <mergeCell ref="L121:R121"/>
    <mergeCell ref="W121:AD121"/>
    <mergeCell ref="A117:D117"/>
    <mergeCell ref="E117:T117"/>
    <mergeCell ref="U117:X117"/>
    <mergeCell ref="Y117:AD117"/>
    <mergeCell ref="A118:C118"/>
    <mergeCell ref="A110:AD110"/>
    <mergeCell ref="A111:AD111"/>
    <mergeCell ref="A112:AD112"/>
    <mergeCell ref="X116:AD116"/>
    <mergeCell ref="D118:V118"/>
    <mergeCell ref="W118:Y118"/>
    <mergeCell ref="Z118:AD118"/>
    <mergeCell ref="U105:Z105"/>
    <mergeCell ref="AA105:AD105"/>
    <mergeCell ref="U106:Z106"/>
    <mergeCell ref="AA106:AD106"/>
    <mergeCell ref="F109:AD109"/>
    <mergeCell ref="U102:Z102"/>
    <mergeCell ref="AA102:AD102"/>
    <mergeCell ref="U103:Z103"/>
    <mergeCell ref="AA103:AD103"/>
    <mergeCell ref="U104:Z104"/>
    <mergeCell ref="AA104:AD104"/>
    <mergeCell ref="S116:W116"/>
    <mergeCell ref="U100:Z100"/>
    <mergeCell ref="AA100:AD100"/>
    <mergeCell ref="A101:F101"/>
    <mergeCell ref="G101:I101"/>
    <mergeCell ref="J101:L101"/>
    <mergeCell ref="M101:O101"/>
    <mergeCell ref="P101:T101"/>
    <mergeCell ref="U101:Z101"/>
    <mergeCell ref="AA101:AD101"/>
    <mergeCell ref="A100:F100"/>
    <mergeCell ref="G100:I100"/>
    <mergeCell ref="J100:L100"/>
    <mergeCell ref="M100:O100"/>
    <mergeCell ref="P100:T100"/>
    <mergeCell ref="AA98:AD98"/>
    <mergeCell ref="A99:F99"/>
    <mergeCell ref="G99:I99"/>
    <mergeCell ref="J99:L99"/>
    <mergeCell ref="M99:O99"/>
    <mergeCell ref="P99:T99"/>
    <mergeCell ref="U99:Z99"/>
    <mergeCell ref="AA99:AD99"/>
    <mergeCell ref="A97:F97"/>
    <mergeCell ref="G97:I97"/>
    <mergeCell ref="J97:L97"/>
    <mergeCell ref="U97:Z97"/>
    <mergeCell ref="A98:F98"/>
    <mergeCell ref="G98:I98"/>
    <mergeCell ref="J98:L98"/>
    <mergeCell ref="M98:O98"/>
    <mergeCell ref="P98:T98"/>
    <mergeCell ref="U98:Z98"/>
    <mergeCell ref="A94:G94"/>
    <mergeCell ref="H94:AD94"/>
    <mergeCell ref="A96:F96"/>
    <mergeCell ref="G96:I96"/>
    <mergeCell ref="J96:L96"/>
    <mergeCell ref="M96:O96"/>
    <mergeCell ref="P96:T96"/>
    <mergeCell ref="U96:Z96"/>
    <mergeCell ref="AA96:AD96"/>
    <mergeCell ref="A91:G91"/>
    <mergeCell ref="L91:R91"/>
    <mergeCell ref="W91:AD91"/>
    <mergeCell ref="A92:G92"/>
    <mergeCell ref="L92:R92"/>
    <mergeCell ref="W92:AD92"/>
    <mergeCell ref="A88:D88"/>
    <mergeCell ref="E88:T88"/>
    <mergeCell ref="U88:X88"/>
    <mergeCell ref="Y88:AD88"/>
    <mergeCell ref="A89:C89"/>
    <mergeCell ref="D89:V89"/>
    <mergeCell ref="W89:Y89"/>
    <mergeCell ref="Z89:AD89"/>
    <mergeCell ref="A82:AD82"/>
    <mergeCell ref="A83:AD83"/>
    <mergeCell ref="A84:AD84"/>
    <mergeCell ref="A85:AD85"/>
    <mergeCell ref="X87:AD87"/>
    <mergeCell ref="S87:W87"/>
    <mergeCell ref="U77:Z77"/>
    <mergeCell ref="AA77:AD77"/>
    <mergeCell ref="U78:Z78"/>
    <mergeCell ref="AA78:AD78"/>
    <mergeCell ref="F81:AD81"/>
    <mergeCell ref="U74:Z74"/>
    <mergeCell ref="AA74:AD74"/>
    <mergeCell ref="U75:Z75"/>
    <mergeCell ref="AA75:AD75"/>
    <mergeCell ref="U76:Z76"/>
    <mergeCell ref="AA76:AD76"/>
    <mergeCell ref="U72:Z72"/>
    <mergeCell ref="AA72:AD72"/>
    <mergeCell ref="A73:F73"/>
    <mergeCell ref="G73:I73"/>
    <mergeCell ref="J73:L73"/>
    <mergeCell ref="M73:O73"/>
    <mergeCell ref="P73:T73"/>
    <mergeCell ref="U73:Z73"/>
    <mergeCell ref="AA73:AD73"/>
    <mergeCell ref="A72:F72"/>
    <mergeCell ref="G72:I72"/>
    <mergeCell ref="J72:L72"/>
    <mergeCell ref="M72:O72"/>
    <mergeCell ref="P72:T72"/>
    <mergeCell ref="AA70:AD70"/>
    <mergeCell ref="A71:F71"/>
    <mergeCell ref="G71:I71"/>
    <mergeCell ref="J71:L71"/>
    <mergeCell ref="M71:O71"/>
    <mergeCell ref="P71:T71"/>
    <mergeCell ref="U71:Z71"/>
    <mergeCell ref="AA71:AD71"/>
    <mergeCell ref="A69:F69"/>
    <mergeCell ref="G69:I69"/>
    <mergeCell ref="J69:L69"/>
    <mergeCell ref="U69:Z69"/>
    <mergeCell ref="A70:F70"/>
    <mergeCell ref="G70:I70"/>
    <mergeCell ref="J70:L70"/>
    <mergeCell ref="M70:O70"/>
    <mergeCell ref="P70:T70"/>
    <mergeCell ref="U70:Z70"/>
    <mergeCell ref="A66:G66"/>
    <mergeCell ref="H66:AD66"/>
    <mergeCell ref="A68:F68"/>
    <mergeCell ref="G68:I68"/>
    <mergeCell ref="J68:L68"/>
    <mergeCell ref="M68:O68"/>
    <mergeCell ref="P68:T68"/>
    <mergeCell ref="U68:Z68"/>
    <mergeCell ref="AA68:AD68"/>
    <mergeCell ref="A63:G63"/>
    <mergeCell ref="L63:R63"/>
    <mergeCell ref="W63:AD63"/>
    <mergeCell ref="A64:G64"/>
    <mergeCell ref="L64:R64"/>
    <mergeCell ref="W64:AD64"/>
    <mergeCell ref="A60:D60"/>
    <mergeCell ref="E60:T60"/>
    <mergeCell ref="U60:X60"/>
    <mergeCell ref="Y60:AD60"/>
    <mergeCell ref="A61:C61"/>
    <mergeCell ref="A53:AD53"/>
    <mergeCell ref="A54:AD54"/>
    <mergeCell ref="A55:AD55"/>
    <mergeCell ref="X59:AD59"/>
    <mergeCell ref="D61:V61"/>
    <mergeCell ref="W61:Y61"/>
    <mergeCell ref="Z61:AD61"/>
    <mergeCell ref="U48:Z48"/>
    <mergeCell ref="AA48:AD48"/>
    <mergeCell ref="U49:Z49"/>
    <mergeCell ref="AA49:AD49"/>
    <mergeCell ref="F52:AD52"/>
    <mergeCell ref="U45:Z45"/>
    <mergeCell ref="AA45:AD45"/>
    <mergeCell ref="U46:Z46"/>
    <mergeCell ref="AA46:AD46"/>
    <mergeCell ref="U47:Z47"/>
    <mergeCell ref="AA47:AD47"/>
    <mergeCell ref="S59:W59"/>
    <mergeCell ref="U43:Z43"/>
    <mergeCell ref="AA43:AD43"/>
    <mergeCell ref="A44:F44"/>
    <mergeCell ref="G44:I44"/>
    <mergeCell ref="J44:L44"/>
    <mergeCell ref="M44:O44"/>
    <mergeCell ref="P44:T44"/>
    <mergeCell ref="U44:Z44"/>
    <mergeCell ref="AA44:AD44"/>
    <mergeCell ref="A43:F43"/>
    <mergeCell ref="G43:I43"/>
    <mergeCell ref="J43:L43"/>
    <mergeCell ref="M43:O43"/>
    <mergeCell ref="P43:T43"/>
    <mergeCell ref="A27:AD27"/>
    <mergeCell ref="D32:V32"/>
    <mergeCell ref="W32:Y32"/>
    <mergeCell ref="Z32:AD32"/>
    <mergeCell ref="U41:Z41"/>
    <mergeCell ref="AA41:AD41"/>
    <mergeCell ref="A42:F42"/>
    <mergeCell ref="G42:I42"/>
    <mergeCell ref="J42:L42"/>
    <mergeCell ref="M42:O42"/>
    <mergeCell ref="P42:T42"/>
    <mergeCell ref="U42:Z42"/>
    <mergeCell ref="AA42:AD42"/>
    <mergeCell ref="A41:F41"/>
    <mergeCell ref="G41:I41"/>
    <mergeCell ref="J41:L41"/>
    <mergeCell ref="M41:O41"/>
    <mergeCell ref="P41:T41"/>
    <mergeCell ref="U39:Z39"/>
    <mergeCell ref="AA39:AD39"/>
    <mergeCell ref="A40:F40"/>
    <mergeCell ref="G40:I40"/>
    <mergeCell ref="J40:L40"/>
    <mergeCell ref="U40:Z40"/>
    <mergeCell ref="A39:F39"/>
    <mergeCell ref="G39:I39"/>
    <mergeCell ref="J39:L39"/>
    <mergeCell ref="M39:O39"/>
    <mergeCell ref="P39:T39"/>
    <mergeCell ref="G11:I11"/>
    <mergeCell ref="G12:I12"/>
    <mergeCell ref="J11:L11"/>
    <mergeCell ref="J12:L12"/>
    <mergeCell ref="P11:T11"/>
    <mergeCell ref="M11:O11"/>
    <mergeCell ref="G14:I14"/>
    <mergeCell ref="J15:L15"/>
    <mergeCell ref="J16:L16"/>
    <mergeCell ref="P13:T13"/>
    <mergeCell ref="P14:T14"/>
    <mergeCell ref="P15:T15"/>
    <mergeCell ref="P16:T16"/>
    <mergeCell ref="U20:Z20"/>
    <mergeCell ref="AA17:AD17"/>
    <mergeCell ref="AA18:AD18"/>
    <mergeCell ref="AA15:AD15"/>
    <mergeCell ref="AA16:AD16"/>
    <mergeCell ref="AA19:AD19"/>
    <mergeCell ref="AA20:AD20"/>
    <mergeCell ref="U21:Z21"/>
    <mergeCell ref="L35:R35"/>
    <mergeCell ref="W35:AD35"/>
    <mergeCell ref="A37:G37"/>
    <mergeCell ref="H37:AD37"/>
    <mergeCell ref="A32:C32"/>
    <mergeCell ref="A34:G34"/>
    <mergeCell ref="L34:R34"/>
    <mergeCell ref="W34:AD34"/>
    <mergeCell ref="A28:AD28"/>
    <mergeCell ref="X30:AD30"/>
    <mergeCell ref="A31:D31"/>
    <mergeCell ref="E31:T31"/>
    <mergeCell ref="U31:X31"/>
    <mergeCell ref="Y31:AD31"/>
    <mergeCell ref="F24:AD24"/>
    <mergeCell ref="A25:AD25"/>
    <mergeCell ref="A26:AD26"/>
    <mergeCell ref="S30:W30"/>
    <mergeCell ref="X2:AD2"/>
    <mergeCell ref="A13:F13"/>
    <mergeCell ref="A14:F14"/>
    <mergeCell ref="J13:L13"/>
    <mergeCell ref="J14:L14"/>
    <mergeCell ref="M13:O13"/>
    <mergeCell ref="M14:O14"/>
    <mergeCell ref="A11:F11"/>
    <mergeCell ref="AA13:AD13"/>
    <mergeCell ref="AA14:AD14"/>
    <mergeCell ref="A12:F12"/>
    <mergeCell ref="W4:Y4"/>
    <mergeCell ref="Z4:AD4"/>
    <mergeCell ref="D4:V4"/>
    <mergeCell ref="A9:G9"/>
    <mergeCell ref="H9:AD9"/>
    <mergeCell ref="W6:AD6"/>
    <mergeCell ref="W7:AD7"/>
    <mergeCell ref="AA11:AD11"/>
    <mergeCell ref="U11:Z11"/>
    <mergeCell ref="U13:Z13"/>
    <mergeCell ref="U14:Z14"/>
    <mergeCell ref="S2:W2"/>
    <mergeCell ref="AA21:AD21"/>
    <mergeCell ref="U17:Z17"/>
    <mergeCell ref="U18:Z18"/>
    <mergeCell ref="U19:Z19"/>
    <mergeCell ref="A15:F15"/>
    <mergeCell ref="A16:F16"/>
    <mergeCell ref="G13:I13"/>
    <mergeCell ref="G15:I15"/>
    <mergeCell ref="G16:I16"/>
    <mergeCell ref="U12:Z12"/>
    <mergeCell ref="A3:D3"/>
    <mergeCell ref="U3:X3"/>
    <mergeCell ref="Y3:AD3"/>
    <mergeCell ref="A4:C4"/>
    <mergeCell ref="A6:G6"/>
    <mergeCell ref="A7:G7"/>
    <mergeCell ref="L6:R6"/>
    <mergeCell ref="L7:R7"/>
    <mergeCell ref="E3:T3"/>
    <mergeCell ref="M15:O15"/>
    <mergeCell ref="M16:O16"/>
    <mergeCell ref="U15:Z15"/>
    <mergeCell ref="U16:Z16"/>
  </mergeCells>
  <pageMargins left="0.70866141732283472" right="0.70866141732283472" top="0.52" bottom="0.39370078740157483" header="0.24" footer="0.31496062992125984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A119"/>
  <sheetViews>
    <sheetView workbookViewId="0">
      <selection activeCell="A5" sqref="A5"/>
    </sheetView>
  </sheetViews>
  <sheetFormatPr baseColWidth="10" defaultRowHeight="15"/>
  <cols>
    <col min="1" max="1" width="10.140625" style="16" customWidth="1"/>
    <col min="2" max="2" width="26.5703125" style="13" customWidth="1"/>
    <col min="3" max="27" width="11.42578125" style="13"/>
  </cols>
  <sheetData>
    <row r="2" spans="1:27">
      <c r="D2" s="14">
        <v>39569</v>
      </c>
      <c r="E2" s="14">
        <v>39600</v>
      </c>
      <c r="F2" s="14">
        <v>39630</v>
      </c>
      <c r="G2" s="14">
        <v>39661</v>
      </c>
      <c r="H2" s="14">
        <v>39692</v>
      </c>
      <c r="I2" s="14">
        <v>39722</v>
      </c>
      <c r="J2" s="14">
        <v>39753</v>
      </c>
      <c r="K2" s="14">
        <v>39783</v>
      </c>
      <c r="L2" s="14">
        <v>39814</v>
      </c>
      <c r="M2" s="14">
        <v>39845</v>
      </c>
      <c r="N2" s="14">
        <v>39873</v>
      </c>
      <c r="O2" s="14">
        <v>39904</v>
      </c>
      <c r="P2" s="14">
        <v>39934</v>
      </c>
      <c r="Q2" s="14">
        <v>39965</v>
      </c>
      <c r="R2" s="14">
        <v>39995</v>
      </c>
      <c r="S2" s="14">
        <v>40026</v>
      </c>
      <c r="T2" s="14">
        <v>40057</v>
      </c>
      <c r="U2" s="14">
        <v>40087</v>
      </c>
      <c r="V2" s="14">
        <v>40118</v>
      </c>
      <c r="W2" s="14">
        <v>40148</v>
      </c>
      <c r="X2" s="14">
        <v>40179</v>
      </c>
      <c r="Y2" s="14">
        <v>40210</v>
      </c>
      <c r="Z2" s="14">
        <v>40238</v>
      </c>
      <c r="AA2" s="14">
        <v>40269</v>
      </c>
    </row>
    <row r="3" spans="1:27">
      <c r="A3" s="16" t="s">
        <v>62</v>
      </c>
      <c r="B3" s="13" t="s">
        <v>63</v>
      </c>
      <c r="C3" s="13" t="s">
        <v>64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69</v>
      </c>
      <c r="I3" s="13" t="s">
        <v>70</v>
      </c>
      <c r="J3" s="13" t="s">
        <v>71</v>
      </c>
      <c r="K3" s="13" t="s">
        <v>72</v>
      </c>
      <c r="L3" s="13" t="s">
        <v>73</v>
      </c>
      <c r="M3" s="13" t="s">
        <v>74</v>
      </c>
      <c r="N3" s="13" t="s">
        <v>75</v>
      </c>
      <c r="O3" s="13" t="s">
        <v>76</v>
      </c>
      <c r="P3" s="13" t="s">
        <v>77</v>
      </c>
      <c r="Q3" s="13" t="s">
        <v>78</v>
      </c>
      <c r="R3" s="13" t="s">
        <v>79</v>
      </c>
      <c r="S3" s="13" t="s">
        <v>80</v>
      </c>
      <c r="T3" s="13" t="s">
        <v>81</v>
      </c>
      <c r="U3" s="13" t="s">
        <v>82</v>
      </c>
      <c r="V3" s="13" t="s">
        <v>83</v>
      </c>
      <c r="W3" s="13" t="s">
        <v>84</v>
      </c>
      <c r="X3" s="13" t="s">
        <v>85</v>
      </c>
      <c r="Y3" s="13" t="s">
        <v>86</v>
      </c>
      <c r="Z3" s="13" t="s">
        <v>87</v>
      </c>
      <c r="AA3" s="13" t="s">
        <v>88</v>
      </c>
    </row>
    <row r="5" spans="1:27">
      <c r="A5" s="16" t="s">
        <v>101</v>
      </c>
      <c r="B5" s="13" t="s">
        <v>14</v>
      </c>
      <c r="C5" s="13" t="s">
        <v>41</v>
      </c>
      <c r="D5" s="15">
        <v>24</v>
      </c>
      <c r="E5" s="15">
        <v>59.4</v>
      </c>
      <c r="F5" s="15">
        <v>94.1</v>
      </c>
      <c r="G5" s="15">
        <v>132.6</v>
      </c>
      <c r="H5" s="15">
        <v>161</v>
      </c>
      <c r="I5" s="15">
        <v>191.5</v>
      </c>
      <c r="J5" s="15">
        <v>221</v>
      </c>
      <c r="K5" s="15">
        <v>267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16" t="s">
        <v>102</v>
      </c>
      <c r="B6" s="13" t="s">
        <v>14</v>
      </c>
      <c r="C6" s="13" t="s">
        <v>42</v>
      </c>
      <c r="D6" s="15">
        <v>18.399999999999999</v>
      </c>
      <c r="E6" s="15">
        <v>55.9</v>
      </c>
      <c r="F6" s="15">
        <v>85.2</v>
      </c>
      <c r="G6" s="15">
        <v>112.8</v>
      </c>
      <c r="H6" s="15">
        <v>134.30000000000001</v>
      </c>
      <c r="I6" s="15">
        <v>161.1</v>
      </c>
      <c r="J6" s="15">
        <v>189.4</v>
      </c>
      <c r="K6" s="15">
        <v>217.5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16" t="s">
        <v>103</v>
      </c>
      <c r="B7" s="13" t="s">
        <v>14</v>
      </c>
      <c r="C7" s="13" t="s">
        <v>44</v>
      </c>
      <c r="D7" s="15">
        <v>14</v>
      </c>
      <c r="E7" s="15">
        <v>31.3</v>
      </c>
      <c r="F7" s="15">
        <v>89.6</v>
      </c>
      <c r="G7" s="15">
        <v>104.2</v>
      </c>
      <c r="H7" s="15">
        <v>116.4</v>
      </c>
      <c r="I7" s="15">
        <v>130</v>
      </c>
      <c r="J7" s="15">
        <v>147.1</v>
      </c>
      <c r="K7" s="15">
        <v>169.1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16" t="s">
        <v>104</v>
      </c>
      <c r="B8" s="13" t="s">
        <v>14</v>
      </c>
      <c r="C8" s="13" t="s">
        <v>46</v>
      </c>
      <c r="D8" s="15">
        <v>14.5</v>
      </c>
      <c r="E8" s="15">
        <v>39.4</v>
      </c>
      <c r="F8" s="15">
        <v>72.2</v>
      </c>
      <c r="G8" s="15">
        <v>99.3</v>
      </c>
      <c r="H8" s="15">
        <v>121.8</v>
      </c>
      <c r="I8" s="15">
        <v>154.6</v>
      </c>
      <c r="J8" s="15">
        <v>182.4</v>
      </c>
      <c r="K8" s="15">
        <v>207.4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16" t="s">
        <v>105</v>
      </c>
      <c r="B9" s="13" t="s">
        <v>14</v>
      </c>
      <c r="C9" s="13" t="s">
        <v>48</v>
      </c>
      <c r="D9" s="15">
        <v>16.8</v>
      </c>
      <c r="E9" s="15">
        <v>37</v>
      </c>
      <c r="F9" s="15">
        <v>50.9</v>
      </c>
      <c r="G9" s="15">
        <v>66.8</v>
      </c>
      <c r="H9" s="15">
        <v>82.4</v>
      </c>
      <c r="I9" s="15">
        <v>101.4</v>
      </c>
      <c r="J9" s="15">
        <v>130.4</v>
      </c>
      <c r="K9" s="15">
        <v>160.69999999999999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16" t="s">
        <v>106</v>
      </c>
      <c r="B10" s="13" t="s">
        <v>14</v>
      </c>
      <c r="C10" s="13" t="s">
        <v>49</v>
      </c>
      <c r="D10" s="15">
        <v>4.4000000000000004</v>
      </c>
      <c r="E10" s="15">
        <v>9.6999999999999993</v>
      </c>
      <c r="F10" s="15">
        <v>16.600000000000001</v>
      </c>
      <c r="G10" s="15">
        <v>23.8</v>
      </c>
      <c r="H10" s="15">
        <v>28.3</v>
      </c>
      <c r="I10" s="15">
        <v>34.799999999999997</v>
      </c>
      <c r="J10" s="15">
        <v>42.7</v>
      </c>
      <c r="K10" s="15">
        <v>52.3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16" t="s">
        <v>107</v>
      </c>
      <c r="B11" s="13" t="s">
        <v>14</v>
      </c>
      <c r="C11" s="13" t="s">
        <v>51</v>
      </c>
      <c r="D11" s="15">
        <v>9.4</v>
      </c>
      <c r="E11" s="15">
        <v>28.6</v>
      </c>
      <c r="F11" s="15">
        <v>45.9</v>
      </c>
      <c r="G11" s="15">
        <v>71.7</v>
      </c>
      <c r="H11" s="15">
        <v>90.1</v>
      </c>
      <c r="I11" s="15">
        <v>107.4</v>
      </c>
      <c r="J11" s="15">
        <v>127.2</v>
      </c>
      <c r="K11" s="15">
        <v>161.5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16" t="s">
        <v>108</v>
      </c>
      <c r="B12" s="13" t="s">
        <v>52</v>
      </c>
      <c r="C12" s="13" t="s">
        <v>53</v>
      </c>
      <c r="D12" s="15">
        <v>0</v>
      </c>
      <c r="E12" s="15">
        <v>2.4</v>
      </c>
      <c r="F12" s="15">
        <v>3.4</v>
      </c>
      <c r="G12" s="15">
        <v>5.2</v>
      </c>
      <c r="H12" s="15">
        <v>13.9</v>
      </c>
      <c r="I12" s="15">
        <v>57</v>
      </c>
      <c r="J12" s="15">
        <v>94</v>
      </c>
      <c r="K12" s="15">
        <v>111.4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6" t="s">
        <v>109</v>
      </c>
      <c r="B13" s="13" t="s">
        <v>52</v>
      </c>
      <c r="C13" s="13" t="s">
        <v>55</v>
      </c>
      <c r="D13" s="15">
        <v>0</v>
      </c>
      <c r="E13" s="15">
        <v>6.5</v>
      </c>
      <c r="F13" s="15">
        <v>11</v>
      </c>
      <c r="G13" s="15">
        <v>12.3</v>
      </c>
      <c r="H13" s="15">
        <v>50.7</v>
      </c>
      <c r="I13" s="15">
        <v>87.1</v>
      </c>
      <c r="J13" s="15">
        <v>99.2</v>
      </c>
      <c r="K13" s="15">
        <v>130.6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16" t="s">
        <v>104</v>
      </c>
      <c r="B14" s="13" t="s">
        <v>52</v>
      </c>
      <c r="C14" s="13" t="s">
        <v>57</v>
      </c>
      <c r="D14" s="15">
        <v>0</v>
      </c>
      <c r="E14" s="15">
        <v>5.2</v>
      </c>
      <c r="F14" s="15">
        <v>8.9</v>
      </c>
      <c r="G14" s="15">
        <v>14.5</v>
      </c>
      <c r="H14" s="15">
        <v>18.600000000000001</v>
      </c>
      <c r="I14" s="15">
        <v>37.9</v>
      </c>
      <c r="J14" s="15">
        <v>54.2</v>
      </c>
      <c r="K14" s="15">
        <v>68.2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16" t="s">
        <v>110</v>
      </c>
      <c r="B15" s="13" t="s">
        <v>52</v>
      </c>
      <c r="C15" s="13" t="s">
        <v>59</v>
      </c>
      <c r="D15" s="15">
        <v>0</v>
      </c>
      <c r="E15" s="15">
        <v>2.1</v>
      </c>
      <c r="F15" s="15">
        <v>18</v>
      </c>
      <c r="G15" s="15">
        <v>33.1</v>
      </c>
      <c r="H15" s="15">
        <v>53.1</v>
      </c>
      <c r="I15" s="15">
        <v>69.5</v>
      </c>
      <c r="J15" s="15">
        <v>82.6</v>
      </c>
      <c r="K15" s="15">
        <v>94.5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16" t="s">
        <v>111</v>
      </c>
      <c r="B16" s="13" t="s">
        <v>52</v>
      </c>
      <c r="C16" s="13" t="s">
        <v>61</v>
      </c>
      <c r="D16" s="15">
        <v>0</v>
      </c>
      <c r="E16" s="15">
        <v>3.2</v>
      </c>
      <c r="F16" s="15">
        <v>4.4000000000000004</v>
      </c>
      <c r="G16" s="15">
        <v>9.3000000000000007</v>
      </c>
      <c r="H16" s="15">
        <v>9.9</v>
      </c>
      <c r="I16" s="15">
        <v>12.2</v>
      </c>
      <c r="J16" s="15">
        <v>12.5</v>
      </c>
      <c r="K16" s="15">
        <v>162.6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6" t="s">
        <v>124</v>
      </c>
      <c r="B17" s="13" t="s">
        <v>14</v>
      </c>
      <c r="C17" s="13" t="s">
        <v>116</v>
      </c>
      <c r="D17" s="15">
        <v>0</v>
      </c>
      <c r="E17" s="15">
        <v>0</v>
      </c>
      <c r="F17" s="15">
        <v>9</v>
      </c>
      <c r="G17" s="15">
        <v>77</v>
      </c>
      <c r="H17" s="15">
        <v>91</v>
      </c>
      <c r="I17" s="15">
        <v>92.7</v>
      </c>
      <c r="J17" s="15">
        <v>94.9</v>
      </c>
      <c r="K17" s="15">
        <v>98.4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16" t="s">
        <v>125</v>
      </c>
      <c r="B18" s="13" t="s">
        <v>14</v>
      </c>
      <c r="C18" s="13" t="s">
        <v>117</v>
      </c>
      <c r="D18" s="15">
        <v>0</v>
      </c>
      <c r="E18" s="15">
        <v>0</v>
      </c>
      <c r="F18" s="15">
        <v>0.5</v>
      </c>
      <c r="G18" s="15">
        <v>0.6</v>
      </c>
      <c r="H18" s="15">
        <v>0.6</v>
      </c>
      <c r="I18" s="15">
        <v>0.8</v>
      </c>
      <c r="J18" s="15">
        <v>0.8</v>
      </c>
      <c r="K18" s="15">
        <v>1.2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16" t="s">
        <v>123</v>
      </c>
      <c r="B19" s="13" t="s">
        <v>52</v>
      </c>
      <c r="C19" s="13" t="s">
        <v>113</v>
      </c>
      <c r="D19" s="15">
        <v>0</v>
      </c>
      <c r="E19" s="15"/>
      <c r="F19" s="15">
        <v>17.8</v>
      </c>
      <c r="G19" s="15">
        <v>39.6</v>
      </c>
      <c r="H19" s="15">
        <v>54.3</v>
      </c>
      <c r="I19" s="15">
        <v>72.7</v>
      </c>
      <c r="J19" s="15">
        <v>87.1</v>
      </c>
      <c r="K19" s="15">
        <v>102.4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6" t="s">
        <v>110</v>
      </c>
      <c r="B20" s="13" t="s">
        <v>14</v>
      </c>
      <c r="C20" s="13" t="s">
        <v>118</v>
      </c>
      <c r="D20" s="15">
        <v>0</v>
      </c>
      <c r="E20" s="15">
        <v>0</v>
      </c>
      <c r="F20" s="15">
        <v>0</v>
      </c>
      <c r="G20" s="15">
        <v>10.7</v>
      </c>
      <c r="H20" s="15">
        <v>28</v>
      </c>
      <c r="I20" s="15">
        <v>49.5</v>
      </c>
      <c r="J20" s="15">
        <v>67.599999999999994</v>
      </c>
      <c r="K20" s="15">
        <v>90.2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6" t="s">
        <v>191</v>
      </c>
      <c r="B21" s="13" t="s">
        <v>52</v>
      </c>
      <c r="C21" s="13" t="s">
        <v>119</v>
      </c>
      <c r="D21" s="15">
        <v>0</v>
      </c>
      <c r="E21" s="15">
        <v>0</v>
      </c>
      <c r="F21" s="15">
        <v>0</v>
      </c>
      <c r="G21" s="15">
        <v>0</v>
      </c>
      <c r="H21" s="15">
        <v>0.2</v>
      </c>
      <c r="I21" s="15">
        <v>8</v>
      </c>
      <c r="J21" s="15">
        <v>21.5</v>
      </c>
      <c r="K21" s="15">
        <v>37.700000000000003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6" t="s">
        <v>192</v>
      </c>
      <c r="B22" s="13" t="s">
        <v>14</v>
      </c>
      <c r="C22" s="13" t="s">
        <v>120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37.6</v>
      </c>
      <c r="K22" s="15">
        <v>56.1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16" t="s">
        <v>174</v>
      </c>
      <c r="B23" s="13" t="s">
        <v>14</v>
      </c>
      <c r="C23" s="13" t="s">
        <v>121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21.3</v>
      </c>
      <c r="J23" s="15">
        <v>41.1</v>
      </c>
      <c r="K23" s="15">
        <v>61.3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16" t="s">
        <v>196</v>
      </c>
      <c r="B24" s="13" t="s">
        <v>197</v>
      </c>
      <c r="C24" s="13" t="s">
        <v>122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4.5999999999999996</v>
      </c>
      <c r="K24" s="15">
        <v>8.6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16" t="s">
        <v>199</v>
      </c>
      <c r="B25" s="13" t="s">
        <v>52</v>
      </c>
      <c r="C25" s="13" t="s">
        <v>141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9.5</v>
      </c>
      <c r="K25" s="15">
        <v>22.1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16" t="s">
        <v>201</v>
      </c>
      <c r="B26" s="13" t="s">
        <v>197</v>
      </c>
      <c r="C26" s="13" t="s">
        <v>142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6.8</v>
      </c>
      <c r="K26" s="15">
        <v>13.3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16" t="s">
        <v>216</v>
      </c>
      <c r="B27" s="13" t="s">
        <v>197</v>
      </c>
      <c r="C27" s="13" t="s">
        <v>143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5.6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16" t="s">
        <v>217</v>
      </c>
      <c r="B28" s="13" t="s">
        <v>197</v>
      </c>
      <c r="C28" s="13" t="s">
        <v>144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1.8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6" t="s">
        <v>218</v>
      </c>
      <c r="B29" s="13" t="s">
        <v>197</v>
      </c>
      <c r="C29" s="13" t="s">
        <v>145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6.7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16" t="s">
        <v>230</v>
      </c>
      <c r="B30" s="13" t="s">
        <v>14</v>
      </c>
      <c r="C30" s="13" t="s">
        <v>146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4:27"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4:27"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4:27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4:27"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4:27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4:27"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4:27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4:27"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4:27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4:27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4:27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4:27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4:27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4:27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4:27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4:27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4:27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4:27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4:27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4:27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4:27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4:27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4:27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4:27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4:27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4:27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4:27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4:27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4:27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4:27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4:27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4:27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4:27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4:27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4:27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4:27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4:27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4:27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4:27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4:27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4:27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4:27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4:27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4:27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4:27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4:27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4:27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4:27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4:27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4:27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4:27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4:27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4:27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4:27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4:27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4:27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4:27"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4:27"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4:27"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4:27"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4:27"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4:27"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4:27"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4:27"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4:27"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4:27"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4:27"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4:27"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4:27"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4:27"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4:27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4:27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4:27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4:27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4:27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4:27"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4:27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4:27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4:27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4:27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4:27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4:27"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4:27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4:27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4:27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4:27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7"/>
  <sheetViews>
    <sheetView workbookViewId="0">
      <selection activeCell="E5" sqref="E5"/>
    </sheetView>
  </sheetViews>
  <sheetFormatPr baseColWidth="10" defaultRowHeight="15"/>
  <cols>
    <col min="2" max="2" width="27.28515625" customWidth="1"/>
    <col min="4" max="4" width="36.28515625" customWidth="1"/>
    <col min="5" max="6" width="11.42578125" style="48"/>
    <col min="7" max="7" width="11.42578125" style="50"/>
    <col min="8" max="10" width="11.42578125" style="48"/>
    <col min="11" max="11" width="11.42578125" style="50"/>
    <col min="12" max="14" width="11.42578125" style="48"/>
    <col min="15" max="15" width="11.42578125" style="50"/>
    <col min="16" max="18" width="11.42578125" style="48"/>
    <col min="19" max="19" width="11.42578125" style="50"/>
    <col min="20" max="22" width="11.42578125" style="48"/>
    <col min="23" max="23" width="11.42578125" style="50"/>
    <col min="24" max="26" width="11.42578125" style="48"/>
    <col min="27" max="27" width="11.42578125" style="50"/>
    <col min="28" max="30" width="11.42578125" style="48"/>
    <col min="31" max="31" width="11.42578125" style="50"/>
    <col min="32" max="34" width="11.42578125" style="48"/>
    <col min="35" max="35" width="11.42578125" style="50"/>
    <col min="36" max="38" width="11.42578125" style="48"/>
    <col min="39" max="39" width="11.42578125" style="50"/>
    <col min="40" max="42" width="11.42578125" style="48"/>
    <col min="43" max="43" width="11.42578125" style="50"/>
    <col min="44" max="44" width="11.42578125" style="48"/>
  </cols>
  <sheetData>
    <row r="1" spans="1:44">
      <c r="B1" t="s">
        <v>205</v>
      </c>
    </row>
    <row r="3" spans="1:44" s="13" customFormat="1">
      <c r="A3" s="16" t="s">
        <v>62</v>
      </c>
      <c r="B3" s="13" t="s">
        <v>63</v>
      </c>
      <c r="C3" s="13" t="s">
        <v>64</v>
      </c>
      <c r="D3" s="13" t="s">
        <v>211</v>
      </c>
      <c r="E3" s="49" t="s">
        <v>212</v>
      </c>
      <c r="F3" s="49" t="s">
        <v>213</v>
      </c>
      <c r="G3" s="51" t="s">
        <v>214</v>
      </c>
      <c r="H3" s="49" t="s">
        <v>18</v>
      </c>
      <c r="I3" s="49" t="s">
        <v>212</v>
      </c>
      <c r="J3" s="49" t="s">
        <v>213</v>
      </c>
      <c r="K3" s="51" t="s">
        <v>214</v>
      </c>
      <c r="L3" s="49" t="s">
        <v>18</v>
      </c>
      <c r="M3" s="49" t="s">
        <v>212</v>
      </c>
      <c r="N3" s="49" t="s">
        <v>213</v>
      </c>
      <c r="O3" s="51" t="s">
        <v>214</v>
      </c>
      <c r="P3" s="49" t="s">
        <v>18</v>
      </c>
      <c r="Q3" s="49" t="s">
        <v>212</v>
      </c>
      <c r="R3" s="49" t="s">
        <v>213</v>
      </c>
      <c r="S3" s="51" t="s">
        <v>214</v>
      </c>
      <c r="T3" s="49" t="s">
        <v>18</v>
      </c>
      <c r="U3" s="49" t="s">
        <v>212</v>
      </c>
      <c r="V3" s="49" t="s">
        <v>213</v>
      </c>
      <c r="W3" s="51" t="s">
        <v>214</v>
      </c>
      <c r="X3" s="49" t="s">
        <v>18</v>
      </c>
      <c r="Y3" s="49" t="s">
        <v>212</v>
      </c>
      <c r="Z3" s="49" t="s">
        <v>213</v>
      </c>
      <c r="AA3" s="51" t="s">
        <v>214</v>
      </c>
      <c r="AB3" s="49" t="s">
        <v>18</v>
      </c>
      <c r="AC3" s="49" t="s">
        <v>212</v>
      </c>
      <c r="AD3" s="49" t="s">
        <v>213</v>
      </c>
      <c r="AE3" s="51" t="s">
        <v>214</v>
      </c>
      <c r="AF3" s="49" t="s">
        <v>18</v>
      </c>
      <c r="AG3" s="49" t="s">
        <v>212</v>
      </c>
      <c r="AH3" s="49" t="s">
        <v>213</v>
      </c>
      <c r="AI3" s="51" t="s">
        <v>214</v>
      </c>
      <c r="AJ3" s="49" t="s">
        <v>18</v>
      </c>
      <c r="AK3" s="49" t="s">
        <v>212</v>
      </c>
      <c r="AL3" s="49" t="s">
        <v>213</v>
      </c>
      <c r="AM3" s="51" t="s">
        <v>214</v>
      </c>
      <c r="AN3" s="49" t="s">
        <v>18</v>
      </c>
      <c r="AO3" s="49" t="s">
        <v>212</v>
      </c>
      <c r="AP3" s="49" t="s">
        <v>213</v>
      </c>
      <c r="AQ3" s="51" t="s">
        <v>214</v>
      </c>
      <c r="AR3" s="49" t="s">
        <v>18</v>
      </c>
    </row>
    <row r="4" spans="1:44">
      <c r="A4" s="16"/>
      <c r="B4" s="13"/>
      <c r="C4" s="13"/>
    </row>
    <row r="5" spans="1:44">
      <c r="A5" s="16" t="s">
        <v>101</v>
      </c>
      <c r="B5" s="13" t="s">
        <v>14</v>
      </c>
      <c r="C5" s="13" t="s">
        <v>41</v>
      </c>
      <c r="D5" t="s">
        <v>40</v>
      </c>
    </row>
    <row r="6" spans="1:44">
      <c r="A6" s="16" t="s">
        <v>102</v>
      </c>
      <c r="B6" s="13" t="s">
        <v>14</v>
      </c>
      <c r="C6" s="13" t="s">
        <v>42</v>
      </c>
      <c r="D6" t="s">
        <v>206</v>
      </c>
    </row>
    <row r="7" spans="1:44">
      <c r="A7" s="16" t="s">
        <v>103</v>
      </c>
      <c r="B7" s="13" t="s">
        <v>14</v>
      </c>
      <c r="C7" s="13" t="s">
        <v>44</v>
      </c>
      <c r="D7" t="s">
        <v>43</v>
      </c>
    </row>
    <row r="8" spans="1:44">
      <c r="A8" s="16" t="s">
        <v>104</v>
      </c>
      <c r="B8" s="13" t="s">
        <v>14</v>
      </c>
      <c r="C8" s="13" t="s">
        <v>46</v>
      </c>
      <c r="D8" t="s">
        <v>45</v>
      </c>
    </row>
    <row r="9" spans="1:44">
      <c r="A9" s="16" t="s">
        <v>105</v>
      </c>
      <c r="B9" s="13" t="s">
        <v>14</v>
      </c>
      <c r="C9" s="13" t="s">
        <v>48</v>
      </c>
      <c r="D9" t="s">
        <v>138</v>
      </c>
    </row>
    <row r="10" spans="1:44">
      <c r="A10" s="16" t="s">
        <v>106</v>
      </c>
      <c r="B10" s="13" t="s">
        <v>14</v>
      </c>
      <c r="C10" s="13" t="s">
        <v>49</v>
      </c>
      <c r="D10" t="s">
        <v>207</v>
      </c>
    </row>
    <row r="11" spans="1:44">
      <c r="A11" s="16" t="s">
        <v>107</v>
      </c>
      <c r="B11" s="13" t="s">
        <v>14</v>
      </c>
      <c r="C11" s="13" t="s">
        <v>51</v>
      </c>
      <c r="D11" t="s">
        <v>208</v>
      </c>
    </row>
    <row r="12" spans="1:44">
      <c r="A12" s="16" t="s">
        <v>108</v>
      </c>
      <c r="B12" s="13" t="s">
        <v>52</v>
      </c>
      <c r="C12" s="13" t="s">
        <v>53</v>
      </c>
    </row>
    <row r="13" spans="1:44">
      <c r="A13" s="16" t="s">
        <v>109</v>
      </c>
      <c r="B13" s="13" t="s">
        <v>52</v>
      </c>
      <c r="C13" s="13" t="s">
        <v>55</v>
      </c>
    </row>
    <row r="14" spans="1:44">
      <c r="A14" s="16" t="s">
        <v>104</v>
      </c>
      <c r="B14" s="13" t="s">
        <v>52</v>
      </c>
      <c r="C14" s="13" t="s">
        <v>57</v>
      </c>
    </row>
    <row r="15" spans="1:44">
      <c r="A15" s="16" t="s">
        <v>110</v>
      </c>
      <c r="B15" s="13" t="s">
        <v>52</v>
      </c>
      <c r="C15" s="13" t="s">
        <v>59</v>
      </c>
    </row>
    <row r="16" spans="1:44">
      <c r="A16" s="16" t="s">
        <v>111</v>
      </c>
      <c r="B16" s="13" t="s">
        <v>52</v>
      </c>
      <c r="C16" s="13" t="s">
        <v>61</v>
      </c>
    </row>
    <row r="17" spans="1:42">
      <c r="A17" s="16" t="s">
        <v>124</v>
      </c>
      <c r="B17" s="13" t="s">
        <v>14</v>
      </c>
      <c r="C17" s="13" t="s">
        <v>116</v>
      </c>
      <c r="D17" t="s">
        <v>209</v>
      </c>
    </row>
    <row r="18" spans="1:42">
      <c r="A18" s="16" t="s">
        <v>125</v>
      </c>
      <c r="B18" s="13" t="s">
        <v>14</v>
      </c>
      <c r="C18" s="13" t="s">
        <v>117</v>
      </c>
      <c r="D18" t="s">
        <v>209</v>
      </c>
    </row>
    <row r="19" spans="1:42">
      <c r="A19" s="16" t="s">
        <v>123</v>
      </c>
      <c r="B19" s="13" t="s">
        <v>52</v>
      </c>
      <c r="C19" s="13" t="s">
        <v>113</v>
      </c>
    </row>
    <row r="20" spans="1:42">
      <c r="A20" s="16" t="s">
        <v>110</v>
      </c>
      <c r="B20" s="13" t="s">
        <v>14</v>
      </c>
      <c r="C20" s="13" t="s">
        <v>118</v>
      </c>
      <c r="D20" t="s">
        <v>184</v>
      </c>
    </row>
    <row r="21" spans="1:42">
      <c r="A21" s="16" t="s">
        <v>191</v>
      </c>
      <c r="B21" s="13" t="s">
        <v>52</v>
      </c>
      <c r="C21" s="13" t="s">
        <v>119</v>
      </c>
    </row>
    <row r="22" spans="1:42">
      <c r="A22" s="16" t="s">
        <v>192</v>
      </c>
      <c r="B22" s="13" t="s">
        <v>14</v>
      </c>
      <c r="C22" s="13" t="s">
        <v>120</v>
      </c>
      <c r="D22" t="s">
        <v>188</v>
      </c>
    </row>
    <row r="23" spans="1:42">
      <c r="A23" s="16" t="s">
        <v>174</v>
      </c>
      <c r="B23" s="13" t="s">
        <v>14</v>
      </c>
      <c r="C23" s="13" t="s">
        <v>121</v>
      </c>
      <c r="D23" t="s">
        <v>210</v>
      </c>
    </row>
    <row r="24" spans="1:42">
      <c r="A24" s="16" t="s">
        <v>196</v>
      </c>
      <c r="B24" s="13" t="s">
        <v>197</v>
      </c>
      <c r="C24" s="13" t="s">
        <v>122</v>
      </c>
    </row>
    <row r="25" spans="1:42">
      <c r="A25" s="16" t="s">
        <v>199</v>
      </c>
      <c r="B25" s="13" t="s">
        <v>52</v>
      </c>
      <c r="C25" s="13" t="s">
        <v>141</v>
      </c>
    </row>
    <row r="26" spans="1:42">
      <c r="A26" s="16" t="s">
        <v>201</v>
      </c>
      <c r="B26" s="13" t="s">
        <v>197</v>
      </c>
      <c r="C26" s="13" t="s">
        <v>142</v>
      </c>
      <c r="D26" t="s">
        <v>200</v>
      </c>
    </row>
    <row r="27" spans="1:42">
      <c r="B27" s="13"/>
      <c r="C27" s="13"/>
      <c r="F27" s="49"/>
      <c r="J27" s="49"/>
      <c r="N27" s="49"/>
      <c r="R27" s="49"/>
      <c r="V27" s="49"/>
      <c r="Z27" s="49"/>
      <c r="AD27" s="49"/>
      <c r="AH27" s="49"/>
      <c r="AL27" s="49"/>
      <c r="AP27" s="49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79"/>
  <sheetViews>
    <sheetView topLeftCell="A4" workbookViewId="0">
      <selection activeCell="A31" sqref="A31"/>
    </sheetView>
  </sheetViews>
  <sheetFormatPr baseColWidth="10" defaultRowHeight="11.25"/>
  <cols>
    <col min="1" max="1" width="11.42578125" style="21"/>
    <col min="2" max="2" width="10.28515625" style="23" customWidth="1"/>
    <col min="3" max="3" width="24.42578125" style="17" customWidth="1"/>
    <col min="4" max="4" width="19.140625" style="21" customWidth="1"/>
    <col min="5" max="5" width="20.7109375" style="22" customWidth="1"/>
    <col min="6" max="16384" width="11.42578125" style="17"/>
  </cols>
  <sheetData>
    <row r="2" spans="1:5">
      <c r="A2" s="112" t="s">
        <v>126</v>
      </c>
      <c r="B2" s="112"/>
      <c r="C2" s="112"/>
      <c r="D2" s="112"/>
      <c r="E2" s="112"/>
    </row>
    <row r="3" spans="1:5">
      <c r="A3" s="18"/>
      <c r="B3" s="19"/>
      <c r="C3" s="20"/>
    </row>
    <row r="4" spans="1:5">
      <c r="A4" s="18" t="s">
        <v>127</v>
      </c>
    </row>
    <row r="5" spans="1:5">
      <c r="A5" s="24" t="s">
        <v>128</v>
      </c>
      <c r="B5" s="25" t="s">
        <v>129</v>
      </c>
      <c r="C5" s="26" t="s">
        <v>130</v>
      </c>
      <c r="D5" s="24" t="s">
        <v>131</v>
      </c>
      <c r="E5" s="26" t="s">
        <v>132</v>
      </c>
    </row>
    <row r="6" spans="1:5">
      <c r="A6" s="27" t="s">
        <v>41</v>
      </c>
      <c r="B6" s="28">
        <v>39575</v>
      </c>
      <c r="C6" s="29" t="s">
        <v>133</v>
      </c>
      <c r="D6" s="27" t="s">
        <v>134</v>
      </c>
      <c r="E6" s="29" t="s">
        <v>14</v>
      </c>
    </row>
    <row r="7" spans="1:5">
      <c r="A7" s="27" t="s">
        <v>42</v>
      </c>
      <c r="B7" s="28">
        <v>39576</v>
      </c>
      <c r="C7" s="29" t="s">
        <v>135</v>
      </c>
      <c r="D7" s="27" t="s">
        <v>136</v>
      </c>
      <c r="E7" s="29" t="s">
        <v>14</v>
      </c>
    </row>
    <row r="8" spans="1:5">
      <c r="A8" s="27" t="s">
        <v>44</v>
      </c>
      <c r="B8" s="28">
        <v>39577</v>
      </c>
      <c r="C8" s="29" t="s">
        <v>137</v>
      </c>
      <c r="D8" s="27" t="s">
        <v>103</v>
      </c>
      <c r="E8" s="29" t="s">
        <v>14</v>
      </c>
    </row>
    <row r="9" spans="1:5">
      <c r="A9" s="27" t="s">
        <v>46</v>
      </c>
      <c r="B9" s="28">
        <v>39577</v>
      </c>
      <c r="C9" s="29" t="s">
        <v>45</v>
      </c>
      <c r="D9" s="27" t="s">
        <v>104</v>
      </c>
      <c r="E9" s="29" t="s">
        <v>14</v>
      </c>
    </row>
    <row r="10" spans="1:5">
      <c r="A10" s="27" t="s">
        <v>48</v>
      </c>
      <c r="B10" s="28">
        <v>39580</v>
      </c>
      <c r="C10" s="29" t="s">
        <v>138</v>
      </c>
      <c r="D10" s="27" t="s">
        <v>139</v>
      </c>
      <c r="E10" s="29" t="s">
        <v>14</v>
      </c>
    </row>
    <row r="11" spans="1:5">
      <c r="A11" s="27" t="s">
        <v>49</v>
      </c>
      <c r="B11" s="28">
        <v>39580</v>
      </c>
      <c r="C11" s="29" t="s">
        <v>178</v>
      </c>
      <c r="D11" s="27" t="s">
        <v>140</v>
      </c>
      <c r="E11" s="29" t="s">
        <v>14</v>
      </c>
    </row>
    <row r="12" spans="1:5">
      <c r="A12" s="27" t="s">
        <v>51</v>
      </c>
      <c r="B12" s="28">
        <v>39580</v>
      </c>
      <c r="C12" s="29" t="s">
        <v>50</v>
      </c>
      <c r="D12" s="27" t="s">
        <v>107</v>
      </c>
      <c r="E12" s="29" t="s">
        <v>14</v>
      </c>
    </row>
    <row r="13" spans="1:5">
      <c r="A13" s="27" t="s">
        <v>53</v>
      </c>
      <c r="B13" s="28">
        <v>39598</v>
      </c>
      <c r="C13" s="29" t="s">
        <v>180</v>
      </c>
      <c r="D13" s="27" t="s">
        <v>108</v>
      </c>
      <c r="E13" s="29" t="s">
        <v>52</v>
      </c>
    </row>
    <row r="14" spans="1:5">
      <c r="A14" s="27" t="s">
        <v>55</v>
      </c>
      <c r="B14" s="28">
        <v>39598</v>
      </c>
      <c r="C14" s="29" t="s">
        <v>54</v>
      </c>
      <c r="D14" s="27" t="s">
        <v>109</v>
      </c>
      <c r="E14" s="29" t="s">
        <v>52</v>
      </c>
    </row>
    <row r="15" spans="1:5">
      <c r="A15" s="27" t="s">
        <v>57</v>
      </c>
      <c r="B15" s="28">
        <v>39599</v>
      </c>
      <c r="C15" s="29" t="s">
        <v>56</v>
      </c>
      <c r="D15" s="27" t="s">
        <v>104</v>
      </c>
      <c r="E15" s="29" t="s">
        <v>52</v>
      </c>
    </row>
    <row r="16" spans="1:5">
      <c r="A16" s="27" t="s">
        <v>59</v>
      </c>
      <c r="B16" s="28">
        <v>39604</v>
      </c>
      <c r="C16" s="29" t="s">
        <v>58</v>
      </c>
      <c r="D16" s="27" t="s">
        <v>110</v>
      </c>
      <c r="E16" s="29" t="s">
        <v>52</v>
      </c>
    </row>
    <row r="17" spans="1:5">
      <c r="A17" s="27" t="s">
        <v>61</v>
      </c>
      <c r="B17" s="28">
        <v>39605</v>
      </c>
      <c r="C17" s="29" t="s">
        <v>60</v>
      </c>
      <c r="D17" s="27" t="s">
        <v>111</v>
      </c>
      <c r="E17" s="29" t="s">
        <v>52</v>
      </c>
    </row>
    <row r="18" spans="1:5">
      <c r="A18" s="27" t="s">
        <v>116</v>
      </c>
      <c r="B18" s="28">
        <v>39632</v>
      </c>
      <c r="C18" s="29" t="s">
        <v>114</v>
      </c>
      <c r="D18" s="27" t="s">
        <v>124</v>
      </c>
      <c r="E18" s="29" t="s">
        <v>14</v>
      </c>
    </row>
    <row r="19" spans="1:5">
      <c r="A19" s="27" t="s">
        <v>117</v>
      </c>
      <c r="B19" s="28">
        <v>39632</v>
      </c>
      <c r="C19" s="29" t="s">
        <v>114</v>
      </c>
      <c r="D19" s="27" t="s">
        <v>182</v>
      </c>
      <c r="E19" s="29" t="s">
        <v>14</v>
      </c>
    </row>
    <row r="20" spans="1:5">
      <c r="A20" s="27" t="s">
        <v>113</v>
      </c>
      <c r="B20" s="28">
        <v>39637</v>
      </c>
      <c r="C20" s="29" t="s">
        <v>112</v>
      </c>
      <c r="D20" s="27" t="s">
        <v>123</v>
      </c>
      <c r="E20" s="29" t="s">
        <v>52</v>
      </c>
    </row>
    <row r="21" spans="1:5">
      <c r="A21" s="27" t="s">
        <v>118</v>
      </c>
      <c r="B21" s="28">
        <v>39686</v>
      </c>
      <c r="C21" s="29" t="s">
        <v>194</v>
      </c>
      <c r="D21" s="27" t="s">
        <v>110</v>
      </c>
      <c r="E21" s="29" t="s">
        <v>14</v>
      </c>
    </row>
    <row r="22" spans="1:5">
      <c r="A22" s="27" t="s">
        <v>119</v>
      </c>
      <c r="B22" s="28">
        <v>39708</v>
      </c>
      <c r="C22" s="29" t="s">
        <v>186</v>
      </c>
      <c r="D22" s="27" t="s">
        <v>191</v>
      </c>
      <c r="E22" s="29" t="s">
        <v>52</v>
      </c>
    </row>
    <row r="23" spans="1:5">
      <c r="A23" s="27" t="s">
        <v>120</v>
      </c>
      <c r="B23" s="28">
        <v>39722</v>
      </c>
      <c r="C23" s="29" t="s">
        <v>188</v>
      </c>
      <c r="D23" s="27" t="s">
        <v>192</v>
      </c>
      <c r="E23" s="29" t="s">
        <v>14</v>
      </c>
    </row>
    <row r="24" spans="1:5">
      <c r="A24" s="27" t="s">
        <v>121</v>
      </c>
      <c r="B24" s="28">
        <v>39722</v>
      </c>
      <c r="C24" s="29" t="s">
        <v>189</v>
      </c>
      <c r="D24" s="27" t="s">
        <v>174</v>
      </c>
      <c r="E24" s="29" t="s">
        <v>14</v>
      </c>
    </row>
    <row r="25" spans="1:5">
      <c r="A25" s="27" t="s">
        <v>122</v>
      </c>
      <c r="B25" s="28">
        <v>39736</v>
      </c>
      <c r="C25" s="29" t="s">
        <v>195</v>
      </c>
      <c r="D25" s="27" t="s">
        <v>196</v>
      </c>
      <c r="E25" s="29" t="s">
        <v>197</v>
      </c>
    </row>
    <row r="26" spans="1:5">
      <c r="A26" s="27" t="s">
        <v>141</v>
      </c>
      <c r="B26" s="28">
        <v>39758</v>
      </c>
      <c r="C26" s="29" t="s">
        <v>198</v>
      </c>
      <c r="D26" s="27" t="s">
        <v>199</v>
      </c>
      <c r="E26" s="29" t="s">
        <v>52</v>
      </c>
    </row>
    <row r="27" spans="1:5">
      <c r="A27" s="27" t="s">
        <v>142</v>
      </c>
      <c r="B27" s="28">
        <v>39765</v>
      </c>
      <c r="C27" s="29" t="s">
        <v>200</v>
      </c>
      <c r="D27" s="27" t="s">
        <v>201</v>
      </c>
      <c r="E27" s="29" t="s">
        <v>197</v>
      </c>
    </row>
    <row r="28" spans="1:5">
      <c r="A28" s="27" t="s">
        <v>143</v>
      </c>
      <c r="B28" s="28">
        <v>40169</v>
      </c>
      <c r="C28" s="29" t="s">
        <v>222</v>
      </c>
      <c r="D28" s="27" t="s">
        <v>216</v>
      </c>
      <c r="E28" s="29" t="s">
        <v>197</v>
      </c>
    </row>
    <row r="29" spans="1:5">
      <c r="A29" s="27" t="s">
        <v>144</v>
      </c>
      <c r="B29" s="28">
        <v>40169</v>
      </c>
      <c r="C29" s="29" t="s">
        <v>227</v>
      </c>
      <c r="D29" s="27" t="s">
        <v>217</v>
      </c>
      <c r="E29" s="29" t="s">
        <v>197</v>
      </c>
    </row>
    <row r="30" spans="1:5">
      <c r="A30" s="27" t="s">
        <v>145</v>
      </c>
      <c r="B30" s="28">
        <v>40169</v>
      </c>
      <c r="C30" s="29" t="s">
        <v>228</v>
      </c>
      <c r="D30" s="27" t="s">
        <v>218</v>
      </c>
      <c r="E30" s="29" t="s">
        <v>197</v>
      </c>
    </row>
    <row r="31" spans="1:5">
      <c r="A31" s="27" t="s">
        <v>146</v>
      </c>
      <c r="B31" s="28">
        <v>39820</v>
      </c>
      <c r="C31" s="29" t="s">
        <v>229</v>
      </c>
      <c r="D31" s="27" t="s">
        <v>230</v>
      </c>
      <c r="E31" s="29" t="s">
        <v>14</v>
      </c>
    </row>
    <row r="32" spans="1:5">
      <c r="A32" s="27" t="s">
        <v>147</v>
      </c>
      <c r="B32" s="28"/>
      <c r="C32" s="29"/>
      <c r="D32" s="27"/>
      <c r="E32" s="29"/>
    </row>
    <row r="33" spans="1:5">
      <c r="A33" s="27" t="s">
        <v>148</v>
      </c>
      <c r="B33" s="28"/>
      <c r="C33" s="29"/>
      <c r="D33" s="27"/>
      <c r="E33" s="29"/>
    </row>
    <row r="34" spans="1:5">
      <c r="A34" s="27" t="s">
        <v>149</v>
      </c>
      <c r="B34" s="30"/>
      <c r="C34" s="31"/>
      <c r="D34" s="32"/>
      <c r="E34" s="29"/>
    </row>
    <row r="35" spans="1:5">
      <c r="A35" s="27" t="s">
        <v>150</v>
      </c>
      <c r="B35" s="30"/>
      <c r="C35" s="31"/>
      <c r="D35" s="32"/>
      <c r="E35" s="29"/>
    </row>
    <row r="36" spans="1:5">
      <c r="A36" s="27" t="s">
        <v>151</v>
      </c>
      <c r="B36" s="30"/>
      <c r="C36" s="31"/>
      <c r="D36" s="32"/>
      <c r="E36" s="29"/>
    </row>
    <row r="37" spans="1:5">
      <c r="A37" s="27" t="s">
        <v>152</v>
      </c>
      <c r="B37" s="30"/>
      <c r="C37" s="31"/>
      <c r="D37" s="32"/>
      <c r="E37" s="29"/>
    </row>
    <row r="38" spans="1:5">
      <c r="A38" s="27" t="s">
        <v>153</v>
      </c>
      <c r="B38" s="30"/>
      <c r="C38" s="31"/>
      <c r="D38" s="32"/>
      <c r="E38" s="29"/>
    </row>
    <row r="39" spans="1:5">
      <c r="A39" s="27" t="s">
        <v>154</v>
      </c>
      <c r="B39" s="30"/>
      <c r="C39" s="31"/>
      <c r="D39" s="32"/>
      <c r="E39" s="29"/>
    </row>
    <row r="40" spans="1:5">
      <c r="A40" s="27" t="s">
        <v>155</v>
      </c>
      <c r="B40" s="30"/>
      <c r="C40" s="31"/>
      <c r="D40" s="32"/>
      <c r="E40" s="29"/>
    </row>
    <row r="41" spans="1:5">
      <c r="A41" s="27" t="s">
        <v>156</v>
      </c>
      <c r="B41" s="30"/>
      <c r="C41" s="31"/>
      <c r="D41" s="32"/>
      <c r="E41" s="29"/>
    </row>
    <row r="42" spans="1:5">
      <c r="A42" s="27" t="s">
        <v>157</v>
      </c>
      <c r="B42" s="30"/>
      <c r="C42" s="31"/>
      <c r="D42" s="32"/>
      <c r="E42" s="29"/>
    </row>
    <row r="43" spans="1:5">
      <c r="A43" s="27" t="s">
        <v>158</v>
      </c>
      <c r="B43" s="30"/>
      <c r="C43" s="31"/>
      <c r="D43" s="32"/>
      <c r="E43" s="29"/>
    </row>
    <row r="44" spans="1:5">
      <c r="A44" s="27" t="s">
        <v>159</v>
      </c>
      <c r="B44" s="30"/>
      <c r="C44" s="31"/>
      <c r="D44" s="32"/>
      <c r="E44" s="29"/>
    </row>
    <row r="45" spans="1:5">
      <c r="A45" s="27" t="s">
        <v>160</v>
      </c>
      <c r="B45" s="30"/>
      <c r="C45" s="31"/>
      <c r="D45" s="32"/>
      <c r="E45" s="29"/>
    </row>
    <row r="46" spans="1:5">
      <c r="A46" s="27" t="s">
        <v>161</v>
      </c>
      <c r="B46" s="30"/>
      <c r="C46" s="31"/>
      <c r="D46" s="32"/>
      <c r="E46" s="29"/>
    </row>
    <row r="47" spans="1:5">
      <c r="A47" s="27" t="s">
        <v>162</v>
      </c>
      <c r="B47" s="30"/>
      <c r="C47" s="31"/>
      <c r="D47" s="32"/>
      <c r="E47" s="29"/>
    </row>
    <row r="48" spans="1:5">
      <c r="A48" s="27" t="s">
        <v>163</v>
      </c>
      <c r="B48" s="30"/>
      <c r="C48" s="31"/>
      <c r="D48" s="32"/>
      <c r="E48" s="29"/>
    </row>
    <row r="49" spans="1:5">
      <c r="A49" s="27" t="s">
        <v>164</v>
      </c>
      <c r="B49" s="30"/>
      <c r="C49" s="31"/>
      <c r="D49" s="32"/>
      <c r="E49" s="29"/>
    </row>
    <row r="50" spans="1:5">
      <c r="A50" s="27" t="s">
        <v>165</v>
      </c>
      <c r="B50" s="30"/>
      <c r="C50" s="31"/>
      <c r="D50" s="32"/>
      <c r="E50" s="29"/>
    </row>
    <row r="51" spans="1:5">
      <c r="A51" s="27" t="s">
        <v>166</v>
      </c>
      <c r="B51" s="30"/>
      <c r="C51" s="31"/>
      <c r="D51" s="32"/>
      <c r="E51" s="29"/>
    </row>
    <row r="52" spans="1:5">
      <c r="A52" s="27" t="s">
        <v>167</v>
      </c>
      <c r="B52" s="30"/>
      <c r="C52" s="31"/>
      <c r="D52" s="32"/>
      <c r="E52" s="29"/>
    </row>
    <row r="53" spans="1:5">
      <c r="A53" s="27" t="s">
        <v>168</v>
      </c>
      <c r="B53" s="30"/>
      <c r="C53" s="31"/>
      <c r="D53" s="32"/>
      <c r="E53" s="29"/>
    </row>
    <row r="54" spans="1:5">
      <c r="A54" s="27" t="s">
        <v>169</v>
      </c>
      <c r="B54" s="30"/>
      <c r="C54" s="31"/>
      <c r="D54" s="32"/>
      <c r="E54" s="29"/>
    </row>
    <row r="55" spans="1:5">
      <c r="A55" s="27" t="s">
        <v>170</v>
      </c>
      <c r="B55" s="30"/>
      <c r="C55" s="31"/>
      <c r="D55" s="32"/>
      <c r="E55" s="29"/>
    </row>
    <row r="56" spans="1:5">
      <c r="A56" s="33" t="s">
        <v>171</v>
      </c>
      <c r="B56" s="34"/>
      <c r="C56" s="35"/>
      <c r="D56" s="36"/>
    </row>
    <row r="57" spans="1:5">
      <c r="A57" s="36"/>
      <c r="B57" s="34"/>
      <c r="C57" s="35"/>
      <c r="D57" s="36"/>
    </row>
    <row r="58" spans="1:5">
      <c r="A58" s="36"/>
      <c r="B58" s="34"/>
      <c r="C58" s="35"/>
      <c r="D58" s="36"/>
    </row>
    <row r="59" spans="1:5">
      <c r="A59" s="17"/>
      <c r="B59" s="17"/>
      <c r="C59" s="24" t="s">
        <v>172</v>
      </c>
      <c r="D59" s="25" t="s">
        <v>173</v>
      </c>
      <c r="E59" s="37"/>
    </row>
    <row r="60" spans="1:5">
      <c r="A60" s="17"/>
      <c r="B60" s="17"/>
      <c r="C60" s="32" t="s">
        <v>181</v>
      </c>
      <c r="D60" s="28" t="s">
        <v>174</v>
      </c>
      <c r="E60" s="37"/>
    </row>
    <row r="61" spans="1:5">
      <c r="A61" s="17"/>
      <c r="B61" s="17"/>
      <c r="C61" s="32" t="s">
        <v>175</v>
      </c>
      <c r="D61" s="28" t="s">
        <v>174</v>
      </c>
    </row>
    <row r="62" spans="1:5">
      <c r="A62" s="17"/>
      <c r="B62" s="17"/>
      <c r="C62" s="32" t="s">
        <v>176</v>
      </c>
      <c r="D62" s="28" t="s">
        <v>174</v>
      </c>
    </row>
    <row r="63" spans="1:5">
      <c r="A63" s="36"/>
      <c r="B63" s="34"/>
      <c r="C63" s="35"/>
      <c r="D63" s="36"/>
    </row>
    <row r="64" spans="1:5">
      <c r="A64" s="36"/>
      <c r="B64" s="34"/>
      <c r="C64" s="35"/>
      <c r="D64" s="36"/>
    </row>
    <row r="65" spans="1:4">
      <c r="A65" s="36"/>
      <c r="B65" s="34"/>
      <c r="C65" s="35"/>
      <c r="D65" s="36"/>
    </row>
    <row r="66" spans="1:4">
      <c r="A66" s="36"/>
      <c r="B66" s="34"/>
      <c r="C66" s="35"/>
      <c r="D66" s="36"/>
    </row>
    <row r="67" spans="1:4">
      <c r="A67" s="36"/>
      <c r="B67" s="34"/>
      <c r="C67" s="35"/>
      <c r="D67" s="36"/>
    </row>
    <row r="68" spans="1:4">
      <c r="A68" s="36"/>
      <c r="B68" s="34"/>
      <c r="C68" s="35"/>
      <c r="D68" s="36"/>
    </row>
    <row r="69" spans="1:4">
      <c r="A69" s="36"/>
      <c r="B69" s="34"/>
      <c r="C69" s="35"/>
      <c r="D69" s="36"/>
    </row>
    <row r="70" spans="1:4">
      <c r="A70" s="36"/>
      <c r="B70" s="34"/>
      <c r="C70" s="35"/>
      <c r="D70" s="36"/>
    </row>
    <row r="71" spans="1:4">
      <c r="A71" s="36"/>
      <c r="B71" s="34"/>
      <c r="C71" s="35"/>
      <c r="D71" s="36"/>
    </row>
    <row r="72" spans="1:4">
      <c r="A72" s="36"/>
      <c r="B72" s="34"/>
      <c r="C72" s="35"/>
      <c r="D72" s="36"/>
    </row>
    <row r="73" spans="1:4">
      <c r="A73" s="36"/>
      <c r="B73" s="34"/>
      <c r="C73" s="35"/>
      <c r="D73" s="36"/>
    </row>
    <row r="74" spans="1:4">
      <c r="A74" s="36"/>
      <c r="B74" s="34"/>
      <c r="C74" s="35"/>
      <c r="D74" s="38"/>
    </row>
    <row r="75" spans="1:4">
      <c r="A75" s="36"/>
      <c r="B75" s="34"/>
      <c r="C75" s="35"/>
      <c r="D75" s="36"/>
    </row>
    <row r="76" spans="1:4">
      <c r="A76" s="36"/>
      <c r="B76" s="34"/>
      <c r="C76" s="35"/>
      <c r="D76" s="36"/>
    </row>
    <row r="77" spans="1:4">
      <c r="A77" s="36"/>
      <c r="B77" s="34"/>
      <c r="C77" s="35"/>
      <c r="D77" s="36"/>
    </row>
    <row r="78" spans="1:4">
      <c r="A78" s="36"/>
      <c r="B78" s="34"/>
      <c r="C78" s="35"/>
      <c r="D78" s="36"/>
    </row>
    <row r="79" spans="1:4">
      <c r="A79" s="36"/>
      <c r="B79" s="34"/>
      <c r="C79" s="35"/>
      <c r="D79" s="36"/>
    </row>
  </sheetData>
  <mergeCells count="1">
    <mergeCell ref="A2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Recibos</vt:lpstr>
      <vt:lpstr>Historico</vt:lpstr>
      <vt:lpstr>Hoja4</vt:lpstr>
      <vt:lpstr>Venta de contadores</vt:lpstr>
    </vt:vector>
  </TitlesOfParts>
  <Company>maza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</dc:creator>
  <cp:lastModifiedBy> DEVELOPER</cp:lastModifiedBy>
  <cp:lastPrinted>2009-01-07T19:10:06Z</cp:lastPrinted>
  <dcterms:created xsi:type="dcterms:W3CDTF">2008-06-11T16:03:08Z</dcterms:created>
  <dcterms:modified xsi:type="dcterms:W3CDTF">2009-04-01T00:57:55Z</dcterms:modified>
</cp:coreProperties>
</file>