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donations\notebooks\"/>
    </mc:Choice>
  </mc:AlternateContent>
  <xr:revisionPtr revIDLastSave="0" documentId="13_ncr:1_{353DEEBD-EDFE-4C0C-A7C7-4FBD022DD7F6}" xr6:coauthVersionLast="45" xr6:coauthVersionMax="45" xr10:uidLastSave="{00000000-0000-0000-0000-000000000000}"/>
  <bookViews>
    <workbookView xWindow="-90" yWindow="-90" windowWidth="19380" windowHeight="10380" firstSheet="2" activeTab="8" xr2:uid="{00000000-000D-0000-FFFF-FFFF00000000}"/>
  </bookViews>
  <sheets>
    <sheet name="likely_giving_patterns (2)" sheetId="8" r:id="rId1"/>
    <sheet name="cgp" sheetId="1" r:id="rId2"/>
    <sheet name="Sheet2" sheetId="3" r:id="rId3"/>
    <sheet name="Sheet3" sheetId="4" r:id="rId4"/>
    <sheet name="c13" sheetId="7" r:id="rId5"/>
    <sheet name="likely_giving_patterns" sheetId="2" r:id="rId6"/>
    <sheet name="Sheet8" sheetId="9" r:id="rId7"/>
    <sheet name="Sheet11" sheetId="12" r:id="rId8"/>
    <sheet name="Sheet1" sheetId="13" r:id="rId9"/>
    <sheet name="Sheet10" sheetId="11" r:id="rId10"/>
    <sheet name="Sheet9" sheetId="10" r:id="rId11"/>
    <sheet name="Sheet4" sheetId="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3" l="1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2" i="13"/>
  <c r="P2" i="13"/>
  <c r="Q2" i="13"/>
  <c r="R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2" i="13"/>
  <c r="K2" i="13"/>
  <c r="L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2" i="13"/>
  <c r="C19" i="13"/>
  <c r="D19" i="13"/>
  <c r="E19" i="13"/>
  <c r="F19" i="13"/>
  <c r="B19" i="13"/>
  <c r="C63" i="9" l="1"/>
  <c r="D63" i="9"/>
  <c r="D66" i="9"/>
  <c r="D65" i="9"/>
  <c r="D64" i="9"/>
  <c r="J57" i="9"/>
  <c r="I57" i="9"/>
  <c r="H57" i="9"/>
  <c r="G57" i="9"/>
  <c r="F57" i="9"/>
  <c r="E57" i="9"/>
  <c r="D57" i="9"/>
  <c r="C57" i="9"/>
  <c r="B57" i="9"/>
  <c r="G24" i="10"/>
  <c r="P22" i="10" s="1"/>
  <c r="G23" i="10"/>
  <c r="O22" i="10" s="1"/>
  <c r="D18" i="10"/>
  <c r="E18" i="10"/>
  <c r="E20" i="10" s="1"/>
  <c r="N21" i="10" s="1"/>
  <c r="F18" i="10"/>
  <c r="G18" i="10"/>
  <c r="H18" i="10"/>
  <c r="I18" i="10"/>
  <c r="J18" i="10"/>
  <c r="K18" i="10"/>
  <c r="C18" i="10"/>
  <c r="P9" i="9"/>
  <c r="R4" i="9"/>
  <c r="T4" i="9" s="1"/>
  <c r="R3" i="9"/>
  <c r="X4" i="9"/>
  <c r="X3" i="9"/>
  <c r="AC73" i="2"/>
  <c r="AC72" i="2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AA19" i="8"/>
  <c r="X19" i="8"/>
  <c r="U19" i="8"/>
  <c r="R19" i="8"/>
  <c r="O19" i="8"/>
  <c r="L19" i="8"/>
  <c r="I19" i="8"/>
  <c r="AA18" i="8"/>
  <c r="AB16" i="8" s="1"/>
  <c r="X18" i="8"/>
  <c r="Y17" i="8" s="1"/>
  <c r="U18" i="8"/>
  <c r="V14" i="8" s="1"/>
  <c r="R18" i="8"/>
  <c r="S17" i="8" s="1"/>
  <c r="O18" i="8"/>
  <c r="P11" i="8" s="1"/>
  <c r="L18" i="8"/>
  <c r="M13" i="8" s="1"/>
  <c r="I18" i="8"/>
  <c r="J17" i="8" s="1"/>
  <c r="B18" i="8"/>
  <c r="C16" i="8" s="1"/>
  <c r="AE17" i="8"/>
  <c r="AD17" i="8"/>
  <c r="AE16" i="8"/>
  <c r="AD16" i="8"/>
  <c r="AE15" i="8"/>
  <c r="AD15" i="8"/>
  <c r="AE14" i="8"/>
  <c r="AD14" i="8"/>
  <c r="AE13" i="8"/>
  <c r="AD13" i="8"/>
  <c r="Y13" i="8"/>
  <c r="AE12" i="8"/>
  <c r="AD12" i="8"/>
  <c r="Y12" i="8"/>
  <c r="P12" i="8"/>
  <c r="AE11" i="8"/>
  <c r="AD11" i="8"/>
  <c r="AE10" i="8"/>
  <c r="AD10" i="8"/>
  <c r="J10" i="8"/>
  <c r="AE9" i="8"/>
  <c r="AD9" i="8"/>
  <c r="P9" i="8"/>
  <c r="AE8" i="8"/>
  <c r="AD8" i="8"/>
  <c r="J8" i="8"/>
  <c r="AE7" i="8"/>
  <c r="AD7" i="8"/>
  <c r="AE6" i="8"/>
  <c r="AD6" i="8"/>
  <c r="M6" i="8"/>
  <c r="J6" i="8"/>
  <c r="AE5" i="8"/>
  <c r="AD5" i="8"/>
  <c r="AE4" i="8"/>
  <c r="AD4" i="8"/>
  <c r="AE3" i="8"/>
  <c r="AD3" i="8"/>
  <c r="AE2" i="8"/>
  <c r="AD2" i="8"/>
  <c r="S2" i="8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32" i="7"/>
  <c r="B48" i="7"/>
  <c r="U76" i="2"/>
  <c r="V76" i="2"/>
  <c r="W76" i="2"/>
  <c r="X76" i="2"/>
  <c r="Y76" i="2"/>
  <c r="Z76" i="2"/>
  <c r="AA76" i="2"/>
  <c r="R76" i="2"/>
  <c r="Q75" i="2"/>
  <c r="R75" i="2"/>
  <c r="S75" i="2"/>
  <c r="T75" i="2"/>
  <c r="V75" i="2"/>
  <c r="Y75" i="2"/>
  <c r="Z75" i="2"/>
  <c r="P75" i="2"/>
  <c r="O74" i="2"/>
  <c r="Q74" i="2"/>
  <c r="R74" i="2"/>
  <c r="T74" i="2"/>
  <c r="X74" i="2"/>
  <c r="Z74" i="2"/>
  <c r="AA74" i="2"/>
  <c r="N74" i="2"/>
  <c r="AC74" i="2" s="1"/>
  <c r="J73" i="2"/>
  <c r="J72" i="2"/>
  <c r="H52" i="2"/>
  <c r="G56" i="2"/>
  <c r="G55" i="2"/>
  <c r="G54" i="2"/>
  <c r="G53" i="2"/>
  <c r="G52" i="2"/>
  <c r="AE3" i="2"/>
  <c r="AE4" i="2"/>
  <c r="AE8" i="2"/>
  <c r="AE5" i="2"/>
  <c r="AE6" i="2"/>
  <c r="AE11" i="2"/>
  <c r="AE7" i="2"/>
  <c r="AE9" i="2"/>
  <c r="AE10" i="2"/>
  <c r="AE14" i="2"/>
  <c r="AE13" i="2"/>
  <c r="AE12" i="2"/>
  <c r="AE15" i="2"/>
  <c r="AE16" i="2"/>
  <c r="AE17" i="2"/>
  <c r="AE2" i="2"/>
  <c r="AD3" i="2"/>
  <c r="AD4" i="2"/>
  <c r="AD8" i="2"/>
  <c r="AD5" i="2"/>
  <c r="AD6" i="2"/>
  <c r="AD11" i="2"/>
  <c r="AD7" i="2"/>
  <c r="AD9" i="2"/>
  <c r="AD10" i="2"/>
  <c r="AD14" i="2"/>
  <c r="AD13" i="2"/>
  <c r="AD12" i="2"/>
  <c r="AD15" i="2"/>
  <c r="AD16" i="2"/>
  <c r="AD17" i="2"/>
  <c r="AD2" i="2"/>
  <c r="I31" i="2"/>
  <c r="I35" i="2"/>
  <c r="I36" i="2"/>
  <c r="I41" i="2"/>
  <c r="I45" i="2"/>
  <c r="I37" i="2"/>
  <c r="I42" i="2"/>
  <c r="I43" i="2"/>
  <c r="I32" i="2"/>
  <c r="I38" i="2"/>
  <c r="I39" i="2"/>
  <c r="I44" i="2"/>
  <c r="I33" i="2"/>
  <c r="I40" i="2"/>
  <c r="I34" i="2"/>
  <c r="I30" i="2"/>
  <c r="AA19" i="2"/>
  <c r="X19" i="2"/>
  <c r="U19" i="2"/>
  <c r="R19" i="2"/>
  <c r="O19" i="2"/>
  <c r="L19" i="2"/>
  <c r="I19" i="2"/>
  <c r="I18" i="2"/>
  <c r="J2" i="2" s="1"/>
  <c r="O18" i="2"/>
  <c r="P7" i="2" s="1"/>
  <c r="R18" i="2"/>
  <c r="S5" i="2" s="1"/>
  <c r="U18" i="2"/>
  <c r="V3" i="2" s="1"/>
  <c r="X18" i="2"/>
  <c r="Y2" i="2" s="1"/>
  <c r="AA18" i="2"/>
  <c r="AB2" i="2" s="1"/>
  <c r="L18" i="2"/>
  <c r="M14" i="2" s="1"/>
  <c r="B18" i="2"/>
  <c r="C7" i="2" s="1"/>
  <c r="Q3" i="1"/>
  <c r="Q5" i="1"/>
  <c r="Q8" i="1"/>
  <c r="Q14" i="1"/>
  <c r="Q9" i="1"/>
  <c r="Q15" i="1"/>
  <c r="Q13" i="1"/>
  <c r="Q4" i="1"/>
  <c r="Q10" i="1"/>
  <c r="Q16" i="1"/>
  <c r="Q6" i="1"/>
  <c r="Q12" i="1"/>
  <c r="Q11" i="1"/>
  <c r="Q7" i="1"/>
  <c r="Q2" i="1"/>
  <c r="P4" i="8" l="1"/>
  <c r="AB13" i="8"/>
  <c r="P16" i="8"/>
  <c r="J74" i="2"/>
  <c r="J75" i="2"/>
  <c r="J76" i="2"/>
  <c r="P7" i="8"/>
  <c r="P5" i="8"/>
  <c r="AB12" i="8"/>
  <c r="P17" i="8"/>
  <c r="P15" i="8"/>
  <c r="P8" i="8"/>
  <c r="P13" i="8"/>
  <c r="AC76" i="2"/>
  <c r="AC75" i="2"/>
  <c r="G25" i="10"/>
  <c r="Q22" i="10" s="1"/>
  <c r="E21" i="10"/>
  <c r="Q21" i="10" s="1"/>
  <c r="R5" i="9"/>
  <c r="S5" i="9" s="1"/>
  <c r="R7" i="9"/>
  <c r="S7" i="9" s="1"/>
  <c r="R6" i="9"/>
  <c r="S6" i="9" s="1"/>
  <c r="S4" i="9"/>
  <c r="X5" i="9"/>
  <c r="X7" i="9"/>
  <c r="X6" i="9"/>
  <c r="J14" i="8"/>
  <c r="J3" i="8"/>
  <c r="S13" i="8"/>
  <c r="S10" i="8"/>
  <c r="J2" i="8"/>
  <c r="J7" i="8"/>
  <c r="J9" i="8"/>
  <c r="J11" i="8"/>
  <c r="K11" i="8" s="1"/>
  <c r="J13" i="8"/>
  <c r="S5" i="8"/>
  <c r="J5" i="8"/>
  <c r="K5" i="8" s="1"/>
  <c r="J16" i="8"/>
  <c r="J4" i="8"/>
  <c r="J12" i="8"/>
  <c r="J15" i="8"/>
  <c r="Y6" i="8"/>
  <c r="V9" i="8"/>
  <c r="Y5" i="8"/>
  <c r="V8" i="8"/>
  <c r="Y8" i="8"/>
  <c r="V6" i="8"/>
  <c r="Y11" i="8"/>
  <c r="Y2" i="8"/>
  <c r="V7" i="8"/>
  <c r="V10" i="8"/>
  <c r="V13" i="8"/>
  <c r="C5" i="8"/>
  <c r="AB8" i="8"/>
  <c r="AB11" i="8"/>
  <c r="C17" i="8"/>
  <c r="M14" i="8"/>
  <c r="M17" i="8"/>
  <c r="AB15" i="8"/>
  <c r="C4" i="8"/>
  <c r="Y14" i="8"/>
  <c r="AB2" i="8"/>
  <c r="AB6" i="8"/>
  <c r="M9" i="8"/>
  <c r="AB14" i="8"/>
  <c r="AB17" i="8"/>
  <c r="AB4" i="8"/>
  <c r="AB5" i="8"/>
  <c r="Y10" i="8"/>
  <c r="C12" i="8"/>
  <c r="C13" i="8"/>
  <c r="Y9" i="8"/>
  <c r="AB7" i="8"/>
  <c r="C6" i="8"/>
  <c r="C9" i="8"/>
  <c r="V16" i="8"/>
  <c r="AB9" i="8"/>
  <c r="AB10" i="8"/>
  <c r="C2" i="8"/>
  <c r="Y3" i="8"/>
  <c r="V4" i="8"/>
  <c r="C10" i="8"/>
  <c r="V15" i="8"/>
  <c r="Y16" i="8"/>
  <c r="V17" i="8"/>
  <c r="Y7" i="8"/>
  <c r="V3" i="8"/>
  <c r="V2" i="8"/>
  <c r="AB3" i="8"/>
  <c r="Y4" i="8"/>
  <c r="V5" i="8"/>
  <c r="V11" i="8"/>
  <c r="V12" i="8"/>
  <c r="Y15" i="8"/>
  <c r="S3" i="8"/>
  <c r="M7" i="8"/>
  <c r="S11" i="8"/>
  <c r="M15" i="8"/>
  <c r="C3" i="8"/>
  <c r="S4" i="8"/>
  <c r="P6" i="8"/>
  <c r="M8" i="8"/>
  <c r="C11" i="8"/>
  <c r="S12" i="8"/>
  <c r="P14" i="8"/>
  <c r="M16" i="8"/>
  <c r="S14" i="8"/>
  <c r="S15" i="8"/>
  <c r="M3" i="8"/>
  <c r="M11" i="8"/>
  <c r="C14" i="8"/>
  <c r="P2" i="8"/>
  <c r="M4" i="8"/>
  <c r="C7" i="8"/>
  <c r="S8" i="8"/>
  <c r="P10" i="8"/>
  <c r="M12" i="8"/>
  <c r="C15" i="8"/>
  <c r="S16" i="8"/>
  <c r="M2" i="8"/>
  <c r="S6" i="8"/>
  <c r="M10" i="8"/>
  <c r="S7" i="8"/>
  <c r="P3" i="8"/>
  <c r="M5" i="8"/>
  <c r="C8" i="8"/>
  <c r="S9" i="8"/>
  <c r="C13" i="2"/>
  <c r="C15" i="2"/>
  <c r="J9" i="2"/>
  <c r="C2" i="2"/>
  <c r="J14" i="2"/>
  <c r="J12" i="2"/>
  <c r="C11" i="2"/>
  <c r="J8" i="2"/>
  <c r="J17" i="2"/>
  <c r="C12" i="2"/>
  <c r="J7" i="2"/>
  <c r="J16" i="2"/>
  <c r="J3" i="2"/>
  <c r="J6" i="2"/>
  <c r="M11" i="2"/>
  <c r="J4" i="2"/>
  <c r="M15" i="2"/>
  <c r="J15" i="2"/>
  <c r="J11" i="2"/>
  <c r="J13" i="2"/>
  <c r="C8" i="2"/>
  <c r="M17" i="2"/>
  <c r="M8" i="2"/>
  <c r="C16" i="2"/>
  <c r="M16" i="2"/>
  <c r="M7" i="2"/>
  <c r="C10" i="2"/>
  <c r="C5" i="2"/>
  <c r="J5" i="2"/>
  <c r="M10" i="2"/>
  <c r="M5" i="2"/>
  <c r="J10" i="2"/>
  <c r="AB10" i="2"/>
  <c r="AB5" i="2"/>
  <c r="Y16" i="2"/>
  <c r="Y7" i="2"/>
  <c r="C4" i="2"/>
  <c r="C3" i="2"/>
  <c r="M4" i="2"/>
  <c r="M3" i="2"/>
  <c r="AB4" i="2"/>
  <c r="AB3" i="2"/>
  <c r="Y10" i="2"/>
  <c r="Y5" i="2"/>
  <c r="M2" i="2"/>
  <c r="M13" i="2"/>
  <c r="AB13" i="2"/>
  <c r="Y4" i="2"/>
  <c r="AB11" i="2"/>
  <c r="AB15" i="2"/>
  <c r="Y13" i="2"/>
  <c r="M12" i="2"/>
  <c r="M9" i="2"/>
  <c r="AB12" i="2"/>
  <c r="AB9" i="2"/>
  <c r="Y11" i="2"/>
  <c r="Y15" i="2"/>
  <c r="C6" i="2"/>
  <c r="M6" i="2"/>
  <c r="AB6" i="2"/>
  <c r="AB14" i="2"/>
  <c r="Y12" i="2"/>
  <c r="Y9" i="2"/>
  <c r="AB17" i="2"/>
  <c r="AB8" i="2"/>
  <c r="Y6" i="2"/>
  <c r="Y14" i="2"/>
  <c r="C9" i="2"/>
  <c r="C14" i="2"/>
  <c r="C17" i="2"/>
  <c r="AB16" i="2"/>
  <c r="AB7" i="2"/>
  <c r="Y17" i="2"/>
  <c r="Y8" i="2"/>
  <c r="P12" i="2"/>
  <c r="P4" i="2"/>
  <c r="P5" i="2"/>
  <c r="P3" i="2"/>
  <c r="P10" i="2"/>
  <c r="P13" i="2"/>
  <c r="S3" i="2"/>
  <c r="S13" i="2"/>
  <c r="S4" i="2"/>
  <c r="V2" i="2"/>
  <c r="V13" i="2"/>
  <c r="V9" i="2"/>
  <c r="P11" i="2"/>
  <c r="P15" i="2"/>
  <c r="S12" i="2"/>
  <c r="S9" i="2"/>
  <c r="V6" i="2"/>
  <c r="V14" i="2"/>
  <c r="V15" i="2"/>
  <c r="S11" i="2"/>
  <c r="P9" i="2"/>
  <c r="V17" i="2"/>
  <c r="P6" i="2"/>
  <c r="P14" i="2"/>
  <c r="S17" i="2"/>
  <c r="S8" i="2"/>
  <c r="V16" i="2"/>
  <c r="V7" i="2"/>
  <c r="S15" i="2"/>
  <c r="S6" i="2"/>
  <c r="S14" i="2"/>
  <c r="V8" i="2"/>
  <c r="P2" i="2"/>
  <c r="P17" i="2"/>
  <c r="P8" i="2"/>
  <c r="S16" i="2"/>
  <c r="S7" i="2"/>
  <c r="V10" i="2"/>
  <c r="V5" i="2"/>
  <c r="Y3" i="2"/>
  <c r="V11" i="2"/>
  <c r="V12" i="2"/>
  <c r="S2" i="2"/>
  <c r="P16" i="2"/>
  <c r="S10" i="2"/>
  <c r="V4" i="2"/>
  <c r="Q17" i="1"/>
  <c r="R4" i="1" s="1"/>
  <c r="K9" i="8" l="1"/>
  <c r="AC17" i="8"/>
  <c r="K16" i="8"/>
  <c r="K4" i="8"/>
  <c r="K17" i="8"/>
  <c r="K8" i="8"/>
  <c r="K10" i="8"/>
  <c r="K14" i="8"/>
  <c r="K13" i="8"/>
  <c r="K15" i="8"/>
  <c r="K12" i="8"/>
  <c r="K3" i="8"/>
  <c r="K7" i="8"/>
  <c r="K6" i="8"/>
  <c r="K2" i="8"/>
  <c r="W8" i="8"/>
  <c r="W15" i="8"/>
  <c r="W10" i="8"/>
  <c r="Z7" i="8"/>
  <c r="W17" i="8"/>
  <c r="V18" i="8"/>
  <c r="W12" i="8"/>
  <c r="Z16" i="8"/>
  <c r="Z11" i="8"/>
  <c r="T7" i="8"/>
  <c r="AC3" i="8"/>
  <c r="W14" i="8"/>
  <c r="AC5" i="8"/>
  <c r="Z8" i="8"/>
  <c r="W9" i="8"/>
  <c r="Z5" i="8"/>
  <c r="N5" i="8"/>
  <c r="Q5" i="8"/>
  <c r="AC4" i="8"/>
  <c r="W3" i="8"/>
  <c r="AB18" i="8"/>
  <c r="W4" i="8"/>
  <c r="Z6" i="8"/>
  <c r="AC16" i="8"/>
  <c r="AC15" i="8"/>
  <c r="Z3" i="8"/>
  <c r="W13" i="8"/>
  <c r="S18" i="8"/>
  <c r="Z15" i="8"/>
  <c r="Z12" i="8"/>
  <c r="AC6" i="8"/>
  <c r="W11" i="8"/>
  <c r="AC9" i="8"/>
  <c r="AC13" i="8"/>
  <c r="Z17" i="8"/>
  <c r="AC14" i="8"/>
  <c r="AC11" i="8"/>
  <c r="W5" i="8"/>
  <c r="Z14" i="8"/>
  <c r="W6" i="8"/>
  <c r="AC7" i="8"/>
  <c r="Z10" i="8"/>
  <c r="W7" i="8"/>
  <c r="T2" i="8"/>
  <c r="AC10" i="8"/>
  <c r="Z2" i="8"/>
  <c r="Z13" i="8"/>
  <c r="AC12" i="8"/>
  <c r="Y18" i="8"/>
  <c r="AC2" i="8"/>
  <c r="Z4" i="8"/>
  <c r="W2" i="8"/>
  <c r="W16" i="8"/>
  <c r="Z9" i="8"/>
  <c r="AC8" i="8"/>
  <c r="N10" i="8"/>
  <c r="T6" i="8"/>
  <c r="Q10" i="8"/>
  <c r="N16" i="8"/>
  <c r="N15" i="8"/>
  <c r="Q13" i="8"/>
  <c r="Q15" i="8"/>
  <c r="N11" i="8"/>
  <c r="N13" i="8"/>
  <c r="N3" i="8"/>
  <c r="Q17" i="8"/>
  <c r="N2" i="8"/>
  <c r="M18" i="8"/>
  <c r="T8" i="8"/>
  <c r="Q14" i="8"/>
  <c r="T11" i="8"/>
  <c r="Q12" i="8"/>
  <c r="Q2" i="8"/>
  <c r="P18" i="8"/>
  <c r="Q18" i="8" s="1"/>
  <c r="T4" i="8"/>
  <c r="Q11" i="8"/>
  <c r="N12" i="8"/>
  <c r="N14" i="8"/>
  <c r="T9" i="8"/>
  <c r="T15" i="8"/>
  <c r="T12" i="8"/>
  <c r="T10" i="8"/>
  <c r="T5" i="8"/>
  <c r="Q4" i="8"/>
  <c r="N9" i="8"/>
  <c r="N4" i="8"/>
  <c r="N7" i="8"/>
  <c r="Q9" i="8"/>
  <c r="N6" i="8"/>
  <c r="N8" i="8"/>
  <c r="T17" i="8"/>
  <c r="T13" i="8"/>
  <c r="N17" i="8"/>
  <c r="Q3" i="8"/>
  <c r="T16" i="8"/>
  <c r="T14" i="8"/>
  <c r="Q6" i="8"/>
  <c r="T3" i="8"/>
  <c r="Q8" i="8"/>
  <c r="Q7" i="8"/>
  <c r="Q16" i="8"/>
  <c r="K6" i="2"/>
  <c r="K2" i="2"/>
  <c r="K4" i="2"/>
  <c r="AC2" i="2"/>
  <c r="Z13" i="2"/>
  <c r="K5" i="2"/>
  <c r="M18" i="2"/>
  <c r="K9" i="2"/>
  <c r="K14" i="2"/>
  <c r="AC17" i="2"/>
  <c r="K16" i="2"/>
  <c r="K17" i="2"/>
  <c r="W3" i="2"/>
  <c r="K8" i="2"/>
  <c r="Z12" i="2"/>
  <c r="AC16" i="2"/>
  <c r="N13" i="2"/>
  <c r="K10" i="2"/>
  <c r="K15" i="2"/>
  <c r="K11" i="2"/>
  <c r="Z2" i="2"/>
  <c r="AC12" i="2"/>
  <c r="K13" i="2"/>
  <c r="W5" i="2"/>
  <c r="T14" i="2"/>
  <c r="Q6" i="2"/>
  <c r="K12" i="2"/>
  <c r="K7" i="2"/>
  <c r="Z8" i="2"/>
  <c r="Z6" i="2"/>
  <c r="AC9" i="2"/>
  <c r="W4" i="2"/>
  <c r="W10" i="2"/>
  <c r="T6" i="2"/>
  <c r="W17" i="2"/>
  <c r="Q15" i="2"/>
  <c r="Q13" i="2"/>
  <c r="AC14" i="2"/>
  <c r="N9" i="2"/>
  <c r="N2" i="2"/>
  <c r="T10" i="2"/>
  <c r="T7" i="2"/>
  <c r="T15" i="2"/>
  <c r="Q9" i="2"/>
  <c r="Q11" i="2"/>
  <c r="Q10" i="2"/>
  <c r="AB18" i="2"/>
  <c r="Z3" i="2"/>
  <c r="AC6" i="2"/>
  <c r="N12" i="2"/>
  <c r="Z14" i="2"/>
  <c r="Z7" i="2"/>
  <c r="Q16" i="2"/>
  <c r="T16" i="2"/>
  <c r="W7" i="2"/>
  <c r="T11" i="2"/>
  <c r="W9" i="2"/>
  <c r="Q3" i="2"/>
  <c r="Z5" i="2"/>
  <c r="N6" i="2"/>
  <c r="Z10" i="2"/>
  <c r="Z16" i="2"/>
  <c r="T2" i="2"/>
  <c r="W13" i="2"/>
  <c r="AC15" i="2"/>
  <c r="AC8" i="2"/>
  <c r="AC7" i="2"/>
  <c r="N7" i="2"/>
  <c r="N15" i="2"/>
  <c r="W15" i="2"/>
  <c r="W12" i="2"/>
  <c r="Q17" i="2"/>
  <c r="T8" i="2"/>
  <c r="W14" i="2"/>
  <c r="W2" i="2"/>
  <c r="Q4" i="2"/>
  <c r="AC3" i="2"/>
  <c r="Z17" i="2"/>
  <c r="Z15" i="2"/>
  <c r="AC11" i="2"/>
  <c r="AC4" i="2"/>
  <c r="AC10" i="2"/>
  <c r="N16" i="2"/>
  <c r="N14" i="2"/>
  <c r="Q8" i="2"/>
  <c r="Q5" i="2"/>
  <c r="W11" i="2"/>
  <c r="Q2" i="2"/>
  <c r="T17" i="2"/>
  <c r="W6" i="2"/>
  <c r="T4" i="2"/>
  <c r="Q12" i="2"/>
  <c r="AC5" i="2"/>
  <c r="Z11" i="2"/>
  <c r="Z4" i="2"/>
  <c r="N3" i="2"/>
  <c r="K3" i="2"/>
  <c r="N11" i="2"/>
  <c r="W16" i="2"/>
  <c r="Y18" i="2"/>
  <c r="W8" i="2"/>
  <c r="Q14" i="2"/>
  <c r="T9" i="2"/>
  <c r="T13" i="2"/>
  <c r="Z9" i="2"/>
  <c r="AC13" i="2"/>
  <c r="N4" i="2"/>
  <c r="N5" i="2"/>
  <c r="N8" i="2"/>
  <c r="T5" i="2"/>
  <c r="T12" i="2"/>
  <c r="T3" i="2"/>
  <c r="N10" i="2"/>
  <c r="N17" i="2"/>
  <c r="Q7" i="2"/>
  <c r="P18" i="2"/>
  <c r="Q18" i="2" s="1"/>
  <c r="S18" i="2"/>
  <c r="V18" i="2"/>
  <c r="R10" i="1"/>
  <c r="R15" i="1"/>
  <c r="R9" i="1"/>
  <c r="R3" i="1"/>
  <c r="R11" i="1"/>
  <c r="R5" i="1"/>
  <c r="R7" i="1"/>
  <c r="R16" i="1"/>
  <c r="R2" i="1"/>
  <c r="R8" i="1"/>
  <c r="R14" i="1"/>
  <c r="R6" i="1"/>
  <c r="R13" i="1"/>
  <c r="R12" i="1"/>
  <c r="S12" i="1" s="1"/>
  <c r="S7" i="1" l="1"/>
  <c r="S11" i="1"/>
  <c r="S3" i="1"/>
  <c r="S9" i="1"/>
  <c r="S15" i="1"/>
  <c r="S5" i="1"/>
  <c r="S14" i="1"/>
  <c r="S10" i="1"/>
  <c r="S13" i="1"/>
  <c r="S6" i="1"/>
  <c r="S8" i="1"/>
  <c r="S2" i="1"/>
  <c r="S16" i="1"/>
  <c r="S4" i="1"/>
</calcChain>
</file>

<file path=xl/sharedStrings.xml><?xml version="1.0" encoding="utf-8"?>
<sst xmlns="http://schemas.openxmlformats.org/spreadsheetml/2006/main" count="1641" uniqueCount="340">
  <si>
    <t>cohort_gift_pattern</t>
  </si>
  <si>
    <t>first_gift</t>
  </si>
  <si>
    <t>second_year</t>
  </si>
  <si>
    <t>second_with_gap</t>
  </si>
  <si>
    <t>multi_year</t>
  </si>
  <si>
    <t>key_multi_year</t>
  </si>
  <si>
    <t>recovered_multi_year</t>
  </si>
  <si>
    <t xml:space="preserve">inconsistent_multi_year </t>
  </si>
  <si>
    <t>recovered_key_multi_year</t>
  </si>
  <si>
    <t>lapsed_after_first</t>
  </si>
  <si>
    <t>lapsed_after_first_long</t>
  </si>
  <si>
    <t>lapsed_after_second</t>
  </si>
  <si>
    <t>lapsed_multi_year</t>
  </si>
  <si>
    <t>lapsed_long_multi_year</t>
  </si>
  <si>
    <t>lapsed_key_multi_year</t>
  </si>
  <si>
    <t>lapsed_long</t>
  </si>
  <si>
    <t>0,</t>
  </si>
  <si>
    <t>0,1,</t>
  </si>
  <si>
    <t>0,1,2,</t>
  </si>
  <si>
    <t>0,1,2,3,</t>
  </si>
  <si>
    <t>0,1,2,4,</t>
  </si>
  <si>
    <t>0,1,3,</t>
  </si>
  <si>
    <t>0,1,3,4</t>
  </si>
  <si>
    <t>0,1,4,</t>
  </si>
  <si>
    <t>0,2,</t>
  </si>
  <si>
    <t>0,2,3,</t>
  </si>
  <si>
    <t>0,2,4,</t>
  </si>
  <si>
    <t>0,3,</t>
  </si>
  <si>
    <t>0,3,4</t>
  </si>
  <si>
    <t>0,4,</t>
  </si>
  <si>
    <t>none</t>
  </si>
  <si>
    <t>rank</t>
  </si>
  <si>
    <t>%</t>
  </si>
  <si>
    <t>total</t>
  </si>
  <si>
    <t>#giving patterns</t>
  </si>
  <si>
    <t>conditions = (new_donations_byphase[('amount_yr0')] &gt;0) &amp; (new_donations_byphase[('amount_yr1')] ==0) &amp; (new_donations_byphase[('amount_yr2')]==0) &amp; (new_donations_byphase[('amount_yr3')]==0) &amp; (new_donations_byphase[('amount_yr4')]== 0) ,</t>
  </si>
  <si>
    <t>(new_donations_byphase[('amount_yr0')] &gt;0) &amp; (new_donations_byphase[('amount_yr1')] &gt;0) &amp; (new_donations_byphase[('amount_yr2')]==0) &amp; (new_donations_byphase[('amount_yr3')]==0) &amp; (new_donations_byphase[('amount_yr4')]== 0) ,</t>
  </si>
  <si>
    <t>(new_donations_byphase[('amount_yr0')] &gt;0) &amp; (new_donations_byphase[('amount_yr1')] ==0) &amp; (new_donations_byphase[('amount_yr2')]&gt;0) &amp; (new_donations_byphase[('amount_yr3')]==0) &amp; (new_donations_byphase[('amount_yr4')]== 0) ,</t>
  </si>
  <si>
    <t>(new_donations_byphase[('amount_yr0')] &gt;0) &amp; (new_donations_byphase[('amount_yr1')] ==0) &amp; (new_donations_byphase[('amount_yr2')]==0) &amp; (new_donations_byphase[('amount_yr3')]&gt;0) &amp; (new_donations_byphase[('amount_yr4')]== 0) ,</t>
  </si>
  <si>
    <t>(new_donations_byphase[('amount_yr0')] &gt;0) &amp; (new_donations_byphase[('amount_yr1')] ==0) &amp; (new_donations_byphase[('amount_yr2')]==0) &amp; (new_donations_byphase[('amount_yr3')]==0) &amp; (new_donations_byphase[('amount_yr4')]&gt; 0) ,</t>
  </si>
  <si>
    <t>(new_donations_byphase[('amount_yr0')] &gt;0) &amp; (new_donations_byphase[('amount_yr1')] &gt;0) &amp; (new_donations_byphase[('amount_yr2')]&gt;0) &amp; (new_donations_byphase[('amount_yr3')]==0) &amp; (new_donations_byphase[('amount_yr4')]== 0) ,</t>
  </si>
  <si>
    <t>(new_donations_byphase[('amount_yr0')] &gt;0) &amp; (new_donations_byphase[('amount_yr1')] &gt;0) &amp; (new_donations_byphase[('amount_yr2')]==0) &amp; (new_donations_byphase[('amount_yr3')]&gt;0) &amp; (new_donations_byphase[('amount_yr4')]== 0) ,</t>
  </si>
  <si>
    <t>(new_donations_byphase[('amount_yr0')] &gt;0) &amp; (new_donations_byphase[('amount_yr1')] &gt;0) &amp; (new_donations_byphase[('amount_yr2')]==0) &amp; (new_donations_byphase[('amount_yr3')]==0) &amp; (new_donations_byphase[('amount_yr4')]&gt; 0) ,</t>
  </si>
  <si>
    <t>(new_donations_byphase[('amount_yr0')] &gt;0) &amp; (new_donations_byphase[('amount_yr1')] ==0) &amp; (new_donations_byphase[('amount_yr2')]&gt;0) &amp; (new_donations_byphase[('amount_yr3')]&gt;0) &amp; (new_donations_byphase[('amount_yr4')]== 0) ,</t>
  </si>
  <si>
    <t>(new_donations_byphase[('amount_yr0')] &gt;0) &amp; (new_donations_byphase[('amount_yr1')] ==0) &amp; (new_donations_byphase[('amount_yr2')]&gt;0) &amp; (new_donations_byphase[('amount_yr3')]==0) &amp; (new_donations_byphase[('amount_yr4')]&gt;0) ,</t>
  </si>
  <si>
    <t>(new_donations_byphase[('amount_yr0')] &gt;0) &amp; (new_donations_byphase[('amount_yr1')] ==0) &amp; (new_donations_byphase[('amount_yr2')]==0) &amp; (new_donations_byphase[('amount_yr3')]&gt;0) &amp; (new_donations_byphase[('amount_yr4')]&gt; 0) ,</t>
  </si>
  <si>
    <t>(new_donations_byphase[('amount_yr0')] &gt;0) &amp; (new_donations_byphase[('amount_yr1')] &gt;0) &amp; (new_donations_byphase[('amount_yr2')]&gt;0) &amp; (new_donations_byphase[('amount_yr3')]&gt;0) &amp; (new_donations_byphase[('amount_yr4')]== 0) ,</t>
  </si>
  <si>
    <t>(new_donations_byphase[('amount_yr0')] &gt;0) &amp; (new_donations_byphase[('amount_yr1')] &gt;0) &amp; (new_donations_byphase[('amount_yr2')]&gt;0) &amp; (new_donations_byphase[('amount_yr3')]==0) &amp; (new_donations_byphase[('amount_yr4')]&gt;0) ,</t>
  </si>
  <si>
    <t>(new_donations_byphase[('amount_yr0')] &gt;0) &amp; (new_donations_byphase[('amount_yr1')] &gt;0) &amp; (new_donations_byphase[('amount_yr2')]==0) &amp; (new_donations_byphase[('amount_yr3')]&gt;0) &amp; (new_donations_byphase[('amount_yr4')]&gt;0) ,</t>
  </si>
  <si>
    <t xml:space="preserve">choices = ['1,', '2,', </t>
  </si>
  <si>
    <t xml:space="preserve">'3,', </t>
  </si>
  <si>
    <t xml:space="preserve">'4,', </t>
  </si>
  <si>
    <t xml:space="preserve">'5,', </t>
  </si>
  <si>
    <t>'1,2,',</t>
  </si>
  <si>
    <t xml:space="preserve">'1,3,', </t>
  </si>
  <si>
    <t xml:space="preserve">'1,4,', </t>
  </si>
  <si>
    <t xml:space="preserve">'1,5,', </t>
  </si>
  <si>
    <t xml:space="preserve">'2,3,', </t>
  </si>
  <si>
    <t xml:space="preserve">'2,4,', </t>
  </si>
  <si>
    <t xml:space="preserve">'2,5,', </t>
  </si>
  <si>
    <t xml:space="preserve">'3,4,', </t>
  </si>
  <si>
    <t xml:space="preserve">'3,5,', </t>
  </si>
  <si>
    <t xml:space="preserve">'4,5,', </t>
  </si>
  <si>
    <t xml:space="preserve">'1,2,3,', </t>
  </si>
  <si>
    <t xml:space="preserve">'1,2,4,', </t>
  </si>
  <si>
    <t xml:space="preserve">'1,2,5,', </t>
  </si>
  <si>
    <t xml:space="preserve">'1,3,4,', </t>
  </si>
  <si>
    <t xml:space="preserve">'1,3,5,', </t>
  </si>
  <si>
    <t xml:space="preserve">'1,4,5,', </t>
  </si>
  <si>
    <t xml:space="preserve">'2,3,4,', </t>
  </si>
  <si>
    <t xml:space="preserve">'2,3,5,', </t>
  </si>
  <si>
    <t xml:space="preserve">'2,4,5,', </t>
  </si>
  <si>
    <t xml:space="preserve">'3,4,5,', </t>
  </si>
  <si>
    <t xml:space="preserve">'1,2,3,4,', </t>
  </si>
  <si>
    <t xml:space="preserve">'1,2,3,5,', </t>
  </si>
  <si>
    <t xml:space="preserve">'1,2,4,5,', </t>
  </si>
  <si>
    <t xml:space="preserve">'1,3,4,5,', </t>
  </si>
  <si>
    <t xml:space="preserve">'2,3,4,5,', </t>
  </si>
  <si>
    <t xml:space="preserve">'1,2,3,4,5,' </t>
  </si>
  <si>
    <t>]</t>
  </si>
  <si>
    <t>new_donations_byphase.loc[:,'gift_pattern'] = np.select(conditions, choices, default='none')</t>
  </si>
  <si>
    <t>conditions=[(new_donations_byphase[('amount_yr0')] &gt;0) &amp; (new_donations_byphase[('amount_yr1')] ==0) &amp; (new_donations_byphase[('amount_yr2')]==0) &amp; (new_donations_byphase[('amount_yr3')]==0) &amp; (new_donations_byphase[('amount_yr4')]== 0) ,</t>
  </si>
  <si>
    <t>(new_donations_byphase[('amount_yr0')] &gt;0) &amp; (new_donations_byphase[('amount_yr1')] &gt;0) &amp; (new_donations_byphase[('amount_yr2')]==0) &amp; (new_donations_byphase[('amount_yr3')]&gt;0) &amp; (new_donations_byphase[('amount_yr4')]&gt;0)]</t>
  </si>
  <si>
    <t>choices = ['0,',</t>
  </si>
  <si>
    <t>'0,1,',</t>
  </si>
  <si>
    <t>'0,2,',</t>
  </si>
  <si>
    <t>'0,3,',</t>
  </si>
  <si>
    <t>'0,4,',</t>
  </si>
  <si>
    <t>'0,1,2,',</t>
  </si>
  <si>
    <t>'0,1,3,',</t>
  </si>
  <si>
    <t>'0,1,4,',</t>
  </si>
  <si>
    <t>'0,2,3,',</t>
  </si>
  <si>
    <t>'0,2,4,',</t>
  </si>
  <si>
    <t>'0,3,4',</t>
  </si>
  <si>
    <t>'0,1,2,3,',</t>
  </si>
  <si>
    <t>'0,1,2,4,',</t>
  </si>
  <si>
    <t>'0,1,3,4']</t>
  </si>
  <si>
    <t>new_donations_byphase.loc[:,'cohort_gift_pattern'] = np.select(conditions, choices, default='none')</t>
  </si>
  <si>
    <t>0,4</t>
  </si>
  <si>
    <t>0,3,4,</t>
  </si>
  <si>
    <t>0,1,3,4,</t>
  </si>
  <si>
    <t>0,2,3,4,</t>
  </si>
  <si>
    <t>0,1,2,3,4,</t>
  </si>
  <si>
    <t>(new_donations_byphase[('amount_yr0')] &gt;0) &amp; (new_donations_byphase[('amount_yr1')] ==0) &amp; (new_donations_byphase[('amount_yr2')]&gt;0) &amp; (new_donations_byphase[('amount_yr3')]&gt;0) &amp; (new_donations_byphase[('amount_yr4')]&gt;0)]</t>
  </si>
  <si>
    <t>(new_donations_byphase[('amount_yr0')] &gt;0) &amp; (new_donations_byphase[('amount_yr1')] &gt;0) &amp; (new_donations_byphase[('amount_yr2')]&gt;0) &amp; (new_donations_byphase[('amount_yr3')]&gt;0) &amp; (new_donations_byphase[('amount_yr4')]&gt;0)]</t>
  </si>
  <si>
    <t>'0,2,3,4,'</t>
  </si>
  <si>
    <t>'0,1,2,3,4,']</t>
  </si>
  <si>
    <t>'0,1,3,4,',</t>
  </si>
  <si>
    <t>give</t>
  </si>
  <si>
    <t>skip</t>
  </si>
  <si>
    <t>g</t>
  </si>
  <si>
    <t>rank_c12</t>
  </si>
  <si>
    <t>c12</t>
  </si>
  <si>
    <t>%_c12</t>
  </si>
  <si>
    <t>c13</t>
  </si>
  <si>
    <t>%_c13</t>
  </si>
  <si>
    <t>rank_c13</t>
  </si>
  <si>
    <t>c14</t>
  </si>
  <si>
    <t>%_c14</t>
  </si>
  <si>
    <t>rank_c14</t>
  </si>
  <si>
    <t>c15</t>
  </si>
  <si>
    <t>%_c15</t>
  </si>
  <si>
    <t>rank_c15</t>
  </si>
  <si>
    <t>c16</t>
  </si>
  <si>
    <t>%_c16</t>
  </si>
  <si>
    <t>rank_c16</t>
  </si>
  <si>
    <t>c17</t>
  </si>
  <si>
    <t>%_c17</t>
  </si>
  <si>
    <t>rank_c17</t>
  </si>
  <si>
    <t>c18</t>
  </si>
  <si>
    <t>%_c18</t>
  </si>
  <si>
    <t>Column1</t>
  </si>
  <si>
    <t>0</t>
  </si>
  <si>
    <t>1</t>
  </si>
  <si>
    <t>2</t>
  </si>
  <si>
    <t>3</t>
  </si>
  <si>
    <t>4</t>
  </si>
  <si>
    <t>rank_c18</t>
  </si>
  <si>
    <t># gift years</t>
  </si>
  <si>
    <t>orig</t>
  </si>
  <si>
    <t>one-time</t>
  </si>
  <si>
    <t>two-time, 1 yr lapse</t>
  </si>
  <si>
    <t>two-time, 2 yr lapse</t>
  </si>
  <si>
    <t>two-time, 3 yr lapse</t>
  </si>
  <si>
    <t>three-time, 1consec to yr0, 1 yr lapse</t>
  </si>
  <si>
    <t>three-time, 1consec to yr0, 2yr lapse</t>
  </si>
  <si>
    <t>three-time, 1 yr lapse, 2 consec</t>
  </si>
  <si>
    <t>three-time, 1 yr lapse, 1give, 1 yr lapse, 1 give</t>
  </si>
  <si>
    <t>three-time, 2 yr lapse, 2consec</t>
  </si>
  <si>
    <t>two-time, 1consec to yr0</t>
  </si>
  <si>
    <t>three-time, 2consec to yr0</t>
  </si>
  <si>
    <t>four-time, 3consec to yr0</t>
  </si>
  <si>
    <t>four-time, 1consec to yr0, 1yr lapse, 2consec</t>
  </si>
  <si>
    <t>four-time, 2consec to yr0, 1 yr lapse, 1 give</t>
  </si>
  <si>
    <t>four-time, 1lapse, 3consec</t>
  </si>
  <si>
    <t>five-time, 4consec to yr0</t>
  </si>
  <si>
    <t>description</t>
  </si>
  <si>
    <t>#_eligible_cohorts</t>
  </si>
  <si>
    <t>#_gift_years</t>
  </si>
  <si>
    <t>exclude</t>
  </si>
  <si>
    <t>cht yrs</t>
  </si>
  <si>
    <t>two-time givers (0,1)</t>
  </si>
  <si>
    <t>one-time givers (0)</t>
  </si>
  <si>
    <t>two-time givers with break (0,2)</t>
  </si>
  <si>
    <t>three-time givers (0,1,2)</t>
  </si>
  <si>
    <t>two-time givers with break (0,3)</t>
  </si>
  <si>
    <t>gssss</t>
  </si>
  <si>
    <t>ggsss</t>
  </si>
  <si>
    <t>gsgss</t>
  </si>
  <si>
    <t>gggss</t>
  </si>
  <si>
    <t>gssgs</t>
  </si>
  <si>
    <t>ggggs</t>
  </si>
  <si>
    <t>ggggg</t>
  </si>
  <si>
    <t>ggsgs</t>
  </si>
  <si>
    <t>gsggs</t>
  </si>
  <si>
    <t>gsssg</t>
  </si>
  <si>
    <t>gssgg</t>
  </si>
  <si>
    <t>ggssg</t>
  </si>
  <si>
    <t>gggsg</t>
  </si>
  <si>
    <t>ggsgg</t>
  </si>
  <si>
    <t>gsggg</t>
  </si>
  <si>
    <t>gsgsg</t>
  </si>
  <si>
    <t>yr0</t>
  </si>
  <si>
    <t>yr1</t>
  </si>
  <si>
    <t>yr2</t>
  </si>
  <si>
    <t>yr3</t>
  </si>
  <si>
    <t>yr4</t>
  </si>
  <si>
    <t>0,1,3,4,        2815</t>
  </si>
  <si>
    <t># donors</t>
  </si>
  <si>
    <t>how many come back after 1yr lapse</t>
  </si>
  <si>
    <t>should equal yr0</t>
  </si>
  <si>
    <t>should equal yr1</t>
  </si>
  <si>
    <t>how many still haven't come back?</t>
  </si>
  <si>
    <t>how many come back for 4th yr</t>
  </si>
  <si>
    <t>how many don't come back for 4th yr</t>
  </si>
  <si>
    <t>should equal yr2</t>
  </si>
  <si>
    <t>how many don't come back after 1 yr lapse</t>
  </si>
  <si>
    <t>how many come back after 2yr laspe</t>
  </si>
  <si>
    <t>how many come back for 5th yr?</t>
  </si>
  <si>
    <t>how many don''t come back for 5th year</t>
  </si>
  <si>
    <t>how many return from yr0?</t>
  </si>
  <si>
    <t>how many don't return from yr0?</t>
  </si>
  <si>
    <t>how many return from yr1?</t>
  </si>
  <si>
    <t>how many don't return from yr1?</t>
  </si>
  <si>
    <t>how many return from yr0 after 1yr lapse?</t>
  </si>
  <si>
    <t>cohort 13</t>
  </si>
  <si>
    <t>no</t>
  </si>
  <si>
    <t>-</t>
  </si>
  <si>
    <t>from yr1</t>
  </si>
  <si>
    <t>from yr0</t>
  </si>
  <si>
    <t>ni</t>
  </si>
  <si>
    <t>cohort_gp</t>
  </si>
  <si>
    <t>stats</t>
  </si>
  <si>
    <t>71% were one-time donors</t>
  </si>
  <si>
    <t>9% gave the first two years</t>
  </si>
  <si>
    <t>3.25% gave the first and third year</t>
  </si>
  <si>
    <t>3.09% gave all five years</t>
  </si>
  <si>
    <t>2.94% gave the first three years</t>
  </si>
  <si>
    <t>from previous year</t>
  </si>
  <si>
    <t>after skipping 1 year</t>
  </si>
  <si>
    <t>after skipping 2 years</t>
  </si>
  <si>
    <t>01</t>
  </si>
  <si>
    <t>012,02</t>
  </si>
  <si>
    <t>0123,013,023,03</t>
  </si>
  <si>
    <t>01234,0124,0134,014,0234,024,034,04</t>
  </si>
  <si>
    <t>from prev yr</t>
  </si>
  <si>
    <t>after skipping 1 yr</t>
  </si>
  <si>
    <t>after skipping 2 yrs</t>
  </si>
  <si>
    <t>after skipping 3 yrs</t>
  </si>
  <si>
    <t>after skipping 3 years</t>
  </si>
  <si>
    <t>no skips</t>
  </si>
  <si>
    <t>2 yr skip</t>
  </si>
  <si>
    <t>1 yr skip 1st</t>
  </si>
  <si>
    <t>1 yr skip 2nd</t>
  </si>
  <si>
    <t>3 yr skip</t>
  </si>
  <si>
    <t>consec to prev yr</t>
  </si>
  <si>
    <t>1 yr skip 1x (2)</t>
  </si>
  <si>
    <t>1 yr skip 1x (1)</t>
  </si>
  <si>
    <t>2 yr skip 1 x (1,2)</t>
  </si>
  <si>
    <t>yes</t>
  </si>
  <si>
    <t>about skip</t>
  </si>
  <si>
    <t>previous skip behav</t>
  </si>
  <si>
    <t xml:space="preserve">1 yr </t>
  </si>
  <si>
    <t>1 yr</t>
  </si>
  <si>
    <t>2 yr</t>
  </si>
  <si>
    <t>3 yr</t>
  </si>
  <si>
    <t>skip length</t>
  </si>
  <si>
    <t>n/a</t>
  </si>
  <si>
    <t>1 yr (2)</t>
  </si>
  <si>
    <t>1 yr (1)</t>
  </si>
  <si>
    <t>2 yr (1,2)</t>
  </si>
  <si>
    <t>any</t>
  </si>
  <si>
    <t>possible gift patterns that make up that year</t>
  </si>
  <si>
    <t># bars</t>
  </si>
  <si>
    <t>the curious path of the donor</t>
  </si>
  <si>
    <t>don't return</t>
  </si>
  <si>
    <t>return</t>
  </si>
  <si>
    <t>return from previous year</t>
  </si>
  <si>
    <t>don't return from previous year</t>
  </si>
  <si>
    <t>g s s s s</t>
  </si>
  <si>
    <t>g _ _ _ _</t>
  </si>
  <si>
    <t>g g _ _ _</t>
  </si>
  <si>
    <t>g s _ _ _</t>
  </si>
  <si>
    <t>g g g _ _ _</t>
  </si>
  <si>
    <t>g g s _ _ _</t>
  </si>
  <si>
    <t>g s g _ _ _</t>
  </si>
  <si>
    <t>g s s _ _ _</t>
  </si>
  <si>
    <t>g g g g _</t>
  </si>
  <si>
    <t>g g g s _</t>
  </si>
  <si>
    <t>g g s g _</t>
  </si>
  <si>
    <t>g g s s _</t>
  </si>
  <si>
    <t>g s g s _</t>
  </si>
  <si>
    <t>g s g g _</t>
  </si>
  <si>
    <t>s</t>
  </si>
  <si>
    <t>g s s g _</t>
  </si>
  <si>
    <t>g s s s _</t>
  </si>
  <si>
    <t>g g g g g</t>
  </si>
  <si>
    <t>g g g s g</t>
  </si>
  <si>
    <t>g g s g g</t>
  </si>
  <si>
    <t>g g s s g</t>
  </si>
  <si>
    <t>g s g g g</t>
  </si>
  <si>
    <t>g s g s g</t>
  </si>
  <si>
    <t>g s s g g</t>
  </si>
  <si>
    <t>g s s s g</t>
  </si>
  <si>
    <t>g g g g s</t>
  </si>
  <si>
    <t>g g g s s</t>
  </si>
  <si>
    <t>g g s g s</t>
  </si>
  <si>
    <t>g g s s s</t>
  </si>
  <si>
    <t>g s g g s</t>
  </si>
  <si>
    <t>g s g s s</t>
  </si>
  <si>
    <t>g s s g s</t>
  </si>
  <si>
    <t xml:space="preserve">didn't return </t>
  </si>
  <si>
    <t>return from yr1</t>
  </si>
  <si>
    <t>didn't return from yr 1</t>
  </si>
  <si>
    <t>recover from yr0</t>
  </si>
  <si>
    <t>didn't recover from yr0</t>
  </si>
  <si>
    <t>gave all years till now</t>
  </si>
  <si>
    <t>gave all years till now but not now</t>
  </si>
  <si>
    <t>0,1,          161986</t>
  </si>
  <si>
    <t>0,1,2,         37634</t>
  </si>
  <si>
    <t>0,1,2,3,       13780</t>
  </si>
  <si>
    <t>0,1,2,3,4,     13098</t>
  </si>
  <si>
    <t>0,1,3,          8132</t>
  </si>
  <si>
    <t>0,1,4,          2993</t>
  </si>
  <si>
    <t>0,1,2,4,        2965</t>
  </si>
  <si>
    <t xml:space="preserve">yr4 </t>
  </si>
  <si>
    <t>didn't return</t>
  </si>
  <si>
    <t>return from yr 1</t>
  </si>
  <si>
    <t>Donated</t>
  </si>
  <si>
    <t>Didn't donate</t>
  </si>
  <si>
    <t>Didn't donate by did last year</t>
  </si>
  <si>
    <t>Yes</t>
  </si>
  <si>
    <t>No</t>
  </si>
  <si>
    <t>Yes yr1</t>
  </si>
  <si>
    <t>No yr1</t>
  </si>
  <si>
    <t>Yes yr2</t>
  </si>
  <si>
    <t>No yr2</t>
  </si>
  <si>
    <t>y1</t>
  </si>
  <si>
    <t>y2</t>
  </si>
  <si>
    <t>Repeat</t>
  </si>
  <si>
    <t>Recover</t>
  </si>
  <si>
    <t>repeat</t>
  </si>
  <si>
    <t>recover</t>
  </si>
  <si>
    <t>no-lost from last year</t>
  </si>
  <si>
    <t>all</t>
  </si>
  <si>
    <t>amount_yr0</t>
  </si>
  <si>
    <t>amount_yr1</t>
  </si>
  <si>
    <t>amount_yr2</t>
  </si>
  <si>
    <t>amount_yr3</t>
  </si>
  <si>
    <t>amount_yr4</t>
  </si>
  <si>
    <t>% yr0</t>
  </si>
  <si>
    <t>% yr1</t>
  </si>
  <si>
    <t>% yr2</t>
  </si>
  <si>
    <t>% yr3</t>
  </si>
  <si>
    <t>% yr4</t>
  </si>
  <si>
    <t>rank yr0</t>
  </si>
  <si>
    <t>rank yr1</t>
  </si>
  <si>
    <t>rank yr2</t>
  </si>
  <si>
    <t>rank yr3</t>
  </si>
  <si>
    <t>rank yr4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</si>
</sst>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33" borderId="10" xfId="0" applyFont="1" applyFill="1" applyBorder="1"/>
    <xf numFmtId="0" fontId="13" fillId="34" borderId="10" xfId="0" applyFont="1" applyFill="1" applyBorder="1"/>
    <xf numFmtId="0" fontId="0" fillId="33" borderId="11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4" fontId="0" fillId="0" borderId="0" xfId="0" applyNumberFormat="1"/>
    <xf numFmtId="1" fontId="0" fillId="0" borderId="0" xfId="1" applyNumberFormat="1" applyFont="1"/>
    <xf numFmtId="0" fontId="13" fillId="34" borderId="0" xfId="0" applyFont="1" applyFill="1" applyBorder="1"/>
    <xf numFmtId="0" fontId="0" fillId="33" borderId="0" xfId="0" applyFont="1" applyFill="1" applyBorder="1"/>
    <xf numFmtId="0" fontId="0" fillId="0" borderId="0" xfId="0" applyFont="1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14" xfId="0" applyBorder="1"/>
    <xf numFmtId="0" fontId="18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0" fillId="0" borderId="0" xfId="0" quotePrefix="1"/>
    <xf numFmtId="0" fontId="0" fillId="0" borderId="0" xfId="0" applyFont="1" applyAlignment="1">
      <alignment horizontal="center"/>
    </xf>
    <xf numFmtId="0" fontId="19" fillId="0" borderId="0" xfId="0" applyFont="1"/>
    <xf numFmtId="0" fontId="0" fillId="0" borderId="0" xfId="0" applyFill="1" applyBorder="1"/>
    <xf numFmtId="0" fontId="19" fillId="0" borderId="0" xfId="0" applyFont="1" applyFill="1" applyBorder="1"/>
    <xf numFmtId="0" fontId="14" fillId="0" borderId="0" xfId="0" applyFont="1" applyFill="1" applyBorder="1"/>
    <xf numFmtId="0" fontId="20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likely_giving_patterns!$L$71</c:f>
              <c:strCache>
                <c:ptCount val="1"/>
                <c:pt idx="0">
                  <c:v>0,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likely_giving_patterns!$L$72:$L$76</c15:sqref>
                  </c15:fullRef>
                </c:ext>
              </c:extLst>
              <c:f>likely_giving_patterns!$L$72</c:f>
              <c:numCache>
                <c:formatCode>General</c:formatCode>
                <c:ptCount val="1"/>
                <c:pt idx="0">
                  <c:v>1696680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3-495D-A737-0D8C8AF02C34}"/>
            </c:ext>
          </c:extLst>
        </c:ser>
        <c:ser>
          <c:idx val="1"/>
          <c:order val="1"/>
          <c:tx>
            <c:strRef>
              <c:f>likely_giving_patterns!$M$71</c:f>
              <c:strCache>
                <c:ptCount val="1"/>
                <c:pt idx="0">
                  <c:v>0,1,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likely_giving_patterns!$M$72:$M$76</c15:sqref>
                  </c15:fullRef>
                </c:ext>
              </c:extLst>
              <c:f>likely_giving_patterns!$M$72</c:f>
              <c:numCache>
                <c:formatCode>General</c:formatCode>
                <c:ptCount val="1"/>
                <c:pt idx="0">
                  <c:v>162004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3-495D-A737-0D8C8AF02C34}"/>
            </c:ext>
          </c:extLst>
        </c:ser>
        <c:ser>
          <c:idx val="2"/>
          <c:order val="2"/>
          <c:tx>
            <c:strRef>
              <c:f>likely_giving_patterns!$N$71</c:f>
              <c:strCache>
                <c:ptCount val="1"/>
                <c:pt idx="0">
                  <c:v>0,2,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likely_giving_patterns!$N$72:$N$76</c15:sqref>
                  </c15:fullRef>
                </c:ext>
              </c:extLst>
              <c:f>likely_giving_patterns!$N$72</c:f>
              <c:numCache>
                <c:formatCode>General</c:formatCode>
                <c:ptCount val="1"/>
                <c:pt idx="0">
                  <c:v>44403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3-495D-A737-0D8C8AF02C34}"/>
            </c:ext>
          </c:extLst>
        </c:ser>
        <c:ser>
          <c:idx val="3"/>
          <c:order val="3"/>
          <c:tx>
            <c:strRef>
              <c:f>likely_giving_patterns!$O$71</c:f>
              <c:strCache>
                <c:ptCount val="1"/>
                <c:pt idx="0">
                  <c:v>0,1,2,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likely_giving_patterns!$O$72:$O$76</c15:sqref>
                  </c15:fullRef>
                </c:ext>
              </c:extLst>
              <c:f>likely_giving_patterns!$O$72</c:f>
              <c:numCache>
                <c:formatCode>General</c:formatCode>
                <c:ptCount val="1"/>
                <c:pt idx="0">
                  <c:v>37639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3-495D-A737-0D8C8AF02C34}"/>
            </c:ext>
          </c:extLst>
        </c:ser>
        <c:ser>
          <c:idx val="4"/>
          <c:order val="4"/>
          <c:tx>
            <c:strRef>
              <c:f>likely_giving_patterns!$P$71</c:f>
              <c:strCache>
                <c:ptCount val="1"/>
                <c:pt idx="0">
                  <c:v>0,3,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likely_giving_patterns!$P$72:$P$76</c15:sqref>
                  </c15:fullRef>
                </c:ext>
              </c:extLst>
              <c:f>likely_giving_patterns!$P$72</c:f>
              <c:numCache>
                <c:formatCode>General</c:formatCode>
                <c:ptCount val="1"/>
                <c:pt idx="0">
                  <c:v>17619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3-495D-A737-0D8C8AF02C34}"/>
            </c:ext>
          </c:extLst>
        </c:ser>
        <c:ser>
          <c:idx val="5"/>
          <c:order val="5"/>
          <c:tx>
            <c:strRef>
              <c:f>likely_giving_patterns!$Q$71</c:f>
              <c:strCache>
                <c:ptCount val="1"/>
                <c:pt idx="0">
                  <c:v>0,1,2,3,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likely_giving_patterns!$Q$72:$Q$76</c15:sqref>
                  </c15:fullRef>
                </c:ext>
              </c:extLst>
              <c:f>likely_giving_patterns!$Q$72</c:f>
              <c:numCache>
                <c:formatCode>General</c:formatCode>
                <c:ptCount val="1"/>
                <c:pt idx="0">
                  <c:v>13781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3-495D-A737-0D8C8AF02C34}"/>
            </c:ext>
          </c:extLst>
        </c:ser>
        <c:ser>
          <c:idx val="6"/>
          <c:order val="6"/>
          <c:tx>
            <c:strRef>
              <c:f>likely_giving_patterns!$R$71</c:f>
              <c:strCache>
                <c:ptCount val="1"/>
                <c:pt idx="0">
                  <c:v>0,1,2,3,4,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likely_giving_patterns!$R$72:$R$76</c15:sqref>
                  </c15:fullRef>
                </c:ext>
              </c:extLst>
              <c:f>likely_giving_patterns!$R$72</c:f>
              <c:numCache>
                <c:formatCode>General</c:formatCode>
                <c:ptCount val="1"/>
                <c:pt idx="0">
                  <c:v>13102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3-495D-A737-0D8C8AF02C34}"/>
            </c:ext>
          </c:extLst>
        </c:ser>
        <c:ser>
          <c:idx val="7"/>
          <c:order val="7"/>
          <c:tx>
            <c:strRef>
              <c:f>likely_giving_patterns!$S$71</c:f>
              <c:strCache>
                <c:ptCount val="1"/>
                <c:pt idx="0">
                  <c:v>0,1,3,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likely_giving_patterns!$S$72:$S$76</c15:sqref>
                  </c15:fullRef>
                </c:ext>
              </c:extLst>
              <c:f>likely_giving_patterns!$S$72</c:f>
              <c:numCache>
                <c:formatCode>General</c:formatCode>
                <c:ptCount val="1"/>
                <c:pt idx="0">
                  <c:v>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3-495D-A737-0D8C8AF02C34}"/>
            </c:ext>
          </c:extLst>
        </c:ser>
        <c:ser>
          <c:idx val="8"/>
          <c:order val="8"/>
          <c:tx>
            <c:strRef>
              <c:f>likely_giving_patterns!$T$71</c:f>
              <c:strCache>
                <c:ptCount val="1"/>
                <c:pt idx="0">
                  <c:v>0,2,3,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likely_giving_patterns!$T$72:$T$76</c15:sqref>
                  </c15:fullRef>
                </c:ext>
              </c:extLst>
              <c:f>likely_giving_patterns!$T$72</c:f>
              <c:numCache>
                <c:formatCode>General</c:formatCode>
                <c:ptCount val="1"/>
                <c:pt idx="0">
                  <c:v>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3-495D-A737-0D8C8AF02C34}"/>
            </c:ext>
          </c:extLst>
        </c:ser>
        <c:ser>
          <c:idx val="9"/>
          <c:order val="9"/>
          <c:tx>
            <c:strRef>
              <c:f>likely_giving_patterns!$U$71</c:f>
              <c:strCache>
                <c:ptCount val="1"/>
                <c:pt idx="0">
                  <c:v>0,4,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likely_giving_patterns!$U$72:$U$76</c15:sqref>
                  </c15:fullRef>
                </c:ext>
              </c:extLst>
              <c:f>likely_giving_patterns!$U$72</c:f>
              <c:numCache>
                <c:formatCode>General</c:formatCode>
                <c:ptCount val="1"/>
                <c:pt idx="0">
                  <c:v>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3-495D-A737-0D8C8AF02C34}"/>
            </c:ext>
          </c:extLst>
        </c:ser>
        <c:ser>
          <c:idx val="10"/>
          <c:order val="10"/>
          <c:tx>
            <c:strRef>
              <c:f>likely_giving_patterns!$V$71</c:f>
              <c:strCache>
                <c:ptCount val="1"/>
                <c:pt idx="0">
                  <c:v>0,3,4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likely_giving_patterns!$V$72:$V$76</c15:sqref>
                  </c15:fullRef>
                </c:ext>
              </c:extLst>
              <c:f>likely_giving_patterns!$V$72</c:f>
              <c:numCache>
                <c:formatCode>General</c:formatCode>
                <c:ptCount val="1"/>
                <c:pt idx="0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3-495D-A737-0D8C8AF02C34}"/>
            </c:ext>
          </c:extLst>
        </c:ser>
        <c:ser>
          <c:idx val="11"/>
          <c:order val="11"/>
          <c:tx>
            <c:strRef>
              <c:f>likely_giving_patterns!$W$71</c:f>
              <c:strCache>
                <c:ptCount val="1"/>
                <c:pt idx="0">
                  <c:v>0,1,4,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likely_giving_patterns!$W$72:$W$76</c15:sqref>
                  </c15:fullRef>
                </c:ext>
              </c:extLst>
              <c:f>likely_giving_patterns!$W$72</c:f>
              <c:numCache>
                <c:formatCode>General</c:formatCode>
                <c:ptCount val="1"/>
                <c:pt idx="0">
                  <c:v>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83-495D-A737-0D8C8AF02C34}"/>
            </c:ext>
          </c:extLst>
        </c:ser>
        <c:ser>
          <c:idx val="12"/>
          <c:order val="12"/>
          <c:tx>
            <c:strRef>
              <c:f>likely_giving_patterns!$X$71</c:f>
              <c:strCache>
                <c:ptCount val="1"/>
                <c:pt idx="0">
                  <c:v>0,1,2,4,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likely_giving_patterns!$X$72:$X$76</c15:sqref>
                  </c15:fullRef>
                </c:ext>
              </c:extLst>
              <c:f>likely_giving_patterns!$X$72</c:f>
              <c:numCache>
                <c:formatCode>General</c:formatCode>
                <c:ptCount val="1"/>
                <c:pt idx="0">
                  <c:v>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83-495D-A737-0D8C8AF02C34}"/>
            </c:ext>
          </c:extLst>
        </c:ser>
        <c:ser>
          <c:idx val="13"/>
          <c:order val="13"/>
          <c:tx>
            <c:strRef>
              <c:f>likely_giving_patterns!$Y$71</c:f>
              <c:strCache>
                <c:ptCount val="1"/>
                <c:pt idx="0">
                  <c:v>0,1,3,4,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likely_giving_patterns!$Y$72:$Y$76</c15:sqref>
                  </c15:fullRef>
                </c:ext>
              </c:extLst>
              <c:f>likely_giving_patterns!$Y$72</c:f>
              <c:numCache>
                <c:formatCode>General</c:formatCode>
                <c:ptCount val="1"/>
                <c:pt idx="0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83-495D-A737-0D8C8AF02C34}"/>
            </c:ext>
          </c:extLst>
        </c:ser>
        <c:ser>
          <c:idx val="14"/>
          <c:order val="14"/>
          <c:tx>
            <c:strRef>
              <c:f>likely_giving_patterns!$Z$71</c:f>
              <c:strCache>
                <c:ptCount val="1"/>
                <c:pt idx="0">
                  <c:v>0,2,3,4,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likely_giving_patterns!$Z$72:$Z$76</c15:sqref>
                  </c15:fullRef>
                </c:ext>
              </c:extLst>
              <c:f>likely_giving_patterns!$Z$72</c:f>
              <c:numCache>
                <c:formatCode>General</c:formatCode>
                <c:ptCount val="1"/>
                <c:pt idx="0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83-495D-A737-0D8C8AF02C34}"/>
            </c:ext>
          </c:extLst>
        </c:ser>
        <c:ser>
          <c:idx val="15"/>
          <c:order val="15"/>
          <c:tx>
            <c:strRef>
              <c:f>likely_giving_patterns!$AA$71</c:f>
              <c:strCache>
                <c:ptCount val="1"/>
                <c:pt idx="0">
                  <c:v>0,2,4,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likely_giving_patterns!$AA$72:$AA$76</c15:sqref>
                  </c15:fullRef>
                </c:ext>
              </c:extLst>
              <c:f>likely_giving_patterns!$AA$72</c:f>
              <c:numCache>
                <c:formatCode>General</c:formatCode>
                <c:ptCount val="1"/>
                <c:pt idx="0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83-495D-A737-0D8C8AF0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545376"/>
        <c:axId val="198382448"/>
      </c:barChart>
      <c:catAx>
        <c:axId val="21065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2448"/>
        <c:crosses val="autoZero"/>
        <c:auto val="1"/>
        <c:lblAlgn val="ctr"/>
        <c:lblOffset val="100"/>
        <c:noMultiLvlLbl val="0"/>
      </c:catAx>
      <c:valAx>
        <c:axId val="1983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Sheet8!$A$62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Sheet8!$B$62:$D$62</c15:sqref>
                  </c15:fullRef>
                </c:ext>
              </c:extLst>
              <c:f>Sheet8!$C$62:$D$62</c:f>
              <c:numCache>
                <c:formatCode>General</c:formatCode>
                <c:ptCount val="2"/>
                <c:pt idx="0">
                  <c:v>243403</c:v>
                </c:pt>
                <c:pt idx="1">
                  <c:v>124274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B-4CC9-9C00-FE2EBBB778A0}"/>
            </c:ext>
          </c:extLst>
        </c:ser>
        <c:ser>
          <c:idx val="1"/>
          <c:order val="1"/>
          <c:tx>
            <c:strRef>
              <c:f>Sheet8!$A$63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Sheet8!$B$63:$D$63</c15:sqref>
                  </c15:fullRef>
                </c:ext>
              </c:extLst>
              <c:f>Sheet8!$C$63:$D$63</c:f>
              <c:numCache>
                <c:formatCode>General</c:formatCode>
                <c:ptCount val="2"/>
                <c:pt idx="0">
                  <c:v>-1633065</c:v>
                </c:pt>
                <c:pt idx="1">
                  <c:v>-1576268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B-4CC9-9C00-FE2EBBB778A0}"/>
            </c:ext>
          </c:extLst>
        </c:ser>
        <c:ser>
          <c:idx val="2"/>
          <c:order val="2"/>
          <c:tx>
            <c:strRef>
              <c:f>Sheet8!$A$64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Sheet8!$B$64:$D$64</c15:sqref>
                  </c15:fullRef>
                </c:ext>
              </c:extLst>
              <c:f>Sheet8!$C$64:$D$64</c:f>
              <c:numCache>
                <c:formatCode>General</c:formatCode>
                <c:ptCount val="2"/>
                <c:pt idx="1">
                  <c:v>67477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B-4CC9-9C00-FE2EBBB778A0}"/>
            </c:ext>
          </c:extLst>
        </c:ser>
        <c:ser>
          <c:idx val="3"/>
          <c:order val="3"/>
          <c:tx>
            <c:strRef>
              <c:f>Sheet8!$A$65</c:f>
              <c:strCache>
                <c:ptCount val="1"/>
                <c:pt idx="0">
                  <c:v>recover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Sheet8!$B$65:$D$65</c15:sqref>
                  </c15:fullRef>
                </c:ext>
              </c:extLst>
              <c:f>Sheet8!$C$65:$D$65</c:f>
              <c:numCache>
                <c:formatCode>General</c:formatCode>
                <c:ptCount val="2"/>
                <c:pt idx="1">
                  <c:v>56797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B-4CC9-9C00-FE2EBBB778A0}"/>
            </c:ext>
          </c:extLst>
        </c:ser>
        <c:ser>
          <c:idx val="4"/>
          <c:order val="4"/>
          <c:tx>
            <c:strRef>
              <c:f>Sheet8!$A$66</c:f>
              <c:strCache>
                <c:ptCount val="1"/>
                <c:pt idx="0">
                  <c:v>no-lost from last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Sheet8!$B$66:$D$66</c15:sqref>
                  </c15:fullRef>
                </c:ext>
              </c:extLst>
              <c:f>Sheet8!$C$66:$D$66</c:f>
              <c:numCache>
                <c:formatCode>General</c:formatCode>
                <c:ptCount val="2"/>
                <c:pt idx="1">
                  <c:v>-13940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FB-4CC9-9C00-FE2EBBB7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50624"/>
        <c:axId val="1951400864"/>
      </c:barChart>
      <c:catAx>
        <c:axId val="21005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0864"/>
        <c:crosses val="autoZero"/>
        <c:auto val="1"/>
        <c:lblAlgn val="ctr"/>
        <c:lblOffset val="100"/>
        <c:noMultiLvlLbl val="0"/>
      </c:catAx>
      <c:valAx>
        <c:axId val="19514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Sheet9!$N$20</c:f>
              <c:strCache>
                <c:ptCount val="1"/>
                <c:pt idx="0">
                  <c:v>Donated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Sheet9!$M$21:$M$22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f>Sheet9!$N$21:$N$22</c:f>
              <c:numCache>
                <c:formatCode>General</c:formatCode>
                <c:ptCount val="2"/>
                <c:pt idx="0">
                  <c:v>243403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0-4CC7-977A-02A3570F5340}"/>
            </c:ext>
          </c:extLst>
        </c:ser>
        <c:ser>
          <c:idx val="1"/>
          <c:order val="1"/>
          <c:tx>
            <c:strRef>
              <c:f>Sheet9!$O$20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Sheet9!$M$21:$M$22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f>Sheet9!$O$21:$O$22</c:f>
              <c:numCache>
                <c:formatCode>General</c:formatCode>
                <c:ptCount val="2"/>
                <c:pt idx="1">
                  <c:v>67477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0-4CC7-977A-02A3570F5340}"/>
            </c:ext>
          </c:extLst>
        </c:ser>
        <c:ser>
          <c:idx val="2"/>
          <c:order val="2"/>
          <c:tx>
            <c:strRef>
              <c:f>Sheet9!$P$20</c:f>
              <c:strCache>
                <c:ptCount val="1"/>
                <c:pt idx="0">
                  <c:v>Recover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Sheet9!$M$21:$M$22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f>Sheet9!$P$21:$P$22</c:f>
              <c:numCache>
                <c:formatCode>General</c:formatCode>
                <c:ptCount val="2"/>
                <c:pt idx="1">
                  <c:v>56797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0-4CC7-977A-02A3570F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745504"/>
        <c:axId val="187090160"/>
      </c:barChart>
      <c:catAx>
        <c:axId val="3387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0160"/>
        <c:crosses val="autoZero"/>
        <c:auto val="1"/>
        <c:lblAlgn val="ctr"/>
        <c:lblOffset val="100"/>
        <c:noMultiLvlLbl val="0"/>
      </c:catAx>
      <c:valAx>
        <c:axId val="1870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0,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Sheet9!$C$2:$K$2</c15:sqref>
                  </c15:fullRef>
                </c:ext>
              </c:extLst>
              <c:f>(Sheet9!$E$2,Sheet9!$G$2,Sheet9!$I$2,Sheet9!$K$2)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CD6-4EFD-A27C-20351C398074}"/>
            </c:ext>
          </c:extLst>
        </c:ser>
        <c:ser>
          <c:idx val="1"/>
          <c:order val="1"/>
          <c:tx>
            <c:strRef>
              <c:f>Sheet9!$B$3</c:f>
              <c:strCache>
                <c:ptCount val="1"/>
                <c:pt idx="0">
                  <c:v>0,1,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Sheet9!$C$3:$K$3</c15:sqref>
                  </c15:fullRef>
                </c:ext>
              </c:extLst>
              <c:f>(Sheet9!$E$3,Sheet9!$G$3,Sheet9!$I$3,Sheet9!$K$3)</c:f>
              <c:numCache>
                <c:formatCode>General</c:formatCode>
                <c:ptCount val="4"/>
                <c:pt idx="0">
                  <c:v>161986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6-4EFD-A27C-20351C398074}"/>
            </c:ext>
          </c:extLst>
        </c:ser>
        <c:ser>
          <c:idx val="2"/>
          <c:order val="2"/>
          <c:tx>
            <c:strRef>
              <c:f>Sheet9!$B$4</c:f>
              <c:strCache>
                <c:ptCount val="1"/>
                <c:pt idx="0">
                  <c:v>0,2,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Sheet9!$C$4:$K$4</c15:sqref>
                  </c15:fullRef>
                </c:ext>
              </c:extLst>
              <c:f>(Sheet9!$E$4,Sheet9!$G$4,Sheet9!$I$4,Sheet9!$K$4)</c:f>
              <c:numCache>
                <c:formatCode>General</c:formatCode>
                <c:ptCount val="4"/>
                <c:pt idx="1">
                  <c:v>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6-4EFD-A27C-20351C398074}"/>
            </c:ext>
          </c:extLst>
        </c:ser>
        <c:ser>
          <c:idx val="3"/>
          <c:order val="3"/>
          <c:tx>
            <c:strRef>
              <c:f>Sheet9!$B$5</c:f>
              <c:strCache>
                <c:ptCount val="1"/>
                <c:pt idx="0">
                  <c:v>0,1,2,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Sheet9!$C$5:$K$5</c15:sqref>
                  </c15:fullRef>
                </c:ext>
              </c:extLst>
              <c:f>(Sheet9!$E$5,Sheet9!$G$5,Sheet9!$I$5,Sheet9!$K$5)</c:f>
              <c:numCache>
                <c:formatCode>General</c:formatCode>
                <c:ptCount val="4"/>
                <c:pt idx="0">
                  <c:v>37634</c:v>
                </c:pt>
                <c:pt idx="1">
                  <c:v>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6-4EFD-A27C-20351C398074}"/>
            </c:ext>
          </c:extLst>
        </c:ser>
        <c:ser>
          <c:idx val="4"/>
          <c:order val="4"/>
          <c:tx>
            <c:strRef>
              <c:f>Sheet9!$B$6</c:f>
              <c:strCache>
                <c:ptCount val="1"/>
                <c:pt idx="0">
                  <c:v>0,3,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Sheet9!$C$6:$K$6</c15:sqref>
                  </c15:fullRef>
                </c:ext>
              </c:extLst>
              <c:f>(Sheet9!$E$6,Sheet9!$G$6,Sheet9!$I$6,Sheet9!$K$6)</c:f>
              <c:numCache>
                <c:formatCode>General</c:formatCode>
                <c:ptCount val="4"/>
                <c:pt idx="2">
                  <c:v>17615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6-4EFD-A27C-20351C398074}"/>
            </c:ext>
          </c:extLst>
        </c:ser>
        <c:ser>
          <c:idx val="5"/>
          <c:order val="5"/>
          <c:tx>
            <c:strRef>
              <c:f>Sheet9!$B$7</c:f>
              <c:strCache>
                <c:ptCount val="1"/>
                <c:pt idx="0">
                  <c:v>0,1,2,3,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Sheet9!$C$7:$K$7</c15:sqref>
                  </c15:fullRef>
                </c:ext>
              </c:extLst>
              <c:f>(Sheet9!$E$7,Sheet9!$G$7,Sheet9!$I$7,Sheet9!$K$7)</c:f>
              <c:numCache>
                <c:formatCode>General</c:formatCode>
                <c:ptCount val="4"/>
                <c:pt idx="0">
                  <c:v>13780</c:v>
                </c:pt>
                <c:pt idx="1">
                  <c:v>13780</c:v>
                </c:pt>
                <c:pt idx="2">
                  <c:v>13780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D6-4EFD-A27C-20351C398074}"/>
            </c:ext>
          </c:extLst>
        </c:ser>
        <c:ser>
          <c:idx val="6"/>
          <c:order val="6"/>
          <c:tx>
            <c:strRef>
              <c:f>Sheet9!$B$8</c:f>
              <c:strCache>
                <c:ptCount val="1"/>
                <c:pt idx="0">
                  <c:v>0,1,2,3,4,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Sheet9!$C$8:$K$8</c15:sqref>
                  </c15:fullRef>
                </c:ext>
              </c:extLst>
              <c:f>(Sheet9!$E$8,Sheet9!$G$8,Sheet9!$I$8,Sheet9!$K$8)</c:f>
              <c:numCache>
                <c:formatCode>General</c:formatCode>
                <c:ptCount val="4"/>
                <c:pt idx="0">
                  <c:v>13098</c:v>
                </c:pt>
                <c:pt idx="1">
                  <c:v>13098</c:v>
                </c:pt>
                <c:pt idx="2">
                  <c:v>13098</c:v>
                </c:pt>
                <c:pt idx="3">
                  <c:v>13098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D6-4EFD-A27C-20351C398074}"/>
            </c:ext>
          </c:extLst>
        </c:ser>
        <c:ser>
          <c:idx val="7"/>
          <c:order val="7"/>
          <c:tx>
            <c:strRef>
              <c:f>Sheet9!$B$9</c:f>
              <c:strCache>
                <c:ptCount val="1"/>
                <c:pt idx="0">
                  <c:v>0,1,3,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Sheet9!$C$9:$K$9</c15:sqref>
                  </c15:fullRef>
                </c:ext>
              </c:extLst>
              <c:f>(Sheet9!$E$9,Sheet9!$G$9,Sheet9!$I$9,Sheet9!$K$9)</c:f>
              <c:numCache>
                <c:formatCode>General</c:formatCode>
                <c:ptCount val="4"/>
                <c:pt idx="0">
                  <c:v>8132</c:v>
                </c:pt>
                <c:pt idx="2">
                  <c:v>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D6-4EFD-A27C-20351C398074}"/>
            </c:ext>
          </c:extLst>
        </c:ser>
        <c:ser>
          <c:idx val="8"/>
          <c:order val="8"/>
          <c:tx>
            <c:strRef>
              <c:f>Sheet9!$B$10</c:f>
              <c:strCache>
                <c:ptCount val="1"/>
                <c:pt idx="0">
                  <c:v>0,2,3,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Sheet9!$C$10:$K$10</c15:sqref>
                  </c15:fullRef>
                </c:ext>
              </c:extLst>
              <c:f>(Sheet9!$E$10,Sheet9!$G$10,Sheet9!$I$10,Sheet9!$K$10)</c:f>
              <c:numCache>
                <c:formatCode>General</c:formatCode>
                <c:ptCount val="4"/>
                <c:pt idx="1">
                  <c:v>7626</c:v>
                </c:pt>
                <c:pt idx="2">
                  <c:v>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D6-4EFD-A27C-20351C398074}"/>
            </c:ext>
          </c:extLst>
        </c:ser>
        <c:ser>
          <c:idx val="9"/>
          <c:order val="9"/>
          <c:tx>
            <c:strRef>
              <c:f>Sheet9!$B$11</c:f>
              <c:strCache>
                <c:ptCount val="1"/>
                <c:pt idx="0">
                  <c:v>0,4,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Sheet9!$C$11:$K$11</c15:sqref>
                  </c15:fullRef>
                </c:ext>
              </c:extLst>
              <c:f>(Sheet9!$E$11,Sheet9!$G$11,Sheet9!$I$11,Sheet9!$K$11)</c:f>
              <c:numCache>
                <c:formatCode>General</c:formatCode>
                <c:ptCount val="4"/>
                <c:pt idx="3">
                  <c:v>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D6-4EFD-A27C-20351C398074}"/>
            </c:ext>
          </c:extLst>
        </c:ser>
        <c:ser>
          <c:idx val="10"/>
          <c:order val="10"/>
          <c:tx>
            <c:strRef>
              <c:f>Sheet9!$B$12</c:f>
              <c:strCache>
                <c:ptCount val="1"/>
                <c:pt idx="0">
                  <c:v>0,3,4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Sheet9!$C$12:$K$12</c15:sqref>
                  </c15:fullRef>
                </c:ext>
              </c:extLst>
              <c:f>(Sheet9!$E$12,Sheet9!$G$12,Sheet9!$I$12,Sheet9!$K$12)</c:f>
              <c:numCache>
                <c:formatCode>General</c:formatCode>
                <c:ptCount val="4"/>
                <c:pt idx="2">
                  <c:v>3108</c:v>
                </c:pt>
                <c:pt idx="3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D6-4EFD-A27C-20351C398074}"/>
            </c:ext>
          </c:extLst>
        </c:ser>
        <c:ser>
          <c:idx val="11"/>
          <c:order val="11"/>
          <c:tx>
            <c:strRef>
              <c:f>Sheet9!$B$13</c:f>
              <c:strCache>
                <c:ptCount val="1"/>
                <c:pt idx="0">
                  <c:v>0,1,4,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Sheet9!$C$13:$K$13</c15:sqref>
                  </c15:fullRef>
                </c:ext>
              </c:extLst>
              <c:f>(Sheet9!$E$13,Sheet9!$G$13,Sheet9!$I$13,Sheet9!$K$13)</c:f>
              <c:numCache>
                <c:formatCode>General</c:formatCode>
                <c:ptCount val="4"/>
                <c:pt idx="0">
                  <c:v>2993</c:v>
                </c:pt>
                <c:pt idx="3">
                  <c:v>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D6-4EFD-A27C-20351C398074}"/>
            </c:ext>
          </c:extLst>
        </c:ser>
        <c:ser>
          <c:idx val="12"/>
          <c:order val="12"/>
          <c:tx>
            <c:strRef>
              <c:f>Sheet9!$B$14</c:f>
              <c:strCache>
                <c:ptCount val="1"/>
                <c:pt idx="0">
                  <c:v>0,1,2,4,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Sheet9!$C$14:$K$14</c15:sqref>
                  </c15:fullRef>
                </c:ext>
              </c:extLst>
              <c:f>(Sheet9!$E$14,Sheet9!$G$14,Sheet9!$I$14,Sheet9!$K$14)</c:f>
              <c:numCache>
                <c:formatCode>General</c:formatCode>
                <c:ptCount val="4"/>
                <c:pt idx="0">
                  <c:v>2965</c:v>
                </c:pt>
                <c:pt idx="1">
                  <c:v>2965</c:v>
                </c:pt>
                <c:pt idx="3">
                  <c:v>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D6-4EFD-A27C-20351C398074}"/>
            </c:ext>
          </c:extLst>
        </c:ser>
        <c:ser>
          <c:idx val="13"/>
          <c:order val="13"/>
          <c:tx>
            <c:strRef>
              <c:f>Sheet9!$B$15</c:f>
              <c:strCache>
                <c:ptCount val="1"/>
                <c:pt idx="0">
                  <c:v>0,1,3,4,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Sheet9!$C$15:$K$15</c15:sqref>
                  </c15:fullRef>
                </c:ext>
              </c:extLst>
              <c:f>(Sheet9!$E$15,Sheet9!$G$15,Sheet9!$I$15,Sheet9!$K$15)</c:f>
              <c:numCache>
                <c:formatCode>General</c:formatCode>
                <c:ptCount val="4"/>
                <c:pt idx="0">
                  <c:v>2815</c:v>
                </c:pt>
                <c:pt idx="2">
                  <c:v>2815</c:v>
                </c:pt>
                <c:pt idx="3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D6-4EFD-A27C-20351C398074}"/>
            </c:ext>
          </c:extLst>
        </c:ser>
        <c:ser>
          <c:idx val="14"/>
          <c:order val="14"/>
          <c:tx>
            <c:strRef>
              <c:f>Sheet9!$B$16</c:f>
              <c:strCache>
                <c:ptCount val="1"/>
                <c:pt idx="0">
                  <c:v>0,2,3,4,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Sheet9!$C$16:$K$16</c15:sqref>
                  </c15:fullRef>
                </c:ext>
              </c:extLst>
              <c:f>(Sheet9!$E$16,Sheet9!$G$16,Sheet9!$I$16,Sheet9!$K$16)</c:f>
              <c:numCache>
                <c:formatCode>General</c:formatCode>
                <c:ptCount val="4"/>
                <c:pt idx="1">
                  <c:v>2735</c:v>
                </c:pt>
                <c:pt idx="2">
                  <c:v>2735</c:v>
                </c:pt>
                <c:pt idx="3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D6-4EFD-A27C-20351C398074}"/>
            </c:ext>
          </c:extLst>
        </c:ser>
        <c:ser>
          <c:idx val="15"/>
          <c:order val="15"/>
          <c:tx>
            <c:strRef>
              <c:f>Sheet9!$B$17</c:f>
              <c:strCache>
                <c:ptCount val="1"/>
                <c:pt idx="0">
                  <c:v>0,2,4,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Sheet9!$C$17:$K$17</c15:sqref>
                  </c15:fullRef>
                </c:ext>
              </c:extLst>
              <c:f>(Sheet9!$E$17,Sheet9!$G$17,Sheet9!$I$17,Sheet9!$K$17)</c:f>
              <c:numCache>
                <c:formatCode>General</c:formatCode>
                <c:ptCount val="4"/>
                <c:pt idx="1">
                  <c:v>2035</c:v>
                </c:pt>
                <c:pt idx="3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D6-4EFD-A27C-20351C39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41024"/>
        <c:axId val="1951401696"/>
      </c:barChart>
      <c:catAx>
        <c:axId val="2100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1696"/>
        <c:crosses val="autoZero"/>
        <c:auto val="1"/>
        <c:lblAlgn val="ctr"/>
        <c:lblOffset val="100"/>
        <c:noMultiLvlLbl val="0"/>
      </c:catAx>
      <c:valAx>
        <c:axId val="1951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BCE81DB-9005-4DCD-BF4F-4ACE6A333E4E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DF40B2A-D508-4EC1-A2A6-6F3E9B43CE99}">
      <dgm:prSet phldrT="[Text]"/>
      <dgm:spPr/>
      <dgm:t>
        <a:bodyPr/>
        <a:lstStyle/>
        <a:p>
          <a:r>
            <a:rPr lang="en-US"/>
            <a:t>yr0</a:t>
          </a:r>
        </a:p>
      </dgm:t>
    </dgm:pt>
    <dgm:pt modelId="{CC376512-BF02-417E-960F-A57B8139A5A7}" type="parTrans" cxnId="{3FE5583B-4135-4219-8C75-68C5E3D1CCF7}">
      <dgm:prSet/>
      <dgm:spPr/>
      <dgm:t>
        <a:bodyPr/>
        <a:lstStyle/>
        <a:p>
          <a:endParaRPr lang="en-US"/>
        </a:p>
      </dgm:t>
    </dgm:pt>
    <dgm:pt modelId="{57A19BA7-33B5-4B6D-B6BE-E018EDFAEEC9}" type="sibTrans" cxnId="{3FE5583B-4135-4219-8C75-68C5E3D1CCF7}">
      <dgm:prSet/>
      <dgm:spPr/>
      <dgm:t>
        <a:bodyPr/>
        <a:lstStyle/>
        <a:p>
          <a:endParaRPr lang="en-US"/>
        </a:p>
      </dgm:t>
    </dgm:pt>
    <dgm:pt modelId="{E6B85425-A7C5-45A0-BEFD-81C26BA9479C}">
      <dgm:prSet phldrT="[Text]"/>
      <dgm:spPr/>
      <dgm:t>
        <a:bodyPr/>
        <a:lstStyle/>
        <a:p>
          <a:r>
            <a:rPr lang="en-US"/>
            <a:t>yr1 yes 01</a:t>
          </a:r>
        </a:p>
      </dgm:t>
    </dgm:pt>
    <dgm:pt modelId="{E1E03805-B54B-48B6-9FD7-B09C3220DA7D}" type="parTrans" cxnId="{63E31CF3-BFC2-4525-96BB-863913573D8C}">
      <dgm:prSet/>
      <dgm:spPr/>
      <dgm:t>
        <a:bodyPr/>
        <a:lstStyle/>
        <a:p>
          <a:endParaRPr lang="en-US"/>
        </a:p>
      </dgm:t>
    </dgm:pt>
    <dgm:pt modelId="{095F3708-9351-408D-B7B8-5477D3925C36}" type="sibTrans" cxnId="{63E31CF3-BFC2-4525-96BB-863913573D8C}">
      <dgm:prSet/>
      <dgm:spPr/>
      <dgm:t>
        <a:bodyPr/>
        <a:lstStyle/>
        <a:p>
          <a:endParaRPr lang="en-US"/>
        </a:p>
      </dgm:t>
    </dgm:pt>
    <dgm:pt modelId="{F6C23818-1483-4F50-81E6-D7A6F6FA4CCA}">
      <dgm:prSet phldrT="[Text]"/>
      <dgm:spPr/>
      <dgm:t>
        <a:bodyPr/>
        <a:lstStyle/>
        <a:p>
          <a:r>
            <a:rPr lang="en-US"/>
            <a:t>yr2 yes 012</a:t>
          </a:r>
        </a:p>
      </dgm:t>
    </dgm:pt>
    <dgm:pt modelId="{9B9C2E3B-B9B7-4A1F-AFCB-AB40AB4D93E3}" type="parTrans" cxnId="{E177E706-A31F-4D6D-9310-61A60DF7F665}">
      <dgm:prSet/>
      <dgm:spPr/>
      <dgm:t>
        <a:bodyPr/>
        <a:lstStyle/>
        <a:p>
          <a:endParaRPr lang="en-US"/>
        </a:p>
      </dgm:t>
    </dgm:pt>
    <dgm:pt modelId="{CF9FE27D-840B-47D0-A0B7-F0E883CC12DF}" type="sibTrans" cxnId="{E177E706-A31F-4D6D-9310-61A60DF7F665}">
      <dgm:prSet/>
      <dgm:spPr/>
      <dgm:t>
        <a:bodyPr/>
        <a:lstStyle/>
        <a:p>
          <a:endParaRPr lang="en-US"/>
        </a:p>
      </dgm:t>
    </dgm:pt>
    <dgm:pt modelId="{CD855F8D-C2A8-47C3-B0AD-E65FD064F529}">
      <dgm:prSet phldrT="[Text]"/>
      <dgm:spPr/>
      <dgm:t>
        <a:bodyPr/>
        <a:lstStyle/>
        <a:p>
          <a:r>
            <a:rPr lang="en-US"/>
            <a:t>yr1 no</a:t>
          </a:r>
        </a:p>
      </dgm:t>
    </dgm:pt>
    <dgm:pt modelId="{412BE102-2820-4CB0-8E22-72C296E7047B}" type="parTrans" cxnId="{C0770A31-94E8-467A-8446-56F11EBC3750}">
      <dgm:prSet/>
      <dgm:spPr/>
      <dgm:t>
        <a:bodyPr/>
        <a:lstStyle/>
        <a:p>
          <a:endParaRPr lang="en-US"/>
        </a:p>
      </dgm:t>
    </dgm:pt>
    <dgm:pt modelId="{57345530-343D-4EF0-A6CB-F570FD4B2F3B}" type="sibTrans" cxnId="{C0770A31-94E8-467A-8446-56F11EBC3750}">
      <dgm:prSet/>
      <dgm:spPr/>
      <dgm:t>
        <a:bodyPr/>
        <a:lstStyle/>
        <a:p>
          <a:endParaRPr lang="en-US"/>
        </a:p>
      </dgm:t>
    </dgm:pt>
    <dgm:pt modelId="{B75DE7AD-3EC1-4462-A79E-B97170CA834F}">
      <dgm:prSet phldrT="[Text]"/>
      <dgm:spPr/>
      <dgm:t>
        <a:bodyPr/>
        <a:lstStyle/>
        <a:p>
          <a:r>
            <a:rPr lang="en-US"/>
            <a:t>yr2 yes</a:t>
          </a:r>
        </a:p>
      </dgm:t>
    </dgm:pt>
    <dgm:pt modelId="{ABD0DEC5-6F4F-454B-A932-5BEBF8F17A82}" type="parTrans" cxnId="{49A4EC6C-B875-40CF-9107-016AD5C14EF6}">
      <dgm:prSet/>
      <dgm:spPr/>
      <dgm:t>
        <a:bodyPr/>
        <a:lstStyle/>
        <a:p>
          <a:endParaRPr lang="en-US"/>
        </a:p>
      </dgm:t>
    </dgm:pt>
    <dgm:pt modelId="{9C000D7D-F09E-4CEE-8614-989AADB30A76}" type="sibTrans" cxnId="{49A4EC6C-B875-40CF-9107-016AD5C14EF6}">
      <dgm:prSet/>
      <dgm:spPr/>
      <dgm:t>
        <a:bodyPr/>
        <a:lstStyle/>
        <a:p>
          <a:endParaRPr lang="en-US"/>
        </a:p>
      </dgm:t>
    </dgm:pt>
    <dgm:pt modelId="{101971F9-F59E-44B4-9252-3CEAD9C12F64}">
      <dgm:prSet phldrT="[Text]"/>
      <dgm:spPr/>
      <dgm:t>
        <a:bodyPr/>
        <a:lstStyle/>
        <a:p>
          <a:r>
            <a:rPr lang="en-US"/>
            <a:t>yr2 no</a:t>
          </a:r>
        </a:p>
      </dgm:t>
    </dgm:pt>
    <dgm:pt modelId="{3B1E57E7-4978-45BC-A23C-793AE96546F2}" type="parTrans" cxnId="{5EFE4E03-9873-4D3A-8DE2-B5AAA13024E0}">
      <dgm:prSet/>
      <dgm:spPr/>
      <dgm:t>
        <a:bodyPr/>
        <a:lstStyle/>
        <a:p>
          <a:endParaRPr lang="en-US"/>
        </a:p>
      </dgm:t>
    </dgm:pt>
    <dgm:pt modelId="{38F4F8AF-2D95-4CA4-9EC5-21348A788EE6}" type="sibTrans" cxnId="{5EFE4E03-9873-4D3A-8DE2-B5AAA13024E0}">
      <dgm:prSet/>
      <dgm:spPr/>
      <dgm:t>
        <a:bodyPr/>
        <a:lstStyle/>
        <a:p>
          <a:endParaRPr lang="en-US"/>
        </a:p>
      </dgm:t>
    </dgm:pt>
    <dgm:pt modelId="{84547700-054C-4504-8CF3-7F842054F5BE}">
      <dgm:prSet phldrT="[Text]"/>
      <dgm:spPr/>
      <dgm:t>
        <a:bodyPr/>
        <a:lstStyle/>
        <a:p>
          <a:r>
            <a:rPr lang="en-US"/>
            <a:t>yr2 no</a:t>
          </a:r>
        </a:p>
      </dgm:t>
    </dgm:pt>
    <dgm:pt modelId="{B6A69D74-E33B-4E28-B068-F77601A3D98E}" type="parTrans" cxnId="{38AE9940-C2F0-4916-AA36-1FBA37F24ACD}">
      <dgm:prSet/>
      <dgm:spPr/>
      <dgm:t>
        <a:bodyPr/>
        <a:lstStyle/>
        <a:p>
          <a:endParaRPr lang="en-US"/>
        </a:p>
      </dgm:t>
    </dgm:pt>
    <dgm:pt modelId="{0C12F8F1-2BBC-4E08-9909-510D50B15391}" type="sibTrans" cxnId="{38AE9940-C2F0-4916-AA36-1FBA37F24ACD}">
      <dgm:prSet/>
      <dgm:spPr/>
      <dgm:t>
        <a:bodyPr/>
        <a:lstStyle/>
        <a:p>
          <a:endParaRPr lang="en-US"/>
        </a:p>
      </dgm:t>
    </dgm:pt>
    <dgm:pt modelId="{A996E0BA-A7B7-42E1-A6B2-490EA78CE570}">
      <dgm:prSet phldrT="[Text]"/>
      <dgm:spPr/>
      <dgm:t>
        <a:bodyPr/>
        <a:lstStyle/>
        <a:p>
          <a:r>
            <a:rPr lang="en-US"/>
            <a:t>yr3 yes</a:t>
          </a:r>
        </a:p>
      </dgm:t>
    </dgm:pt>
    <dgm:pt modelId="{0204CC0E-E9AE-4F61-B87D-1BD631CDDC5B}" type="parTrans" cxnId="{6CDB4BD6-ED11-4E6B-ACC0-FA76842414B5}">
      <dgm:prSet/>
      <dgm:spPr/>
      <dgm:t>
        <a:bodyPr/>
        <a:lstStyle/>
        <a:p>
          <a:endParaRPr lang="en-US"/>
        </a:p>
      </dgm:t>
    </dgm:pt>
    <dgm:pt modelId="{CC7FAF3B-14EA-49B8-8415-6A186F987BD3}" type="sibTrans" cxnId="{6CDB4BD6-ED11-4E6B-ACC0-FA76842414B5}">
      <dgm:prSet/>
      <dgm:spPr/>
      <dgm:t>
        <a:bodyPr/>
        <a:lstStyle/>
        <a:p>
          <a:endParaRPr lang="en-US"/>
        </a:p>
      </dgm:t>
    </dgm:pt>
    <dgm:pt modelId="{A87065AF-DC62-4146-A946-CB6E1931259F}">
      <dgm:prSet phldrT="[Text]"/>
      <dgm:spPr/>
      <dgm:t>
        <a:bodyPr/>
        <a:lstStyle/>
        <a:p>
          <a:r>
            <a:rPr lang="en-US"/>
            <a:t>yr3 no</a:t>
          </a:r>
        </a:p>
      </dgm:t>
    </dgm:pt>
    <dgm:pt modelId="{220F1C68-8EFF-4CF3-AE4B-20AFB4F45975}" type="parTrans" cxnId="{FA12CEB5-35BF-4344-992B-6C46F5608778}">
      <dgm:prSet/>
      <dgm:spPr/>
      <dgm:t>
        <a:bodyPr/>
        <a:lstStyle/>
        <a:p>
          <a:endParaRPr lang="en-US"/>
        </a:p>
      </dgm:t>
    </dgm:pt>
    <dgm:pt modelId="{033FC199-F3C9-4F5C-8214-A1060C331742}" type="sibTrans" cxnId="{FA12CEB5-35BF-4344-992B-6C46F5608778}">
      <dgm:prSet/>
      <dgm:spPr/>
      <dgm:t>
        <a:bodyPr/>
        <a:lstStyle/>
        <a:p>
          <a:endParaRPr lang="en-US"/>
        </a:p>
      </dgm:t>
    </dgm:pt>
    <dgm:pt modelId="{B14D5FC8-567F-456C-8268-DBB169849DDD}">
      <dgm:prSet phldrT="[Text]"/>
      <dgm:spPr/>
      <dgm:t>
        <a:bodyPr/>
        <a:lstStyle/>
        <a:p>
          <a:r>
            <a:rPr lang="en-US"/>
            <a:t>yr3 yes</a:t>
          </a:r>
        </a:p>
      </dgm:t>
    </dgm:pt>
    <dgm:pt modelId="{685C7E3D-0FA6-4D14-ABB4-A046EA2EA4B4}" type="parTrans" cxnId="{F403BDB4-D087-4358-BD51-B889AB961F35}">
      <dgm:prSet/>
      <dgm:spPr/>
      <dgm:t>
        <a:bodyPr/>
        <a:lstStyle/>
        <a:p>
          <a:endParaRPr lang="en-US"/>
        </a:p>
      </dgm:t>
    </dgm:pt>
    <dgm:pt modelId="{87A741E1-F06B-417F-9268-AE746C03FB03}" type="sibTrans" cxnId="{F403BDB4-D087-4358-BD51-B889AB961F35}">
      <dgm:prSet/>
      <dgm:spPr/>
      <dgm:t>
        <a:bodyPr/>
        <a:lstStyle/>
        <a:p>
          <a:endParaRPr lang="en-US"/>
        </a:p>
      </dgm:t>
    </dgm:pt>
    <dgm:pt modelId="{7916C0B0-5EAE-4ECF-8E51-1FA5BD1EA069}">
      <dgm:prSet phldrT="[Text]"/>
      <dgm:spPr/>
      <dgm:t>
        <a:bodyPr/>
        <a:lstStyle/>
        <a:p>
          <a:r>
            <a:rPr lang="en-US"/>
            <a:t>yr3 no</a:t>
          </a:r>
        </a:p>
      </dgm:t>
    </dgm:pt>
    <dgm:pt modelId="{330487CA-0591-4824-9AC6-1EEC68AE1B29}" type="parTrans" cxnId="{86EF7636-6369-429A-92AE-B88087F1D69A}">
      <dgm:prSet/>
      <dgm:spPr/>
      <dgm:t>
        <a:bodyPr/>
        <a:lstStyle/>
        <a:p>
          <a:endParaRPr lang="en-US"/>
        </a:p>
      </dgm:t>
    </dgm:pt>
    <dgm:pt modelId="{F08F93B9-94BF-4D88-8D3B-D7FE14F19250}" type="sibTrans" cxnId="{86EF7636-6369-429A-92AE-B88087F1D69A}">
      <dgm:prSet/>
      <dgm:spPr/>
      <dgm:t>
        <a:bodyPr/>
        <a:lstStyle/>
        <a:p>
          <a:endParaRPr lang="en-US"/>
        </a:p>
      </dgm:t>
    </dgm:pt>
    <dgm:pt modelId="{33A26486-792A-48A5-A2DD-C16A03FDF09A}">
      <dgm:prSet phldrT="[Text]"/>
      <dgm:spPr/>
      <dgm:t>
        <a:bodyPr/>
        <a:lstStyle/>
        <a:p>
          <a:r>
            <a:rPr lang="en-US"/>
            <a:t>yr3 yes</a:t>
          </a:r>
        </a:p>
      </dgm:t>
    </dgm:pt>
    <dgm:pt modelId="{7D522EBA-1E56-4B3F-BD71-EAA4284B3F51}" type="parTrans" cxnId="{6BA65863-48B1-4BA1-94E6-A96BC2E086FF}">
      <dgm:prSet/>
      <dgm:spPr/>
      <dgm:t>
        <a:bodyPr/>
        <a:lstStyle/>
        <a:p>
          <a:endParaRPr lang="en-US"/>
        </a:p>
      </dgm:t>
    </dgm:pt>
    <dgm:pt modelId="{9A50CA1F-123D-459A-80C7-F58A80813324}" type="sibTrans" cxnId="{6BA65863-48B1-4BA1-94E6-A96BC2E086FF}">
      <dgm:prSet/>
      <dgm:spPr/>
      <dgm:t>
        <a:bodyPr/>
        <a:lstStyle/>
        <a:p>
          <a:endParaRPr lang="en-US"/>
        </a:p>
      </dgm:t>
    </dgm:pt>
    <dgm:pt modelId="{6CECF00C-DF48-424F-9430-62485E375B00}">
      <dgm:prSet phldrT="[Text]"/>
      <dgm:spPr/>
      <dgm:t>
        <a:bodyPr/>
        <a:lstStyle/>
        <a:p>
          <a:r>
            <a:rPr lang="en-US"/>
            <a:t>yr3 no</a:t>
          </a:r>
        </a:p>
      </dgm:t>
    </dgm:pt>
    <dgm:pt modelId="{E86BAEC7-8F69-4B31-821E-F95D4262205E}" type="parTrans" cxnId="{083E58EE-EE5B-4CA7-8AA5-E7735199ACD2}">
      <dgm:prSet/>
      <dgm:spPr/>
      <dgm:t>
        <a:bodyPr/>
        <a:lstStyle/>
        <a:p>
          <a:endParaRPr lang="en-US"/>
        </a:p>
      </dgm:t>
    </dgm:pt>
    <dgm:pt modelId="{63AA9C79-9A29-4B59-8ADA-361249EBB8B9}" type="sibTrans" cxnId="{083E58EE-EE5B-4CA7-8AA5-E7735199ACD2}">
      <dgm:prSet/>
      <dgm:spPr/>
      <dgm:t>
        <a:bodyPr/>
        <a:lstStyle/>
        <a:p>
          <a:endParaRPr lang="en-US"/>
        </a:p>
      </dgm:t>
    </dgm:pt>
    <dgm:pt modelId="{D79B6C5E-775B-48DF-B4F3-357F940F78B2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3A4E6D7A-DBB2-41C0-BD51-603A4A5DD1D9}" type="parTrans" cxnId="{75357264-3C92-4279-AEDD-48B59F131519}">
      <dgm:prSet/>
      <dgm:spPr/>
      <dgm:t>
        <a:bodyPr/>
        <a:lstStyle/>
        <a:p>
          <a:endParaRPr lang="en-US"/>
        </a:p>
      </dgm:t>
    </dgm:pt>
    <dgm:pt modelId="{143B0EA6-0951-4780-ACE7-1132B8CB7B10}" type="sibTrans" cxnId="{75357264-3C92-4279-AEDD-48B59F131519}">
      <dgm:prSet/>
      <dgm:spPr/>
      <dgm:t>
        <a:bodyPr/>
        <a:lstStyle/>
        <a:p>
          <a:endParaRPr lang="en-US"/>
        </a:p>
      </dgm:t>
    </dgm:pt>
    <dgm:pt modelId="{9482A273-043B-406F-94F4-D451BA80C39F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266AF0B2-416E-4749-B892-F6FF6D15467E}" type="parTrans" cxnId="{FA7EADBE-497A-4836-B6DA-B9A41E8AFB25}">
      <dgm:prSet/>
      <dgm:spPr/>
      <dgm:t>
        <a:bodyPr/>
        <a:lstStyle/>
        <a:p>
          <a:endParaRPr lang="en-US"/>
        </a:p>
      </dgm:t>
    </dgm:pt>
    <dgm:pt modelId="{C3C426A4-1D07-4D22-B972-6EBF734C10EE}" type="sibTrans" cxnId="{FA7EADBE-497A-4836-B6DA-B9A41E8AFB25}">
      <dgm:prSet/>
      <dgm:spPr/>
      <dgm:t>
        <a:bodyPr/>
        <a:lstStyle/>
        <a:p>
          <a:endParaRPr lang="en-US"/>
        </a:p>
      </dgm:t>
    </dgm:pt>
    <dgm:pt modelId="{B152AA79-9D3D-462A-B562-64F2712C11C2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6E0DB398-0BDC-4090-B1D1-BC09B96A6D27}" type="parTrans" cxnId="{7044BC53-9557-4A71-808E-06D76D52196B}">
      <dgm:prSet/>
      <dgm:spPr/>
      <dgm:t>
        <a:bodyPr/>
        <a:lstStyle/>
        <a:p>
          <a:endParaRPr lang="en-US"/>
        </a:p>
      </dgm:t>
    </dgm:pt>
    <dgm:pt modelId="{14209243-EB1F-422B-90C8-E190A9B86DA8}" type="sibTrans" cxnId="{7044BC53-9557-4A71-808E-06D76D52196B}">
      <dgm:prSet/>
      <dgm:spPr/>
      <dgm:t>
        <a:bodyPr/>
        <a:lstStyle/>
        <a:p>
          <a:endParaRPr lang="en-US"/>
        </a:p>
      </dgm:t>
    </dgm:pt>
    <dgm:pt modelId="{1A3D24AE-76ED-420C-BDF3-EF7A8F59A17E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4F60646F-9643-44D5-BA5D-3DB4DFB22A92}" type="parTrans" cxnId="{97A6C1EA-D3F6-4B0E-B5C4-61CA9D4664CC}">
      <dgm:prSet/>
      <dgm:spPr/>
      <dgm:t>
        <a:bodyPr/>
        <a:lstStyle/>
        <a:p>
          <a:endParaRPr lang="en-US"/>
        </a:p>
      </dgm:t>
    </dgm:pt>
    <dgm:pt modelId="{34C10D21-102F-459D-91E7-117E0F2A820F}" type="sibTrans" cxnId="{97A6C1EA-D3F6-4B0E-B5C4-61CA9D4664CC}">
      <dgm:prSet/>
      <dgm:spPr/>
      <dgm:t>
        <a:bodyPr/>
        <a:lstStyle/>
        <a:p>
          <a:endParaRPr lang="en-US"/>
        </a:p>
      </dgm:t>
    </dgm:pt>
    <dgm:pt modelId="{871C9098-D048-47E9-8815-86751774179E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1343FF1A-B160-4CE0-A936-F54733770AC7}" type="parTrans" cxnId="{6F0AAB19-DCD7-4288-8E8E-6466412A5505}">
      <dgm:prSet/>
      <dgm:spPr/>
      <dgm:t>
        <a:bodyPr/>
        <a:lstStyle/>
        <a:p>
          <a:endParaRPr lang="en-US"/>
        </a:p>
      </dgm:t>
    </dgm:pt>
    <dgm:pt modelId="{6F8AA829-408D-4292-9B83-90865CB2C3EE}" type="sibTrans" cxnId="{6F0AAB19-DCD7-4288-8E8E-6466412A5505}">
      <dgm:prSet/>
      <dgm:spPr/>
      <dgm:t>
        <a:bodyPr/>
        <a:lstStyle/>
        <a:p>
          <a:endParaRPr lang="en-US"/>
        </a:p>
      </dgm:t>
    </dgm:pt>
    <dgm:pt modelId="{250799A2-4F53-464F-98A4-90CEDD2A2CC5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989292A9-DB0C-49C0-A259-F7FC3DF9FA55}" type="parTrans" cxnId="{1B3D2C8A-4E4B-464F-9CD1-D7E4CB41B01E}">
      <dgm:prSet/>
      <dgm:spPr/>
      <dgm:t>
        <a:bodyPr/>
        <a:lstStyle/>
        <a:p>
          <a:endParaRPr lang="en-US"/>
        </a:p>
      </dgm:t>
    </dgm:pt>
    <dgm:pt modelId="{7D0306FF-7242-4D54-92A3-8AA769519D81}" type="sibTrans" cxnId="{1B3D2C8A-4E4B-464F-9CD1-D7E4CB41B01E}">
      <dgm:prSet/>
      <dgm:spPr/>
      <dgm:t>
        <a:bodyPr/>
        <a:lstStyle/>
        <a:p>
          <a:endParaRPr lang="en-US"/>
        </a:p>
      </dgm:t>
    </dgm:pt>
    <dgm:pt modelId="{5E0F82B8-4C35-494E-9033-76BD6C7A115B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5C6658AA-111C-43AB-9DAD-5F471C6C9CF1}" type="parTrans" cxnId="{D67BD1B8-77BC-400D-993C-627FE0EEA4B0}">
      <dgm:prSet/>
      <dgm:spPr/>
      <dgm:t>
        <a:bodyPr/>
        <a:lstStyle/>
        <a:p>
          <a:endParaRPr lang="en-US"/>
        </a:p>
      </dgm:t>
    </dgm:pt>
    <dgm:pt modelId="{3D4C89DF-E108-40C0-AC36-381A4418BA48}" type="sibTrans" cxnId="{D67BD1B8-77BC-400D-993C-627FE0EEA4B0}">
      <dgm:prSet/>
      <dgm:spPr/>
      <dgm:t>
        <a:bodyPr/>
        <a:lstStyle/>
        <a:p>
          <a:endParaRPr lang="en-US"/>
        </a:p>
      </dgm:t>
    </dgm:pt>
    <dgm:pt modelId="{11CB477B-71D8-42CA-9656-7E3C23DCC684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2D19F327-49EC-40E1-8835-D176ABD24A6B}" type="parTrans" cxnId="{71C94637-F183-4528-86DC-CA2513860871}">
      <dgm:prSet/>
      <dgm:spPr/>
      <dgm:t>
        <a:bodyPr/>
        <a:lstStyle/>
        <a:p>
          <a:endParaRPr lang="en-US"/>
        </a:p>
      </dgm:t>
    </dgm:pt>
    <dgm:pt modelId="{8B9FD529-BE51-4D27-B274-7461F9C6E56C}" type="sibTrans" cxnId="{71C94637-F183-4528-86DC-CA2513860871}">
      <dgm:prSet/>
      <dgm:spPr/>
      <dgm:t>
        <a:bodyPr/>
        <a:lstStyle/>
        <a:p>
          <a:endParaRPr lang="en-US"/>
        </a:p>
      </dgm:t>
    </dgm:pt>
    <dgm:pt modelId="{EC3496DD-F73E-41D9-AA97-A1A7E6C41955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FC3D4962-A589-4750-AE27-847186EEB24A}" type="parTrans" cxnId="{23696A2E-0259-4D8F-A89C-6F6780AA6C86}">
      <dgm:prSet/>
      <dgm:spPr/>
      <dgm:t>
        <a:bodyPr/>
        <a:lstStyle/>
        <a:p>
          <a:endParaRPr lang="en-US"/>
        </a:p>
      </dgm:t>
    </dgm:pt>
    <dgm:pt modelId="{DC03F275-F359-4B66-A042-25ADDE7E37E2}" type="sibTrans" cxnId="{23696A2E-0259-4D8F-A89C-6F6780AA6C86}">
      <dgm:prSet/>
      <dgm:spPr/>
      <dgm:t>
        <a:bodyPr/>
        <a:lstStyle/>
        <a:p>
          <a:endParaRPr lang="en-US"/>
        </a:p>
      </dgm:t>
    </dgm:pt>
    <dgm:pt modelId="{A05AB91F-2EC9-4C98-9F53-FD4A1D4DC0E0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BB36FAE5-CC25-42D4-9087-D48C446A39AA}" type="parTrans" cxnId="{67719D53-2C4F-4B69-91D2-3EF80764E0D7}">
      <dgm:prSet/>
      <dgm:spPr/>
      <dgm:t>
        <a:bodyPr/>
        <a:lstStyle/>
        <a:p>
          <a:endParaRPr lang="en-US"/>
        </a:p>
      </dgm:t>
    </dgm:pt>
    <dgm:pt modelId="{2F5BA35A-0C07-4315-B353-DDA786E2448C}" type="sibTrans" cxnId="{67719D53-2C4F-4B69-91D2-3EF80764E0D7}">
      <dgm:prSet/>
      <dgm:spPr/>
      <dgm:t>
        <a:bodyPr/>
        <a:lstStyle/>
        <a:p>
          <a:endParaRPr lang="en-US"/>
        </a:p>
      </dgm:t>
    </dgm:pt>
    <dgm:pt modelId="{0F8865F7-E008-400A-ABC0-CC78EB046FFE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D1723144-CF9E-4FD7-AB84-97229261851C}" type="parTrans" cxnId="{788605A3-78C6-4D90-A090-DD91D49D404B}">
      <dgm:prSet/>
      <dgm:spPr/>
      <dgm:t>
        <a:bodyPr/>
        <a:lstStyle/>
        <a:p>
          <a:endParaRPr lang="en-US"/>
        </a:p>
      </dgm:t>
    </dgm:pt>
    <dgm:pt modelId="{2EE79F8C-0D1B-42D5-AC7A-E3C81E515C94}" type="sibTrans" cxnId="{788605A3-78C6-4D90-A090-DD91D49D404B}">
      <dgm:prSet/>
      <dgm:spPr/>
      <dgm:t>
        <a:bodyPr/>
        <a:lstStyle/>
        <a:p>
          <a:endParaRPr lang="en-US"/>
        </a:p>
      </dgm:t>
    </dgm:pt>
    <dgm:pt modelId="{6263E9E0-C3DC-408A-A5D0-C89D4568BB69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2F38187E-FDDC-45E2-B56C-4870B0A86E1F}" type="parTrans" cxnId="{E26ED4FF-1013-4480-BB23-D50BFCDDF241}">
      <dgm:prSet/>
      <dgm:spPr/>
      <dgm:t>
        <a:bodyPr/>
        <a:lstStyle/>
        <a:p>
          <a:endParaRPr lang="en-US"/>
        </a:p>
      </dgm:t>
    </dgm:pt>
    <dgm:pt modelId="{C7A636DC-7DCA-4D11-AFAB-DE988B240535}" type="sibTrans" cxnId="{E26ED4FF-1013-4480-BB23-D50BFCDDF241}">
      <dgm:prSet/>
      <dgm:spPr/>
      <dgm:t>
        <a:bodyPr/>
        <a:lstStyle/>
        <a:p>
          <a:endParaRPr lang="en-US"/>
        </a:p>
      </dgm:t>
    </dgm:pt>
    <dgm:pt modelId="{F766E96D-8E21-423A-908D-B5A666EDF46E}">
      <dgm:prSet phldrT="[Text]"/>
      <dgm:spPr/>
      <dgm:t>
        <a:bodyPr/>
        <a:lstStyle/>
        <a:p>
          <a:r>
            <a:rPr lang="en-US"/>
            <a:t>yr3 yes 0123</a:t>
          </a:r>
        </a:p>
      </dgm:t>
    </dgm:pt>
    <dgm:pt modelId="{CF1CCA8C-84A9-41F1-9A35-862678B7D2A4}" type="parTrans" cxnId="{2DDC2F5F-280C-43A1-8118-B5B8CE64E4E3}">
      <dgm:prSet/>
      <dgm:spPr/>
      <dgm:t>
        <a:bodyPr/>
        <a:lstStyle/>
        <a:p>
          <a:endParaRPr lang="en-US"/>
        </a:p>
      </dgm:t>
    </dgm:pt>
    <dgm:pt modelId="{1C713357-61DF-4717-B6FD-329E4F864EF5}" type="sibTrans" cxnId="{2DDC2F5F-280C-43A1-8118-B5B8CE64E4E3}">
      <dgm:prSet/>
      <dgm:spPr/>
      <dgm:t>
        <a:bodyPr/>
        <a:lstStyle/>
        <a:p>
          <a:endParaRPr lang="en-US"/>
        </a:p>
      </dgm:t>
    </dgm:pt>
    <dgm:pt modelId="{E9544D58-4339-435F-9CA4-44F8E74EA2C2}">
      <dgm:prSet phldrT="[Text]"/>
      <dgm:spPr/>
      <dgm:t>
        <a:bodyPr/>
        <a:lstStyle/>
        <a:p>
          <a:r>
            <a:rPr lang="en-US"/>
            <a:t>yr3 no 012</a:t>
          </a:r>
        </a:p>
      </dgm:t>
    </dgm:pt>
    <dgm:pt modelId="{018E9D56-67D6-447B-A37C-63E89E6D710A}" type="parTrans" cxnId="{F67053B6-7AEF-4FE5-994F-79B019AC16FE}">
      <dgm:prSet/>
      <dgm:spPr/>
      <dgm:t>
        <a:bodyPr/>
        <a:lstStyle/>
        <a:p>
          <a:endParaRPr lang="en-US"/>
        </a:p>
      </dgm:t>
    </dgm:pt>
    <dgm:pt modelId="{392D2781-E58C-473E-9DDF-123700F93B43}" type="sibTrans" cxnId="{F67053B6-7AEF-4FE5-994F-79B019AC16FE}">
      <dgm:prSet/>
      <dgm:spPr/>
      <dgm:t>
        <a:bodyPr/>
        <a:lstStyle/>
        <a:p>
          <a:endParaRPr lang="en-US"/>
        </a:p>
      </dgm:t>
    </dgm:pt>
    <dgm:pt modelId="{16E4071C-A73A-4655-A16D-0FEBEE1FC0F3}">
      <dgm:prSet phldrT="[Text]"/>
      <dgm:spPr/>
      <dgm:t>
        <a:bodyPr/>
        <a:lstStyle/>
        <a:p>
          <a:r>
            <a:rPr lang="en-US"/>
            <a:t>yr4 yes 01234</a:t>
          </a:r>
        </a:p>
      </dgm:t>
    </dgm:pt>
    <dgm:pt modelId="{25E03376-1211-4F6D-8934-BD9E6BF48358}" type="parTrans" cxnId="{E79C45F2-C5E0-4400-964A-2D5D4CDBD59D}">
      <dgm:prSet/>
      <dgm:spPr/>
      <dgm:t>
        <a:bodyPr/>
        <a:lstStyle/>
        <a:p>
          <a:endParaRPr lang="en-US"/>
        </a:p>
      </dgm:t>
    </dgm:pt>
    <dgm:pt modelId="{3BC488C8-5B5C-4D8F-9D3A-554CCC8E34C8}" type="sibTrans" cxnId="{E79C45F2-C5E0-4400-964A-2D5D4CDBD59D}">
      <dgm:prSet/>
      <dgm:spPr/>
      <dgm:t>
        <a:bodyPr/>
        <a:lstStyle/>
        <a:p>
          <a:endParaRPr lang="en-US"/>
        </a:p>
      </dgm:t>
    </dgm:pt>
    <dgm:pt modelId="{7688A70D-A2E5-4965-BFD2-2C0C49F36D4A}">
      <dgm:prSet phldrT="[Text]"/>
      <dgm:spPr/>
      <dgm:t>
        <a:bodyPr/>
        <a:lstStyle/>
        <a:p>
          <a:r>
            <a:rPr lang="en-US"/>
            <a:t>yr4 no 0123</a:t>
          </a:r>
        </a:p>
      </dgm:t>
    </dgm:pt>
    <dgm:pt modelId="{4482A82C-B7EE-48BB-9644-72EFA2F425B1}" type="parTrans" cxnId="{B376B644-0250-4DB3-ABF4-F2C78A76E355}">
      <dgm:prSet/>
      <dgm:spPr/>
      <dgm:t>
        <a:bodyPr/>
        <a:lstStyle/>
        <a:p>
          <a:endParaRPr lang="en-US"/>
        </a:p>
      </dgm:t>
    </dgm:pt>
    <dgm:pt modelId="{EBBA50E2-6F2E-44EB-9BEC-7A00623B2F44}" type="sibTrans" cxnId="{B376B644-0250-4DB3-ABF4-F2C78A76E355}">
      <dgm:prSet/>
      <dgm:spPr/>
      <dgm:t>
        <a:bodyPr/>
        <a:lstStyle/>
        <a:p>
          <a:endParaRPr lang="en-US"/>
        </a:p>
      </dgm:t>
    </dgm:pt>
    <dgm:pt modelId="{BE0EE4D0-98BA-4218-987E-486CB9F25357}">
      <dgm:prSet phldrT="[Text]"/>
      <dgm:spPr/>
      <dgm:t>
        <a:bodyPr/>
        <a:lstStyle/>
        <a:p>
          <a:r>
            <a:rPr lang="en-US"/>
            <a:t>yr4 yes 0124</a:t>
          </a:r>
        </a:p>
      </dgm:t>
    </dgm:pt>
    <dgm:pt modelId="{DF06B622-8865-4430-BA3F-151E3901D9DB}" type="parTrans" cxnId="{890943E1-8571-4FE6-A369-3D0A88F0AD68}">
      <dgm:prSet/>
      <dgm:spPr/>
      <dgm:t>
        <a:bodyPr/>
        <a:lstStyle/>
        <a:p>
          <a:endParaRPr lang="en-US"/>
        </a:p>
      </dgm:t>
    </dgm:pt>
    <dgm:pt modelId="{9CFD299E-B8DB-45E4-AF21-388D0371D699}" type="sibTrans" cxnId="{890943E1-8571-4FE6-A369-3D0A88F0AD68}">
      <dgm:prSet/>
      <dgm:spPr/>
      <dgm:t>
        <a:bodyPr/>
        <a:lstStyle/>
        <a:p>
          <a:endParaRPr lang="en-US"/>
        </a:p>
      </dgm:t>
    </dgm:pt>
    <dgm:pt modelId="{3C656766-0DBF-4D69-9B23-D15441BF61DF}">
      <dgm:prSet phldrT="[Text]"/>
      <dgm:spPr/>
      <dgm:t>
        <a:bodyPr/>
        <a:lstStyle/>
        <a:p>
          <a:r>
            <a:rPr lang="en-US"/>
            <a:t>yr4 no 012</a:t>
          </a:r>
        </a:p>
      </dgm:t>
    </dgm:pt>
    <dgm:pt modelId="{E906A0DF-DE2E-4A60-B22D-F4C3BEA1E9EB}" type="parTrans" cxnId="{B6B0FB9D-3748-4998-8425-597CCC5AF783}">
      <dgm:prSet/>
      <dgm:spPr/>
      <dgm:t>
        <a:bodyPr/>
        <a:lstStyle/>
        <a:p>
          <a:endParaRPr lang="en-US"/>
        </a:p>
      </dgm:t>
    </dgm:pt>
    <dgm:pt modelId="{A5A9F5E9-10C9-4167-B472-2790F4E19575}" type="sibTrans" cxnId="{B6B0FB9D-3748-4998-8425-597CCC5AF783}">
      <dgm:prSet/>
      <dgm:spPr/>
      <dgm:t>
        <a:bodyPr/>
        <a:lstStyle/>
        <a:p>
          <a:endParaRPr lang="en-US"/>
        </a:p>
      </dgm:t>
    </dgm:pt>
    <dgm:pt modelId="{978E05D4-7B7E-47D8-8980-510D6054E6D2}" type="pres">
      <dgm:prSet presAssocID="{6BCE81DB-9005-4DCD-BF4F-4ACE6A333E4E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73571B9D-A7E5-4EB3-97E3-5848EEA41AE4}" type="pres">
      <dgm:prSet presAssocID="{9DF40B2A-D508-4EC1-A2A6-6F3E9B43CE99}" presName="root1" presStyleCnt="0"/>
      <dgm:spPr/>
    </dgm:pt>
    <dgm:pt modelId="{9F260734-70D3-418A-9930-C98E5505A3EB}" type="pres">
      <dgm:prSet presAssocID="{9DF40B2A-D508-4EC1-A2A6-6F3E9B43CE99}" presName="LevelOneTextNode" presStyleLbl="node0" presStyleIdx="0" presStyleCnt="1">
        <dgm:presLayoutVars>
          <dgm:chPref val="3"/>
        </dgm:presLayoutVars>
      </dgm:prSet>
      <dgm:spPr/>
    </dgm:pt>
    <dgm:pt modelId="{7C7F3A89-6F83-4510-B2CC-149784142B99}" type="pres">
      <dgm:prSet presAssocID="{9DF40B2A-D508-4EC1-A2A6-6F3E9B43CE99}" presName="level2hierChild" presStyleCnt="0"/>
      <dgm:spPr/>
    </dgm:pt>
    <dgm:pt modelId="{A4178F77-A6AA-4864-8E49-1D0B1E68AA14}" type="pres">
      <dgm:prSet presAssocID="{E1E03805-B54B-48B6-9FD7-B09C3220DA7D}" presName="conn2-1" presStyleLbl="parChTrans1D2" presStyleIdx="0" presStyleCnt="2"/>
      <dgm:spPr/>
    </dgm:pt>
    <dgm:pt modelId="{A7971C2C-6BC6-4746-9AB4-18E5A150F983}" type="pres">
      <dgm:prSet presAssocID="{E1E03805-B54B-48B6-9FD7-B09C3220DA7D}" presName="connTx" presStyleLbl="parChTrans1D2" presStyleIdx="0" presStyleCnt="2"/>
      <dgm:spPr/>
    </dgm:pt>
    <dgm:pt modelId="{FA35341F-42E2-4809-B556-CFA56F656EF8}" type="pres">
      <dgm:prSet presAssocID="{E6B85425-A7C5-45A0-BEFD-81C26BA9479C}" presName="root2" presStyleCnt="0"/>
      <dgm:spPr/>
    </dgm:pt>
    <dgm:pt modelId="{E1BA0279-2674-460D-902E-DAB3ED9388AD}" type="pres">
      <dgm:prSet presAssocID="{E6B85425-A7C5-45A0-BEFD-81C26BA9479C}" presName="LevelTwoTextNode" presStyleLbl="node2" presStyleIdx="0" presStyleCnt="2">
        <dgm:presLayoutVars>
          <dgm:chPref val="3"/>
        </dgm:presLayoutVars>
      </dgm:prSet>
      <dgm:spPr/>
    </dgm:pt>
    <dgm:pt modelId="{012FC13B-0318-4E9E-9A94-6F5DFEFFCAFD}" type="pres">
      <dgm:prSet presAssocID="{E6B85425-A7C5-45A0-BEFD-81C26BA9479C}" presName="level3hierChild" presStyleCnt="0"/>
      <dgm:spPr/>
    </dgm:pt>
    <dgm:pt modelId="{96B78391-FAFA-4A96-A5D4-7A3E1BB6831D}" type="pres">
      <dgm:prSet presAssocID="{9B9C2E3B-B9B7-4A1F-AFCB-AB40AB4D93E3}" presName="conn2-1" presStyleLbl="parChTrans1D3" presStyleIdx="0" presStyleCnt="4"/>
      <dgm:spPr/>
    </dgm:pt>
    <dgm:pt modelId="{FB2A46C1-DA7F-4741-BBD2-07D557EA7A1F}" type="pres">
      <dgm:prSet presAssocID="{9B9C2E3B-B9B7-4A1F-AFCB-AB40AB4D93E3}" presName="connTx" presStyleLbl="parChTrans1D3" presStyleIdx="0" presStyleCnt="4"/>
      <dgm:spPr/>
    </dgm:pt>
    <dgm:pt modelId="{0C60064C-A741-4E8B-BE5E-33C1C76B8FD6}" type="pres">
      <dgm:prSet presAssocID="{F6C23818-1483-4F50-81E6-D7A6F6FA4CCA}" presName="root2" presStyleCnt="0"/>
      <dgm:spPr/>
    </dgm:pt>
    <dgm:pt modelId="{7EC1FADF-1860-482A-B07E-9CCE64E8227F}" type="pres">
      <dgm:prSet presAssocID="{F6C23818-1483-4F50-81E6-D7A6F6FA4CCA}" presName="LevelTwoTextNode" presStyleLbl="node3" presStyleIdx="0" presStyleCnt="4">
        <dgm:presLayoutVars>
          <dgm:chPref val="3"/>
        </dgm:presLayoutVars>
      </dgm:prSet>
      <dgm:spPr/>
    </dgm:pt>
    <dgm:pt modelId="{9A5CF81A-033E-4EB9-AFD2-F6B1F5F0CD17}" type="pres">
      <dgm:prSet presAssocID="{F6C23818-1483-4F50-81E6-D7A6F6FA4CCA}" presName="level3hierChild" presStyleCnt="0"/>
      <dgm:spPr/>
    </dgm:pt>
    <dgm:pt modelId="{DBC9C1F0-EDF3-4C44-87A0-B2AA61AECA45}" type="pres">
      <dgm:prSet presAssocID="{CF1CCA8C-84A9-41F1-9A35-862678B7D2A4}" presName="conn2-1" presStyleLbl="parChTrans1D4" presStyleIdx="0" presStyleCnt="24"/>
      <dgm:spPr/>
    </dgm:pt>
    <dgm:pt modelId="{0FBB4C8D-7DC4-4A4C-B40F-8736E5E71CFE}" type="pres">
      <dgm:prSet presAssocID="{CF1CCA8C-84A9-41F1-9A35-862678B7D2A4}" presName="connTx" presStyleLbl="parChTrans1D4" presStyleIdx="0" presStyleCnt="24"/>
      <dgm:spPr/>
    </dgm:pt>
    <dgm:pt modelId="{2AC924E9-CF28-4029-959A-CCB825BA79C4}" type="pres">
      <dgm:prSet presAssocID="{F766E96D-8E21-423A-908D-B5A666EDF46E}" presName="root2" presStyleCnt="0"/>
      <dgm:spPr/>
    </dgm:pt>
    <dgm:pt modelId="{18E33782-A72A-45BB-8E3A-B1D5B552423A}" type="pres">
      <dgm:prSet presAssocID="{F766E96D-8E21-423A-908D-B5A666EDF46E}" presName="LevelTwoTextNode" presStyleLbl="node4" presStyleIdx="0" presStyleCnt="24">
        <dgm:presLayoutVars>
          <dgm:chPref val="3"/>
        </dgm:presLayoutVars>
      </dgm:prSet>
      <dgm:spPr/>
    </dgm:pt>
    <dgm:pt modelId="{F09B9375-25A9-487A-B11F-CFC8BB2FAA18}" type="pres">
      <dgm:prSet presAssocID="{F766E96D-8E21-423A-908D-B5A666EDF46E}" presName="level3hierChild" presStyleCnt="0"/>
      <dgm:spPr/>
    </dgm:pt>
    <dgm:pt modelId="{DCE46968-04F5-47D2-9A13-3278AEC5529F}" type="pres">
      <dgm:prSet presAssocID="{25E03376-1211-4F6D-8934-BD9E6BF48358}" presName="conn2-1" presStyleLbl="parChTrans1D4" presStyleIdx="1" presStyleCnt="24"/>
      <dgm:spPr/>
    </dgm:pt>
    <dgm:pt modelId="{5FA6DC29-1DF5-412F-99A2-D4460CEA2757}" type="pres">
      <dgm:prSet presAssocID="{25E03376-1211-4F6D-8934-BD9E6BF48358}" presName="connTx" presStyleLbl="parChTrans1D4" presStyleIdx="1" presStyleCnt="24"/>
      <dgm:spPr/>
    </dgm:pt>
    <dgm:pt modelId="{358E2F5D-D8CF-42FA-8FFE-B40047154D53}" type="pres">
      <dgm:prSet presAssocID="{16E4071C-A73A-4655-A16D-0FEBEE1FC0F3}" presName="root2" presStyleCnt="0"/>
      <dgm:spPr/>
    </dgm:pt>
    <dgm:pt modelId="{5C8D7883-4DD7-4813-8A8D-A1744A7F0581}" type="pres">
      <dgm:prSet presAssocID="{16E4071C-A73A-4655-A16D-0FEBEE1FC0F3}" presName="LevelTwoTextNode" presStyleLbl="node4" presStyleIdx="1" presStyleCnt="24">
        <dgm:presLayoutVars>
          <dgm:chPref val="3"/>
        </dgm:presLayoutVars>
      </dgm:prSet>
      <dgm:spPr/>
    </dgm:pt>
    <dgm:pt modelId="{5E848D10-15DE-4870-AB69-CFBDD6DB7701}" type="pres">
      <dgm:prSet presAssocID="{16E4071C-A73A-4655-A16D-0FEBEE1FC0F3}" presName="level3hierChild" presStyleCnt="0"/>
      <dgm:spPr/>
    </dgm:pt>
    <dgm:pt modelId="{A8245C92-1E2A-48C5-8397-4ED77959C389}" type="pres">
      <dgm:prSet presAssocID="{4482A82C-B7EE-48BB-9644-72EFA2F425B1}" presName="conn2-1" presStyleLbl="parChTrans1D4" presStyleIdx="2" presStyleCnt="24"/>
      <dgm:spPr/>
    </dgm:pt>
    <dgm:pt modelId="{EDEB9F55-A6A0-422E-A942-46E8842559FD}" type="pres">
      <dgm:prSet presAssocID="{4482A82C-B7EE-48BB-9644-72EFA2F425B1}" presName="connTx" presStyleLbl="parChTrans1D4" presStyleIdx="2" presStyleCnt="24"/>
      <dgm:spPr/>
    </dgm:pt>
    <dgm:pt modelId="{FE972AE4-0364-4633-A5B3-A5C9EFEE45B3}" type="pres">
      <dgm:prSet presAssocID="{7688A70D-A2E5-4965-BFD2-2C0C49F36D4A}" presName="root2" presStyleCnt="0"/>
      <dgm:spPr/>
    </dgm:pt>
    <dgm:pt modelId="{1B013F05-72A0-4A3A-A664-23A39A1C6F5F}" type="pres">
      <dgm:prSet presAssocID="{7688A70D-A2E5-4965-BFD2-2C0C49F36D4A}" presName="LevelTwoTextNode" presStyleLbl="node4" presStyleIdx="2" presStyleCnt="24">
        <dgm:presLayoutVars>
          <dgm:chPref val="3"/>
        </dgm:presLayoutVars>
      </dgm:prSet>
      <dgm:spPr/>
    </dgm:pt>
    <dgm:pt modelId="{CE0F0125-D158-4760-8F8D-88FFF974A16E}" type="pres">
      <dgm:prSet presAssocID="{7688A70D-A2E5-4965-BFD2-2C0C49F36D4A}" presName="level3hierChild" presStyleCnt="0"/>
      <dgm:spPr/>
    </dgm:pt>
    <dgm:pt modelId="{3B436CC5-5222-4690-8A4E-81503A6E2ADD}" type="pres">
      <dgm:prSet presAssocID="{018E9D56-67D6-447B-A37C-63E89E6D710A}" presName="conn2-1" presStyleLbl="parChTrans1D4" presStyleIdx="3" presStyleCnt="24"/>
      <dgm:spPr/>
    </dgm:pt>
    <dgm:pt modelId="{54720FCF-EF0E-44FF-BC6E-B9661E493490}" type="pres">
      <dgm:prSet presAssocID="{018E9D56-67D6-447B-A37C-63E89E6D710A}" presName="connTx" presStyleLbl="parChTrans1D4" presStyleIdx="3" presStyleCnt="24"/>
      <dgm:spPr/>
    </dgm:pt>
    <dgm:pt modelId="{283AB6A5-BEF4-4F82-8495-9A52EF65038F}" type="pres">
      <dgm:prSet presAssocID="{E9544D58-4339-435F-9CA4-44F8E74EA2C2}" presName="root2" presStyleCnt="0"/>
      <dgm:spPr/>
    </dgm:pt>
    <dgm:pt modelId="{E81E5311-87F9-4E76-AC12-7B269F8C4B6B}" type="pres">
      <dgm:prSet presAssocID="{E9544D58-4339-435F-9CA4-44F8E74EA2C2}" presName="LevelTwoTextNode" presStyleLbl="node4" presStyleIdx="3" presStyleCnt="24">
        <dgm:presLayoutVars>
          <dgm:chPref val="3"/>
        </dgm:presLayoutVars>
      </dgm:prSet>
      <dgm:spPr/>
    </dgm:pt>
    <dgm:pt modelId="{C72CB936-0E9F-454A-9D80-28AA3A9E9E9D}" type="pres">
      <dgm:prSet presAssocID="{E9544D58-4339-435F-9CA4-44F8E74EA2C2}" presName="level3hierChild" presStyleCnt="0"/>
      <dgm:spPr/>
    </dgm:pt>
    <dgm:pt modelId="{6B31008F-3FEF-4B65-B6E4-8053BB81A71D}" type="pres">
      <dgm:prSet presAssocID="{DF06B622-8865-4430-BA3F-151E3901D9DB}" presName="conn2-1" presStyleLbl="parChTrans1D4" presStyleIdx="4" presStyleCnt="24"/>
      <dgm:spPr/>
    </dgm:pt>
    <dgm:pt modelId="{DEC3FA4F-14B4-447E-A7E8-662DAC007DA0}" type="pres">
      <dgm:prSet presAssocID="{DF06B622-8865-4430-BA3F-151E3901D9DB}" presName="connTx" presStyleLbl="parChTrans1D4" presStyleIdx="4" presStyleCnt="24"/>
      <dgm:spPr/>
    </dgm:pt>
    <dgm:pt modelId="{7E34F3DC-9191-4E74-B9D9-006AE07FA237}" type="pres">
      <dgm:prSet presAssocID="{BE0EE4D0-98BA-4218-987E-486CB9F25357}" presName="root2" presStyleCnt="0"/>
      <dgm:spPr/>
    </dgm:pt>
    <dgm:pt modelId="{716D1D89-DB34-4DAE-8EA2-3B13A7259791}" type="pres">
      <dgm:prSet presAssocID="{BE0EE4D0-98BA-4218-987E-486CB9F25357}" presName="LevelTwoTextNode" presStyleLbl="node4" presStyleIdx="4" presStyleCnt="24">
        <dgm:presLayoutVars>
          <dgm:chPref val="3"/>
        </dgm:presLayoutVars>
      </dgm:prSet>
      <dgm:spPr/>
    </dgm:pt>
    <dgm:pt modelId="{419FDD95-0999-4835-BC86-EA20111A96FF}" type="pres">
      <dgm:prSet presAssocID="{BE0EE4D0-98BA-4218-987E-486CB9F25357}" presName="level3hierChild" presStyleCnt="0"/>
      <dgm:spPr/>
    </dgm:pt>
    <dgm:pt modelId="{991D3B93-3FAB-4299-83C7-FFD3C2EC675F}" type="pres">
      <dgm:prSet presAssocID="{E906A0DF-DE2E-4A60-B22D-F4C3BEA1E9EB}" presName="conn2-1" presStyleLbl="parChTrans1D4" presStyleIdx="5" presStyleCnt="24"/>
      <dgm:spPr/>
    </dgm:pt>
    <dgm:pt modelId="{E22B1A07-6AAB-4FF5-A1AB-FA91DAF2E1C8}" type="pres">
      <dgm:prSet presAssocID="{E906A0DF-DE2E-4A60-B22D-F4C3BEA1E9EB}" presName="connTx" presStyleLbl="parChTrans1D4" presStyleIdx="5" presStyleCnt="24"/>
      <dgm:spPr/>
    </dgm:pt>
    <dgm:pt modelId="{CC3AEA92-F892-4865-96B6-0A868713E8A7}" type="pres">
      <dgm:prSet presAssocID="{3C656766-0DBF-4D69-9B23-D15441BF61DF}" presName="root2" presStyleCnt="0"/>
      <dgm:spPr/>
    </dgm:pt>
    <dgm:pt modelId="{03ED42B4-6682-457A-9914-B5B8F498F2FC}" type="pres">
      <dgm:prSet presAssocID="{3C656766-0DBF-4D69-9B23-D15441BF61DF}" presName="LevelTwoTextNode" presStyleLbl="node4" presStyleIdx="5" presStyleCnt="24">
        <dgm:presLayoutVars>
          <dgm:chPref val="3"/>
        </dgm:presLayoutVars>
      </dgm:prSet>
      <dgm:spPr/>
    </dgm:pt>
    <dgm:pt modelId="{947822D5-F935-46F7-9E03-81A1DFEF643B}" type="pres">
      <dgm:prSet presAssocID="{3C656766-0DBF-4D69-9B23-D15441BF61DF}" presName="level3hierChild" presStyleCnt="0"/>
      <dgm:spPr/>
    </dgm:pt>
    <dgm:pt modelId="{AFEDCADC-06E8-4533-8466-26511A88CDFA}" type="pres">
      <dgm:prSet presAssocID="{3B1E57E7-4978-45BC-A23C-793AE96546F2}" presName="conn2-1" presStyleLbl="parChTrans1D3" presStyleIdx="1" presStyleCnt="4"/>
      <dgm:spPr/>
    </dgm:pt>
    <dgm:pt modelId="{E2C0535E-BBC1-467D-BA3F-2544FFE5914B}" type="pres">
      <dgm:prSet presAssocID="{3B1E57E7-4978-45BC-A23C-793AE96546F2}" presName="connTx" presStyleLbl="parChTrans1D3" presStyleIdx="1" presStyleCnt="4"/>
      <dgm:spPr/>
    </dgm:pt>
    <dgm:pt modelId="{C7D017A1-504B-4219-A07F-217C23E41C79}" type="pres">
      <dgm:prSet presAssocID="{101971F9-F59E-44B4-9252-3CEAD9C12F64}" presName="root2" presStyleCnt="0"/>
      <dgm:spPr/>
    </dgm:pt>
    <dgm:pt modelId="{C3576342-74B5-4F1A-96CC-7731EF16D207}" type="pres">
      <dgm:prSet presAssocID="{101971F9-F59E-44B4-9252-3CEAD9C12F64}" presName="LevelTwoTextNode" presStyleLbl="node3" presStyleIdx="1" presStyleCnt="4">
        <dgm:presLayoutVars>
          <dgm:chPref val="3"/>
        </dgm:presLayoutVars>
      </dgm:prSet>
      <dgm:spPr/>
    </dgm:pt>
    <dgm:pt modelId="{949DFFF7-6246-4B35-9AA3-FFBB4C0475A4}" type="pres">
      <dgm:prSet presAssocID="{101971F9-F59E-44B4-9252-3CEAD9C12F64}" presName="level3hierChild" presStyleCnt="0"/>
      <dgm:spPr/>
    </dgm:pt>
    <dgm:pt modelId="{27FB3AEF-337E-436F-A259-286E49C06554}" type="pres">
      <dgm:prSet presAssocID="{7D522EBA-1E56-4B3F-BD71-EAA4284B3F51}" presName="conn2-1" presStyleLbl="parChTrans1D4" presStyleIdx="6" presStyleCnt="24"/>
      <dgm:spPr/>
    </dgm:pt>
    <dgm:pt modelId="{D55229FA-A920-4C2C-9EF4-D7130E9964BE}" type="pres">
      <dgm:prSet presAssocID="{7D522EBA-1E56-4B3F-BD71-EAA4284B3F51}" presName="connTx" presStyleLbl="parChTrans1D4" presStyleIdx="6" presStyleCnt="24"/>
      <dgm:spPr/>
    </dgm:pt>
    <dgm:pt modelId="{5D604B0D-C4B9-4AF6-B90A-21F8928148BF}" type="pres">
      <dgm:prSet presAssocID="{33A26486-792A-48A5-A2DD-C16A03FDF09A}" presName="root2" presStyleCnt="0"/>
      <dgm:spPr/>
    </dgm:pt>
    <dgm:pt modelId="{BDF1F425-36CB-41A5-807D-003A508726C7}" type="pres">
      <dgm:prSet presAssocID="{33A26486-792A-48A5-A2DD-C16A03FDF09A}" presName="LevelTwoTextNode" presStyleLbl="node4" presStyleIdx="6" presStyleCnt="24">
        <dgm:presLayoutVars>
          <dgm:chPref val="3"/>
        </dgm:presLayoutVars>
      </dgm:prSet>
      <dgm:spPr/>
    </dgm:pt>
    <dgm:pt modelId="{2EA25BD9-47FE-410D-A1CA-0C16D60DD7A7}" type="pres">
      <dgm:prSet presAssocID="{33A26486-792A-48A5-A2DD-C16A03FDF09A}" presName="level3hierChild" presStyleCnt="0"/>
      <dgm:spPr/>
    </dgm:pt>
    <dgm:pt modelId="{7F7B6946-7AE7-46E6-9650-2B1A1922285A}" type="pres">
      <dgm:prSet presAssocID="{D1723144-CF9E-4FD7-AB84-97229261851C}" presName="conn2-1" presStyleLbl="parChTrans1D4" presStyleIdx="7" presStyleCnt="24"/>
      <dgm:spPr/>
    </dgm:pt>
    <dgm:pt modelId="{E95DD9D1-8393-42D0-82C5-FAB8EDA7768E}" type="pres">
      <dgm:prSet presAssocID="{D1723144-CF9E-4FD7-AB84-97229261851C}" presName="connTx" presStyleLbl="parChTrans1D4" presStyleIdx="7" presStyleCnt="24"/>
      <dgm:spPr/>
    </dgm:pt>
    <dgm:pt modelId="{77A5F8FD-40E9-4F36-BEA1-4BD13C2E28A8}" type="pres">
      <dgm:prSet presAssocID="{0F8865F7-E008-400A-ABC0-CC78EB046FFE}" presName="root2" presStyleCnt="0"/>
      <dgm:spPr/>
    </dgm:pt>
    <dgm:pt modelId="{EA218A74-1007-4F11-854B-D0AB9C17C46B}" type="pres">
      <dgm:prSet presAssocID="{0F8865F7-E008-400A-ABC0-CC78EB046FFE}" presName="LevelTwoTextNode" presStyleLbl="node4" presStyleIdx="7" presStyleCnt="24">
        <dgm:presLayoutVars>
          <dgm:chPref val="3"/>
        </dgm:presLayoutVars>
      </dgm:prSet>
      <dgm:spPr/>
    </dgm:pt>
    <dgm:pt modelId="{C3A3376D-4BAF-43E2-9CCC-FD8DBBD724C1}" type="pres">
      <dgm:prSet presAssocID="{0F8865F7-E008-400A-ABC0-CC78EB046FFE}" presName="level3hierChild" presStyleCnt="0"/>
      <dgm:spPr/>
    </dgm:pt>
    <dgm:pt modelId="{EB06242C-5A14-4E4D-BA03-C37C9B1E59A4}" type="pres">
      <dgm:prSet presAssocID="{2F38187E-FDDC-45E2-B56C-4870B0A86E1F}" presName="conn2-1" presStyleLbl="parChTrans1D4" presStyleIdx="8" presStyleCnt="24"/>
      <dgm:spPr/>
    </dgm:pt>
    <dgm:pt modelId="{E1565B44-FC12-4AF3-95F5-05BA976DAF69}" type="pres">
      <dgm:prSet presAssocID="{2F38187E-FDDC-45E2-B56C-4870B0A86E1F}" presName="connTx" presStyleLbl="parChTrans1D4" presStyleIdx="8" presStyleCnt="24"/>
      <dgm:spPr/>
    </dgm:pt>
    <dgm:pt modelId="{5562269F-16BE-4800-8088-A943095BBA5B}" type="pres">
      <dgm:prSet presAssocID="{6263E9E0-C3DC-408A-A5D0-C89D4568BB69}" presName="root2" presStyleCnt="0"/>
      <dgm:spPr/>
    </dgm:pt>
    <dgm:pt modelId="{086078EE-61D1-4163-9771-C8ADBEB150D1}" type="pres">
      <dgm:prSet presAssocID="{6263E9E0-C3DC-408A-A5D0-C89D4568BB69}" presName="LevelTwoTextNode" presStyleLbl="node4" presStyleIdx="8" presStyleCnt="24">
        <dgm:presLayoutVars>
          <dgm:chPref val="3"/>
        </dgm:presLayoutVars>
      </dgm:prSet>
      <dgm:spPr/>
    </dgm:pt>
    <dgm:pt modelId="{1112BBE2-7ADA-43B9-8A4B-E540D3B78161}" type="pres">
      <dgm:prSet presAssocID="{6263E9E0-C3DC-408A-A5D0-C89D4568BB69}" presName="level3hierChild" presStyleCnt="0"/>
      <dgm:spPr/>
    </dgm:pt>
    <dgm:pt modelId="{74BDB42B-70DA-4E41-9AF4-316B56732B92}" type="pres">
      <dgm:prSet presAssocID="{E86BAEC7-8F69-4B31-821E-F95D4262205E}" presName="conn2-1" presStyleLbl="parChTrans1D4" presStyleIdx="9" presStyleCnt="24"/>
      <dgm:spPr/>
    </dgm:pt>
    <dgm:pt modelId="{BA08AC60-B854-470E-A3F3-81822F117B0D}" type="pres">
      <dgm:prSet presAssocID="{E86BAEC7-8F69-4B31-821E-F95D4262205E}" presName="connTx" presStyleLbl="parChTrans1D4" presStyleIdx="9" presStyleCnt="24"/>
      <dgm:spPr/>
    </dgm:pt>
    <dgm:pt modelId="{47F8DA71-43E5-4852-9E3E-5FD5BE0B4E16}" type="pres">
      <dgm:prSet presAssocID="{6CECF00C-DF48-424F-9430-62485E375B00}" presName="root2" presStyleCnt="0"/>
      <dgm:spPr/>
    </dgm:pt>
    <dgm:pt modelId="{156C2641-8669-4587-BAA8-C192DBFD0D14}" type="pres">
      <dgm:prSet presAssocID="{6CECF00C-DF48-424F-9430-62485E375B00}" presName="LevelTwoTextNode" presStyleLbl="node4" presStyleIdx="9" presStyleCnt="24">
        <dgm:presLayoutVars>
          <dgm:chPref val="3"/>
        </dgm:presLayoutVars>
      </dgm:prSet>
      <dgm:spPr/>
    </dgm:pt>
    <dgm:pt modelId="{05246C18-90DF-4A3B-901E-4015D959A21A}" type="pres">
      <dgm:prSet presAssocID="{6CECF00C-DF48-424F-9430-62485E375B00}" presName="level3hierChild" presStyleCnt="0"/>
      <dgm:spPr/>
    </dgm:pt>
    <dgm:pt modelId="{DDDA1EC8-14BF-456C-AF84-4A06F0E2F183}" type="pres">
      <dgm:prSet presAssocID="{FC3D4962-A589-4750-AE27-847186EEB24A}" presName="conn2-1" presStyleLbl="parChTrans1D4" presStyleIdx="10" presStyleCnt="24"/>
      <dgm:spPr/>
    </dgm:pt>
    <dgm:pt modelId="{A2DB9BB8-40C7-4292-A477-F32C6E1AA5FB}" type="pres">
      <dgm:prSet presAssocID="{FC3D4962-A589-4750-AE27-847186EEB24A}" presName="connTx" presStyleLbl="parChTrans1D4" presStyleIdx="10" presStyleCnt="24"/>
      <dgm:spPr/>
    </dgm:pt>
    <dgm:pt modelId="{B7D8CFF4-E0C6-4C84-8DD2-A6F83D3E6AA3}" type="pres">
      <dgm:prSet presAssocID="{EC3496DD-F73E-41D9-AA97-A1A7E6C41955}" presName="root2" presStyleCnt="0"/>
      <dgm:spPr/>
    </dgm:pt>
    <dgm:pt modelId="{079B3B87-D84D-401D-A8BF-25F94FB423D7}" type="pres">
      <dgm:prSet presAssocID="{EC3496DD-F73E-41D9-AA97-A1A7E6C41955}" presName="LevelTwoTextNode" presStyleLbl="node4" presStyleIdx="10" presStyleCnt="24">
        <dgm:presLayoutVars>
          <dgm:chPref val="3"/>
        </dgm:presLayoutVars>
      </dgm:prSet>
      <dgm:spPr/>
    </dgm:pt>
    <dgm:pt modelId="{607B7B1A-B50D-4B2E-B704-CBED4BAC38AB}" type="pres">
      <dgm:prSet presAssocID="{EC3496DD-F73E-41D9-AA97-A1A7E6C41955}" presName="level3hierChild" presStyleCnt="0"/>
      <dgm:spPr/>
    </dgm:pt>
    <dgm:pt modelId="{7747348B-E35D-4D8E-8016-EFFDC246386B}" type="pres">
      <dgm:prSet presAssocID="{BB36FAE5-CC25-42D4-9087-D48C446A39AA}" presName="conn2-1" presStyleLbl="parChTrans1D4" presStyleIdx="11" presStyleCnt="24"/>
      <dgm:spPr/>
    </dgm:pt>
    <dgm:pt modelId="{ECEA5DFF-AA3B-4C5D-B16C-A76BBC21F0E4}" type="pres">
      <dgm:prSet presAssocID="{BB36FAE5-CC25-42D4-9087-D48C446A39AA}" presName="connTx" presStyleLbl="parChTrans1D4" presStyleIdx="11" presStyleCnt="24"/>
      <dgm:spPr/>
    </dgm:pt>
    <dgm:pt modelId="{0CDFBC15-1264-4287-847A-E9239C95A7D9}" type="pres">
      <dgm:prSet presAssocID="{A05AB91F-2EC9-4C98-9F53-FD4A1D4DC0E0}" presName="root2" presStyleCnt="0"/>
      <dgm:spPr/>
    </dgm:pt>
    <dgm:pt modelId="{219D89CD-C2C9-483F-A9EE-603B2B03447E}" type="pres">
      <dgm:prSet presAssocID="{A05AB91F-2EC9-4C98-9F53-FD4A1D4DC0E0}" presName="LevelTwoTextNode" presStyleLbl="node4" presStyleIdx="11" presStyleCnt="24">
        <dgm:presLayoutVars>
          <dgm:chPref val="3"/>
        </dgm:presLayoutVars>
      </dgm:prSet>
      <dgm:spPr/>
    </dgm:pt>
    <dgm:pt modelId="{96707C0F-4778-4B66-A71A-4CF06FB66051}" type="pres">
      <dgm:prSet presAssocID="{A05AB91F-2EC9-4C98-9F53-FD4A1D4DC0E0}" presName="level3hierChild" presStyleCnt="0"/>
      <dgm:spPr/>
    </dgm:pt>
    <dgm:pt modelId="{E0595E8A-6955-4F04-B1DF-EC8A5EC429CB}" type="pres">
      <dgm:prSet presAssocID="{412BE102-2820-4CB0-8E22-72C296E7047B}" presName="conn2-1" presStyleLbl="parChTrans1D2" presStyleIdx="1" presStyleCnt="2"/>
      <dgm:spPr/>
    </dgm:pt>
    <dgm:pt modelId="{0D7831F6-B845-4729-9E81-9C7064F7EE03}" type="pres">
      <dgm:prSet presAssocID="{412BE102-2820-4CB0-8E22-72C296E7047B}" presName="connTx" presStyleLbl="parChTrans1D2" presStyleIdx="1" presStyleCnt="2"/>
      <dgm:spPr/>
    </dgm:pt>
    <dgm:pt modelId="{1AE5ED57-E2A0-41B8-9931-A76192FF5EBD}" type="pres">
      <dgm:prSet presAssocID="{CD855F8D-C2A8-47C3-B0AD-E65FD064F529}" presName="root2" presStyleCnt="0"/>
      <dgm:spPr/>
    </dgm:pt>
    <dgm:pt modelId="{AAE00ED5-7A50-4E00-9C43-96726D807466}" type="pres">
      <dgm:prSet presAssocID="{CD855F8D-C2A8-47C3-B0AD-E65FD064F529}" presName="LevelTwoTextNode" presStyleLbl="node2" presStyleIdx="1" presStyleCnt="2">
        <dgm:presLayoutVars>
          <dgm:chPref val="3"/>
        </dgm:presLayoutVars>
      </dgm:prSet>
      <dgm:spPr/>
    </dgm:pt>
    <dgm:pt modelId="{388F468C-3D63-4C7B-87B6-65871A2B0D90}" type="pres">
      <dgm:prSet presAssocID="{CD855F8D-C2A8-47C3-B0AD-E65FD064F529}" presName="level3hierChild" presStyleCnt="0"/>
      <dgm:spPr/>
    </dgm:pt>
    <dgm:pt modelId="{FC613A49-6353-422D-90A5-5F1F17B3D267}" type="pres">
      <dgm:prSet presAssocID="{ABD0DEC5-6F4F-454B-A932-5BEBF8F17A82}" presName="conn2-1" presStyleLbl="parChTrans1D3" presStyleIdx="2" presStyleCnt="4"/>
      <dgm:spPr/>
    </dgm:pt>
    <dgm:pt modelId="{FD801513-B2AF-451D-8EAF-50CB2DD56000}" type="pres">
      <dgm:prSet presAssocID="{ABD0DEC5-6F4F-454B-A932-5BEBF8F17A82}" presName="connTx" presStyleLbl="parChTrans1D3" presStyleIdx="2" presStyleCnt="4"/>
      <dgm:spPr/>
    </dgm:pt>
    <dgm:pt modelId="{CBB8DDA6-09A5-45B7-B150-86CAB2B3F84D}" type="pres">
      <dgm:prSet presAssocID="{B75DE7AD-3EC1-4462-A79E-B97170CA834F}" presName="root2" presStyleCnt="0"/>
      <dgm:spPr/>
    </dgm:pt>
    <dgm:pt modelId="{D384A683-97A1-41C2-9561-B742A21D37F5}" type="pres">
      <dgm:prSet presAssocID="{B75DE7AD-3EC1-4462-A79E-B97170CA834F}" presName="LevelTwoTextNode" presStyleLbl="node3" presStyleIdx="2" presStyleCnt="4">
        <dgm:presLayoutVars>
          <dgm:chPref val="3"/>
        </dgm:presLayoutVars>
      </dgm:prSet>
      <dgm:spPr/>
    </dgm:pt>
    <dgm:pt modelId="{7DCDFD48-CA36-4A6E-8A4F-E1DADD568E17}" type="pres">
      <dgm:prSet presAssocID="{B75DE7AD-3EC1-4462-A79E-B97170CA834F}" presName="level3hierChild" presStyleCnt="0"/>
      <dgm:spPr/>
    </dgm:pt>
    <dgm:pt modelId="{C21F3F7B-733B-4BA0-90F4-CC79B16459D4}" type="pres">
      <dgm:prSet presAssocID="{685C7E3D-0FA6-4D14-ABB4-A046EA2EA4B4}" presName="conn2-1" presStyleLbl="parChTrans1D4" presStyleIdx="12" presStyleCnt="24"/>
      <dgm:spPr/>
    </dgm:pt>
    <dgm:pt modelId="{2F084ABF-D105-41AA-8D1C-3DC5DDD1B18E}" type="pres">
      <dgm:prSet presAssocID="{685C7E3D-0FA6-4D14-ABB4-A046EA2EA4B4}" presName="connTx" presStyleLbl="parChTrans1D4" presStyleIdx="12" presStyleCnt="24"/>
      <dgm:spPr/>
    </dgm:pt>
    <dgm:pt modelId="{0E071B7B-85CA-4E3D-B6BD-F5EE0F623233}" type="pres">
      <dgm:prSet presAssocID="{B14D5FC8-567F-456C-8268-DBB169849DDD}" presName="root2" presStyleCnt="0"/>
      <dgm:spPr/>
    </dgm:pt>
    <dgm:pt modelId="{BD950F18-D0DD-4E2F-A688-DB439B149BA7}" type="pres">
      <dgm:prSet presAssocID="{B14D5FC8-567F-456C-8268-DBB169849DDD}" presName="LevelTwoTextNode" presStyleLbl="node4" presStyleIdx="12" presStyleCnt="24">
        <dgm:presLayoutVars>
          <dgm:chPref val="3"/>
        </dgm:presLayoutVars>
      </dgm:prSet>
      <dgm:spPr/>
    </dgm:pt>
    <dgm:pt modelId="{EE2D558B-348E-44D3-94DB-322A5B70F99D}" type="pres">
      <dgm:prSet presAssocID="{B14D5FC8-567F-456C-8268-DBB169849DDD}" presName="level3hierChild" presStyleCnt="0"/>
      <dgm:spPr/>
    </dgm:pt>
    <dgm:pt modelId="{C8D02873-48A7-42A5-BDC7-07A84BCADA1B}" type="pres">
      <dgm:prSet presAssocID="{5C6658AA-111C-43AB-9DAD-5F471C6C9CF1}" presName="conn2-1" presStyleLbl="parChTrans1D4" presStyleIdx="13" presStyleCnt="24"/>
      <dgm:spPr/>
    </dgm:pt>
    <dgm:pt modelId="{269DE871-5C61-43AB-8669-B25651921FC6}" type="pres">
      <dgm:prSet presAssocID="{5C6658AA-111C-43AB-9DAD-5F471C6C9CF1}" presName="connTx" presStyleLbl="parChTrans1D4" presStyleIdx="13" presStyleCnt="24"/>
      <dgm:spPr/>
    </dgm:pt>
    <dgm:pt modelId="{9DB72FD1-89EF-4147-891D-E60F787B091B}" type="pres">
      <dgm:prSet presAssocID="{5E0F82B8-4C35-494E-9033-76BD6C7A115B}" presName="root2" presStyleCnt="0"/>
      <dgm:spPr/>
    </dgm:pt>
    <dgm:pt modelId="{40C1C745-500A-49A4-9205-E17A1F4CFF7F}" type="pres">
      <dgm:prSet presAssocID="{5E0F82B8-4C35-494E-9033-76BD6C7A115B}" presName="LevelTwoTextNode" presStyleLbl="node4" presStyleIdx="13" presStyleCnt="24">
        <dgm:presLayoutVars>
          <dgm:chPref val="3"/>
        </dgm:presLayoutVars>
      </dgm:prSet>
      <dgm:spPr/>
    </dgm:pt>
    <dgm:pt modelId="{1F4C3E50-CF39-4891-8D6D-5D460B1AA2E8}" type="pres">
      <dgm:prSet presAssocID="{5E0F82B8-4C35-494E-9033-76BD6C7A115B}" presName="level3hierChild" presStyleCnt="0"/>
      <dgm:spPr/>
    </dgm:pt>
    <dgm:pt modelId="{95E7918A-F4A7-4BEC-822F-1FF41C080B08}" type="pres">
      <dgm:prSet presAssocID="{2D19F327-49EC-40E1-8835-D176ABD24A6B}" presName="conn2-1" presStyleLbl="parChTrans1D4" presStyleIdx="14" presStyleCnt="24"/>
      <dgm:spPr/>
    </dgm:pt>
    <dgm:pt modelId="{5B5FA271-F07A-4FB5-B75C-1CE14D806848}" type="pres">
      <dgm:prSet presAssocID="{2D19F327-49EC-40E1-8835-D176ABD24A6B}" presName="connTx" presStyleLbl="parChTrans1D4" presStyleIdx="14" presStyleCnt="24"/>
      <dgm:spPr/>
    </dgm:pt>
    <dgm:pt modelId="{F7B3C1D8-852D-495A-AED4-65BE525919B6}" type="pres">
      <dgm:prSet presAssocID="{11CB477B-71D8-42CA-9656-7E3C23DCC684}" presName="root2" presStyleCnt="0"/>
      <dgm:spPr/>
    </dgm:pt>
    <dgm:pt modelId="{BBCF11DA-DEEE-4D17-902F-8BED4C2EE139}" type="pres">
      <dgm:prSet presAssocID="{11CB477B-71D8-42CA-9656-7E3C23DCC684}" presName="LevelTwoTextNode" presStyleLbl="node4" presStyleIdx="14" presStyleCnt="24">
        <dgm:presLayoutVars>
          <dgm:chPref val="3"/>
        </dgm:presLayoutVars>
      </dgm:prSet>
      <dgm:spPr/>
    </dgm:pt>
    <dgm:pt modelId="{08832519-4143-44EE-89D9-90E05385D3E8}" type="pres">
      <dgm:prSet presAssocID="{11CB477B-71D8-42CA-9656-7E3C23DCC684}" presName="level3hierChild" presStyleCnt="0"/>
      <dgm:spPr/>
    </dgm:pt>
    <dgm:pt modelId="{525BA52B-15F9-4F54-8FEB-680D97CE98E0}" type="pres">
      <dgm:prSet presAssocID="{330487CA-0591-4824-9AC6-1EEC68AE1B29}" presName="conn2-1" presStyleLbl="parChTrans1D4" presStyleIdx="15" presStyleCnt="24"/>
      <dgm:spPr/>
    </dgm:pt>
    <dgm:pt modelId="{BA2A8F57-4ADA-41EA-8858-5A6A8928A2E4}" type="pres">
      <dgm:prSet presAssocID="{330487CA-0591-4824-9AC6-1EEC68AE1B29}" presName="connTx" presStyleLbl="parChTrans1D4" presStyleIdx="15" presStyleCnt="24"/>
      <dgm:spPr/>
    </dgm:pt>
    <dgm:pt modelId="{059AE98C-83D6-4A84-8A3D-8CBA3FB8EA5F}" type="pres">
      <dgm:prSet presAssocID="{7916C0B0-5EAE-4ECF-8E51-1FA5BD1EA069}" presName="root2" presStyleCnt="0"/>
      <dgm:spPr/>
    </dgm:pt>
    <dgm:pt modelId="{968D13AE-0941-45E2-8AEF-1B460827C755}" type="pres">
      <dgm:prSet presAssocID="{7916C0B0-5EAE-4ECF-8E51-1FA5BD1EA069}" presName="LevelTwoTextNode" presStyleLbl="node4" presStyleIdx="15" presStyleCnt="24">
        <dgm:presLayoutVars>
          <dgm:chPref val="3"/>
        </dgm:presLayoutVars>
      </dgm:prSet>
      <dgm:spPr/>
    </dgm:pt>
    <dgm:pt modelId="{4DDC07EA-684F-4DAE-8B89-11C39582F905}" type="pres">
      <dgm:prSet presAssocID="{7916C0B0-5EAE-4ECF-8E51-1FA5BD1EA069}" presName="level3hierChild" presStyleCnt="0"/>
      <dgm:spPr/>
    </dgm:pt>
    <dgm:pt modelId="{679731CD-A26E-4A9A-BC07-7AFDF78CEBC3}" type="pres">
      <dgm:prSet presAssocID="{1343FF1A-B160-4CE0-A936-F54733770AC7}" presName="conn2-1" presStyleLbl="parChTrans1D4" presStyleIdx="16" presStyleCnt="24"/>
      <dgm:spPr/>
    </dgm:pt>
    <dgm:pt modelId="{821FDFDF-4294-41DF-ACDE-8CA9CEE83755}" type="pres">
      <dgm:prSet presAssocID="{1343FF1A-B160-4CE0-A936-F54733770AC7}" presName="connTx" presStyleLbl="parChTrans1D4" presStyleIdx="16" presStyleCnt="24"/>
      <dgm:spPr/>
    </dgm:pt>
    <dgm:pt modelId="{E759302A-9825-4923-A5A0-C88EECE487D6}" type="pres">
      <dgm:prSet presAssocID="{871C9098-D048-47E9-8815-86751774179E}" presName="root2" presStyleCnt="0"/>
      <dgm:spPr/>
    </dgm:pt>
    <dgm:pt modelId="{579A2D7B-8A69-41B1-A7E8-8FAB755A6529}" type="pres">
      <dgm:prSet presAssocID="{871C9098-D048-47E9-8815-86751774179E}" presName="LevelTwoTextNode" presStyleLbl="node4" presStyleIdx="16" presStyleCnt="24">
        <dgm:presLayoutVars>
          <dgm:chPref val="3"/>
        </dgm:presLayoutVars>
      </dgm:prSet>
      <dgm:spPr/>
    </dgm:pt>
    <dgm:pt modelId="{9BCF8413-7B5C-4CE3-9703-757D188F28B6}" type="pres">
      <dgm:prSet presAssocID="{871C9098-D048-47E9-8815-86751774179E}" presName="level3hierChild" presStyleCnt="0"/>
      <dgm:spPr/>
    </dgm:pt>
    <dgm:pt modelId="{8DD52A65-BBC2-4025-8D49-AD0B7A147E8C}" type="pres">
      <dgm:prSet presAssocID="{989292A9-DB0C-49C0-A259-F7FC3DF9FA55}" presName="conn2-1" presStyleLbl="parChTrans1D4" presStyleIdx="17" presStyleCnt="24"/>
      <dgm:spPr/>
    </dgm:pt>
    <dgm:pt modelId="{82628A87-1642-46DD-B729-CE18E3F26101}" type="pres">
      <dgm:prSet presAssocID="{989292A9-DB0C-49C0-A259-F7FC3DF9FA55}" presName="connTx" presStyleLbl="parChTrans1D4" presStyleIdx="17" presStyleCnt="24"/>
      <dgm:spPr/>
    </dgm:pt>
    <dgm:pt modelId="{B6A9A5E2-C4A8-4C43-B24B-45FBBC1E8B4D}" type="pres">
      <dgm:prSet presAssocID="{250799A2-4F53-464F-98A4-90CEDD2A2CC5}" presName="root2" presStyleCnt="0"/>
      <dgm:spPr/>
    </dgm:pt>
    <dgm:pt modelId="{FA7D94D7-7B77-449C-9CD1-C29DB97E3CE5}" type="pres">
      <dgm:prSet presAssocID="{250799A2-4F53-464F-98A4-90CEDD2A2CC5}" presName="LevelTwoTextNode" presStyleLbl="node4" presStyleIdx="17" presStyleCnt="24">
        <dgm:presLayoutVars>
          <dgm:chPref val="3"/>
        </dgm:presLayoutVars>
      </dgm:prSet>
      <dgm:spPr/>
    </dgm:pt>
    <dgm:pt modelId="{F71CD9F3-54CE-4125-B422-17D96CF1E9A7}" type="pres">
      <dgm:prSet presAssocID="{250799A2-4F53-464F-98A4-90CEDD2A2CC5}" presName="level3hierChild" presStyleCnt="0"/>
      <dgm:spPr/>
    </dgm:pt>
    <dgm:pt modelId="{FE7B99A9-F2FD-47E5-8F39-258D34DD12FB}" type="pres">
      <dgm:prSet presAssocID="{B6A69D74-E33B-4E28-B068-F77601A3D98E}" presName="conn2-1" presStyleLbl="parChTrans1D3" presStyleIdx="3" presStyleCnt="4"/>
      <dgm:spPr/>
    </dgm:pt>
    <dgm:pt modelId="{93ADBAC8-E03C-4C61-84FC-D2649176EA95}" type="pres">
      <dgm:prSet presAssocID="{B6A69D74-E33B-4E28-B068-F77601A3D98E}" presName="connTx" presStyleLbl="parChTrans1D3" presStyleIdx="3" presStyleCnt="4"/>
      <dgm:spPr/>
    </dgm:pt>
    <dgm:pt modelId="{EDB0FA0C-5D6E-4040-8FB1-1081FBC93F4A}" type="pres">
      <dgm:prSet presAssocID="{84547700-054C-4504-8CF3-7F842054F5BE}" presName="root2" presStyleCnt="0"/>
      <dgm:spPr/>
    </dgm:pt>
    <dgm:pt modelId="{BC3D2F8F-546E-4527-B5E3-3019E9791726}" type="pres">
      <dgm:prSet presAssocID="{84547700-054C-4504-8CF3-7F842054F5BE}" presName="LevelTwoTextNode" presStyleLbl="node3" presStyleIdx="3" presStyleCnt="4">
        <dgm:presLayoutVars>
          <dgm:chPref val="3"/>
        </dgm:presLayoutVars>
      </dgm:prSet>
      <dgm:spPr/>
    </dgm:pt>
    <dgm:pt modelId="{BBB275DC-3BCF-4E73-96D8-E6D0CCF40480}" type="pres">
      <dgm:prSet presAssocID="{84547700-054C-4504-8CF3-7F842054F5BE}" presName="level3hierChild" presStyleCnt="0"/>
      <dgm:spPr/>
    </dgm:pt>
    <dgm:pt modelId="{5EC8632B-0726-4933-AF1B-6CF7BDDC2A4E}" type="pres">
      <dgm:prSet presAssocID="{0204CC0E-E9AE-4F61-B87D-1BD631CDDC5B}" presName="conn2-1" presStyleLbl="parChTrans1D4" presStyleIdx="18" presStyleCnt="24"/>
      <dgm:spPr/>
    </dgm:pt>
    <dgm:pt modelId="{50627B05-C9DA-4190-B3E7-B4116C9BCFF1}" type="pres">
      <dgm:prSet presAssocID="{0204CC0E-E9AE-4F61-B87D-1BD631CDDC5B}" presName="connTx" presStyleLbl="parChTrans1D4" presStyleIdx="18" presStyleCnt="24"/>
      <dgm:spPr/>
    </dgm:pt>
    <dgm:pt modelId="{2B79FAF9-3A54-414D-B07C-4DA5CEAFA269}" type="pres">
      <dgm:prSet presAssocID="{A996E0BA-A7B7-42E1-A6B2-490EA78CE570}" presName="root2" presStyleCnt="0"/>
      <dgm:spPr/>
    </dgm:pt>
    <dgm:pt modelId="{10F03FEF-F421-4D8D-AF82-38173881E63F}" type="pres">
      <dgm:prSet presAssocID="{A996E0BA-A7B7-42E1-A6B2-490EA78CE570}" presName="LevelTwoTextNode" presStyleLbl="node4" presStyleIdx="18" presStyleCnt="24">
        <dgm:presLayoutVars>
          <dgm:chPref val="3"/>
        </dgm:presLayoutVars>
      </dgm:prSet>
      <dgm:spPr/>
    </dgm:pt>
    <dgm:pt modelId="{67A5F211-BFB0-4E13-B4FD-B0D9435A3A20}" type="pres">
      <dgm:prSet presAssocID="{A996E0BA-A7B7-42E1-A6B2-490EA78CE570}" presName="level3hierChild" presStyleCnt="0"/>
      <dgm:spPr/>
    </dgm:pt>
    <dgm:pt modelId="{48A2005B-B523-432F-940F-73AC4E2CDD92}" type="pres">
      <dgm:prSet presAssocID="{6E0DB398-0BDC-4090-B1D1-BC09B96A6D27}" presName="conn2-1" presStyleLbl="parChTrans1D4" presStyleIdx="19" presStyleCnt="24"/>
      <dgm:spPr/>
    </dgm:pt>
    <dgm:pt modelId="{B94DDC7B-ED7A-4F47-96D4-5A569FBD9F71}" type="pres">
      <dgm:prSet presAssocID="{6E0DB398-0BDC-4090-B1D1-BC09B96A6D27}" presName="connTx" presStyleLbl="parChTrans1D4" presStyleIdx="19" presStyleCnt="24"/>
      <dgm:spPr/>
    </dgm:pt>
    <dgm:pt modelId="{4C52D682-9140-472F-9128-3AD878750BCB}" type="pres">
      <dgm:prSet presAssocID="{B152AA79-9D3D-462A-B562-64F2712C11C2}" presName="root2" presStyleCnt="0"/>
      <dgm:spPr/>
    </dgm:pt>
    <dgm:pt modelId="{5C332DF8-9FDB-4FA8-8FA6-B70285EE94C6}" type="pres">
      <dgm:prSet presAssocID="{B152AA79-9D3D-462A-B562-64F2712C11C2}" presName="LevelTwoTextNode" presStyleLbl="node4" presStyleIdx="19" presStyleCnt="24">
        <dgm:presLayoutVars>
          <dgm:chPref val="3"/>
        </dgm:presLayoutVars>
      </dgm:prSet>
      <dgm:spPr/>
    </dgm:pt>
    <dgm:pt modelId="{B9E77B89-380C-43D6-8820-2DE8E041733D}" type="pres">
      <dgm:prSet presAssocID="{B152AA79-9D3D-462A-B562-64F2712C11C2}" presName="level3hierChild" presStyleCnt="0"/>
      <dgm:spPr/>
    </dgm:pt>
    <dgm:pt modelId="{421D7DC5-AC82-4CA3-B0C6-99132315270E}" type="pres">
      <dgm:prSet presAssocID="{4F60646F-9643-44D5-BA5D-3DB4DFB22A92}" presName="conn2-1" presStyleLbl="parChTrans1D4" presStyleIdx="20" presStyleCnt="24"/>
      <dgm:spPr/>
    </dgm:pt>
    <dgm:pt modelId="{8CF8810C-E3A2-40DF-A8E9-90C6B2CFABCB}" type="pres">
      <dgm:prSet presAssocID="{4F60646F-9643-44D5-BA5D-3DB4DFB22A92}" presName="connTx" presStyleLbl="parChTrans1D4" presStyleIdx="20" presStyleCnt="24"/>
      <dgm:spPr/>
    </dgm:pt>
    <dgm:pt modelId="{C5FD2B69-55D2-42CC-ADBD-1E9077B3B4F3}" type="pres">
      <dgm:prSet presAssocID="{1A3D24AE-76ED-420C-BDF3-EF7A8F59A17E}" presName="root2" presStyleCnt="0"/>
      <dgm:spPr/>
    </dgm:pt>
    <dgm:pt modelId="{5BD4F138-9204-4497-BC9D-E6886832D631}" type="pres">
      <dgm:prSet presAssocID="{1A3D24AE-76ED-420C-BDF3-EF7A8F59A17E}" presName="LevelTwoTextNode" presStyleLbl="node4" presStyleIdx="20" presStyleCnt="24">
        <dgm:presLayoutVars>
          <dgm:chPref val="3"/>
        </dgm:presLayoutVars>
      </dgm:prSet>
      <dgm:spPr/>
    </dgm:pt>
    <dgm:pt modelId="{320BD14B-23A4-4314-AC26-FAAE1AB92DA4}" type="pres">
      <dgm:prSet presAssocID="{1A3D24AE-76ED-420C-BDF3-EF7A8F59A17E}" presName="level3hierChild" presStyleCnt="0"/>
      <dgm:spPr/>
    </dgm:pt>
    <dgm:pt modelId="{66977582-265F-41CC-BF22-B87A18DB6259}" type="pres">
      <dgm:prSet presAssocID="{220F1C68-8EFF-4CF3-AE4B-20AFB4F45975}" presName="conn2-1" presStyleLbl="parChTrans1D4" presStyleIdx="21" presStyleCnt="24"/>
      <dgm:spPr/>
    </dgm:pt>
    <dgm:pt modelId="{01F7C319-5B3B-4205-8D05-EF422FDF6660}" type="pres">
      <dgm:prSet presAssocID="{220F1C68-8EFF-4CF3-AE4B-20AFB4F45975}" presName="connTx" presStyleLbl="parChTrans1D4" presStyleIdx="21" presStyleCnt="24"/>
      <dgm:spPr/>
    </dgm:pt>
    <dgm:pt modelId="{1D2CF0DD-72D2-43AA-81C5-7C9566E7125B}" type="pres">
      <dgm:prSet presAssocID="{A87065AF-DC62-4146-A946-CB6E1931259F}" presName="root2" presStyleCnt="0"/>
      <dgm:spPr/>
    </dgm:pt>
    <dgm:pt modelId="{85851C21-305B-4DDB-BD38-B1E1EB2D92BC}" type="pres">
      <dgm:prSet presAssocID="{A87065AF-DC62-4146-A946-CB6E1931259F}" presName="LevelTwoTextNode" presStyleLbl="node4" presStyleIdx="21" presStyleCnt="24">
        <dgm:presLayoutVars>
          <dgm:chPref val="3"/>
        </dgm:presLayoutVars>
      </dgm:prSet>
      <dgm:spPr/>
    </dgm:pt>
    <dgm:pt modelId="{B8DF59AD-C754-4EBE-A247-C360CA91370E}" type="pres">
      <dgm:prSet presAssocID="{A87065AF-DC62-4146-A946-CB6E1931259F}" presName="level3hierChild" presStyleCnt="0"/>
      <dgm:spPr/>
    </dgm:pt>
    <dgm:pt modelId="{33105712-3748-443C-BD8A-97555B04D298}" type="pres">
      <dgm:prSet presAssocID="{3A4E6D7A-DBB2-41C0-BD51-603A4A5DD1D9}" presName="conn2-1" presStyleLbl="parChTrans1D4" presStyleIdx="22" presStyleCnt="24"/>
      <dgm:spPr/>
    </dgm:pt>
    <dgm:pt modelId="{B49EAA08-6F8C-4853-8444-6725C8E89296}" type="pres">
      <dgm:prSet presAssocID="{3A4E6D7A-DBB2-41C0-BD51-603A4A5DD1D9}" presName="connTx" presStyleLbl="parChTrans1D4" presStyleIdx="22" presStyleCnt="24"/>
      <dgm:spPr/>
    </dgm:pt>
    <dgm:pt modelId="{09E380DF-609B-4C04-9385-832AB5E4123D}" type="pres">
      <dgm:prSet presAssocID="{D79B6C5E-775B-48DF-B4F3-357F940F78B2}" presName="root2" presStyleCnt="0"/>
      <dgm:spPr/>
    </dgm:pt>
    <dgm:pt modelId="{642481E9-CE1C-4F5D-9B0E-B8CC7B22FE2C}" type="pres">
      <dgm:prSet presAssocID="{D79B6C5E-775B-48DF-B4F3-357F940F78B2}" presName="LevelTwoTextNode" presStyleLbl="node4" presStyleIdx="22" presStyleCnt="24">
        <dgm:presLayoutVars>
          <dgm:chPref val="3"/>
        </dgm:presLayoutVars>
      </dgm:prSet>
      <dgm:spPr/>
    </dgm:pt>
    <dgm:pt modelId="{975142F8-E1F4-4FFE-89DC-3D102AECFF1D}" type="pres">
      <dgm:prSet presAssocID="{D79B6C5E-775B-48DF-B4F3-357F940F78B2}" presName="level3hierChild" presStyleCnt="0"/>
      <dgm:spPr/>
    </dgm:pt>
    <dgm:pt modelId="{81447E39-91AA-47AA-A0C8-D0005D2FA406}" type="pres">
      <dgm:prSet presAssocID="{266AF0B2-416E-4749-B892-F6FF6D15467E}" presName="conn2-1" presStyleLbl="parChTrans1D4" presStyleIdx="23" presStyleCnt="24"/>
      <dgm:spPr/>
    </dgm:pt>
    <dgm:pt modelId="{5E0C1A84-23BE-4AB7-8DB3-EA532000C1A1}" type="pres">
      <dgm:prSet presAssocID="{266AF0B2-416E-4749-B892-F6FF6D15467E}" presName="connTx" presStyleLbl="parChTrans1D4" presStyleIdx="23" presStyleCnt="24"/>
      <dgm:spPr/>
    </dgm:pt>
    <dgm:pt modelId="{D4C65845-63B1-4606-AE99-E8AE35DEB763}" type="pres">
      <dgm:prSet presAssocID="{9482A273-043B-406F-94F4-D451BA80C39F}" presName="root2" presStyleCnt="0"/>
      <dgm:spPr/>
    </dgm:pt>
    <dgm:pt modelId="{83307214-4985-4CF3-AA4A-83247A8C8DCD}" type="pres">
      <dgm:prSet presAssocID="{9482A273-043B-406F-94F4-D451BA80C39F}" presName="LevelTwoTextNode" presStyleLbl="node4" presStyleIdx="23" presStyleCnt="24">
        <dgm:presLayoutVars>
          <dgm:chPref val="3"/>
        </dgm:presLayoutVars>
      </dgm:prSet>
      <dgm:spPr/>
    </dgm:pt>
    <dgm:pt modelId="{4212B3EB-032F-4D97-BC02-5DA6CCFD5A3B}" type="pres">
      <dgm:prSet presAssocID="{9482A273-043B-406F-94F4-D451BA80C39F}" presName="level3hierChild" presStyleCnt="0"/>
      <dgm:spPr/>
    </dgm:pt>
  </dgm:ptLst>
  <dgm:cxnLst>
    <dgm:cxn modelId="{7E1E8802-46F5-4650-B199-3F992A39F1D1}" type="presOf" srcId="{9B9C2E3B-B9B7-4A1F-AFCB-AB40AB4D93E3}" destId="{FB2A46C1-DA7F-4741-BBD2-07D557EA7A1F}" srcOrd="1" destOrd="0" presId="urn:microsoft.com/office/officeart/2005/8/layout/hierarchy2"/>
    <dgm:cxn modelId="{5EFE4E03-9873-4D3A-8DE2-B5AAA13024E0}" srcId="{E6B85425-A7C5-45A0-BEFD-81C26BA9479C}" destId="{101971F9-F59E-44B4-9252-3CEAD9C12F64}" srcOrd="1" destOrd="0" parTransId="{3B1E57E7-4978-45BC-A23C-793AE96546F2}" sibTransId="{38F4F8AF-2D95-4CA4-9EC5-21348A788EE6}"/>
    <dgm:cxn modelId="{7C4C9805-E9C4-4ED6-AEDB-F4333C7FF84C}" type="presOf" srcId="{B152AA79-9D3D-462A-B562-64F2712C11C2}" destId="{5C332DF8-9FDB-4FA8-8FA6-B70285EE94C6}" srcOrd="0" destOrd="0" presId="urn:microsoft.com/office/officeart/2005/8/layout/hierarchy2"/>
    <dgm:cxn modelId="{E177E706-A31F-4D6D-9310-61A60DF7F665}" srcId="{E6B85425-A7C5-45A0-BEFD-81C26BA9479C}" destId="{F6C23818-1483-4F50-81E6-D7A6F6FA4CCA}" srcOrd="0" destOrd="0" parTransId="{9B9C2E3B-B9B7-4A1F-AFCB-AB40AB4D93E3}" sibTransId="{CF9FE27D-840B-47D0-A0B7-F0E883CC12DF}"/>
    <dgm:cxn modelId="{E21A8E07-825D-4DD2-85BC-49F64E38082F}" type="presOf" srcId="{018E9D56-67D6-447B-A37C-63E89E6D710A}" destId="{54720FCF-EF0E-44FF-BC6E-B9661E493490}" srcOrd="1" destOrd="0" presId="urn:microsoft.com/office/officeart/2005/8/layout/hierarchy2"/>
    <dgm:cxn modelId="{34916F08-61B7-432E-A075-3469DADB74E3}" type="presOf" srcId="{7D522EBA-1E56-4B3F-BD71-EAA4284B3F51}" destId="{27FB3AEF-337E-436F-A259-286E49C06554}" srcOrd="0" destOrd="0" presId="urn:microsoft.com/office/officeart/2005/8/layout/hierarchy2"/>
    <dgm:cxn modelId="{81DF0D09-7E8A-4244-821A-3798775F3B95}" type="presOf" srcId="{CF1CCA8C-84A9-41F1-9A35-862678B7D2A4}" destId="{DBC9C1F0-EDF3-4C44-87A0-B2AA61AECA45}" srcOrd="0" destOrd="0" presId="urn:microsoft.com/office/officeart/2005/8/layout/hierarchy2"/>
    <dgm:cxn modelId="{CEBC350B-FD19-4ACA-B01A-7F8B467BE17F}" type="presOf" srcId="{220F1C68-8EFF-4CF3-AE4B-20AFB4F45975}" destId="{66977582-265F-41CC-BF22-B87A18DB6259}" srcOrd="0" destOrd="0" presId="urn:microsoft.com/office/officeart/2005/8/layout/hierarchy2"/>
    <dgm:cxn modelId="{53D2510E-CDFE-4874-9323-9A332D3AC097}" type="presOf" srcId="{989292A9-DB0C-49C0-A259-F7FC3DF9FA55}" destId="{82628A87-1642-46DD-B729-CE18E3F26101}" srcOrd="1" destOrd="0" presId="urn:microsoft.com/office/officeart/2005/8/layout/hierarchy2"/>
    <dgm:cxn modelId="{B52BEB10-E66A-43E4-A0ED-324ABCEE344F}" type="presOf" srcId="{7916C0B0-5EAE-4ECF-8E51-1FA5BD1EA069}" destId="{968D13AE-0941-45E2-8AEF-1B460827C755}" srcOrd="0" destOrd="0" presId="urn:microsoft.com/office/officeart/2005/8/layout/hierarchy2"/>
    <dgm:cxn modelId="{55A1F310-FA8B-4308-A28B-212199E9E3E5}" type="presOf" srcId="{4482A82C-B7EE-48BB-9644-72EFA2F425B1}" destId="{EDEB9F55-A6A0-422E-A942-46E8842559FD}" srcOrd="1" destOrd="0" presId="urn:microsoft.com/office/officeart/2005/8/layout/hierarchy2"/>
    <dgm:cxn modelId="{11327D14-CBCB-4CBB-AC87-685BED7DAC40}" type="presOf" srcId="{1A3D24AE-76ED-420C-BDF3-EF7A8F59A17E}" destId="{5BD4F138-9204-4497-BC9D-E6886832D631}" srcOrd="0" destOrd="0" presId="urn:microsoft.com/office/officeart/2005/8/layout/hierarchy2"/>
    <dgm:cxn modelId="{E4D0C014-688F-4C64-BCE4-BA161969CD39}" type="presOf" srcId="{FC3D4962-A589-4750-AE27-847186EEB24A}" destId="{DDDA1EC8-14BF-456C-AF84-4A06F0E2F183}" srcOrd="0" destOrd="0" presId="urn:microsoft.com/office/officeart/2005/8/layout/hierarchy2"/>
    <dgm:cxn modelId="{3EAC3116-F9EB-45DE-AB61-71D37DB52AD6}" type="presOf" srcId="{412BE102-2820-4CB0-8E22-72C296E7047B}" destId="{E0595E8A-6955-4F04-B1DF-EC8A5EC429CB}" srcOrd="0" destOrd="0" presId="urn:microsoft.com/office/officeart/2005/8/layout/hierarchy2"/>
    <dgm:cxn modelId="{6F0AAB19-DCD7-4288-8E8E-6466412A5505}" srcId="{7916C0B0-5EAE-4ECF-8E51-1FA5BD1EA069}" destId="{871C9098-D048-47E9-8815-86751774179E}" srcOrd="0" destOrd="0" parTransId="{1343FF1A-B160-4CE0-A936-F54733770AC7}" sibTransId="{6F8AA829-408D-4292-9B83-90865CB2C3EE}"/>
    <dgm:cxn modelId="{C766311A-1BD3-4676-9E74-6AD8FB7C8062}" type="presOf" srcId="{7688A70D-A2E5-4965-BFD2-2C0C49F36D4A}" destId="{1B013F05-72A0-4A3A-A664-23A39A1C6F5F}" srcOrd="0" destOrd="0" presId="urn:microsoft.com/office/officeart/2005/8/layout/hierarchy2"/>
    <dgm:cxn modelId="{FF4BBE1A-A090-44A4-AE25-A5EA4BA2E4EB}" type="presOf" srcId="{1343FF1A-B160-4CE0-A936-F54733770AC7}" destId="{679731CD-A26E-4A9A-BC07-7AFDF78CEBC3}" srcOrd="0" destOrd="0" presId="urn:microsoft.com/office/officeart/2005/8/layout/hierarchy2"/>
    <dgm:cxn modelId="{FC91FE24-F9C2-4A03-8346-DE47E19530C5}" type="presOf" srcId="{B75DE7AD-3EC1-4462-A79E-B97170CA834F}" destId="{D384A683-97A1-41C2-9561-B742A21D37F5}" srcOrd="0" destOrd="0" presId="urn:microsoft.com/office/officeart/2005/8/layout/hierarchy2"/>
    <dgm:cxn modelId="{BA6C3C25-C020-4275-BF8B-B7DA7539677C}" type="presOf" srcId="{F766E96D-8E21-423A-908D-B5A666EDF46E}" destId="{18E33782-A72A-45BB-8E3A-B1D5B552423A}" srcOrd="0" destOrd="0" presId="urn:microsoft.com/office/officeart/2005/8/layout/hierarchy2"/>
    <dgm:cxn modelId="{1D5B0E29-5796-4FE7-BF27-3A0A2FA10925}" type="presOf" srcId="{4F60646F-9643-44D5-BA5D-3DB4DFB22A92}" destId="{8CF8810C-E3A2-40DF-A8E9-90C6B2CFABCB}" srcOrd="1" destOrd="0" presId="urn:microsoft.com/office/officeart/2005/8/layout/hierarchy2"/>
    <dgm:cxn modelId="{3825CD29-1955-4D0B-BF78-9389723525CE}" type="presOf" srcId="{6E0DB398-0BDC-4090-B1D1-BC09B96A6D27}" destId="{48A2005B-B523-432F-940F-73AC4E2CDD92}" srcOrd="0" destOrd="0" presId="urn:microsoft.com/office/officeart/2005/8/layout/hierarchy2"/>
    <dgm:cxn modelId="{23696A2E-0259-4D8F-A89C-6F6780AA6C86}" srcId="{6CECF00C-DF48-424F-9430-62485E375B00}" destId="{EC3496DD-F73E-41D9-AA97-A1A7E6C41955}" srcOrd="0" destOrd="0" parTransId="{FC3D4962-A589-4750-AE27-847186EEB24A}" sibTransId="{DC03F275-F359-4B66-A042-25ADDE7E37E2}"/>
    <dgm:cxn modelId="{C0770A31-94E8-467A-8446-56F11EBC3750}" srcId="{9DF40B2A-D508-4EC1-A2A6-6F3E9B43CE99}" destId="{CD855F8D-C2A8-47C3-B0AD-E65FD064F529}" srcOrd="1" destOrd="0" parTransId="{412BE102-2820-4CB0-8E22-72C296E7047B}" sibTransId="{57345530-343D-4EF0-A6CB-F570FD4B2F3B}"/>
    <dgm:cxn modelId="{BEEE5033-0112-4F0B-84C2-7AE2FEE382DA}" type="presOf" srcId="{3A4E6D7A-DBB2-41C0-BD51-603A4A5DD1D9}" destId="{33105712-3748-443C-BD8A-97555B04D298}" srcOrd="0" destOrd="0" presId="urn:microsoft.com/office/officeart/2005/8/layout/hierarchy2"/>
    <dgm:cxn modelId="{F9B17934-9E34-44E4-A075-321905337044}" type="presOf" srcId="{E86BAEC7-8F69-4B31-821E-F95D4262205E}" destId="{BA08AC60-B854-470E-A3F3-81822F117B0D}" srcOrd="1" destOrd="0" presId="urn:microsoft.com/office/officeart/2005/8/layout/hierarchy2"/>
    <dgm:cxn modelId="{86EF7636-6369-429A-92AE-B88087F1D69A}" srcId="{B75DE7AD-3EC1-4462-A79E-B97170CA834F}" destId="{7916C0B0-5EAE-4ECF-8E51-1FA5BD1EA069}" srcOrd="1" destOrd="0" parTransId="{330487CA-0591-4824-9AC6-1EEC68AE1B29}" sibTransId="{F08F93B9-94BF-4D88-8D3B-D7FE14F19250}"/>
    <dgm:cxn modelId="{71C94637-F183-4528-86DC-CA2513860871}" srcId="{B14D5FC8-567F-456C-8268-DBB169849DDD}" destId="{11CB477B-71D8-42CA-9656-7E3C23DCC684}" srcOrd="1" destOrd="0" parTransId="{2D19F327-49EC-40E1-8835-D176ABD24A6B}" sibTransId="{8B9FD529-BE51-4D27-B274-7461F9C6E56C}"/>
    <dgm:cxn modelId="{3FE5583B-4135-4219-8C75-68C5E3D1CCF7}" srcId="{6BCE81DB-9005-4DCD-BF4F-4ACE6A333E4E}" destId="{9DF40B2A-D508-4EC1-A2A6-6F3E9B43CE99}" srcOrd="0" destOrd="0" parTransId="{CC376512-BF02-417E-960F-A57B8139A5A7}" sibTransId="{57A19BA7-33B5-4B6D-B6BE-E018EDFAEEC9}"/>
    <dgm:cxn modelId="{C72F413C-FAE6-46E1-B863-77BC9711EE5E}" type="presOf" srcId="{5C6658AA-111C-43AB-9DAD-5F471C6C9CF1}" destId="{269DE871-5C61-43AB-8669-B25651921FC6}" srcOrd="1" destOrd="0" presId="urn:microsoft.com/office/officeart/2005/8/layout/hierarchy2"/>
    <dgm:cxn modelId="{AB64593D-8802-4C21-BB23-AE66B8D8796B}" type="presOf" srcId="{F6C23818-1483-4F50-81E6-D7A6F6FA4CCA}" destId="{7EC1FADF-1860-482A-B07E-9CCE64E8227F}" srcOrd="0" destOrd="0" presId="urn:microsoft.com/office/officeart/2005/8/layout/hierarchy2"/>
    <dgm:cxn modelId="{F5D0513F-A31F-40A1-A9A4-6BA221AA9B24}" type="presOf" srcId="{B6A69D74-E33B-4E28-B068-F77601A3D98E}" destId="{93ADBAC8-E03C-4C61-84FC-D2649176EA95}" srcOrd="1" destOrd="0" presId="urn:microsoft.com/office/officeart/2005/8/layout/hierarchy2"/>
    <dgm:cxn modelId="{38AE9940-C2F0-4916-AA36-1FBA37F24ACD}" srcId="{CD855F8D-C2A8-47C3-B0AD-E65FD064F529}" destId="{84547700-054C-4504-8CF3-7F842054F5BE}" srcOrd="1" destOrd="0" parTransId="{B6A69D74-E33B-4E28-B068-F77601A3D98E}" sibTransId="{0C12F8F1-2BBC-4E08-9909-510D50B15391}"/>
    <dgm:cxn modelId="{ED1E075B-7D1C-43E3-858C-72D690CFA157}" type="presOf" srcId="{989292A9-DB0C-49C0-A259-F7FC3DF9FA55}" destId="{8DD52A65-BBC2-4025-8D49-AD0B7A147E8C}" srcOrd="0" destOrd="0" presId="urn:microsoft.com/office/officeart/2005/8/layout/hierarchy2"/>
    <dgm:cxn modelId="{77F3195C-8194-43AD-8FE7-DB66511D61B0}" type="presOf" srcId="{FC3D4962-A589-4750-AE27-847186EEB24A}" destId="{A2DB9BB8-40C7-4292-A477-F32C6E1AA5FB}" srcOrd="1" destOrd="0" presId="urn:microsoft.com/office/officeart/2005/8/layout/hierarchy2"/>
    <dgm:cxn modelId="{2DDC2F5F-280C-43A1-8118-B5B8CE64E4E3}" srcId="{F6C23818-1483-4F50-81E6-D7A6F6FA4CCA}" destId="{F766E96D-8E21-423A-908D-B5A666EDF46E}" srcOrd="0" destOrd="0" parTransId="{CF1CCA8C-84A9-41F1-9A35-862678B7D2A4}" sibTransId="{1C713357-61DF-4717-B6FD-329E4F864EF5}"/>
    <dgm:cxn modelId="{F6A18660-3203-4F02-A584-EA0F61A7AC7F}" type="presOf" srcId="{BB36FAE5-CC25-42D4-9087-D48C446A39AA}" destId="{7747348B-E35D-4D8E-8016-EFFDC246386B}" srcOrd="0" destOrd="0" presId="urn:microsoft.com/office/officeart/2005/8/layout/hierarchy2"/>
    <dgm:cxn modelId="{06903741-3057-4A2B-A613-05AEFDC97F25}" type="presOf" srcId="{6E0DB398-0BDC-4090-B1D1-BC09B96A6D27}" destId="{B94DDC7B-ED7A-4F47-96D4-5A569FBD9F71}" srcOrd="1" destOrd="0" presId="urn:microsoft.com/office/officeart/2005/8/layout/hierarchy2"/>
    <dgm:cxn modelId="{05447941-A755-4A44-9604-6BA31AE98BED}" type="presOf" srcId="{0204CC0E-E9AE-4F61-B87D-1BD631CDDC5B}" destId="{50627B05-C9DA-4190-B3E7-B4116C9BCFF1}" srcOrd="1" destOrd="0" presId="urn:microsoft.com/office/officeart/2005/8/layout/hierarchy2"/>
    <dgm:cxn modelId="{3CFF9242-031F-49BC-BFEC-809B2E9481E9}" type="presOf" srcId="{685C7E3D-0FA6-4D14-ABB4-A046EA2EA4B4}" destId="{C21F3F7B-733B-4BA0-90F4-CC79B16459D4}" srcOrd="0" destOrd="0" presId="urn:microsoft.com/office/officeart/2005/8/layout/hierarchy2"/>
    <dgm:cxn modelId="{6BA65863-48B1-4BA1-94E6-A96BC2E086FF}" srcId="{101971F9-F59E-44B4-9252-3CEAD9C12F64}" destId="{33A26486-792A-48A5-A2DD-C16A03FDF09A}" srcOrd="0" destOrd="0" parTransId="{7D522EBA-1E56-4B3F-BD71-EAA4284B3F51}" sibTransId="{9A50CA1F-123D-459A-80C7-F58A80813324}"/>
    <dgm:cxn modelId="{7C123864-6E81-460C-89D7-F66069F47769}" type="presOf" srcId="{25E03376-1211-4F6D-8934-BD9E6BF48358}" destId="{5FA6DC29-1DF5-412F-99A2-D4460CEA2757}" srcOrd="1" destOrd="0" presId="urn:microsoft.com/office/officeart/2005/8/layout/hierarchy2"/>
    <dgm:cxn modelId="{75357264-3C92-4279-AEDD-48B59F131519}" srcId="{A87065AF-DC62-4146-A946-CB6E1931259F}" destId="{D79B6C5E-775B-48DF-B4F3-357F940F78B2}" srcOrd="0" destOrd="0" parTransId="{3A4E6D7A-DBB2-41C0-BD51-603A4A5DD1D9}" sibTransId="{143B0EA6-0951-4780-ACE7-1132B8CB7B10}"/>
    <dgm:cxn modelId="{CE339C64-19A0-4B40-8E2B-A645BA221B4F}" type="presOf" srcId="{9B9C2E3B-B9B7-4A1F-AFCB-AB40AB4D93E3}" destId="{96B78391-FAFA-4A96-A5D4-7A3E1BB6831D}" srcOrd="0" destOrd="0" presId="urn:microsoft.com/office/officeart/2005/8/layout/hierarchy2"/>
    <dgm:cxn modelId="{B376B644-0250-4DB3-ABF4-F2C78A76E355}" srcId="{F766E96D-8E21-423A-908D-B5A666EDF46E}" destId="{7688A70D-A2E5-4965-BFD2-2C0C49F36D4A}" srcOrd="1" destOrd="0" parTransId="{4482A82C-B7EE-48BB-9644-72EFA2F425B1}" sibTransId="{EBBA50E2-6F2E-44EB-9BEC-7A00623B2F44}"/>
    <dgm:cxn modelId="{FCEFAA65-A7BF-4DA1-BC86-3E08B088F1C6}" type="presOf" srcId="{E86BAEC7-8F69-4B31-821E-F95D4262205E}" destId="{74BDB42B-70DA-4E41-9AF4-316B56732B92}" srcOrd="0" destOrd="0" presId="urn:microsoft.com/office/officeart/2005/8/layout/hierarchy2"/>
    <dgm:cxn modelId="{A3F6DC65-D38D-4517-BB6F-13F414C5861A}" type="presOf" srcId="{2F38187E-FDDC-45E2-B56C-4870B0A86E1F}" destId="{EB06242C-5A14-4E4D-BA03-C37C9B1E59A4}" srcOrd="0" destOrd="0" presId="urn:microsoft.com/office/officeart/2005/8/layout/hierarchy2"/>
    <dgm:cxn modelId="{E480E848-B18B-4081-BF59-C1A3CC2AAAFD}" type="presOf" srcId="{D79B6C5E-775B-48DF-B4F3-357F940F78B2}" destId="{642481E9-CE1C-4F5D-9B0E-B8CC7B22FE2C}" srcOrd="0" destOrd="0" presId="urn:microsoft.com/office/officeart/2005/8/layout/hierarchy2"/>
    <dgm:cxn modelId="{AF1B4A49-52FF-4B80-9EB8-5499C15AF0DC}" type="presOf" srcId="{B14D5FC8-567F-456C-8268-DBB169849DDD}" destId="{BD950F18-D0DD-4E2F-A688-DB439B149BA7}" srcOrd="0" destOrd="0" presId="urn:microsoft.com/office/officeart/2005/8/layout/hierarchy2"/>
    <dgm:cxn modelId="{32367549-5762-4585-8636-7D425AAF1B68}" type="presOf" srcId="{0204CC0E-E9AE-4F61-B87D-1BD631CDDC5B}" destId="{5EC8632B-0726-4933-AF1B-6CF7BDDC2A4E}" srcOrd="0" destOrd="0" presId="urn:microsoft.com/office/officeart/2005/8/layout/hierarchy2"/>
    <dgm:cxn modelId="{6B5E0E4B-5E48-4D8E-AFBD-F0AF3001DF77}" type="presOf" srcId="{E9544D58-4339-435F-9CA4-44F8E74EA2C2}" destId="{E81E5311-87F9-4E76-AC12-7B269F8C4B6B}" srcOrd="0" destOrd="0" presId="urn:microsoft.com/office/officeart/2005/8/layout/hierarchy2"/>
    <dgm:cxn modelId="{A20F914C-4DA2-478E-9725-469122A669B3}" type="presOf" srcId="{4F60646F-9643-44D5-BA5D-3DB4DFB22A92}" destId="{421D7DC5-AC82-4CA3-B0C6-99132315270E}" srcOrd="0" destOrd="0" presId="urn:microsoft.com/office/officeart/2005/8/layout/hierarchy2"/>
    <dgm:cxn modelId="{49A4EC6C-B875-40CF-9107-016AD5C14EF6}" srcId="{CD855F8D-C2A8-47C3-B0AD-E65FD064F529}" destId="{B75DE7AD-3EC1-4462-A79E-B97170CA834F}" srcOrd="0" destOrd="0" parTransId="{ABD0DEC5-6F4F-454B-A932-5BEBF8F17A82}" sibTransId="{9C000D7D-F09E-4CEE-8614-989AADB30A76}"/>
    <dgm:cxn modelId="{E3DE474E-0C53-4D65-89FB-1572998D9CFE}" type="presOf" srcId="{5E0F82B8-4C35-494E-9033-76BD6C7A115B}" destId="{40C1C745-500A-49A4-9205-E17A1F4CFF7F}" srcOrd="0" destOrd="0" presId="urn:microsoft.com/office/officeart/2005/8/layout/hierarchy2"/>
    <dgm:cxn modelId="{16910A53-91A9-410E-82E5-24324D2145FF}" type="presOf" srcId="{DF06B622-8865-4430-BA3F-151E3901D9DB}" destId="{DEC3FA4F-14B4-447E-A7E8-662DAC007DA0}" srcOrd="1" destOrd="0" presId="urn:microsoft.com/office/officeart/2005/8/layout/hierarchy2"/>
    <dgm:cxn modelId="{67719D53-2C4F-4B69-91D2-3EF80764E0D7}" srcId="{6CECF00C-DF48-424F-9430-62485E375B00}" destId="{A05AB91F-2EC9-4C98-9F53-FD4A1D4DC0E0}" srcOrd="1" destOrd="0" parTransId="{BB36FAE5-CC25-42D4-9087-D48C446A39AA}" sibTransId="{2F5BA35A-0C07-4315-B353-DDA786E2448C}"/>
    <dgm:cxn modelId="{7044BC53-9557-4A71-808E-06D76D52196B}" srcId="{A996E0BA-A7B7-42E1-A6B2-490EA78CE570}" destId="{B152AA79-9D3D-462A-B562-64F2712C11C2}" srcOrd="0" destOrd="0" parTransId="{6E0DB398-0BDC-4090-B1D1-BC09B96A6D27}" sibTransId="{14209243-EB1F-422B-90C8-E190A9B86DA8}"/>
    <dgm:cxn modelId="{719C3354-DC6D-4324-8898-43BD472E7F45}" type="presOf" srcId="{25E03376-1211-4F6D-8934-BD9E6BF48358}" destId="{DCE46968-04F5-47D2-9A13-3278AEC5529F}" srcOrd="0" destOrd="0" presId="urn:microsoft.com/office/officeart/2005/8/layout/hierarchy2"/>
    <dgm:cxn modelId="{054B3E54-2359-4DD8-A8D8-97CC0C938440}" type="presOf" srcId="{DF06B622-8865-4430-BA3F-151E3901D9DB}" destId="{6B31008F-3FEF-4B65-B6E4-8053BB81A71D}" srcOrd="0" destOrd="0" presId="urn:microsoft.com/office/officeart/2005/8/layout/hierarchy2"/>
    <dgm:cxn modelId="{D95F1C56-DB82-4DC7-B248-9866E4DE8B5D}" type="presOf" srcId="{1343FF1A-B160-4CE0-A936-F54733770AC7}" destId="{821FDFDF-4294-41DF-ACDE-8CA9CEE83755}" srcOrd="1" destOrd="0" presId="urn:microsoft.com/office/officeart/2005/8/layout/hierarchy2"/>
    <dgm:cxn modelId="{4346C476-6150-4CEF-BEA7-71DB2B2AFAB6}" type="presOf" srcId="{7D522EBA-1E56-4B3F-BD71-EAA4284B3F51}" destId="{D55229FA-A920-4C2C-9EF4-D7130E9964BE}" srcOrd="1" destOrd="0" presId="urn:microsoft.com/office/officeart/2005/8/layout/hierarchy2"/>
    <dgm:cxn modelId="{3F074179-5D42-4EE8-8EEB-A4DDF5D29B5D}" type="presOf" srcId="{9482A273-043B-406F-94F4-D451BA80C39F}" destId="{83307214-4985-4CF3-AA4A-83247A8C8DCD}" srcOrd="0" destOrd="0" presId="urn:microsoft.com/office/officeart/2005/8/layout/hierarchy2"/>
    <dgm:cxn modelId="{0F2DE159-22BA-49AF-9F4B-F2CEE27AE5B9}" type="presOf" srcId="{330487CA-0591-4824-9AC6-1EEC68AE1B29}" destId="{525BA52B-15F9-4F54-8FEB-680D97CE98E0}" srcOrd="0" destOrd="0" presId="urn:microsoft.com/office/officeart/2005/8/layout/hierarchy2"/>
    <dgm:cxn modelId="{ED84957A-EEE8-4F0D-9892-1B868E81A102}" type="presOf" srcId="{CF1CCA8C-84A9-41F1-9A35-862678B7D2A4}" destId="{0FBB4C8D-7DC4-4A4C-B40F-8736E5E71CFE}" srcOrd="1" destOrd="0" presId="urn:microsoft.com/office/officeart/2005/8/layout/hierarchy2"/>
    <dgm:cxn modelId="{F1F4C17D-494C-4A51-92E4-75B54B51A7AA}" type="presOf" srcId="{16E4071C-A73A-4655-A16D-0FEBEE1FC0F3}" destId="{5C8D7883-4DD7-4813-8A8D-A1744A7F0581}" srcOrd="0" destOrd="0" presId="urn:microsoft.com/office/officeart/2005/8/layout/hierarchy2"/>
    <dgm:cxn modelId="{1B878983-A66E-48B9-AF86-41ED67FB23AB}" type="presOf" srcId="{4482A82C-B7EE-48BB-9644-72EFA2F425B1}" destId="{A8245C92-1E2A-48C5-8397-4ED77959C389}" srcOrd="0" destOrd="0" presId="urn:microsoft.com/office/officeart/2005/8/layout/hierarchy2"/>
    <dgm:cxn modelId="{74489087-1D64-4CC0-8459-7B59FB5EEE6B}" type="presOf" srcId="{E1E03805-B54B-48B6-9FD7-B09C3220DA7D}" destId="{A4178F77-A6AA-4864-8E49-1D0B1E68AA14}" srcOrd="0" destOrd="0" presId="urn:microsoft.com/office/officeart/2005/8/layout/hierarchy2"/>
    <dgm:cxn modelId="{5A1B9A88-46E0-4615-B347-0C488BF81E42}" type="presOf" srcId="{A87065AF-DC62-4146-A946-CB6E1931259F}" destId="{85851C21-305B-4DDB-BD38-B1E1EB2D92BC}" srcOrd="0" destOrd="0" presId="urn:microsoft.com/office/officeart/2005/8/layout/hierarchy2"/>
    <dgm:cxn modelId="{26332D89-162A-4D44-9DFB-E4F983DABAE1}" type="presOf" srcId="{84547700-054C-4504-8CF3-7F842054F5BE}" destId="{BC3D2F8F-546E-4527-B5E3-3019E9791726}" srcOrd="0" destOrd="0" presId="urn:microsoft.com/office/officeart/2005/8/layout/hierarchy2"/>
    <dgm:cxn modelId="{2BEF9489-0BC5-4EE3-BF68-294B9C21D025}" type="presOf" srcId="{D1723144-CF9E-4FD7-AB84-97229261851C}" destId="{E95DD9D1-8393-42D0-82C5-FAB8EDA7768E}" srcOrd="1" destOrd="0" presId="urn:microsoft.com/office/officeart/2005/8/layout/hierarchy2"/>
    <dgm:cxn modelId="{D130278A-8C79-497C-B9A6-8C637D4EC095}" type="presOf" srcId="{A996E0BA-A7B7-42E1-A6B2-490EA78CE570}" destId="{10F03FEF-F421-4D8D-AF82-38173881E63F}" srcOrd="0" destOrd="0" presId="urn:microsoft.com/office/officeart/2005/8/layout/hierarchy2"/>
    <dgm:cxn modelId="{1B3D2C8A-4E4B-464F-9CD1-D7E4CB41B01E}" srcId="{7916C0B0-5EAE-4ECF-8E51-1FA5BD1EA069}" destId="{250799A2-4F53-464F-98A4-90CEDD2A2CC5}" srcOrd="1" destOrd="0" parTransId="{989292A9-DB0C-49C0-A259-F7FC3DF9FA55}" sibTransId="{7D0306FF-7242-4D54-92A3-8AA769519D81}"/>
    <dgm:cxn modelId="{5F2EDB8B-5EE1-4173-A5CA-CF39DD3DA14F}" type="presOf" srcId="{33A26486-792A-48A5-A2DD-C16A03FDF09A}" destId="{BDF1F425-36CB-41A5-807D-003A508726C7}" srcOrd="0" destOrd="0" presId="urn:microsoft.com/office/officeart/2005/8/layout/hierarchy2"/>
    <dgm:cxn modelId="{CB6F6A8C-8BFC-489A-81F2-1A18E28F9A3E}" type="presOf" srcId="{101971F9-F59E-44B4-9252-3CEAD9C12F64}" destId="{C3576342-74B5-4F1A-96CC-7731EF16D207}" srcOrd="0" destOrd="0" presId="urn:microsoft.com/office/officeart/2005/8/layout/hierarchy2"/>
    <dgm:cxn modelId="{EC63BA8C-CBF7-43A8-8A11-1F8CF14A51E1}" type="presOf" srcId="{3B1E57E7-4978-45BC-A23C-793AE96546F2}" destId="{E2C0535E-BBC1-467D-BA3F-2544FFE5914B}" srcOrd="1" destOrd="0" presId="urn:microsoft.com/office/officeart/2005/8/layout/hierarchy2"/>
    <dgm:cxn modelId="{4CFBEC8C-D20F-4733-AD32-97354DAECE63}" type="presOf" srcId="{CD855F8D-C2A8-47C3-B0AD-E65FD064F529}" destId="{AAE00ED5-7A50-4E00-9C43-96726D807466}" srcOrd="0" destOrd="0" presId="urn:microsoft.com/office/officeart/2005/8/layout/hierarchy2"/>
    <dgm:cxn modelId="{7083448F-542E-47B8-899B-349C9025F1E2}" type="presOf" srcId="{0F8865F7-E008-400A-ABC0-CC78EB046FFE}" destId="{EA218A74-1007-4F11-854B-D0AB9C17C46B}" srcOrd="0" destOrd="0" presId="urn:microsoft.com/office/officeart/2005/8/layout/hierarchy2"/>
    <dgm:cxn modelId="{8E75ED8F-1831-4A1C-AE0B-66B01DA55B6C}" type="presOf" srcId="{EC3496DD-F73E-41D9-AA97-A1A7E6C41955}" destId="{079B3B87-D84D-401D-A8BF-25F94FB423D7}" srcOrd="0" destOrd="0" presId="urn:microsoft.com/office/officeart/2005/8/layout/hierarchy2"/>
    <dgm:cxn modelId="{16C06790-A0A1-49C2-A277-8590073EB17F}" type="presOf" srcId="{2F38187E-FDDC-45E2-B56C-4870B0A86E1F}" destId="{E1565B44-FC12-4AF3-95F5-05BA976DAF69}" srcOrd="1" destOrd="0" presId="urn:microsoft.com/office/officeart/2005/8/layout/hierarchy2"/>
    <dgm:cxn modelId="{00F09992-4356-4B3A-90C7-E59A72CF3155}" type="presOf" srcId="{ABD0DEC5-6F4F-454B-A932-5BEBF8F17A82}" destId="{FD801513-B2AF-451D-8EAF-50CB2DD56000}" srcOrd="1" destOrd="0" presId="urn:microsoft.com/office/officeart/2005/8/layout/hierarchy2"/>
    <dgm:cxn modelId="{0ED62099-C185-4DC1-9E16-266C44B2F300}" type="presOf" srcId="{266AF0B2-416E-4749-B892-F6FF6D15467E}" destId="{81447E39-91AA-47AA-A0C8-D0005D2FA406}" srcOrd="0" destOrd="0" presId="urn:microsoft.com/office/officeart/2005/8/layout/hierarchy2"/>
    <dgm:cxn modelId="{CBDD3D9B-AB5B-4596-936C-8E8333FE9765}" type="presOf" srcId="{6263E9E0-C3DC-408A-A5D0-C89D4568BB69}" destId="{086078EE-61D1-4163-9771-C8ADBEB150D1}" srcOrd="0" destOrd="0" presId="urn:microsoft.com/office/officeart/2005/8/layout/hierarchy2"/>
    <dgm:cxn modelId="{B6B0FB9D-3748-4998-8425-597CCC5AF783}" srcId="{E9544D58-4339-435F-9CA4-44F8E74EA2C2}" destId="{3C656766-0DBF-4D69-9B23-D15441BF61DF}" srcOrd="1" destOrd="0" parTransId="{E906A0DF-DE2E-4A60-B22D-F4C3BEA1E9EB}" sibTransId="{A5A9F5E9-10C9-4167-B472-2790F4E19575}"/>
    <dgm:cxn modelId="{815F0CA0-713E-4312-ADDF-50510B3FAF56}" type="presOf" srcId="{ABD0DEC5-6F4F-454B-A932-5BEBF8F17A82}" destId="{FC613A49-6353-422D-90A5-5F1F17B3D267}" srcOrd="0" destOrd="0" presId="urn:microsoft.com/office/officeart/2005/8/layout/hierarchy2"/>
    <dgm:cxn modelId="{788605A3-78C6-4D90-A090-DD91D49D404B}" srcId="{33A26486-792A-48A5-A2DD-C16A03FDF09A}" destId="{0F8865F7-E008-400A-ABC0-CC78EB046FFE}" srcOrd="0" destOrd="0" parTransId="{D1723144-CF9E-4FD7-AB84-97229261851C}" sibTransId="{2EE79F8C-0D1B-42D5-AC7A-E3C81E515C94}"/>
    <dgm:cxn modelId="{8624EEAF-8B4F-4051-97C6-4ED6C4B8C23C}" type="presOf" srcId="{B6A69D74-E33B-4E28-B068-F77601A3D98E}" destId="{FE7B99A9-F2FD-47E5-8F39-258D34DD12FB}" srcOrd="0" destOrd="0" presId="urn:microsoft.com/office/officeart/2005/8/layout/hierarchy2"/>
    <dgm:cxn modelId="{5F84E6B2-3820-46BB-AC93-4CB9EBA236FC}" type="presOf" srcId="{5C6658AA-111C-43AB-9DAD-5F471C6C9CF1}" destId="{C8D02873-48A7-42A5-BDC7-07A84BCADA1B}" srcOrd="0" destOrd="0" presId="urn:microsoft.com/office/officeart/2005/8/layout/hierarchy2"/>
    <dgm:cxn modelId="{3D7734B4-01B8-463C-9340-7070B633F873}" type="presOf" srcId="{2D19F327-49EC-40E1-8835-D176ABD24A6B}" destId="{5B5FA271-F07A-4FB5-B75C-1CE14D806848}" srcOrd="1" destOrd="0" presId="urn:microsoft.com/office/officeart/2005/8/layout/hierarchy2"/>
    <dgm:cxn modelId="{F403BDB4-D087-4358-BD51-B889AB961F35}" srcId="{B75DE7AD-3EC1-4462-A79E-B97170CA834F}" destId="{B14D5FC8-567F-456C-8268-DBB169849DDD}" srcOrd="0" destOrd="0" parTransId="{685C7E3D-0FA6-4D14-ABB4-A046EA2EA4B4}" sibTransId="{87A741E1-F06B-417F-9268-AE746C03FB03}"/>
    <dgm:cxn modelId="{FA12CEB5-35BF-4344-992B-6C46F5608778}" srcId="{84547700-054C-4504-8CF3-7F842054F5BE}" destId="{A87065AF-DC62-4146-A946-CB6E1931259F}" srcOrd="1" destOrd="0" parTransId="{220F1C68-8EFF-4CF3-AE4B-20AFB4F45975}" sibTransId="{033FC199-F3C9-4F5C-8214-A1060C331742}"/>
    <dgm:cxn modelId="{F67053B6-7AEF-4FE5-994F-79B019AC16FE}" srcId="{F6C23818-1483-4F50-81E6-D7A6F6FA4CCA}" destId="{E9544D58-4339-435F-9CA4-44F8E74EA2C2}" srcOrd="1" destOrd="0" parTransId="{018E9D56-67D6-447B-A37C-63E89E6D710A}" sibTransId="{392D2781-E58C-473E-9DDF-123700F93B43}"/>
    <dgm:cxn modelId="{D67BD1B8-77BC-400D-993C-627FE0EEA4B0}" srcId="{B14D5FC8-567F-456C-8268-DBB169849DDD}" destId="{5E0F82B8-4C35-494E-9033-76BD6C7A115B}" srcOrd="0" destOrd="0" parTransId="{5C6658AA-111C-43AB-9DAD-5F471C6C9CF1}" sibTransId="{3D4C89DF-E108-40C0-AC36-381A4418BA48}"/>
    <dgm:cxn modelId="{FB5D2FBD-D87C-4A45-A5D9-D444A0DB4C9A}" type="presOf" srcId="{266AF0B2-416E-4749-B892-F6FF6D15467E}" destId="{5E0C1A84-23BE-4AB7-8DB3-EA532000C1A1}" srcOrd="1" destOrd="0" presId="urn:microsoft.com/office/officeart/2005/8/layout/hierarchy2"/>
    <dgm:cxn modelId="{FA7EADBE-497A-4836-B6DA-B9A41E8AFB25}" srcId="{A87065AF-DC62-4146-A946-CB6E1931259F}" destId="{9482A273-043B-406F-94F4-D451BA80C39F}" srcOrd="1" destOrd="0" parTransId="{266AF0B2-416E-4749-B892-F6FF6D15467E}" sibTransId="{C3C426A4-1D07-4D22-B972-6EBF734C10EE}"/>
    <dgm:cxn modelId="{A18C30BF-9A24-4909-B04E-87D2D6DD93AE}" type="presOf" srcId="{685C7E3D-0FA6-4D14-ABB4-A046EA2EA4B4}" destId="{2F084ABF-D105-41AA-8D1C-3DC5DDD1B18E}" srcOrd="1" destOrd="0" presId="urn:microsoft.com/office/officeart/2005/8/layout/hierarchy2"/>
    <dgm:cxn modelId="{904DE2C1-C3A4-4D6A-B928-B1E272A03E16}" type="presOf" srcId="{412BE102-2820-4CB0-8E22-72C296E7047B}" destId="{0D7831F6-B845-4729-9E81-9C7064F7EE03}" srcOrd="1" destOrd="0" presId="urn:microsoft.com/office/officeart/2005/8/layout/hierarchy2"/>
    <dgm:cxn modelId="{8FD58AC3-7B48-499A-859D-90C45D885F12}" type="presOf" srcId="{250799A2-4F53-464F-98A4-90CEDD2A2CC5}" destId="{FA7D94D7-7B77-449C-9CD1-C29DB97E3CE5}" srcOrd="0" destOrd="0" presId="urn:microsoft.com/office/officeart/2005/8/layout/hierarchy2"/>
    <dgm:cxn modelId="{A763D2C4-FFE5-4131-8138-9BEA2EEDBCAE}" type="presOf" srcId="{9DF40B2A-D508-4EC1-A2A6-6F3E9B43CE99}" destId="{9F260734-70D3-418A-9930-C98E5505A3EB}" srcOrd="0" destOrd="0" presId="urn:microsoft.com/office/officeart/2005/8/layout/hierarchy2"/>
    <dgm:cxn modelId="{32CCE2C4-DC53-401C-AA18-4B489D75CC73}" type="presOf" srcId="{3A4E6D7A-DBB2-41C0-BD51-603A4A5DD1D9}" destId="{B49EAA08-6F8C-4853-8444-6725C8E89296}" srcOrd="1" destOrd="0" presId="urn:microsoft.com/office/officeart/2005/8/layout/hierarchy2"/>
    <dgm:cxn modelId="{F75F58C7-D761-4236-9228-5A8F24F7DDD6}" type="presOf" srcId="{11CB477B-71D8-42CA-9656-7E3C23DCC684}" destId="{BBCF11DA-DEEE-4D17-902F-8BED4C2EE139}" srcOrd="0" destOrd="0" presId="urn:microsoft.com/office/officeart/2005/8/layout/hierarchy2"/>
    <dgm:cxn modelId="{73A2ADC7-499C-48D2-B3A0-944B44D8BA12}" type="presOf" srcId="{018E9D56-67D6-447B-A37C-63E89E6D710A}" destId="{3B436CC5-5222-4690-8A4E-81503A6E2ADD}" srcOrd="0" destOrd="0" presId="urn:microsoft.com/office/officeart/2005/8/layout/hierarchy2"/>
    <dgm:cxn modelId="{6CDB4BD6-ED11-4E6B-ACC0-FA76842414B5}" srcId="{84547700-054C-4504-8CF3-7F842054F5BE}" destId="{A996E0BA-A7B7-42E1-A6B2-490EA78CE570}" srcOrd="0" destOrd="0" parTransId="{0204CC0E-E9AE-4F61-B87D-1BD631CDDC5B}" sibTransId="{CC7FAF3B-14EA-49B8-8415-6A186F987BD3}"/>
    <dgm:cxn modelId="{8BC21ADA-807B-4CF8-B062-C095E7894777}" type="presOf" srcId="{D1723144-CF9E-4FD7-AB84-97229261851C}" destId="{7F7B6946-7AE7-46E6-9650-2B1A1922285A}" srcOrd="0" destOrd="0" presId="urn:microsoft.com/office/officeart/2005/8/layout/hierarchy2"/>
    <dgm:cxn modelId="{7BE831DB-1AE4-481C-B2DB-EA66553BE503}" type="presOf" srcId="{BE0EE4D0-98BA-4218-987E-486CB9F25357}" destId="{716D1D89-DB34-4DAE-8EA2-3B13A7259791}" srcOrd="0" destOrd="0" presId="urn:microsoft.com/office/officeart/2005/8/layout/hierarchy2"/>
    <dgm:cxn modelId="{068C1DDC-2494-4A3C-B48C-B7122BDC8FED}" type="presOf" srcId="{220F1C68-8EFF-4CF3-AE4B-20AFB4F45975}" destId="{01F7C319-5B3B-4205-8D05-EF422FDF6660}" srcOrd="1" destOrd="0" presId="urn:microsoft.com/office/officeart/2005/8/layout/hierarchy2"/>
    <dgm:cxn modelId="{935D6BDC-F86C-4F45-8500-4C873ED0F9D0}" type="presOf" srcId="{E6B85425-A7C5-45A0-BEFD-81C26BA9479C}" destId="{E1BA0279-2674-460D-902E-DAB3ED9388AD}" srcOrd="0" destOrd="0" presId="urn:microsoft.com/office/officeart/2005/8/layout/hierarchy2"/>
    <dgm:cxn modelId="{890943E1-8571-4FE6-A369-3D0A88F0AD68}" srcId="{E9544D58-4339-435F-9CA4-44F8E74EA2C2}" destId="{BE0EE4D0-98BA-4218-987E-486CB9F25357}" srcOrd="0" destOrd="0" parTransId="{DF06B622-8865-4430-BA3F-151E3901D9DB}" sibTransId="{9CFD299E-B8DB-45E4-AF21-388D0371D699}"/>
    <dgm:cxn modelId="{2AC908E2-6F0E-467D-ADD7-3A8A9800CFFF}" type="presOf" srcId="{BB36FAE5-CC25-42D4-9087-D48C446A39AA}" destId="{ECEA5DFF-AA3B-4C5D-B16C-A76BBC21F0E4}" srcOrd="1" destOrd="0" presId="urn:microsoft.com/office/officeart/2005/8/layout/hierarchy2"/>
    <dgm:cxn modelId="{9DA63DE6-7211-4D24-B235-14E9A804B6C0}" type="presOf" srcId="{330487CA-0591-4824-9AC6-1EEC68AE1B29}" destId="{BA2A8F57-4ADA-41EA-8858-5A6A8928A2E4}" srcOrd="1" destOrd="0" presId="urn:microsoft.com/office/officeart/2005/8/layout/hierarchy2"/>
    <dgm:cxn modelId="{B6BCD5E6-E063-4B36-A3F9-466242DBEF20}" type="presOf" srcId="{3B1E57E7-4978-45BC-A23C-793AE96546F2}" destId="{AFEDCADC-06E8-4533-8466-26511A88CDFA}" srcOrd="0" destOrd="0" presId="urn:microsoft.com/office/officeart/2005/8/layout/hierarchy2"/>
    <dgm:cxn modelId="{4221EBE6-7979-4542-8326-9F4A9D810B8B}" type="presOf" srcId="{E906A0DF-DE2E-4A60-B22D-F4C3BEA1E9EB}" destId="{991D3B93-3FAB-4299-83C7-FFD3C2EC675F}" srcOrd="0" destOrd="0" presId="urn:microsoft.com/office/officeart/2005/8/layout/hierarchy2"/>
    <dgm:cxn modelId="{B409F7E7-9A54-4625-BC7E-1BC2AC98035A}" type="presOf" srcId="{871C9098-D048-47E9-8815-86751774179E}" destId="{579A2D7B-8A69-41B1-A7E8-8FAB755A6529}" srcOrd="0" destOrd="0" presId="urn:microsoft.com/office/officeart/2005/8/layout/hierarchy2"/>
    <dgm:cxn modelId="{97A6C1EA-D3F6-4B0E-B5C4-61CA9D4664CC}" srcId="{A996E0BA-A7B7-42E1-A6B2-490EA78CE570}" destId="{1A3D24AE-76ED-420C-BDF3-EF7A8F59A17E}" srcOrd="1" destOrd="0" parTransId="{4F60646F-9643-44D5-BA5D-3DB4DFB22A92}" sibTransId="{34C10D21-102F-459D-91E7-117E0F2A820F}"/>
    <dgm:cxn modelId="{E05967EE-E6C3-4989-A6D3-1E67499591A6}" type="presOf" srcId="{E1E03805-B54B-48B6-9FD7-B09C3220DA7D}" destId="{A7971C2C-6BC6-4746-9AB4-18E5A150F983}" srcOrd="1" destOrd="0" presId="urn:microsoft.com/office/officeart/2005/8/layout/hierarchy2"/>
    <dgm:cxn modelId="{083E58EE-EE5B-4CA7-8AA5-E7735199ACD2}" srcId="{101971F9-F59E-44B4-9252-3CEAD9C12F64}" destId="{6CECF00C-DF48-424F-9430-62485E375B00}" srcOrd="1" destOrd="0" parTransId="{E86BAEC7-8F69-4B31-821E-F95D4262205E}" sibTransId="{63AA9C79-9A29-4B59-8ADA-361249EBB8B9}"/>
    <dgm:cxn modelId="{DD91A9EF-09C1-4F3B-A6D7-96060005275C}" type="presOf" srcId="{2D19F327-49EC-40E1-8835-D176ABD24A6B}" destId="{95E7918A-F4A7-4BEC-822F-1FF41C080B08}" srcOrd="0" destOrd="0" presId="urn:microsoft.com/office/officeart/2005/8/layout/hierarchy2"/>
    <dgm:cxn modelId="{57D62EF2-B8AD-4C80-9799-C02C6183116C}" type="presOf" srcId="{6CECF00C-DF48-424F-9430-62485E375B00}" destId="{156C2641-8669-4587-BAA8-C192DBFD0D14}" srcOrd="0" destOrd="0" presId="urn:microsoft.com/office/officeart/2005/8/layout/hierarchy2"/>
    <dgm:cxn modelId="{E79C45F2-C5E0-4400-964A-2D5D4CDBD59D}" srcId="{F766E96D-8E21-423A-908D-B5A666EDF46E}" destId="{16E4071C-A73A-4655-A16D-0FEBEE1FC0F3}" srcOrd="0" destOrd="0" parTransId="{25E03376-1211-4F6D-8934-BD9E6BF48358}" sibTransId="{3BC488C8-5B5C-4D8F-9D3A-554CCC8E34C8}"/>
    <dgm:cxn modelId="{63E31CF3-BFC2-4525-96BB-863913573D8C}" srcId="{9DF40B2A-D508-4EC1-A2A6-6F3E9B43CE99}" destId="{E6B85425-A7C5-45A0-BEFD-81C26BA9479C}" srcOrd="0" destOrd="0" parTransId="{E1E03805-B54B-48B6-9FD7-B09C3220DA7D}" sibTransId="{095F3708-9351-408D-B7B8-5477D3925C36}"/>
    <dgm:cxn modelId="{69C5DDF5-42F8-4D77-A770-D0591BC3B45A}" type="presOf" srcId="{6BCE81DB-9005-4DCD-BF4F-4ACE6A333E4E}" destId="{978E05D4-7B7E-47D8-8980-510D6054E6D2}" srcOrd="0" destOrd="0" presId="urn:microsoft.com/office/officeart/2005/8/layout/hierarchy2"/>
    <dgm:cxn modelId="{E54DB9F7-6864-4DC3-AD1F-52CE8BEA536B}" type="presOf" srcId="{3C656766-0DBF-4D69-9B23-D15441BF61DF}" destId="{03ED42B4-6682-457A-9914-B5B8F498F2FC}" srcOrd="0" destOrd="0" presId="urn:microsoft.com/office/officeart/2005/8/layout/hierarchy2"/>
    <dgm:cxn modelId="{901E33FC-D853-498D-8D47-7D738228B8D1}" type="presOf" srcId="{E906A0DF-DE2E-4A60-B22D-F4C3BEA1E9EB}" destId="{E22B1A07-6AAB-4FF5-A1AB-FA91DAF2E1C8}" srcOrd="1" destOrd="0" presId="urn:microsoft.com/office/officeart/2005/8/layout/hierarchy2"/>
    <dgm:cxn modelId="{18EC55FC-1416-4E69-BE8F-C4F91503E745}" type="presOf" srcId="{A05AB91F-2EC9-4C98-9F53-FD4A1D4DC0E0}" destId="{219D89CD-C2C9-483F-A9EE-603B2B03447E}" srcOrd="0" destOrd="0" presId="urn:microsoft.com/office/officeart/2005/8/layout/hierarchy2"/>
    <dgm:cxn modelId="{E26ED4FF-1013-4480-BB23-D50BFCDDF241}" srcId="{33A26486-792A-48A5-A2DD-C16A03FDF09A}" destId="{6263E9E0-C3DC-408A-A5D0-C89D4568BB69}" srcOrd="1" destOrd="0" parTransId="{2F38187E-FDDC-45E2-B56C-4870B0A86E1F}" sibTransId="{C7A636DC-7DCA-4D11-AFAB-DE988B240535}"/>
    <dgm:cxn modelId="{C2F1F155-8EAD-44ED-8664-D78AA8149B5C}" type="presParOf" srcId="{978E05D4-7B7E-47D8-8980-510D6054E6D2}" destId="{73571B9D-A7E5-4EB3-97E3-5848EEA41AE4}" srcOrd="0" destOrd="0" presId="urn:microsoft.com/office/officeart/2005/8/layout/hierarchy2"/>
    <dgm:cxn modelId="{E422CB50-3271-4E97-A0D9-0D66B651BB95}" type="presParOf" srcId="{73571B9D-A7E5-4EB3-97E3-5848EEA41AE4}" destId="{9F260734-70D3-418A-9930-C98E5505A3EB}" srcOrd="0" destOrd="0" presId="urn:microsoft.com/office/officeart/2005/8/layout/hierarchy2"/>
    <dgm:cxn modelId="{B51A6BC9-8A08-487B-B360-48AD6F5407A3}" type="presParOf" srcId="{73571B9D-A7E5-4EB3-97E3-5848EEA41AE4}" destId="{7C7F3A89-6F83-4510-B2CC-149784142B99}" srcOrd="1" destOrd="0" presId="urn:microsoft.com/office/officeart/2005/8/layout/hierarchy2"/>
    <dgm:cxn modelId="{52425B1B-DA48-47D1-8851-11B80B3CE75C}" type="presParOf" srcId="{7C7F3A89-6F83-4510-B2CC-149784142B99}" destId="{A4178F77-A6AA-4864-8E49-1D0B1E68AA14}" srcOrd="0" destOrd="0" presId="urn:microsoft.com/office/officeart/2005/8/layout/hierarchy2"/>
    <dgm:cxn modelId="{7B98603F-BAE2-41AD-97C8-2C98B675DCF3}" type="presParOf" srcId="{A4178F77-A6AA-4864-8E49-1D0B1E68AA14}" destId="{A7971C2C-6BC6-4746-9AB4-18E5A150F983}" srcOrd="0" destOrd="0" presId="urn:microsoft.com/office/officeart/2005/8/layout/hierarchy2"/>
    <dgm:cxn modelId="{6B5D6319-F887-4C91-8B45-41AB6BF0AE5A}" type="presParOf" srcId="{7C7F3A89-6F83-4510-B2CC-149784142B99}" destId="{FA35341F-42E2-4809-B556-CFA56F656EF8}" srcOrd="1" destOrd="0" presId="urn:microsoft.com/office/officeart/2005/8/layout/hierarchy2"/>
    <dgm:cxn modelId="{3CB2C30D-C96B-469A-A72B-53C7E7AC7699}" type="presParOf" srcId="{FA35341F-42E2-4809-B556-CFA56F656EF8}" destId="{E1BA0279-2674-460D-902E-DAB3ED9388AD}" srcOrd="0" destOrd="0" presId="urn:microsoft.com/office/officeart/2005/8/layout/hierarchy2"/>
    <dgm:cxn modelId="{616D4165-ABC4-440D-8FBC-1EEFBA40F3D4}" type="presParOf" srcId="{FA35341F-42E2-4809-B556-CFA56F656EF8}" destId="{012FC13B-0318-4E9E-9A94-6F5DFEFFCAFD}" srcOrd="1" destOrd="0" presId="urn:microsoft.com/office/officeart/2005/8/layout/hierarchy2"/>
    <dgm:cxn modelId="{EF164F00-2CE4-4034-AA73-E3D89612F4B7}" type="presParOf" srcId="{012FC13B-0318-4E9E-9A94-6F5DFEFFCAFD}" destId="{96B78391-FAFA-4A96-A5D4-7A3E1BB6831D}" srcOrd="0" destOrd="0" presId="urn:microsoft.com/office/officeart/2005/8/layout/hierarchy2"/>
    <dgm:cxn modelId="{F4B637B0-6D6A-4522-9359-5EC4243B25BE}" type="presParOf" srcId="{96B78391-FAFA-4A96-A5D4-7A3E1BB6831D}" destId="{FB2A46C1-DA7F-4741-BBD2-07D557EA7A1F}" srcOrd="0" destOrd="0" presId="urn:microsoft.com/office/officeart/2005/8/layout/hierarchy2"/>
    <dgm:cxn modelId="{807B06AE-951C-4FDF-A31B-374593504E98}" type="presParOf" srcId="{012FC13B-0318-4E9E-9A94-6F5DFEFFCAFD}" destId="{0C60064C-A741-4E8B-BE5E-33C1C76B8FD6}" srcOrd="1" destOrd="0" presId="urn:microsoft.com/office/officeart/2005/8/layout/hierarchy2"/>
    <dgm:cxn modelId="{31C95445-8AF8-4EDA-9723-DBFB0E68E444}" type="presParOf" srcId="{0C60064C-A741-4E8B-BE5E-33C1C76B8FD6}" destId="{7EC1FADF-1860-482A-B07E-9CCE64E8227F}" srcOrd="0" destOrd="0" presId="urn:microsoft.com/office/officeart/2005/8/layout/hierarchy2"/>
    <dgm:cxn modelId="{33867EEF-75C4-4208-B5B4-95D80A75A252}" type="presParOf" srcId="{0C60064C-A741-4E8B-BE5E-33C1C76B8FD6}" destId="{9A5CF81A-033E-4EB9-AFD2-F6B1F5F0CD17}" srcOrd="1" destOrd="0" presId="urn:microsoft.com/office/officeart/2005/8/layout/hierarchy2"/>
    <dgm:cxn modelId="{AC9BD99F-EF88-430D-846A-03223BA3B20C}" type="presParOf" srcId="{9A5CF81A-033E-4EB9-AFD2-F6B1F5F0CD17}" destId="{DBC9C1F0-EDF3-4C44-87A0-B2AA61AECA45}" srcOrd="0" destOrd="0" presId="urn:microsoft.com/office/officeart/2005/8/layout/hierarchy2"/>
    <dgm:cxn modelId="{D7A1EE30-7363-4A59-ADF3-C977D77A123D}" type="presParOf" srcId="{DBC9C1F0-EDF3-4C44-87A0-B2AA61AECA45}" destId="{0FBB4C8D-7DC4-4A4C-B40F-8736E5E71CFE}" srcOrd="0" destOrd="0" presId="urn:microsoft.com/office/officeart/2005/8/layout/hierarchy2"/>
    <dgm:cxn modelId="{A125556C-13BE-46D0-ACE5-725C8FF7C063}" type="presParOf" srcId="{9A5CF81A-033E-4EB9-AFD2-F6B1F5F0CD17}" destId="{2AC924E9-CF28-4029-959A-CCB825BA79C4}" srcOrd="1" destOrd="0" presId="urn:microsoft.com/office/officeart/2005/8/layout/hierarchy2"/>
    <dgm:cxn modelId="{94D115AF-4DC5-45BC-B24F-C9594E02C401}" type="presParOf" srcId="{2AC924E9-CF28-4029-959A-CCB825BA79C4}" destId="{18E33782-A72A-45BB-8E3A-B1D5B552423A}" srcOrd="0" destOrd="0" presId="urn:microsoft.com/office/officeart/2005/8/layout/hierarchy2"/>
    <dgm:cxn modelId="{E3CB3552-D862-4CA2-B29A-7D2DD0DAFC00}" type="presParOf" srcId="{2AC924E9-CF28-4029-959A-CCB825BA79C4}" destId="{F09B9375-25A9-487A-B11F-CFC8BB2FAA18}" srcOrd="1" destOrd="0" presId="urn:microsoft.com/office/officeart/2005/8/layout/hierarchy2"/>
    <dgm:cxn modelId="{D2D49022-E195-4CB7-8382-AA34A670B106}" type="presParOf" srcId="{F09B9375-25A9-487A-B11F-CFC8BB2FAA18}" destId="{DCE46968-04F5-47D2-9A13-3278AEC5529F}" srcOrd="0" destOrd="0" presId="urn:microsoft.com/office/officeart/2005/8/layout/hierarchy2"/>
    <dgm:cxn modelId="{E7B7221C-82EA-42A1-A7AC-58FF6508239D}" type="presParOf" srcId="{DCE46968-04F5-47D2-9A13-3278AEC5529F}" destId="{5FA6DC29-1DF5-412F-99A2-D4460CEA2757}" srcOrd="0" destOrd="0" presId="urn:microsoft.com/office/officeart/2005/8/layout/hierarchy2"/>
    <dgm:cxn modelId="{64A9F934-645D-4F5B-BECA-B98681E4D025}" type="presParOf" srcId="{F09B9375-25A9-487A-B11F-CFC8BB2FAA18}" destId="{358E2F5D-D8CF-42FA-8FFE-B40047154D53}" srcOrd="1" destOrd="0" presId="urn:microsoft.com/office/officeart/2005/8/layout/hierarchy2"/>
    <dgm:cxn modelId="{0F28409C-F564-4C6E-B883-2BDC1D120A09}" type="presParOf" srcId="{358E2F5D-D8CF-42FA-8FFE-B40047154D53}" destId="{5C8D7883-4DD7-4813-8A8D-A1744A7F0581}" srcOrd="0" destOrd="0" presId="urn:microsoft.com/office/officeart/2005/8/layout/hierarchy2"/>
    <dgm:cxn modelId="{CC074627-33D2-4BDF-84AA-AB14662A4317}" type="presParOf" srcId="{358E2F5D-D8CF-42FA-8FFE-B40047154D53}" destId="{5E848D10-15DE-4870-AB69-CFBDD6DB7701}" srcOrd="1" destOrd="0" presId="urn:microsoft.com/office/officeart/2005/8/layout/hierarchy2"/>
    <dgm:cxn modelId="{C38F17F4-F7B3-42AA-8244-DF17DE1A32BC}" type="presParOf" srcId="{F09B9375-25A9-487A-B11F-CFC8BB2FAA18}" destId="{A8245C92-1E2A-48C5-8397-4ED77959C389}" srcOrd="2" destOrd="0" presId="urn:microsoft.com/office/officeart/2005/8/layout/hierarchy2"/>
    <dgm:cxn modelId="{993AEAAC-895A-4B29-9897-3ED48C8BD403}" type="presParOf" srcId="{A8245C92-1E2A-48C5-8397-4ED77959C389}" destId="{EDEB9F55-A6A0-422E-A942-46E8842559FD}" srcOrd="0" destOrd="0" presId="urn:microsoft.com/office/officeart/2005/8/layout/hierarchy2"/>
    <dgm:cxn modelId="{86807C3F-44A7-42CB-8A10-C90FA6D685C2}" type="presParOf" srcId="{F09B9375-25A9-487A-B11F-CFC8BB2FAA18}" destId="{FE972AE4-0364-4633-A5B3-A5C9EFEE45B3}" srcOrd="3" destOrd="0" presId="urn:microsoft.com/office/officeart/2005/8/layout/hierarchy2"/>
    <dgm:cxn modelId="{AA8BCDCF-062B-43B2-83EB-A67A5AD43C85}" type="presParOf" srcId="{FE972AE4-0364-4633-A5B3-A5C9EFEE45B3}" destId="{1B013F05-72A0-4A3A-A664-23A39A1C6F5F}" srcOrd="0" destOrd="0" presId="urn:microsoft.com/office/officeart/2005/8/layout/hierarchy2"/>
    <dgm:cxn modelId="{5B11D7C4-13F8-428A-8BC1-0A6CC0CDC63D}" type="presParOf" srcId="{FE972AE4-0364-4633-A5B3-A5C9EFEE45B3}" destId="{CE0F0125-D158-4760-8F8D-88FFF974A16E}" srcOrd="1" destOrd="0" presId="urn:microsoft.com/office/officeart/2005/8/layout/hierarchy2"/>
    <dgm:cxn modelId="{15E11088-2E3C-4757-95BD-A8EC0C09C698}" type="presParOf" srcId="{9A5CF81A-033E-4EB9-AFD2-F6B1F5F0CD17}" destId="{3B436CC5-5222-4690-8A4E-81503A6E2ADD}" srcOrd="2" destOrd="0" presId="urn:microsoft.com/office/officeart/2005/8/layout/hierarchy2"/>
    <dgm:cxn modelId="{8C9249B0-2C69-4BC5-8244-402217931390}" type="presParOf" srcId="{3B436CC5-5222-4690-8A4E-81503A6E2ADD}" destId="{54720FCF-EF0E-44FF-BC6E-B9661E493490}" srcOrd="0" destOrd="0" presId="urn:microsoft.com/office/officeart/2005/8/layout/hierarchy2"/>
    <dgm:cxn modelId="{56786A23-9219-48C7-B552-B05D5D306A51}" type="presParOf" srcId="{9A5CF81A-033E-4EB9-AFD2-F6B1F5F0CD17}" destId="{283AB6A5-BEF4-4F82-8495-9A52EF65038F}" srcOrd="3" destOrd="0" presId="urn:microsoft.com/office/officeart/2005/8/layout/hierarchy2"/>
    <dgm:cxn modelId="{7EEF7ACB-F91E-4CB3-93ED-D2432222AAB6}" type="presParOf" srcId="{283AB6A5-BEF4-4F82-8495-9A52EF65038F}" destId="{E81E5311-87F9-4E76-AC12-7B269F8C4B6B}" srcOrd="0" destOrd="0" presId="urn:microsoft.com/office/officeart/2005/8/layout/hierarchy2"/>
    <dgm:cxn modelId="{AF1D3A9B-45D4-4401-8ADE-5CF61669C126}" type="presParOf" srcId="{283AB6A5-BEF4-4F82-8495-9A52EF65038F}" destId="{C72CB936-0E9F-454A-9D80-28AA3A9E9E9D}" srcOrd="1" destOrd="0" presId="urn:microsoft.com/office/officeart/2005/8/layout/hierarchy2"/>
    <dgm:cxn modelId="{848D8406-AD80-4076-A6C8-CE0756216438}" type="presParOf" srcId="{C72CB936-0E9F-454A-9D80-28AA3A9E9E9D}" destId="{6B31008F-3FEF-4B65-B6E4-8053BB81A71D}" srcOrd="0" destOrd="0" presId="urn:microsoft.com/office/officeart/2005/8/layout/hierarchy2"/>
    <dgm:cxn modelId="{E46D6A9E-4274-4410-9235-97C9B2712CF2}" type="presParOf" srcId="{6B31008F-3FEF-4B65-B6E4-8053BB81A71D}" destId="{DEC3FA4F-14B4-447E-A7E8-662DAC007DA0}" srcOrd="0" destOrd="0" presId="urn:microsoft.com/office/officeart/2005/8/layout/hierarchy2"/>
    <dgm:cxn modelId="{48809FF9-8A27-4AC5-BE16-553B939B261B}" type="presParOf" srcId="{C72CB936-0E9F-454A-9D80-28AA3A9E9E9D}" destId="{7E34F3DC-9191-4E74-B9D9-006AE07FA237}" srcOrd="1" destOrd="0" presId="urn:microsoft.com/office/officeart/2005/8/layout/hierarchy2"/>
    <dgm:cxn modelId="{3D0A7297-FF0C-4229-9F6A-1980F8581518}" type="presParOf" srcId="{7E34F3DC-9191-4E74-B9D9-006AE07FA237}" destId="{716D1D89-DB34-4DAE-8EA2-3B13A7259791}" srcOrd="0" destOrd="0" presId="urn:microsoft.com/office/officeart/2005/8/layout/hierarchy2"/>
    <dgm:cxn modelId="{43EAD166-A898-4963-A5EF-F2FFC49E5C70}" type="presParOf" srcId="{7E34F3DC-9191-4E74-B9D9-006AE07FA237}" destId="{419FDD95-0999-4835-BC86-EA20111A96FF}" srcOrd="1" destOrd="0" presId="urn:microsoft.com/office/officeart/2005/8/layout/hierarchy2"/>
    <dgm:cxn modelId="{7C91D9C6-2207-41CC-BBA8-0A8504E201F1}" type="presParOf" srcId="{C72CB936-0E9F-454A-9D80-28AA3A9E9E9D}" destId="{991D3B93-3FAB-4299-83C7-FFD3C2EC675F}" srcOrd="2" destOrd="0" presId="urn:microsoft.com/office/officeart/2005/8/layout/hierarchy2"/>
    <dgm:cxn modelId="{01F4784B-CEDC-45DF-AE45-DE37EB90A354}" type="presParOf" srcId="{991D3B93-3FAB-4299-83C7-FFD3C2EC675F}" destId="{E22B1A07-6AAB-4FF5-A1AB-FA91DAF2E1C8}" srcOrd="0" destOrd="0" presId="urn:microsoft.com/office/officeart/2005/8/layout/hierarchy2"/>
    <dgm:cxn modelId="{31E800F5-D483-43FC-A0FB-7DBA71397F6F}" type="presParOf" srcId="{C72CB936-0E9F-454A-9D80-28AA3A9E9E9D}" destId="{CC3AEA92-F892-4865-96B6-0A868713E8A7}" srcOrd="3" destOrd="0" presId="urn:microsoft.com/office/officeart/2005/8/layout/hierarchy2"/>
    <dgm:cxn modelId="{70D037BB-9395-43C5-9EEF-8A76ED05A24E}" type="presParOf" srcId="{CC3AEA92-F892-4865-96B6-0A868713E8A7}" destId="{03ED42B4-6682-457A-9914-B5B8F498F2FC}" srcOrd="0" destOrd="0" presId="urn:microsoft.com/office/officeart/2005/8/layout/hierarchy2"/>
    <dgm:cxn modelId="{34E22C73-68BC-4BDE-9A0F-2DD4A405F390}" type="presParOf" srcId="{CC3AEA92-F892-4865-96B6-0A868713E8A7}" destId="{947822D5-F935-46F7-9E03-81A1DFEF643B}" srcOrd="1" destOrd="0" presId="urn:microsoft.com/office/officeart/2005/8/layout/hierarchy2"/>
    <dgm:cxn modelId="{9F30444B-1CD4-4D00-AB2F-FBD30F3EA949}" type="presParOf" srcId="{012FC13B-0318-4E9E-9A94-6F5DFEFFCAFD}" destId="{AFEDCADC-06E8-4533-8466-26511A88CDFA}" srcOrd="2" destOrd="0" presId="urn:microsoft.com/office/officeart/2005/8/layout/hierarchy2"/>
    <dgm:cxn modelId="{E267B041-90C8-4D79-9255-64656B3F8371}" type="presParOf" srcId="{AFEDCADC-06E8-4533-8466-26511A88CDFA}" destId="{E2C0535E-BBC1-467D-BA3F-2544FFE5914B}" srcOrd="0" destOrd="0" presId="urn:microsoft.com/office/officeart/2005/8/layout/hierarchy2"/>
    <dgm:cxn modelId="{DFB0A5E3-D2F5-416F-B51F-5647F144A74C}" type="presParOf" srcId="{012FC13B-0318-4E9E-9A94-6F5DFEFFCAFD}" destId="{C7D017A1-504B-4219-A07F-217C23E41C79}" srcOrd="3" destOrd="0" presId="urn:microsoft.com/office/officeart/2005/8/layout/hierarchy2"/>
    <dgm:cxn modelId="{1C252AF3-8A31-4E1B-9A6F-E33E09AA8509}" type="presParOf" srcId="{C7D017A1-504B-4219-A07F-217C23E41C79}" destId="{C3576342-74B5-4F1A-96CC-7731EF16D207}" srcOrd="0" destOrd="0" presId="urn:microsoft.com/office/officeart/2005/8/layout/hierarchy2"/>
    <dgm:cxn modelId="{A16DE18D-5429-4924-8E82-4B4B8F849955}" type="presParOf" srcId="{C7D017A1-504B-4219-A07F-217C23E41C79}" destId="{949DFFF7-6246-4B35-9AA3-FFBB4C0475A4}" srcOrd="1" destOrd="0" presId="urn:microsoft.com/office/officeart/2005/8/layout/hierarchy2"/>
    <dgm:cxn modelId="{EB8F2DA1-811C-4D5E-AEC8-C4ABE037FEEE}" type="presParOf" srcId="{949DFFF7-6246-4B35-9AA3-FFBB4C0475A4}" destId="{27FB3AEF-337E-436F-A259-286E49C06554}" srcOrd="0" destOrd="0" presId="urn:microsoft.com/office/officeart/2005/8/layout/hierarchy2"/>
    <dgm:cxn modelId="{D1E15824-442E-4FD9-8F80-2E9C37002720}" type="presParOf" srcId="{27FB3AEF-337E-436F-A259-286E49C06554}" destId="{D55229FA-A920-4C2C-9EF4-D7130E9964BE}" srcOrd="0" destOrd="0" presId="urn:microsoft.com/office/officeart/2005/8/layout/hierarchy2"/>
    <dgm:cxn modelId="{11C6D039-C9FA-4B2F-A82B-2B1838BFDFDC}" type="presParOf" srcId="{949DFFF7-6246-4B35-9AA3-FFBB4C0475A4}" destId="{5D604B0D-C4B9-4AF6-B90A-21F8928148BF}" srcOrd="1" destOrd="0" presId="urn:microsoft.com/office/officeart/2005/8/layout/hierarchy2"/>
    <dgm:cxn modelId="{30D17BF1-8EE3-40D4-88E7-FA4F8E58E4E2}" type="presParOf" srcId="{5D604B0D-C4B9-4AF6-B90A-21F8928148BF}" destId="{BDF1F425-36CB-41A5-807D-003A508726C7}" srcOrd="0" destOrd="0" presId="urn:microsoft.com/office/officeart/2005/8/layout/hierarchy2"/>
    <dgm:cxn modelId="{F15732A0-83E7-4DE9-8F55-EF7C6296DBF5}" type="presParOf" srcId="{5D604B0D-C4B9-4AF6-B90A-21F8928148BF}" destId="{2EA25BD9-47FE-410D-A1CA-0C16D60DD7A7}" srcOrd="1" destOrd="0" presId="urn:microsoft.com/office/officeart/2005/8/layout/hierarchy2"/>
    <dgm:cxn modelId="{70DDFE7F-5019-40B6-B8D3-62CE9130A867}" type="presParOf" srcId="{2EA25BD9-47FE-410D-A1CA-0C16D60DD7A7}" destId="{7F7B6946-7AE7-46E6-9650-2B1A1922285A}" srcOrd="0" destOrd="0" presId="urn:microsoft.com/office/officeart/2005/8/layout/hierarchy2"/>
    <dgm:cxn modelId="{13691C7D-F2DE-43A1-B965-6DD73FD6F277}" type="presParOf" srcId="{7F7B6946-7AE7-46E6-9650-2B1A1922285A}" destId="{E95DD9D1-8393-42D0-82C5-FAB8EDA7768E}" srcOrd="0" destOrd="0" presId="urn:microsoft.com/office/officeart/2005/8/layout/hierarchy2"/>
    <dgm:cxn modelId="{BDB60BE5-DA33-4AC8-99CA-2D0EC0326ED5}" type="presParOf" srcId="{2EA25BD9-47FE-410D-A1CA-0C16D60DD7A7}" destId="{77A5F8FD-40E9-4F36-BEA1-4BD13C2E28A8}" srcOrd="1" destOrd="0" presId="urn:microsoft.com/office/officeart/2005/8/layout/hierarchy2"/>
    <dgm:cxn modelId="{8EEC84C3-7C4A-4E7E-93FD-42C8B1006D5B}" type="presParOf" srcId="{77A5F8FD-40E9-4F36-BEA1-4BD13C2E28A8}" destId="{EA218A74-1007-4F11-854B-D0AB9C17C46B}" srcOrd="0" destOrd="0" presId="urn:microsoft.com/office/officeart/2005/8/layout/hierarchy2"/>
    <dgm:cxn modelId="{F7A27C0D-CB8A-40A5-A5A9-1FAF7364346A}" type="presParOf" srcId="{77A5F8FD-40E9-4F36-BEA1-4BD13C2E28A8}" destId="{C3A3376D-4BAF-43E2-9CCC-FD8DBBD724C1}" srcOrd="1" destOrd="0" presId="urn:microsoft.com/office/officeart/2005/8/layout/hierarchy2"/>
    <dgm:cxn modelId="{3C478B63-4355-429A-A7FA-4A342B8B9447}" type="presParOf" srcId="{2EA25BD9-47FE-410D-A1CA-0C16D60DD7A7}" destId="{EB06242C-5A14-4E4D-BA03-C37C9B1E59A4}" srcOrd="2" destOrd="0" presId="urn:microsoft.com/office/officeart/2005/8/layout/hierarchy2"/>
    <dgm:cxn modelId="{8749A3FC-0A55-4309-B890-29977BE3DDB8}" type="presParOf" srcId="{EB06242C-5A14-4E4D-BA03-C37C9B1E59A4}" destId="{E1565B44-FC12-4AF3-95F5-05BA976DAF69}" srcOrd="0" destOrd="0" presId="urn:microsoft.com/office/officeart/2005/8/layout/hierarchy2"/>
    <dgm:cxn modelId="{AFB374AA-7585-4A87-801E-8B01573D0985}" type="presParOf" srcId="{2EA25BD9-47FE-410D-A1CA-0C16D60DD7A7}" destId="{5562269F-16BE-4800-8088-A943095BBA5B}" srcOrd="3" destOrd="0" presId="urn:microsoft.com/office/officeart/2005/8/layout/hierarchy2"/>
    <dgm:cxn modelId="{E322007B-4E88-4F6F-A305-5C984821D15C}" type="presParOf" srcId="{5562269F-16BE-4800-8088-A943095BBA5B}" destId="{086078EE-61D1-4163-9771-C8ADBEB150D1}" srcOrd="0" destOrd="0" presId="urn:microsoft.com/office/officeart/2005/8/layout/hierarchy2"/>
    <dgm:cxn modelId="{D13D11DC-40F2-4BD9-BCF7-794BE82BDCFF}" type="presParOf" srcId="{5562269F-16BE-4800-8088-A943095BBA5B}" destId="{1112BBE2-7ADA-43B9-8A4B-E540D3B78161}" srcOrd="1" destOrd="0" presId="urn:microsoft.com/office/officeart/2005/8/layout/hierarchy2"/>
    <dgm:cxn modelId="{31A237D4-9F0D-4FC1-B125-4A3E35169603}" type="presParOf" srcId="{949DFFF7-6246-4B35-9AA3-FFBB4C0475A4}" destId="{74BDB42B-70DA-4E41-9AF4-316B56732B92}" srcOrd="2" destOrd="0" presId="urn:microsoft.com/office/officeart/2005/8/layout/hierarchy2"/>
    <dgm:cxn modelId="{F34813A7-8034-4CE2-9959-C11130D28937}" type="presParOf" srcId="{74BDB42B-70DA-4E41-9AF4-316B56732B92}" destId="{BA08AC60-B854-470E-A3F3-81822F117B0D}" srcOrd="0" destOrd="0" presId="urn:microsoft.com/office/officeart/2005/8/layout/hierarchy2"/>
    <dgm:cxn modelId="{42590D95-2083-41A7-B607-11E8EC0D04D0}" type="presParOf" srcId="{949DFFF7-6246-4B35-9AA3-FFBB4C0475A4}" destId="{47F8DA71-43E5-4852-9E3E-5FD5BE0B4E16}" srcOrd="3" destOrd="0" presId="urn:microsoft.com/office/officeart/2005/8/layout/hierarchy2"/>
    <dgm:cxn modelId="{5C3A2EBC-EFFD-4BC5-9A1F-DC40D2602392}" type="presParOf" srcId="{47F8DA71-43E5-4852-9E3E-5FD5BE0B4E16}" destId="{156C2641-8669-4587-BAA8-C192DBFD0D14}" srcOrd="0" destOrd="0" presId="urn:microsoft.com/office/officeart/2005/8/layout/hierarchy2"/>
    <dgm:cxn modelId="{7ACE174A-7A9B-4C10-BF19-E95DF0E0783C}" type="presParOf" srcId="{47F8DA71-43E5-4852-9E3E-5FD5BE0B4E16}" destId="{05246C18-90DF-4A3B-901E-4015D959A21A}" srcOrd="1" destOrd="0" presId="urn:microsoft.com/office/officeart/2005/8/layout/hierarchy2"/>
    <dgm:cxn modelId="{79969012-FADD-4003-AF7E-DBF51D7BDAF1}" type="presParOf" srcId="{05246C18-90DF-4A3B-901E-4015D959A21A}" destId="{DDDA1EC8-14BF-456C-AF84-4A06F0E2F183}" srcOrd="0" destOrd="0" presId="urn:microsoft.com/office/officeart/2005/8/layout/hierarchy2"/>
    <dgm:cxn modelId="{4DB4825F-E701-49BD-AE5F-402B609AE85C}" type="presParOf" srcId="{DDDA1EC8-14BF-456C-AF84-4A06F0E2F183}" destId="{A2DB9BB8-40C7-4292-A477-F32C6E1AA5FB}" srcOrd="0" destOrd="0" presId="urn:microsoft.com/office/officeart/2005/8/layout/hierarchy2"/>
    <dgm:cxn modelId="{D3333A30-42E4-4B0B-A21F-05DB4E611A17}" type="presParOf" srcId="{05246C18-90DF-4A3B-901E-4015D959A21A}" destId="{B7D8CFF4-E0C6-4C84-8DD2-A6F83D3E6AA3}" srcOrd="1" destOrd="0" presId="urn:microsoft.com/office/officeart/2005/8/layout/hierarchy2"/>
    <dgm:cxn modelId="{16D2AFDC-B071-4590-AD0D-84927E586670}" type="presParOf" srcId="{B7D8CFF4-E0C6-4C84-8DD2-A6F83D3E6AA3}" destId="{079B3B87-D84D-401D-A8BF-25F94FB423D7}" srcOrd="0" destOrd="0" presId="urn:microsoft.com/office/officeart/2005/8/layout/hierarchy2"/>
    <dgm:cxn modelId="{D378F88D-830C-4915-9880-DE6A7ECC882F}" type="presParOf" srcId="{B7D8CFF4-E0C6-4C84-8DD2-A6F83D3E6AA3}" destId="{607B7B1A-B50D-4B2E-B704-CBED4BAC38AB}" srcOrd="1" destOrd="0" presId="urn:microsoft.com/office/officeart/2005/8/layout/hierarchy2"/>
    <dgm:cxn modelId="{8A3F4FB3-7A68-4F95-ACD6-335AE3AC1C94}" type="presParOf" srcId="{05246C18-90DF-4A3B-901E-4015D959A21A}" destId="{7747348B-E35D-4D8E-8016-EFFDC246386B}" srcOrd="2" destOrd="0" presId="urn:microsoft.com/office/officeart/2005/8/layout/hierarchy2"/>
    <dgm:cxn modelId="{E7F63CD4-234D-40B1-B44C-05E9DA1741B6}" type="presParOf" srcId="{7747348B-E35D-4D8E-8016-EFFDC246386B}" destId="{ECEA5DFF-AA3B-4C5D-B16C-A76BBC21F0E4}" srcOrd="0" destOrd="0" presId="urn:microsoft.com/office/officeart/2005/8/layout/hierarchy2"/>
    <dgm:cxn modelId="{2E459694-7770-41C3-A82C-F13868AB0E47}" type="presParOf" srcId="{05246C18-90DF-4A3B-901E-4015D959A21A}" destId="{0CDFBC15-1264-4287-847A-E9239C95A7D9}" srcOrd="3" destOrd="0" presId="urn:microsoft.com/office/officeart/2005/8/layout/hierarchy2"/>
    <dgm:cxn modelId="{277F577D-4EF8-44FE-B163-AD3DE5ADCC73}" type="presParOf" srcId="{0CDFBC15-1264-4287-847A-E9239C95A7D9}" destId="{219D89CD-C2C9-483F-A9EE-603B2B03447E}" srcOrd="0" destOrd="0" presId="urn:microsoft.com/office/officeart/2005/8/layout/hierarchy2"/>
    <dgm:cxn modelId="{814CEA9A-9777-4DBD-8BD2-ECC157ED75CA}" type="presParOf" srcId="{0CDFBC15-1264-4287-847A-E9239C95A7D9}" destId="{96707C0F-4778-4B66-A71A-4CF06FB66051}" srcOrd="1" destOrd="0" presId="urn:microsoft.com/office/officeart/2005/8/layout/hierarchy2"/>
    <dgm:cxn modelId="{218DE7DD-FA10-4791-8FF0-985AD63BA0F6}" type="presParOf" srcId="{7C7F3A89-6F83-4510-B2CC-149784142B99}" destId="{E0595E8A-6955-4F04-B1DF-EC8A5EC429CB}" srcOrd="2" destOrd="0" presId="urn:microsoft.com/office/officeart/2005/8/layout/hierarchy2"/>
    <dgm:cxn modelId="{4B0FBF3D-783E-4FCA-B8AF-C645CE2A8AA3}" type="presParOf" srcId="{E0595E8A-6955-4F04-B1DF-EC8A5EC429CB}" destId="{0D7831F6-B845-4729-9E81-9C7064F7EE03}" srcOrd="0" destOrd="0" presId="urn:microsoft.com/office/officeart/2005/8/layout/hierarchy2"/>
    <dgm:cxn modelId="{DBA1DE75-B286-4F82-AA2B-43C1EF22B224}" type="presParOf" srcId="{7C7F3A89-6F83-4510-B2CC-149784142B99}" destId="{1AE5ED57-E2A0-41B8-9931-A76192FF5EBD}" srcOrd="3" destOrd="0" presId="urn:microsoft.com/office/officeart/2005/8/layout/hierarchy2"/>
    <dgm:cxn modelId="{363F96C2-704B-4C9E-814A-AF7E40BAE5F5}" type="presParOf" srcId="{1AE5ED57-E2A0-41B8-9931-A76192FF5EBD}" destId="{AAE00ED5-7A50-4E00-9C43-96726D807466}" srcOrd="0" destOrd="0" presId="urn:microsoft.com/office/officeart/2005/8/layout/hierarchy2"/>
    <dgm:cxn modelId="{0D1C3C17-0519-4393-8AA1-A14CC7B83203}" type="presParOf" srcId="{1AE5ED57-E2A0-41B8-9931-A76192FF5EBD}" destId="{388F468C-3D63-4C7B-87B6-65871A2B0D90}" srcOrd="1" destOrd="0" presId="urn:microsoft.com/office/officeart/2005/8/layout/hierarchy2"/>
    <dgm:cxn modelId="{06B4A154-FE86-4C39-94FB-9191B1D7B13F}" type="presParOf" srcId="{388F468C-3D63-4C7B-87B6-65871A2B0D90}" destId="{FC613A49-6353-422D-90A5-5F1F17B3D267}" srcOrd="0" destOrd="0" presId="urn:microsoft.com/office/officeart/2005/8/layout/hierarchy2"/>
    <dgm:cxn modelId="{A1A46C5A-F281-420F-BC06-139DD8E6504C}" type="presParOf" srcId="{FC613A49-6353-422D-90A5-5F1F17B3D267}" destId="{FD801513-B2AF-451D-8EAF-50CB2DD56000}" srcOrd="0" destOrd="0" presId="urn:microsoft.com/office/officeart/2005/8/layout/hierarchy2"/>
    <dgm:cxn modelId="{59560EB2-3291-4B04-9D8B-DAAE8381C897}" type="presParOf" srcId="{388F468C-3D63-4C7B-87B6-65871A2B0D90}" destId="{CBB8DDA6-09A5-45B7-B150-86CAB2B3F84D}" srcOrd="1" destOrd="0" presId="urn:microsoft.com/office/officeart/2005/8/layout/hierarchy2"/>
    <dgm:cxn modelId="{BBC7F8A1-CDD0-47CC-BA60-68FA7F723ADE}" type="presParOf" srcId="{CBB8DDA6-09A5-45B7-B150-86CAB2B3F84D}" destId="{D384A683-97A1-41C2-9561-B742A21D37F5}" srcOrd="0" destOrd="0" presId="urn:microsoft.com/office/officeart/2005/8/layout/hierarchy2"/>
    <dgm:cxn modelId="{517A1C4E-AD2F-4AA1-A873-8365F506307F}" type="presParOf" srcId="{CBB8DDA6-09A5-45B7-B150-86CAB2B3F84D}" destId="{7DCDFD48-CA36-4A6E-8A4F-E1DADD568E17}" srcOrd="1" destOrd="0" presId="urn:microsoft.com/office/officeart/2005/8/layout/hierarchy2"/>
    <dgm:cxn modelId="{95CA3051-D8F1-44A0-B4C9-CF049736E3F6}" type="presParOf" srcId="{7DCDFD48-CA36-4A6E-8A4F-E1DADD568E17}" destId="{C21F3F7B-733B-4BA0-90F4-CC79B16459D4}" srcOrd="0" destOrd="0" presId="urn:microsoft.com/office/officeart/2005/8/layout/hierarchy2"/>
    <dgm:cxn modelId="{3CEA9BEE-89B0-415C-B09E-1BA28BD64E7D}" type="presParOf" srcId="{C21F3F7B-733B-4BA0-90F4-CC79B16459D4}" destId="{2F084ABF-D105-41AA-8D1C-3DC5DDD1B18E}" srcOrd="0" destOrd="0" presId="urn:microsoft.com/office/officeart/2005/8/layout/hierarchy2"/>
    <dgm:cxn modelId="{9F27211D-760D-46FE-BB2D-DCEFE0F4C40C}" type="presParOf" srcId="{7DCDFD48-CA36-4A6E-8A4F-E1DADD568E17}" destId="{0E071B7B-85CA-4E3D-B6BD-F5EE0F623233}" srcOrd="1" destOrd="0" presId="urn:microsoft.com/office/officeart/2005/8/layout/hierarchy2"/>
    <dgm:cxn modelId="{9518FA84-BF03-45A2-AABC-76415E1C7FE2}" type="presParOf" srcId="{0E071B7B-85CA-4E3D-B6BD-F5EE0F623233}" destId="{BD950F18-D0DD-4E2F-A688-DB439B149BA7}" srcOrd="0" destOrd="0" presId="urn:microsoft.com/office/officeart/2005/8/layout/hierarchy2"/>
    <dgm:cxn modelId="{9905AEDA-AC7A-4842-AE75-2C55DDDFBEA1}" type="presParOf" srcId="{0E071B7B-85CA-4E3D-B6BD-F5EE0F623233}" destId="{EE2D558B-348E-44D3-94DB-322A5B70F99D}" srcOrd="1" destOrd="0" presId="urn:microsoft.com/office/officeart/2005/8/layout/hierarchy2"/>
    <dgm:cxn modelId="{E542B5D6-F19F-4F30-8B66-D73EB9A3B493}" type="presParOf" srcId="{EE2D558B-348E-44D3-94DB-322A5B70F99D}" destId="{C8D02873-48A7-42A5-BDC7-07A84BCADA1B}" srcOrd="0" destOrd="0" presId="urn:microsoft.com/office/officeart/2005/8/layout/hierarchy2"/>
    <dgm:cxn modelId="{3A49CF1D-7255-4F2C-B64F-0290CAC79F72}" type="presParOf" srcId="{C8D02873-48A7-42A5-BDC7-07A84BCADA1B}" destId="{269DE871-5C61-43AB-8669-B25651921FC6}" srcOrd="0" destOrd="0" presId="urn:microsoft.com/office/officeart/2005/8/layout/hierarchy2"/>
    <dgm:cxn modelId="{AC246D15-552C-48BD-8DC1-22B009E273BC}" type="presParOf" srcId="{EE2D558B-348E-44D3-94DB-322A5B70F99D}" destId="{9DB72FD1-89EF-4147-891D-E60F787B091B}" srcOrd="1" destOrd="0" presId="urn:microsoft.com/office/officeart/2005/8/layout/hierarchy2"/>
    <dgm:cxn modelId="{D5F8290C-625C-42B4-BCD5-4A793A2A5119}" type="presParOf" srcId="{9DB72FD1-89EF-4147-891D-E60F787B091B}" destId="{40C1C745-500A-49A4-9205-E17A1F4CFF7F}" srcOrd="0" destOrd="0" presId="urn:microsoft.com/office/officeart/2005/8/layout/hierarchy2"/>
    <dgm:cxn modelId="{CB8969C0-1265-41E1-86C0-76ED3A0BD45E}" type="presParOf" srcId="{9DB72FD1-89EF-4147-891D-E60F787B091B}" destId="{1F4C3E50-CF39-4891-8D6D-5D460B1AA2E8}" srcOrd="1" destOrd="0" presId="urn:microsoft.com/office/officeart/2005/8/layout/hierarchy2"/>
    <dgm:cxn modelId="{A3B025C7-B7C2-42AC-AD22-7C5D4DD572E3}" type="presParOf" srcId="{EE2D558B-348E-44D3-94DB-322A5B70F99D}" destId="{95E7918A-F4A7-4BEC-822F-1FF41C080B08}" srcOrd="2" destOrd="0" presId="urn:microsoft.com/office/officeart/2005/8/layout/hierarchy2"/>
    <dgm:cxn modelId="{94739258-C7BE-4702-9E54-466696ED8E0D}" type="presParOf" srcId="{95E7918A-F4A7-4BEC-822F-1FF41C080B08}" destId="{5B5FA271-F07A-4FB5-B75C-1CE14D806848}" srcOrd="0" destOrd="0" presId="urn:microsoft.com/office/officeart/2005/8/layout/hierarchy2"/>
    <dgm:cxn modelId="{DEB2ADBA-2116-4917-93F0-831D26BBDBA9}" type="presParOf" srcId="{EE2D558B-348E-44D3-94DB-322A5B70F99D}" destId="{F7B3C1D8-852D-495A-AED4-65BE525919B6}" srcOrd="3" destOrd="0" presId="urn:microsoft.com/office/officeart/2005/8/layout/hierarchy2"/>
    <dgm:cxn modelId="{39508189-788D-4218-B726-218CADA28165}" type="presParOf" srcId="{F7B3C1D8-852D-495A-AED4-65BE525919B6}" destId="{BBCF11DA-DEEE-4D17-902F-8BED4C2EE139}" srcOrd="0" destOrd="0" presId="urn:microsoft.com/office/officeart/2005/8/layout/hierarchy2"/>
    <dgm:cxn modelId="{DC5C2696-97C3-4D91-9DCF-BE5FC6D00B2C}" type="presParOf" srcId="{F7B3C1D8-852D-495A-AED4-65BE525919B6}" destId="{08832519-4143-44EE-89D9-90E05385D3E8}" srcOrd="1" destOrd="0" presId="urn:microsoft.com/office/officeart/2005/8/layout/hierarchy2"/>
    <dgm:cxn modelId="{36B9998B-6FB2-424A-A8F3-271E9CA7CD32}" type="presParOf" srcId="{7DCDFD48-CA36-4A6E-8A4F-E1DADD568E17}" destId="{525BA52B-15F9-4F54-8FEB-680D97CE98E0}" srcOrd="2" destOrd="0" presId="urn:microsoft.com/office/officeart/2005/8/layout/hierarchy2"/>
    <dgm:cxn modelId="{D0BFA57A-064F-46E1-992E-A0F3ED4986FB}" type="presParOf" srcId="{525BA52B-15F9-4F54-8FEB-680D97CE98E0}" destId="{BA2A8F57-4ADA-41EA-8858-5A6A8928A2E4}" srcOrd="0" destOrd="0" presId="urn:microsoft.com/office/officeart/2005/8/layout/hierarchy2"/>
    <dgm:cxn modelId="{B0162BB7-FF45-4C87-9D89-A3765C2A8358}" type="presParOf" srcId="{7DCDFD48-CA36-4A6E-8A4F-E1DADD568E17}" destId="{059AE98C-83D6-4A84-8A3D-8CBA3FB8EA5F}" srcOrd="3" destOrd="0" presId="urn:microsoft.com/office/officeart/2005/8/layout/hierarchy2"/>
    <dgm:cxn modelId="{CF972730-CCA1-4211-AF9E-A0388092FF4C}" type="presParOf" srcId="{059AE98C-83D6-4A84-8A3D-8CBA3FB8EA5F}" destId="{968D13AE-0941-45E2-8AEF-1B460827C755}" srcOrd="0" destOrd="0" presId="urn:microsoft.com/office/officeart/2005/8/layout/hierarchy2"/>
    <dgm:cxn modelId="{5ACFCAA0-2176-4EDF-BC08-968DF6FC0218}" type="presParOf" srcId="{059AE98C-83D6-4A84-8A3D-8CBA3FB8EA5F}" destId="{4DDC07EA-684F-4DAE-8B89-11C39582F905}" srcOrd="1" destOrd="0" presId="urn:microsoft.com/office/officeart/2005/8/layout/hierarchy2"/>
    <dgm:cxn modelId="{E42058E1-B2F7-418A-B876-030A36C75279}" type="presParOf" srcId="{4DDC07EA-684F-4DAE-8B89-11C39582F905}" destId="{679731CD-A26E-4A9A-BC07-7AFDF78CEBC3}" srcOrd="0" destOrd="0" presId="urn:microsoft.com/office/officeart/2005/8/layout/hierarchy2"/>
    <dgm:cxn modelId="{01F894BB-B542-4A35-8292-BC2969D66691}" type="presParOf" srcId="{679731CD-A26E-4A9A-BC07-7AFDF78CEBC3}" destId="{821FDFDF-4294-41DF-ACDE-8CA9CEE83755}" srcOrd="0" destOrd="0" presId="urn:microsoft.com/office/officeart/2005/8/layout/hierarchy2"/>
    <dgm:cxn modelId="{B39E1921-18CE-4FC0-B271-584458940A58}" type="presParOf" srcId="{4DDC07EA-684F-4DAE-8B89-11C39582F905}" destId="{E759302A-9825-4923-A5A0-C88EECE487D6}" srcOrd="1" destOrd="0" presId="urn:microsoft.com/office/officeart/2005/8/layout/hierarchy2"/>
    <dgm:cxn modelId="{382E0922-DD15-4E65-8E00-BF7B2CD5C204}" type="presParOf" srcId="{E759302A-9825-4923-A5A0-C88EECE487D6}" destId="{579A2D7B-8A69-41B1-A7E8-8FAB755A6529}" srcOrd="0" destOrd="0" presId="urn:microsoft.com/office/officeart/2005/8/layout/hierarchy2"/>
    <dgm:cxn modelId="{0F11D1DB-96C8-45AC-8E64-6B9D6CE74EDE}" type="presParOf" srcId="{E759302A-9825-4923-A5A0-C88EECE487D6}" destId="{9BCF8413-7B5C-4CE3-9703-757D188F28B6}" srcOrd="1" destOrd="0" presId="urn:microsoft.com/office/officeart/2005/8/layout/hierarchy2"/>
    <dgm:cxn modelId="{86FD2F2F-7080-48A4-BFD3-00920CE4173C}" type="presParOf" srcId="{4DDC07EA-684F-4DAE-8B89-11C39582F905}" destId="{8DD52A65-BBC2-4025-8D49-AD0B7A147E8C}" srcOrd="2" destOrd="0" presId="urn:microsoft.com/office/officeart/2005/8/layout/hierarchy2"/>
    <dgm:cxn modelId="{8DD8741F-96FD-409A-9D13-A743F985ABB8}" type="presParOf" srcId="{8DD52A65-BBC2-4025-8D49-AD0B7A147E8C}" destId="{82628A87-1642-46DD-B729-CE18E3F26101}" srcOrd="0" destOrd="0" presId="urn:microsoft.com/office/officeart/2005/8/layout/hierarchy2"/>
    <dgm:cxn modelId="{5CAA25C9-B90B-45DF-8F8B-8750B097C6CE}" type="presParOf" srcId="{4DDC07EA-684F-4DAE-8B89-11C39582F905}" destId="{B6A9A5E2-C4A8-4C43-B24B-45FBBC1E8B4D}" srcOrd="3" destOrd="0" presId="urn:microsoft.com/office/officeart/2005/8/layout/hierarchy2"/>
    <dgm:cxn modelId="{82C37375-DE3F-4FE0-9917-C9320BB0B16A}" type="presParOf" srcId="{B6A9A5E2-C4A8-4C43-B24B-45FBBC1E8B4D}" destId="{FA7D94D7-7B77-449C-9CD1-C29DB97E3CE5}" srcOrd="0" destOrd="0" presId="urn:microsoft.com/office/officeart/2005/8/layout/hierarchy2"/>
    <dgm:cxn modelId="{31C69240-E056-4F17-A0E8-4D3F0CC66F71}" type="presParOf" srcId="{B6A9A5E2-C4A8-4C43-B24B-45FBBC1E8B4D}" destId="{F71CD9F3-54CE-4125-B422-17D96CF1E9A7}" srcOrd="1" destOrd="0" presId="urn:microsoft.com/office/officeart/2005/8/layout/hierarchy2"/>
    <dgm:cxn modelId="{0ED5F391-A1EB-458D-AE42-B6F87A19D23F}" type="presParOf" srcId="{388F468C-3D63-4C7B-87B6-65871A2B0D90}" destId="{FE7B99A9-F2FD-47E5-8F39-258D34DD12FB}" srcOrd="2" destOrd="0" presId="urn:microsoft.com/office/officeart/2005/8/layout/hierarchy2"/>
    <dgm:cxn modelId="{94E77CD8-B8BC-4AD1-AB6A-9C8E138C3C58}" type="presParOf" srcId="{FE7B99A9-F2FD-47E5-8F39-258D34DD12FB}" destId="{93ADBAC8-E03C-4C61-84FC-D2649176EA95}" srcOrd="0" destOrd="0" presId="urn:microsoft.com/office/officeart/2005/8/layout/hierarchy2"/>
    <dgm:cxn modelId="{A6C0CA0C-2339-43D4-BE48-EE3CDE4FAF68}" type="presParOf" srcId="{388F468C-3D63-4C7B-87B6-65871A2B0D90}" destId="{EDB0FA0C-5D6E-4040-8FB1-1081FBC93F4A}" srcOrd="3" destOrd="0" presId="urn:microsoft.com/office/officeart/2005/8/layout/hierarchy2"/>
    <dgm:cxn modelId="{FACEE995-C393-49F2-8561-FAB7391D6965}" type="presParOf" srcId="{EDB0FA0C-5D6E-4040-8FB1-1081FBC93F4A}" destId="{BC3D2F8F-546E-4527-B5E3-3019E9791726}" srcOrd="0" destOrd="0" presId="urn:microsoft.com/office/officeart/2005/8/layout/hierarchy2"/>
    <dgm:cxn modelId="{617F7B5A-0038-4477-A0E1-CCF5623D32F9}" type="presParOf" srcId="{EDB0FA0C-5D6E-4040-8FB1-1081FBC93F4A}" destId="{BBB275DC-3BCF-4E73-96D8-E6D0CCF40480}" srcOrd="1" destOrd="0" presId="urn:microsoft.com/office/officeart/2005/8/layout/hierarchy2"/>
    <dgm:cxn modelId="{32AA9E68-45AB-43E0-AE99-35171E5DFE9D}" type="presParOf" srcId="{BBB275DC-3BCF-4E73-96D8-E6D0CCF40480}" destId="{5EC8632B-0726-4933-AF1B-6CF7BDDC2A4E}" srcOrd="0" destOrd="0" presId="urn:microsoft.com/office/officeart/2005/8/layout/hierarchy2"/>
    <dgm:cxn modelId="{EF31EAF4-BCAB-426D-AEAD-45E98171225D}" type="presParOf" srcId="{5EC8632B-0726-4933-AF1B-6CF7BDDC2A4E}" destId="{50627B05-C9DA-4190-B3E7-B4116C9BCFF1}" srcOrd="0" destOrd="0" presId="urn:microsoft.com/office/officeart/2005/8/layout/hierarchy2"/>
    <dgm:cxn modelId="{C1BA3182-91AA-4F11-98D3-A12829FCA8D2}" type="presParOf" srcId="{BBB275DC-3BCF-4E73-96D8-E6D0CCF40480}" destId="{2B79FAF9-3A54-414D-B07C-4DA5CEAFA269}" srcOrd="1" destOrd="0" presId="urn:microsoft.com/office/officeart/2005/8/layout/hierarchy2"/>
    <dgm:cxn modelId="{B16865D9-2EED-4E47-9EA8-329EB8F1A2CE}" type="presParOf" srcId="{2B79FAF9-3A54-414D-B07C-4DA5CEAFA269}" destId="{10F03FEF-F421-4D8D-AF82-38173881E63F}" srcOrd="0" destOrd="0" presId="urn:microsoft.com/office/officeart/2005/8/layout/hierarchy2"/>
    <dgm:cxn modelId="{20BE643C-D974-4AF3-9D14-042182C475B3}" type="presParOf" srcId="{2B79FAF9-3A54-414D-B07C-4DA5CEAFA269}" destId="{67A5F211-BFB0-4E13-B4FD-B0D9435A3A20}" srcOrd="1" destOrd="0" presId="urn:microsoft.com/office/officeart/2005/8/layout/hierarchy2"/>
    <dgm:cxn modelId="{B22AAEAA-1C65-49BA-B584-B051C5E7B4E5}" type="presParOf" srcId="{67A5F211-BFB0-4E13-B4FD-B0D9435A3A20}" destId="{48A2005B-B523-432F-940F-73AC4E2CDD92}" srcOrd="0" destOrd="0" presId="urn:microsoft.com/office/officeart/2005/8/layout/hierarchy2"/>
    <dgm:cxn modelId="{6071D43B-E84C-475D-8F07-F7B9F12A10DE}" type="presParOf" srcId="{48A2005B-B523-432F-940F-73AC4E2CDD92}" destId="{B94DDC7B-ED7A-4F47-96D4-5A569FBD9F71}" srcOrd="0" destOrd="0" presId="urn:microsoft.com/office/officeart/2005/8/layout/hierarchy2"/>
    <dgm:cxn modelId="{1DE61AFB-C882-44FF-8011-C3D4E2D0EAEF}" type="presParOf" srcId="{67A5F211-BFB0-4E13-B4FD-B0D9435A3A20}" destId="{4C52D682-9140-472F-9128-3AD878750BCB}" srcOrd="1" destOrd="0" presId="urn:microsoft.com/office/officeart/2005/8/layout/hierarchy2"/>
    <dgm:cxn modelId="{3249DEFE-905D-416F-B740-620885690FDB}" type="presParOf" srcId="{4C52D682-9140-472F-9128-3AD878750BCB}" destId="{5C332DF8-9FDB-4FA8-8FA6-B70285EE94C6}" srcOrd="0" destOrd="0" presId="urn:microsoft.com/office/officeart/2005/8/layout/hierarchy2"/>
    <dgm:cxn modelId="{5AA03834-D1C2-45A7-A135-EFF3F57A2E51}" type="presParOf" srcId="{4C52D682-9140-472F-9128-3AD878750BCB}" destId="{B9E77B89-380C-43D6-8820-2DE8E041733D}" srcOrd="1" destOrd="0" presId="urn:microsoft.com/office/officeart/2005/8/layout/hierarchy2"/>
    <dgm:cxn modelId="{94B0BCA9-817E-41C6-9EB9-885C10231052}" type="presParOf" srcId="{67A5F211-BFB0-4E13-B4FD-B0D9435A3A20}" destId="{421D7DC5-AC82-4CA3-B0C6-99132315270E}" srcOrd="2" destOrd="0" presId="urn:microsoft.com/office/officeart/2005/8/layout/hierarchy2"/>
    <dgm:cxn modelId="{3BB12ADE-BEDB-4775-9515-BFECFF8E1611}" type="presParOf" srcId="{421D7DC5-AC82-4CA3-B0C6-99132315270E}" destId="{8CF8810C-E3A2-40DF-A8E9-90C6B2CFABCB}" srcOrd="0" destOrd="0" presId="urn:microsoft.com/office/officeart/2005/8/layout/hierarchy2"/>
    <dgm:cxn modelId="{3F5E1000-9BDC-41E8-964F-FC09055F0330}" type="presParOf" srcId="{67A5F211-BFB0-4E13-B4FD-B0D9435A3A20}" destId="{C5FD2B69-55D2-42CC-ADBD-1E9077B3B4F3}" srcOrd="3" destOrd="0" presId="urn:microsoft.com/office/officeart/2005/8/layout/hierarchy2"/>
    <dgm:cxn modelId="{6DC049DA-2177-4D8C-B2C0-C8C06595CD8B}" type="presParOf" srcId="{C5FD2B69-55D2-42CC-ADBD-1E9077B3B4F3}" destId="{5BD4F138-9204-4497-BC9D-E6886832D631}" srcOrd="0" destOrd="0" presId="urn:microsoft.com/office/officeart/2005/8/layout/hierarchy2"/>
    <dgm:cxn modelId="{CCD5DD66-93FE-4345-BF52-F300F19EA667}" type="presParOf" srcId="{C5FD2B69-55D2-42CC-ADBD-1E9077B3B4F3}" destId="{320BD14B-23A4-4314-AC26-FAAE1AB92DA4}" srcOrd="1" destOrd="0" presId="urn:microsoft.com/office/officeart/2005/8/layout/hierarchy2"/>
    <dgm:cxn modelId="{F18A63DA-4D93-467C-89F5-80DD263ED8C5}" type="presParOf" srcId="{BBB275DC-3BCF-4E73-96D8-E6D0CCF40480}" destId="{66977582-265F-41CC-BF22-B87A18DB6259}" srcOrd="2" destOrd="0" presId="urn:microsoft.com/office/officeart/2005/8/layout/hierarchy2"/>
    <dgm:cxn modelId="{22BFE88C-211F-4A0C-BFEF-6464202A1E40}" type="presParOf" srcId="{66977582-265F-41CC-BF22-B87A18DB6259}" destId="{01F7C319-5B3B-4205-8D05-EF422FDF6660}" srcOrd="0" destOrd="0" presId="urn:microsoft.com/office/officeart/2005/8/layout/hierarchy2"/>
    <dgm:cxn modelId="{01D6FC3E-861E-43BA-B536-CA23220566D2}" type="presParOf" srcId="{BBB275DC-3BCF-4E73-96D8-E6D0CCF40480}" destId="{1D2CF0DD-72D2-43AA-81C5-7C9566E7125B}" srcOrd="3" destOrd="0" presId="urn:microsoft.com/office/officeart/2005/8/layout/hierarchy2"/>
    <dgm:cxn modelId="{3094D189-63F6-4E4B-B81F-3EC632BB67A1}" type="presParOf" srcId="{1D2CF0DD-72D2-43AA-81C5-7C9566E7125B}" destId="{85851C21-305B-4DDB-BD38-B1E1EB2D92BC}" srcOrd="0" destOrd="0" presId="urn:microsoft.com/office/officeart/2005/8/layout/hierarchy2"/>
    <dgm:cxn modelId="{36556C3B-C42A-4C85-8D5E-7A32DEF34DD9}" type="presParOf" srcId="{1D2CF0DD-72D2-43AA-81C5-7C9566E7125B}" destId="{B8DF59AD-C754-4EBE-A247-C360CA91370E}" srcOrd="1" destOrd="0" presId="urn:microsoft.com/office/officeart/2005/8/layout/hierarchy2"/>
    <dgm:cxn modelId="{F3C2CE5A-9EB9-4F23-8037-518D21EBBC2B}" type="presParOf" srcId="{B8DF59AD-C754-4EBE-A247-C360CA91370E}" destId="{33105712-3748-443C-BD8A-97555B04D298}" srcOrd="0" destOrd="0" presId="urn:microsoft.com/office/officeart/2005/8/layout/hierarchy2"/>
    <dgm:cxn modelId="{06199D5F-E491-4E56-9DE0-89F2A38D9A2E}" type="presParOf" srcId="{33105712-3748-443C-BD8A-97555B04D298}" destId="{B49EAA08-6F8C-4853-8444-6725C8E89296}" srcOrd="0" destOrd="0" presId="urn:microsoft.com/office/officeart/2005/8/layout/hierarchy2"/>
    <dgm:cxn modelId="{A927ED41-0DE8-4E24-8C7B-B1362C05285B}" type="presParOf" srcId="{B8DF59AD-C754-4EBE-A247-C360CA91370E}" destId="{09E380DF-609B-4C04-9385-832AB5E4123D}" srcOrd="1" destOrd="0" presId="urn:microsoft.com/office/officeart/2005/8/layout/hierarchy2"/>
    <dgm:cxn modelId="{AAAFFEF7-591A-42DA-9D9A-FC51DAFE0816}" type="presParOf" srcId="{09E380DF-609B-4C04-9385-832AB5E4123D}" destId="{642481E9-CE1C-4F5D-9B0E-B8CC7B22FE2C}" srcOrd="0" destOrd="0" presId="urn:microsoft.com/office/officeart/2005/8/layout/hierarchy2"/>
    <dgm:cxn modelId="{135DEB6A-E789-458A-92AC-5801B40B5980}" type="presParOf" srcId="{09E380DF-609B-4C04-9385-832AB5E4123D}" destId="{975142F8-E1F4-4FFE-89DC-3D102AECFF1D}" srcOrd="1" destOrd="0" presId="urn:microsoft.com/office/officeart/2005/8/layout/hierarchy2"/>
    <dgm:cxn modelId="{1A788D80-E811-4DAA-A758-31EE34B2567A}" type="presParOf" srcId="{B8DF59AD-C754-4EBE-A247-C360CA91370E}" destId="{81447E39-91AA-47AA-A0C8-D0005D2FA406}" srcOrd="2" destOrd="0" presId="urn:microsoft.com/office/officeart/2005/8/layout/hierarchy2"/>
    <dgm:cxn modelId="{CDE29F51-D9F1-4D53-AE5D-02C3A80DBE24}" type="presParOf" srcId="{81447E39-91AA-47AA-A0C8-D0005D2FA406}" destId="{5E0C1A84-23BE-4AB7-8DB3-EA532000C1A1}" srcOrd="0" destOrd="0" presId="urn:microsoft.com/office/officeart/2005/8/layout/hierarchy2"/>
    <dgm:cxn modelId="{EA7FE4BD-2939-4FB4-9BB3-43A0242F2323}" type="presParOf" srcId="{B8DF59AD-C754-4EBE-A247-C360CA91370E}" destId="{D4C65845-63B1-4606-AE99-E8AE35DEB763}" srcOrd="3" destOrd="0" presId="urn:microsoft.com/office/officeart/2005/8/layout/hierarchy2"/>
    <dgm:cxn modelId="{2CCDEA66-4C7D-4471-9E2B-735EF31F7DA7}" type="presParOf" srcId="{D4C65845-63B1-4606-AE99-E8AE35DEB763}" destId="{83307214-4985-4CF3-AA4A-83247A8C8DCD}" srcOrd="0" destOrd="0" presId="urn:microsoft.com/office/officeart/2005/8/layout/hierarchy2"/>
    <dgm:cxn modelId="{E95ED0F2-793E-4C0C-A92F-B021EC1C319E}" type="presParOf" srcId="{D4C65845-63B1-4606-AE99-E8AE35DEB763}" destId="{4212B3EB-032F-4D97-BC02-5DA6CCFD5A3B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F260734-70D3-418A-9930-C98E5505A3EB}">
      <dsp:nvSpPr>
        <dsp:cNvPr id="0" name=""/>
        <dsp:cNvSpPr/>
      </dsp:nvSpPr>
      <dsp:spPr>
        <a:xfrm>
          <a:off x="2182927" y="167240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yr0</a:t>
          </a:r>
        </a:p>
      </dsp:txBody>
      <dsp:txXfrm>
        <a:off x="2188601" y="1678078"/>
        <a:ext cx="376111" cy="182381"/>
      </dsp:txXfrm>
    </dsp:sp>
    <dsp:sp modelId="{A4178F77-A6AA-4864-8E49-1D0B1E68AA14}">
      <dsp:nvSpPr>
        <dsp:cNvPr id="0" name=""/>
        <dsp:cNvSpPr/>
      </dsp:nvSpPr>
      <dsp:spPr>
        <a:xfrm rot="16791948">
          <a:off x="2195612" y="1318763"/>
          <a:ext cx="90453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904533" y="492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625265" y="1301077"/>
        <a:ext cx="45226" cy="45226"/>
      </dsp:txXfrm>
    </dsp:sp>
    <dsp:sp modelId="{E1BA0279-2674-460D-902E-DAB3ED9388AD}">
      <dsp:nvSpPr>
        <dsp:cNvPr id="0" name=""/>
        <dsp:cNvSpPr/>
      </dsp:nvSpPr>
      <dsp:spPr>
        <a:xfrm>
          <a:off x="2725370" y="781247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yr1 yes 01</a:t>
          </a:r>
        </a:p>
      </dsp:txBody>
      <dsp:txXfrm>
        <a:off x="2731044" y="786921"/>
        <a:ext cx="376111" cy="182381"/>
      </dsp:txXfrm>
    </dsp:sp>
    <dsp:sp modelId="{96B78391-FAFA-4A96-A5D4-7A3E1BB6831D}">
      <dsp:nvSpPr>
        <dsp:cNvPr id="0" name=""/>
        <dsp:cNvSpPr/>
      </dsp:nvSpPr>
      <dsp:spPr>
        <a:xfrm rot="17350740">
          <a:off x="2954440" y="650395"/>
          <a:ext cx="47176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71762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8528" y="643528"/>
        <a:ext cx="23588" cy="23588"/>
      </dsp:txXfrm>
    </dsp:sp>
    <dsp:sp modelId="{7EC1FADF-1860-482A-B07E-9CCE64E8227F}">
      <dsp:nvSpPr>
        <dsp:cNvPr id="0" name=""/>
        <dsp:cNvSpPr/>
      </dsp:nvSpPr>
      <dsp:spPr>
        <a:xfrm>
          <a:off x="3267814" y="335668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yes 012</a:t>
          </a:r>
        </a:p>
      </dsp:txBody>
      <dsp:txXfrm>
        <a:off x="3273488" y="341342"/>
        <a:ext cx="376111" cy="182381"/>
      </dsp:txXfrm>
    </dsp:sp>
    <dsp:sp modelId="{DBC9C1F0-EDF3-4C44-87A0-B2AA61AECA45}">
      <dsp:nvSpPr>
        <dsp:cNvPr id="0" name=""/>
        <dsp:cNvSpPr/>
      </dsp:nvSpPr>
      <dsp:spPr>
        <a:xfrm rot="18289469">
          <a:off x="3597068" y="316211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314354"/>
        <a:ext cx="13569" cy="13569"/>
      </dsp:txXfrm>
    </dsp:sp>
    <dsp:sp modelId="{18E33782-A72A-45BB-8E3A-B1D5B552423A}">
      <dsp:nvSpPr>
        <dsp:cNvPr id="0" name=""/>
        <dsp:cNvSpPr/>
      </dsp:nvSpPr>
      <dsp:spPr>
        <a:xfrm>
          <a:off x="3810257" y="112879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 0123</a:t>
          </a:r>
        </a:p>
      </dsp:txBody>
      <dsp:txXfrm>
        <a:off x="3815931" y="118553"/>
        <a:ext cx="376111" cy="182381"/>
      </dsp:txXfrm>
    </dsp:sp>
    <dsp:sp modelId="{DCE46968-04F5-47D2-9A13-3278AEC5529F}">
      <dsp:nvSpPr>
        <dsp:cNvPr id="0" name=""/>
        <dsp:cNvSpPr/>
      </dsp:nvSpPr>
      <dsp:spPr>
        <a:xfrm rot="19457599">
          <a:off x="4179777" y="149119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49275"/>
        <a:ext cx="9543" cy="9543"/>
      </dsp:txXfrm>
    </dsp:sp>
    <dsp:sp modelId="{5C8D7883-4DD7-4813-8A8D-A1744A7F0581}">
      <dsp:nvSpPr>
        <dsp:cNvPr id="0" name=""/>
        <dsp:cNvSpPr/>
      </dsp:nvSpPr>
      <dsp:spPr>
        <a:xfrm>
          <a:off x="4352700" y="148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 01234</a:t>
          </a:r>
        </a:p>
      </dsp:txBody>
      <dsp:txXfrm>
        <a:off x="4358374" y="7158"/>
        <a:ext cx="376111" cy="182381"/>
      </dsp:txXfrm>
    </dsp:sp>
    <dsp:sp modelId="{A8245C92-1E2A-48C5-8397-4ED77959C389}">
      <dsp:nvSpPr>
        <dsp:cNvPr id="0" name=""/>
        <dsp:cNvSpPr/>
      </dsp:nvSpPr>
      <dsp:spPr>
        <a:xfrm rot="2142401">
          <a:off x="4179777" y="260514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60670"/>
        <a:ext cx="9543" cy="9543"/>
      </dsp:txXfrm>
    </dsp:sp>
    <dsp:sp modelId="{1B013F05-72A0-4A3A-A664-23A39A1C6F5F}">
      <dsp:nvSpPr>
        <dsp:cNvPr id="0" name=""/>
        <dsp:cNvSpPr/>
      </dsp:nvSpPr>
      <dsp:spPr>
        <a:xfrm>
          <a:off x="4352700" y="22427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 0123</a:t>
          </a:r>
        </a:p>
      </dsp:txBody>
      <dsp:txXfrm>
        <a:off x="4358374" y="229948"/>
        <a:ext cx="376111" cy="182381"/>
      </dsp:txXfrm>
    </dsp:sp>
    <dsp:sp modelId="{3B436CC5-5222-4690-8A4E-81503A6E2ADD}">
      <dsp:nvSpPr>
        <dsp:cNvPr id="0" name=""/>
        <dsp:cNvSpPr/>
      </dsp:nvSpPr>
      <dsp:spPr>
        <a:xfrm rot="3310531">
          <a:off x="3597068" y="539000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537143"/>
        <a:ext cx="13569" cy="13569"/>
      </dsp:txXfrm>
    </dsp:sp>
    <dsp:sp modelId="{E81E5311-87F9-4E76-AC12-7B269F8C4B6B}">
      <dsp:nvSpPr>
        <dsp:cNvPr id="0" name=""/>
        <dsp:cNvSpPr/>
      </dsp:nvSpPr>
      <dsp:spPr>
        <a:xfrm>
          <a:off x="3810257" y="558457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 012</a:t>
          </a:r>
        </a:p>
      </dsp:txBody>
      <dsp:txXfrm>
        <a:off x="3815931" y="564131"/>
        <a:ext cx="376111" cy="182381"/>
      </dsp:txXfrm>
    </dsp:sp>
    <dsp:sp modelId="{6B31008F-3FEF-4B65-B6E4-8053BB81A71D}">
      <dsp:nvSpPr>
        <dsp:cNvPr id="0" name=""/>
        <dsp:cNvSpPr/>
      </dsp:nvSpPr>
      <dsp:spPr>
        <a:xfrm rot="19457599">
          <a:off x="4179777" y="594698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594853"/>
        <a:ext cx="9543" cy="9543"/>
      </dsp:txXfrm>
    </dsp:sp>
    <dsp:sp modelId="{716D1D89-DB34-4DAE-8EA2-3B13A7259791}">
      <dsp:nvSpPr>
        <dsp:cNvPr id="0" name=""/>
        <dsp:cNvSpPr/>
      </dsp:nvSpPr>
      <dsp:spPr>
        <a:xfrm>
          <a:off x="4352700" y="447063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 0124</a:t>
          </a:r>
        </a:p>
      </dsp:txBody>
      <dsp:txXfrm>
        <a:off x="4358374" y="452737"/>
        <a:ext cx="376111" cy="182381"/>
      </dsp:txXfrm>
    </dsp:sp>
    <dsp:sp modelId="{991D3B93-3FAB-4299-83C7-FFD3C2EC675F}">
      <dsp:nvSpPr>
        <dsp:cNvPr id="0" name=""/>
        <dsp:cNvSpPr/>
      </dsp:nvSpPr>
      <dsp:spPr>
        <a:xfrm rot="2142401">
          <a:off x="4179777" y="706092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706248"/>
        <a:ext cx="9543" cy="9543"/>
      </dsp:txXfrm>
    </dsp:sp>
    <dsp:sp modelId="{03ED42B4-6682-457A-9914-B5B8F498F2FC}">
      <dsp:nvSpPr>
        <dsp:cNvPr id="0" name=""/>
        <dsp:cNvSpPr/>
      </dsp:nvSpPr>
      <dsp:spPr>
        <a:xfrm>
          <a:off x="4352700" y="669852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 012</a:t>
          </a:r>
        </a:p>
      </dsp:txBody>
      <dsp:txXfrm>
        <a:off x="4358374" y="675526"/>
        <a:ext cx="376111" cy="182381"/>
      </dsp:txXfrm>
    </dsp:sp>
    <dsp:sp modelId="{AFEDCADC-06E8-4533-8466-26511A88CDFA}">
      <dsp:nvSpPr>
        <dsp:cNvPr id="0" name=""/>
        <dsp:cNvSpPr/>
      </dsp:nvSpPr>
      <dsp:spPr>
        <a:xfrm rot="4249260">
          <a:off x="2954440" y="1095973"/>
          <a:ext cx="47176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71762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8528" y="1089107"/>
        <a:ext cx="23588" cy="23588"/>
      </dsp:txXfrm>
    </dsp:sp>
    <dsp:sp modelId="{C3576342-74B5-4F1A-96CC-7731EF16D207}">
      <dsp:nvSpPr>
        <dsp:cNvPr id="0" name=""/>
        <dsp:cNvSpPr/>
      </dsp:nvSpPr>
      <dsp:spPr>
        <a:xfrm>
          <a:off x="3267814" y="1226825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no</a:t>
          </a:r>
        </a:p>
      </dsp:txBody>
      <dsp:txXfrm>
        <a:off x="3273488" y="1232499"/>
        <a:ext cx="376111" cy="182381"/>
      </dsp:txXfrm>
    </dsp:sp>
    <dsp:sp modelId="{27FB3AEF-337E-436F-A259-286E49C06554}">
      <dsp:nvSpPr>
        <dsp:cNvPr id="0" name=""/>
        <dsp:cNvSpPr/>
      </dsp:nvSpPr>
      <dsp:spPr>
        <a:xfrm rot="18289469">
          <a:off x="3597068" y="1207368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1205511"/>
        <a:ext cx="13569" cy="13569"/>
      </dsp:txXfrm>
    </dsp:sp>
    <dsp:sp modelId="{BDF1F425-36CB-41A5-807D-003A508726C7}">
      <dsp:nvSpPr>
        <dsp:cNvPr id="0" name=""/>
        <dsp:cNvSpPr/>
      </dsp:nvSpPr>
      <dsp:spPr>
        <a:xfrm>
          <a:off x="3810257" y="1004036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</a:t>
          </a:r>
        </a:p>
      </dsp:txBody>
      <dsp:txXfrm>
        <a:off x="3815931" y="1009710"/>
        <a:ext cx="376111" cy="182381"/>
      </dsp:txXfrm>
    </dsp:sp>
    <dsp:sp modelId="{7F7B6946-7AE7-46E6-9650-2B1A1922285A}">
      <dsp:nvSpPr>
        <dsp:cNvPr id="0" name=""/>
        <dsp:cNvSpPr/>
      </dsp:nvSpPr>
      <dsp:spPr>
        <a:xfrm rot="19457599">
          <a:off x="4179777" y="1040276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040432"/>
        <a:ext cx="9543" cy="9543"/>
      </dsp:txXfrm>
    </dsp:sp>
    <dsp:sp modelId="{EA218A74-1007-4F11-854B-D0AB9C17C46B}">
      <dsp:nvSpPr>
        <dsp:cNvPr id="0" name=""/>
        <dsp:cNvSpPr/>
      </dsp:nvSpPr>
      <dsp:spPr>
        <a:xfrm>
          <a:off x="4352700" y="892641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898315"/>
        <a:ext cx="376111" cy="182381"/>
      </dsp:txXfrm>
    </dsp:sp>
    <dsp:sp modelId="{EB06242C-5A14-4E4D-BA03-C37C9B1E59A4}">
      <dsp:nvSpPr>
        <dsp:cNvPr id="0" name=""/>
        <dsp:cNvSpPr/>
      </dsp:nvSpPr>
      <dsp:spPr>
        <a:xfrm rot="2142401">
          <a:off x="4179777" y="1151671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151827"/>
        <a:ext cx="9543" cy="9543"/>
      </dsp:txXfrm>
    </dsp:sp>
    <dsp:sp modelId="{086078EE-61D1-4163-9771-C8ADBEB150D1}">
      <dsp:nvSpPr>
        <dsp:cNvPr id="0" name=""/>
        <dsp:cNvSpPr/>
      </dsp:nvSpPr>
      <dsp:spPr>
        <a:xfrm>
          <a:off x="4352700" y="1115431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1121105"/>
        <a:ext cx="376111" cy="182381"/>
      </dsp:txXfrm>
    </dsp:sp>
    <dsp:sp modelId="{74BDB42B-70DA-4E41-9AF4-316B56732B92}">
      <dsp:nvSpPr>
        <dsp:cNvPr id="0" name=""/>
        <dsp:cNvSpPr/>
      </dsp:nvSpPr>
      <dsp:spPr>
        <a:xfrm rot="3310531">
          <a:off x="3597068" y="1430157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1428300"/>
        <a:ext cx="13569" cy="13569"/>
      </dsp:txXfrm>
    </dsp:sp>
    <dsp:sp modelId="{156C2641-8669-4587-BAA8-C192DBFD0D14}">
      <dsp:nvSpPr>
        <dsp:cNvPr id="0" name=""/>
        <dsp:cNvSpPr/>
      </dsp:nvSpPr>
      <dsp:spPr>
        <a:xfrm>
          <a:off x="3810257" y="144961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</a:t>
          </a:r>
        </a:p>
      </dsp:txBody>
      <dsp:txXfrm>
        <a:off x="3815931" y="1455288"/>
        <a:ext cx="376111" cy="182381"/>
      </dsp:txXfrm>
    </dsp:sp>
    <dsp:sp modelId="{DDDA1EC8-14BF-456C-AF84-4A06F0E2F183}">
      <dsp:nvSpPr>
        <dsp:cNvPr id="0" name=""/>
        <dsp:cNvSpPr/>
      </dsp:nvSpPr>
      <dsp:spPr>
        <a:xfrm rot="19457599">
          <a:off x="4179777" y="1485855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486010"/>
        <a:ext cx="9543" cy="9543"/>
      </dsp:txXfrm>
    </dsp:sp>
    <dsp:sp modelId="{079B3B87-D84D-401D-A8BF-25F94FB423D7}">
      <dsp:nvSpPr>
        <dsp:cNvPr id="0" name=""/>
        <dsp:cNvSpPr/>
      </dsp:nvSpPr>
      <dsp:spPr>
        <a:xfrm>
          <a:off x="4352700" y="1338220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1343894"/>
        <a:ext cx="376111" cy="182381"/>
      </dsp:txXfrm>
    </dsp:sp>
    <dsp:sp modelId="{7747348B-E35D-4D8E-8016-EFFDC246386B}">
      <dsp:nvSpPr>
        <dsp:cNvPr id="0" name=""/>
        <dsp:cNvSpPr/>
      </dsp:nvSpPr>
      <dsp:spPr>
        <a:xfrm rot="2142401">
          <a:off x="4179777" y="1597249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597405"/>
        <a:ext cx="9543" cy="9543"/>
      </dsp:txXfrm>
    </dsp:sp>
    <dsp:sp modelId="{219D89CD-C2C9-483F-A9EE-603B2B03447E}">
      <dsp:nvSpPr>
        <dsp:cNvPr id="0" name=""/>
        <dsp:cNvSpPr/>
      </dsp:nvSpPr>
      <dsp:spPr>
        <a:xfrm>
          <a:off x="4352700" y="1561009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1566683"/>
        <a:ext cx="376111" cy="182381"/>
      </dsp:txXfrm>
    </dsp:sp>
    <dsp:sp modelId="{E0595E8A-6955-4F04-B1DF-EC8A5EC429CB}">
      <dsp:nvSpPr>
        <dsp:cNvPr id="0" name=""/>
        <dsp:cNvSpPr/>
      </dsp:nvSpPr>
      <dsp:spPr>
        <a:xfrm rot="4808052">
          <a:off x="2195612" y="2209920"/>
          <a:ext cx="90453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904533" y="492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625265" y="2192234"/>
        <a:ext cx="45226" cy="45226"/>
      </dsp:txXfrm>
    </dsp:sp>
    <dsp:sp modelId="{AAE00ED5-7A50-4E00-9C43-96726D807466}">
      <dsp:nvSpPr>
        <dsp:cNvPr id="0" name=""/>
        <dsp:cNvSpPr/>
      </dsp:nvSpPr>
      <dsp:spPr>
        <a:xfrm>
          <a:off x="2725370" y="2563561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yr1 no</a:t>
          </a:r>
        </a:p>
      </dsp:txBody>
      <dsp:txXfrm>
        <a:off x="2731044" y="2569235"/>
        <a:ext cx="376111" cy="182381"/>
      </dsp:txXfrm>
    </dsp:sp>
    <dsp:sp modelId="{FC613A49-6353-422D-90A5-5F1F17B3D267}">
      <dsp:nvSpPr>
        <dsp:cNvPr id="0" name=""/>
        <dsp:cNvSpPr/>
      </dsp:nvSpPr>
      <dsp:spPr>
        <a:xfrm rot="17350740">
          <a:off x="2954440" y="2432709"/>
          <a:ext cx="47176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71762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8528" y="2425842"/>
        <a:ext cx="23588" cy="23588"/>
      </dsp:txXfrm>
    </dsp:sp>
    <dsp:sp modelId="{D384A683-97A1-41C2-9561-B742A21D37F5}">
      <dsp:nvSpPr>
        <dsp:cNvPr id="0" name=""/>
        <dsp:cNvSpPr/>
      </dsp:nvSpPr>
      <dsp:spPr>
        <a:xfrm>
          <a:off x="3267814" y="2117982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yes</a:t>
          </a:r>
        </a:p>
      </dsp:txBody>
      <dsp:txXfrm>
        <a:off x="3273488" y="2123656"/>
        <a:ext cx="376111" cy="182381"/>
      </dsp:txXfrm>
    </dsp:sp>
    <dsp:sp modelId="{C21F3F7B-733B-4BA0-90F4-CC79B16459D4}">
      <dsp:nvSpPr>
        <dsp:cNvPr id="0" name=""/>
        <dsp:cNvSpPr/>
      </dsp:nvSpPr>
      <dsp:spPr>
        <a:xfrm rot="18289469">
          <a:off x="3597068" y="2098525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2096667"/>
        <a:ext cx="13569" cy="13569"/>
      </dsp:txXfrm>
    </dsp:sp>
    <dsp:sp modelId="{BD950F18-D0DD-4E2F-A688-DB439B149BA7}">
      <dsp:nvSpPr>
        <dsp:cNvPr id="0" name=""/>
        <dsp:cNvSpPr/>
      </dsp:nvSpPr>
      <dsp:spPr>
        <a:xfrm>
          <a:off x="3810257" y="1895193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</a:t>
          </a:r>
        </a:p>
      </dsp:txBody>
      <dsp:txXfrm>
        <a:off x="3815931" y="1900867"/>
        <a:ext cx="376111" cy="182381"/>
      </dsp:txXfrm>
    </dsp:sp>
    <dsp:sp modelId="{C8D02873-48A7-42A5-BDC7-07A84BCADA1B}">
      <dsp:nvSpPr>
        <dsp:cNvPr id="0" name=""/>
        <dsp:cNvSpPr/>
      </dsp:nvSpPr>
      <dsp:spPr>
        <a:xfrm rot="19457599">
          <a:off x="4179777" y="1931433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931589"/>
        <a:ext cx="9543" cy="9543"/>
      </dsp:txXfrm>
    </dsp:sp>
    <dsp:sp modelId="{40C1C745-500A-49A4-9205-E17A1F4CFF7F}">
      <dsp:nvSpPr>
        <dsp:cNvPr id="0" name=""/>
        <dsp:cNvSpPr/>
      </dsp:nvSpPr>
      <dsp:spPr>
        <a:xfrm>
          <a:off x="4352700" y="1783798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1789472"/>
        <a:ext cx="376111" cy="182381"/>
      </dsp:txXfrm>
    </dsp:sp>
    <dsp:sp modelId="{95E7918A-F4A7-4BEC-822F-1FF41C080B08}">
      <dsp:nvSpPr>
        <dsp:cNvPr id="0" name=""/>
        <dsp:cNvSpPr/>
      </dsp:nvSpPr>
      <dsp:spPr>
        <a:xfrm rot="2142401">
          <a:off x="4179777" y="2042828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042983"/>
        <a:ext cx="9543" cy="9543"/>
      </dsp:txXfrm>
    </dsp:sp>
    <dsp:sp modelId="{BBCF11DA-DEEE-4D17-902F-8BED4C2EE139}">
      <dsp:nvSpPr>
        <dsp:cNvPr id="0" name=""/>
        <dsp:cNvSpPr/>
      </dsp:nvSpPr>
      <dsp:spPr>
        <a:xfrm>
          <a:off x="4352700" y="2006587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2012261"/>
        <a:ext cx="376111" cy="182381"/>
      </dsp:txXfrm>
    </dsp:sp>
    <dsp:sp modelId="{525BA52B-15F9-4F54-8FEB-680D97CE98E0}">
      <dsp:nvSpPr>
        <dsp:cNvPr id="0" name=""/>
        <dsp:cNvSpPr/>
      </dsp:nvSpPr>
      <dsp:spPr>
        <a:xfrm rot="3310531">
          <a:off x="3597068" y="2321314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2319457"/>
        <a:ext cx="13569" cy="13569"/>
      </dsp:txXfrm>
    </dsp:sp>
    <dsp:sp modelId="{968D13AE-0941-45E2-8AEF-1B460827C755}">
      <dsp:nvSpPr>
        <dsp:cNvPr id="0" name=""/>
        <dsp:cNvSpPr/>
      </dsp:nvSpPr>
      <dsp:spPr>
        <a:xfrm>
          <a:off x="3810257" y="2340771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</a:t>
          </a:r>
        </a:p>
      </dsp:txBody>
      <dsp:txXfrm>
        <a:off x="3815931" y="2346445"/>
        <a:ext cx="376111" cy="182381"/>
      </dsp:txXfrm>
    </dsp:sp>
    <dsp:sp modelId="{679731CD-A26E-4A9A-BC07-7AFDF78CEBC3}">
      <dsp:nvSpPr>
        <dsp:cNvPr id="0" name=""/>
        <dsp:cNvSpPr/>
      </dsp:nvSpPr>
      <dsp:spPr>
        <a:xfrm rot="19457599">
          <a:off x="4179777" y="2377012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377167"/>
        <a:ext cx="9543" cy="9543"/>
      </dsp:txXfrm>
    </dsp:sp>
    <dsp:sp modelId="{579A2D7B-8A69-41B1-A7E8-8FAB755A6529}">
      <dsp:nvSpPr>
        <dsp:cNvPr id="0" name=""/>
        <dsp:cNvSpPr/>
      </dsp:nvSpPr>
      <dsp:spPr>
        <a:xfrm>
          <a:off x="4352700" y="2229377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2235051"/>
        <a:ext cx="376111" cy="182381"/>
      </dsp:txXfrm>
    </dsp:sp>
    <dsp:sp modelId="{8DD52A65-BBC2-4025-8D49-AD0B7A147E8C}">
      <dsp:nvSpPr>
        <dsp:cNvPr id="0" name=""/>
        <dsp:cNvSpPr/>
      </dsp:nvSpPr>
      <dsp:spPr>
        <a:xfrm rot="2142401">
          <a:off x="4179777" y="2488406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488562"/>
        <a:ext cx="9543" cy="9543"/>
      </dsp:txXfrm>
    </dsp:sp>
    <dsp:sp modelId="{FA7D94D7-7B77-449C-9CD1-C29DB97E3CE5}">
      <dsp:nvSpPr>
        <dsp:cNvPr id="0" name=""/>
        <dsp:cNvSpPr/>
      </dsp:nvSpPr>
      <dsp:spPr>
        <a:xfrm>
          <a:off x="4352700" y="2452166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2457840"/>
        <a:ext cx="376111" cy="182381"/>
      </dsp:txXfrm>
    </dsp:sp>
    <dsp:sp modelId="{FE7B99A9-F2FD-47E5-8F39-258D34DD12FB}">
      <dsp:nvSpPr>
        <dsp:cNvPr id="0" name=""/>
        <dsp:cNvSpPr/>
      </dsp:nvSpPr>
      <dsp:spPr>
        <a:xfrm rot="4249260">
          <a:off x="2954440" y="2878287"/>
          <a:ext cx="47176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71762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8528" y="2871421"/>
        <a:ext cx="23588" cy="23588"/>
      </dsp:txXfrm>
    </dsp:sp>
    <dsp:sp modelId="{BC3D2F8F-546E-4527-B5E3-3019E9791726}">
      <dsp:nvSpPr>
        <dsp:cNvPr id="0" name=""/>
        <dsp:cNvSpPr/>
      </dsp:nvSpPr>
      <dsp:spPr>
        <a:xfrm>
          <a:off x="3267814" y="3009139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no</a:t>
          </a:r>
        </a:p>
      </dsp:txBody>
      <dsp:txXfrm>
        <a:off x="3273488" y="3014813"/>
        <a:ext cx="376111" cy="182381"/>
      </dsp:txXfrm>
    </dsp:sp>
    <dsp:sp modelId="{5EC8632B-0726-4933-AF1B-6CF7BDDC2A4E}">
      <dsp:nvSpPr>
        <dsp:cNvPr id="0" name=""/>
        <dsp:cNvSpPr/>
      </dsp:nvSpPr>
      <dsp:spPr>
        <a:xfrm rot="18289469">
          <a:off x="3597068" y="2989682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2987824"/>
        <a:ext cx="13569" cy="13569"/>
      </dsp:txXfrm>
    </dsp:sp>
    <dsp:sp modelId="{10F03FEF-F421-4D8D-AF82-38173881E63F}">
      <dsp:nvSpPr>
        <dsp:cNvPr id="0" name=""/>
        <dsp:cNvSpPr/>
      </dsp:nvSpPr>
      <dsp:spPr>
        <a:xfrm>
          <a:off x="3810257" y="2786350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</a:t>
          </a:r>
        </a:p>
      </dsp:txBody>
      <dsp:txXfrm>
        <a:off x="3815931" y="2792024"/>
        <a:ext cx="376111" cy="182381"/>
      </dsp:txXfrm>
    </dsp:sp>
    <dsp:sp modelId="{48A2005B-B523-432F-940F-73AC4E2CDD92}">
      <dsp:nvSpPr>
        <dsp:cNvPr id="0" name=""/>
        <dsp:cNvSpPr/>
      </dsp:nvSpPr>
      <dsp:spPr>
        <a:xfrm rot="19457599">
          <a:off x="4179777" y="2822590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822746"/>
        <a:ext cx="9543" cy="9543"/>
      </dsp:txXfrm>
    </dsp:sp>
    <dsp:sp modelId="{5C332DF8-9FDB-4FA8-8FA6-B70285EE94C6}">
      <dsp:nvSpPr>
        <dsp:cNvPr id="0" name=""/>
        <dsp:cNvSpPr/>
      </dsp:nvSpPr>
      <dsp:spPr>
        <a:xfrm>
          <a:off x="4352700" y="2674955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2680629"/>
        <a:ext cx="376111" cy="182381"/>
      </dsp:txXfrm>
    </dsp:sp>
    <dsp:sp modelId="{421D7DC5-AC82-4CA3-B0C6-99132315270E}">
      <dsp:nvSpPr>
        <dsp:cNvPr id="0" name=""/>
        <dsp:cNvSpPr/>
      </dsp:nvSpPr>
      <dsp:spPr>
        <a:xfrm rot="2142401">
          <a:off x="4179777" y="2933985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934140"/>
        <a:ext cx="9543" cy="9543"/>
      </dsp:txXfrm>
    </dsp:sp>
    <dsp:sp modelId="{5BD4F138-9204-4497-BC9D-E6886832D631}">
      <dsp:nvSpPr>
        <dsp:cNvPr id="0" name=""/>
        <dsp:cNvSpPr/>
      </dsp:nvSpPr>
      <dsp:spPr>
        <a:xfrm>
          <a:off x="4352700" y="289774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2903418"/>
        <a:ext cx="376111" cy="182381"/>
      </dsp:txXfrm>
    </dsp:sp>
    <dsp:sp modelId="{66977582-265F-41CC-BF22-B87A18DB6259}">
      <dsp:nvSpPr>
        <dsp:cNvPr id="0" name=""/>
        <dsp:cNvSpPr/>
      </dsp:nvSpPr>
      <dsp:spPr>
        <a:xfrm rot="3310531">
          <a:off x="3597068" y="3212471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3210614"/>
        <a:ext cx="13569" cy="13569"/>
      </dsp:txXfrm>
    </dsp:sp>
    <dsp:sp modelId="{85851C21-305B-4DDB-BD38-B1E1EB2D92BC}">
      <dsp:nvSpPr>
        <dsp:cNvPr id="0" name=""/>
        <dsp:cNvSpPr/>
      </dsp:nvSpPr>
      <dsp:spPr>
        <a:xfrm>
          <a:off x="3810257" y="3231928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</a:t>
          </a:r>
        </a:p>
      </dsp:txBody>
      <dsp:txXfrm>
        <a:off x="3815931" y="3237602"/>
        <a:ext cx="376111" cy="182381"/>
      </dsp:txXfrm>
    </dsp:sp>
    <dsp:sp modelId="{33105712-3748-443C-BD8A-97555B04D298}">
      <dsp:nvSpPr>
        <dsp:cNvPr id="0" name=""/>
        <dsp:cNvSpPr/>
      </dsp:nvSpPr>
      <dsp:spPr>
        <a:xfrm rot="19457599">
          <a:off x="4179777" y="3268168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3268324"/>
        <a:ext cx="9543" cy="9543"/>
      </dsp:txXfrm>
    </dsp:sp>
    <dsp:sp modelId="{642481E9-CE1C-4F5D-9B0E-B8CC7B22FE2C}">
      <dsp:nvSpPr>
        <dsp:cNvPr id="0" name=""/>
        <dsp:cNvSpPr/>
      </dsp:nvSpPr>
      <dsp:spPr>
        <a:xfrm>
          <a:off x="4352700" y="312053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3126208"/>
        <a:ext cx="376111" cy="182381"/>
      </dsp:txXfrm>
    </dsp:sp>
    <dsp:sp modelId="{81447E39-91AA-47AA-A0C8-D0005D2FA406}">
      <dsp:nvSpPr>
        <dsp:cNvPr id="0" name=""/>
        <dsp:cNvSpPr/>
      </dsp:nvSpPr>
      <dsp:spPr>
        <a:xfrm rot="2142401">
          <a:off x="4179777" y="3379563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3379719"/>
        <a:ext cx="9543" cy="9543"/>
      </dsp:txXfrm>
    </dsp:sp>
    <dsp:sp modelId="{83307214-4985-4CF3-AA4A-83247A8C8DCD}">
      <dsp:nvSpPr>
        <dsp:cNvPr id="0" name=""/>
        <dsp:cNvSpPr/>
      </dsp:nvSpPr>
      <dsp:spPr>
        <a:xfrm>
          <a:off x="4352700" y="3343323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3348997"/>
        <a:ext cx="376111" cy="18238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169862</xdr:colOff>
      <xdr:row>77</xdr:row>
      <xdr:rowOff>98425</xdr:rowOff>
    </xdr:from>
    <xdr:to>
      <xdr:col>19</xdr:col>
      <xdr:colOff>582612</xdr:colOff>
      <xdr:row>92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027A4-D86E-40D2-B8E6-C4006C6B3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390531</xdr:colOff>
      <xdr:row>56</xdr:row>
      <xdr:rowOff>173036</xdr:rowOff>
    </xdr:from>
    <xdr:to>
      <xdr:col>13</xdr:col>
      <xdr:colOff>1304931</xdr:colOff>
      <xdr:row>74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C04D2-9C0C-4D98-AA23-093ED88E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105833</xdr:rowOff>
    </xdr:from>
    <xdr:to>
      <xdr:col>9</xdr:col>
      <xdr:colOff>431800</xdr:colOff>
      <xdr:row>1</xdr:row>
      <xdr:rowOff>423333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61EB49-AF54-4854-A542-101140318E6A}"/>
            </a:ext>
          </a:extLst>
        </xdr:cNvPr>
        <xdr:cNvCxnSpPr/>
      </xdr:nvCxnSpPr>
      <xdr:spPr>
        <a:xfrm flipH="1">
          <a:off x="3433233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63501</xdr:colOff>
      <xdr:row>1</xdr:row>
      <xdr:rowOff>71967</xdr:rowOff>
    </xdr:from>
    <xdr:to>
      <xdr:col>11</xdr:col>
      <xdr:colOff>406401</xdr:colOff>
      <xdr:row>1</xdr:row>
      <xdr:rowOff>461433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584BE63-6F42-4C98-9867-12AFA51492EB}"/>
            </a:ext>
          </a:extLst>
        </xdr:cNvPr>
        <xdr:cNvCxnSpPr/>
      </xdr:nvCxnSpPr>
      <xdr:spPr>
        <a:xfrm>
          <a:off x="4330701" y="550334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342900</xdr:colOff>
      <xdr:row>3</xdr:row>
      <xdr:rowOff>389466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552870F-6AF5-46A0-AB2A-92A0F2BCDCE2}"/>
            </a:ext>
          </a:extLst>
        </xdr:cNvPr>
        <xdr:cNvCxnSpPr/>
      </xdr:nvCxnSpPr>
      <xdr:spPr>
        <a:xfrm>
          <a:off x="5215467" y="1435100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342900</xdr:colOff>
      <xdr:row>5</xdr:row>
      <xdr:rowOff>389466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29A354B-9449-49B9-8A28-2375AB73A5D5}"/>
            </a:ext>
          </a:extLst>
        </xdr:cNvPr>
        <xdr:cNvCxnSpPr/>
      </xdr:nvCxnSpPr>
      <xdr:spPr>
        <a:xfrm>
          <a:off x="6163733" y="2391833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342900</xdr:colOff>
      <xdr:row>7</xdr:row>
      <xdr:rowOff>389466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30A77A4-1407-42B9-94EB-18B9DA281BBA}"/>
            </a:ext>
          </a:extLst>
        </xdr:cNvPr>
        <xdr:cNvCxnSpPr/>
      </xdr:nvCxnSpPr>
      <xdr:spPr>
        <a:xfrm>
          <a:off x="7112000" y="3348567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</xdr:row>
      <xdr:rowOff>105833</xdr:rowOff>
    </xdr:from>
    <xdr:to>
      <xdr:col>7</xdr:col>
      <xdr:colOff>431800</xdr:colOff>
      <xdr:row>3</xdr:row>
      <xdr:rowOff>423333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39554F9-CB50-4374-B38A-214518C255D7}"/>
            </a:ext>
          </a:extLst>
        </xdr:cNvPr>
        <xdr:cNvCxnSpPr/>
      </xdr:nvCxnSpPr>
      <xdr:spPr>
        <a:xfrm flipH="1">
          <a:off x="4381500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</xdr:row>
      <xdr:rowOff>105833</xdr:rowOff>
    </xdr:from>
    <xdr:to>
      <xdr:col>5</xdr:col>
      <xdr:colOff>431800</xdr:colOff>
      <xdr:row>5</xdr:row>
      <xdr:rowOff>423333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FCC1115-F780-42BA-8BAC-BF02CFB93078}"/>
            </a:ext>
          </a:extLst>
        </xdr:cNvPr>
        <xdr:cNvCxnSpPr/>
      </xdr:nvCxnSpPr>
      <xdr:spPr>
        <a:xfrm flipH="1">
          <a:off x="4381500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</xdr:row>
      <xdr:rowOff>105833</xdr:rowOff>
    </xdr:from>
    <xdr:to>
      <xdr:col>3</xdr:col>
      <xdr:colOff>431800</xdr:colOff>
      <xdr:row>7</xdr:row>
      <xdr:rowOff>423333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A27590-BF34-429B-A87A-0E581B88294D}"/>
            </a:ext>
          </a:extLst>
        </xdr:cNvPr>
        <xdr:cNvCxnSpPr/>
      </xdr:nvCxnSpPr>
      <xdr:spPr>
        <a:xfrm flipH="1">
          <a:off x="4381500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249767</xdr:colOff>
      <xdr:row>0</xdr:row>
      <xdr:rowOff>452967</xdr:rowOff>
    </xdr:from>
    <xdr:to>
      <xdr:col>10</xdr:col>
      <xdr:colOff>279400</xdr:colOff>
      <xdr:row>12</xdr:row>
      <xdr:rowOff>25400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7BA72E1-6708-42FA-B3D0-1C4D58757AE3}"/>
            </a:ext>
          </a:extLst>
        </xdr:cNvPr>
        <xdr:cNvCxnSpPr/>
      </xdr:nvCxnSpPr>
      <xdr:spPr>
        <a:xfrm flipH="1">
          <a:off x="4991100" y="452967"/>
          <a:ext cx="29633" cy="53128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148167</xdr:colOff>
      <xdr:row>3</xdr:row>
      <xdr:rowOff>127000</xdr:rowOff>
    </xdr:from>
    <xdr:to>
      <xdr:col>11</xdr:col>
      <xdr:colOff>385233</xdr:colOff>
      <xdr:row>8</xdr:row>
      <xdr:rowOff>321734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A4A44A0-80FA-49C7-BF4C-FA304C4AD930}"/>
            </a:ext>
          </a:extLst>
        </xdr:cNvPr>
        <xdr:cNvCxnSpPr/>
      </xdr:nvCxnSpPr>
      <xdr:spPr>
        <a:xfrm flipH="1">
          <a:off x="3467100" y="1562100"/>
          <a:ext cx="2133600" cy="2586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5</xdr:row>
      <xdr:rowOff>46567</xdr:rowOff>
    </xdr:from>
    <xdr:to>
      <xdr:col>13</xdr:col>
      <xdr:colOff>452967</xdr:colOff>
      <xdr:row>10</xdr:row>
      <xdr:rowOff>241300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E0E4BAC-0AD9-4B0E-89F7-37031CC3E870}"/>
            </a:ext>
          </a:extLst>
        </xdr:cNvPr>
        <xdr:cNvCxnSpPr/>
      </xdr:nvCxnSpPr>
      <xdr:spPr>
        <a:xfrm flipH="1">
          <a:off x="4483100" y="2438400"/>
          <a:ext cx="2133600" cy="2586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160867</xdr:colOff>
      <xdr:row>7</xdr:row>
      <xdr:rowOff>42333</xdr:rowOff>
    </xdr:from>
    <xdr:to>
      <xdr:col>15</xdr:col>
      <xdr:colOff>465666</xdr:colOff>
      <xdr:row>14</xdr:row>
      <xdr:rowOff>364067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5C95E7C-99E5-4AF1-8239-6D67A4FCF12C}"/>
            </a:ext>
          </a:extLst>
        </xdr:cNvPr>
        <xdr:cNvCxnSpPr/>
      </xdr:nvCxnSpPr>
      <xdr:spPr>
        <a:xfrm flipH="1">
          <a:off x="4428067" y="3390900"/>
          <a:ext cx="3149599" cy="367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67734</xdr:colOff>
      <xdr:row>3</xdr:row>
      <xdr:rowOff>33867</xdr:rowOff>
    </xdr:from>
    <xdr:to>
      <xdr:col>14</xdr:col>
      <xdr:colOff>186266</xdr:colOff>
      <xdr:row>8</xdr:row>
      <xdr:rowOff>279401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CC59B155-44AB-4DDD-8189-D0CAEFFEFE87}"/>
            </a:ext>
          </a:extLst>
        </xdr:cNvPr>
        <xdr:cNvCxnSpPr/>
      </xdr:nvCxnSpPr>
      <xdr:spPr>
        <a:xfrm>
          <a:off x="4334934" y="1468967"/>
          <a:ext cx="2489199" cy="26373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334962</xdr:colOff>
      <xdr:row>27</xdr:row>
      <xdr:rowOff>153987</xdr:rowOff>
    </xdr:from>
    <xdr:to>
      <xdr:col>14</xdr:col>
      <xdr:colOff>1249362</xdr:colOff>
      <xdr:row>42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CC363-6512-4496-B610-2D6F9BB4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554037</xdr:colOff>
      <xdr:row>2</xdr:row>
      <xdr:rowOff>103187</xdr:rowOff>
    </xdr:from>
    <xdr:to>
      <xdr:col>14</xdr:col>
      <xdr:colOff>858837</xdr:colOff>
      <xdr:row>17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9A96A-1CD8-4AA9-8463-07FECF4BC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839787</xdr:colOff>
      <xdr:row>2</xdr:row>
      <xdr:rowOff>176212</xdr:rowOff>
    </xdr:from>
    <xdr:to>
      <xdr:col>13</xdr:col>
      <xdr:colOff>301625</xdr:colOff>
      <xdr:row>21</xdr:row>
      <xdr:rowOff>155575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E1BC797-7CBA-48C2-9498-6930E3658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24" displayName="Table24" ref="A1:AF19" totalsRowShown="0" headerRowDxfId="36">
  <autoFilter ref="A1:AF19" xr:uid="{00000000-0009-0000-0100-000003000000}"/>
  <sortState xmlns:xlrd2="http://schemas.microsoft.com/office/spreadsheetml/2017/richdata2" ref="A2:AE19">
    <sortCondition descending="1" ref="C1:C19"/>
  </sortState>
  <tableColumns count="32">
    <tableColumn id="1" xr3:uid="{00000000-0010-0000-0000-000001000000}" name="cohort_gift_pattern"/>
    <tableColumn id="2" xr3:uid="{00000000-0010-0000-0000-000002000000}" name="# donors"/>
    <tableColumn id="3" xr3:uid="{00000000-0010-0000-0000-000003000000}" name="%" dataDxfId="35" dataCellStyle="Percent"/>
    <tableColumn id="4" xr3:uid="{00000000-0010-0000-0000-000004000000}" name="yr0"/>
    <tableColumn id="5" xr3:uid="{00000000-0010-0000-0000-000005000000}" name="yr1"/>
    <tableColumn id="6" xr3:uid="{00000000-0010-0000-0000-000006000000}" name="yr2"/>
    <tableColumn id="7" xr3:uid="{00000000-0010-0000-0000-000007000000}" name="yr3"/>
    <tableColumn id="8" xr3:uid="{00000000-0010-0000-0000-000008000000}" name="yr4"/>
    <tableColumn id="9" xr3:uid="{00000000-0010-0000-0000-000009000000}" name="c12"/>
    <tableColumn id="10" xr3:uid="{00000000-0010-0000-0000-00000A000000}" name="%_c12" dataDxfId="34" dataCellStyle="Percent"/>
    <tableColumn id="11" xr3:uid="{00000000-0010-0000-0000-00000B000000}" name="rank_c12" dataDxfId="33" dataCellStyle="Percent"/>
    <tableColumn id="12" xr3:uid="{00000000-0010-0000-0000-00000C000000}" name="c13"/>
    <tableColumn id="13" xr3:uid="{00000000-0010-0000-0000-00000D000000}" name="%_c13" dataDxfId="32" dataCellStyle="Percent"/>
    <tableColumn id="14" xr3:uid="{00000000-0010-0000-0000-00000E000000}" name="rank_c13" dataDxfId="31" dataCellStyle="Percent"/>
    <tableColumn id="15" xr3:uid="{00000000-0010-0000-0000-00000F000000}" name="c14"/>
    <tableColumn id="16" xr3:uid="{00000000-0010-0000-0000-000010000000}" name="%_c14" dataDxfId="30" dataCellStyle="Percent"/>
    <tableColumn id="17" xr3:uid="{00000000-0010-0000-0000-000011000000}" name="rank_c14" dataDxfId="29" dataCellStyle="Percent"/>
    <tableColumn id="18" xr3:uid="{00000000-0010-0000-0000-000012000000}" name="c15"/>
    <tableColumn id="19" xr3:uid="{00000000-0010-0000-0000-000013000000}" name="%_c15" dataDxfId="28" dataCellStyle="Percent"/>
    <tableColumn id="20" xr3:uid="{00000000-0010-0000-0000-000014000000}" name="rank_c15" dataDxfId="27" dataCellStyle="Percent"/>
    <tableColumn id="21" xr3:uid="{00000000-0010-0000-0000-000015000000}" name="c16"/>
    <tableColumn id="22" xr3:uid="{00000000-0010-0000-0000-000016000000}" name="%_c16" dataDxfId="26" dataCellStyle="Percent"/>
    <tableColumn id="23" xr3:uid="{00000000-0010-0000-0000-000017000000}" name="rank_c16" dataDxfId="25" dataCellStyle="Percent"/>
    <tableColumn id="24" xr3:uid="{00000000-0010-0000-0000-000018000000}" name="c17"/>
    <tableColumn id="25" xr3:uid="{00000000-0010-0000-0000-000019000000}" name="%_c17" dataDxfId="24" dataCellStyle="Percent"/>
    <tableColumn id="26" xr3:uid="{00000000-0010-0000-0000-00001A000000}" name="rank_c17" dataDxfId="23" dataCellStyle="Percent"/>
    <tableColumn id="27" xr3:uid="{00000000-0010-0000-0000-00001B000000}" name="c18"/>
    <tableColumn id="28" xr3:uid="{00000000-0010-0000-0000-00001C000000}" name="%_c18" dataDxfId="22" dataCellStyle="Percent"/>
    <tableColumn id="29" xr3:uid="{00000000-0010-0000-0000-00001D000000}" name="rank_c18" dataDxfId="21" dataCellStyle="Percent"/>
    <tableColumn id="30" xr3:uid="{00000000-0010-0000-0000-00001E000000}" name="#_eligible_cohorts"/>
    <tableColumn id="31" xr3:uid="{00000000-0010-0000-0000-00001F000000}" name="#_gift_years">
      <calculatedColumnFormula>COUNTIF(Table24[[#This Row],[yr0]:[yr4]],"give")</calculatedColumnFormula>
    </tableColumn>
    <tableColumn id="32" xr3:uid="{00000000-0010-0000-0000-000020000000}" name="Column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S16" totalsRowShown="0">
  <autoFilter ref="A1:S16" xr:uid="{00000000-0009-0000-0100-000001000000}"/>
  <sortState xmlns:xlrd2="http://schemas.microsoft.com/office/spreadsheetml/2017/richdata2" ref="A2:S16">
    <sortCondition ref="S1:S16"/>
  </sortState>
  <tableColumns count="19">
    <tableColumn id="1" xr3:uid="{00000000-0010-0000-0100-000001000000}" name="cohort_gift_pattern"/>
    <tableColumn id="2" xr3:uid="{00000000-0010-0000-0100-000002000000}" name="first_gift"/>
    <tableColumn id="3" xr3:uid="{00000000-0010-0000-0100-000003000000}" name="second_year"/>
    <tableColumn id="4" xr3:uid="{00000000-0010-0000-0100-000004000000}" name="second_with_gap"/>
    <tableColumn id="5" xr3:uid="{00000000-0010-0000-0100-000005000000}" name="multi_year"/>
    <tableColumn id="6" xr3:uid="{00000000-0010-0000-0100-000006000000}" name="key_multi_year"/>
    <tableColumn id="7" xr3:uid="{00000000-0010-0000-0100-000007000000}" name="recovered_multi_year"/>
    <tableColumn id="8" xr3:uid="{00000000-0010-0000-0100-000008000000}" name="inconsistent_multi_year "/>
    <tableColumn id="9" xr3:uid="{00000000-0010-0000-0100-000009000000}" name="recovered_key_multi_year"/>
    <tableColumn id="10" xr3:uid="{00000000-0010-0000-0100-00000A000000}" name="lapsed_after_first"/>
    <tableColumn id="11" xr3:uid="{00000000-0010-0000-0100-00000B000000}" name="lapsed_after_first_long"/>
    <tableColumn id="12" xr3:uid="{00000000-0010-0000-0100-00000C000000}" name="lapsed_after_second"/>
    <tableColumn id="13" xr3:uid="{00000000-0010-0000-0100-00000D000000}" name="lapsed_multi_year"/>
    <tableColumn id="14" xr3:uid="{00000000-0010-0000-0100-00000E000000}" name="lapsed_long_multi_year"/>
    <tableColumn id="15" xr3:uid="{00000000-0010-0000-0100-00000F000000}" name="lapsed_key_multi_year"/>
    <tableColumn id="16" xr3:uid="{00000000-0010-0000-0100-000010000000}" name="lapsed_long"/>
    <tableColumn id="17" xr3:uid="{00000000-0010-0000-0100-000011000000}" name="total">
      <calculatedColumnFormula>SUM(B2:P2)</calculatedColumnFormula>
    </tableColumn>
    <tableColumn id="18" xr3:uid="{00000000-0010-0000-0100-000012000000}" name="%" dataDxfId="20" dataCellStyle="Percent">
      <calculatedColumnFormula>Q2/$Q$17</calculatedColumnFormula>
    </tableColumn>
    <tableColumn id="19" xr3:uid="{00000000-0010-0000-0100-000013000000}" name="rank">
      <calculatedColumnFormula>_xlfn.RANK.AVG(R2,$R$2:$R$160)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AE19" totalsRowShown="0" headerRowDxfId="19">
  <autoFilter ref="A1:AE19" xr:uid="{00000000-0009-0000-0100-000002000000}"/>
  <sortState xmlns:xlrd2="http://schemas.microsoft.com/office/spreadsheetml/2017/richdata2" ref="A2:AE19">
    <sortCondition descending="1" ref="C1:C19"/>
  </sortState>
  <tableColumns count="31">
    <tableColumn id="1" xr3:uid="{00000000-0010-0000-0200-000001000000}" name="cohort_gift_pattern"/>
    <tableColumn id="2" xr3:uid="{00000000-0010-0000-0200-000002000000}" name="Column1"/>
    <tableColumn id="3" xr3:uid="{00000000-0010-0000-0200-000003000000}" name="%" dataDxfId="18" dataCellStyle="Percent"/>
    <tableColumn id="4" xr3:uid="{00000000-0010-0000-0200-000004000000}" name="0"/>
    <tableColumn id="5" xr3:uid="{00000000-0010-0000-0200-000005000000}" name="1"/>
    <tableColumn id="6" xr3:uid="{00000000-0010-0000-0200-000006000000}" name="2"/>
    <tableColumn id="7" xr3:uid="{00000000-0010-0000-0200-000007000000}" name="3"/>
    <tableColumn id="8" xr3:uid="{00000000-0010-0000-0200-000008000000}" name="4"/>
    <tableColumn id="9" xr3:uid="{00000000-0010-0000-0200-000009000000}" name="c12"/>
    <tableColumn id="10" xr3:uid="{00000000-0010-0000-0200-00000A000000}" name="%_c12" dataDxfId="17" dataCellStyle="Percent"/>
    <tableColumn id="11" xr3:uid="{00000000-0010-0000-0200-00000B000000}" name="rank_c12" dataDxfId="16" dataCellStyle="Percent"/>
    <tableColumn id="12" xr3:uid="{00000000-0010-0000-0200-00000C000000}" name="c13"/>
    <tableColumn id="13" xr3:uid="{00000000-0010-0000-0200-00000D000000}" name="%_c13" dataDxfId="15" dataCellStyle="Percent"/>
    <tableColumn id="14" xr3:uid="{00000000-0010-0000-0200-00000E000000}" name="rank_c13" dataDxfId="14" dataCellStyle="Percent"/>
    <tableColumn id="15" xr3:uid="{00000000-0010-0000-0200-00000F000000}" name="c14"/>
    <tableColumn id="16" xr3:uid="{00000000-0010-0000-0200-000010000000}" name="%_c14" dataDxfId="13" dataCellStyle="Percent"/>
    <tableColumn id="17" xr3:uid="{00000000-0010-0000-0200-000011000000}" name="rank_c14" dataDxfId="12" dataCellStyle="Percent"/>
    <tableColumn id="18" xr3:uid="{00000000-0010-0000-0200-000012000000}" name="c15"/>
    <tableColumn id="19" xr3:uid="{00000000-0010-0000-0200-000013000000}" name="%_c15" dataDxfId="11" dataCellStyle="Percent"/>
    <tableColumn id="20" xr3:uid="{00000000-0010-0000-0200-000014000000}" name="rank_c15" dataDxfId="10" dataCellStyle="Percent"/>
    <tableColumn id="21" xr3:uid="{00000000-0010-0000-0200-000015000000}" name="c16"/>
    <tableColumn id="22" xr3:uid="{00000000-0010-0000-0200-000016000000}" name="%_c16" dataDxfId="9" dataCellStyle="Percent"/>
    <tableColumn id="23" xr3:uid="{00000000-0010-0000-0200-000017000000}" name="rank_c16" dataDxfId="8" dataCellStyle="Percent"/>
    <tableColumn id="24" xr3:uid="{00000000-0010-0000-0200-000018000000}" name="c17"/>
    <tableColumn id="25" xr3:uid="{00000000-0010-0000-0200-000019000000}" name="%_c17" dataDxfId="7" dataCellStyle="Percent"/>
    <tableColumn id="26" xr3:uid="{00000000-0010-0000-0200-00001A000000}" name="rank_c17" dataDxfId="6" dataCellStyle="Percent"/>
    <tableColumn id="27" xr3:uid="{00000000-0010-0000-0200-00001B000000}" name="c18"/>
    <tableColumn id="28" xr3:uid="{00000000-0010-0000-0200-00001C000000}" name="%_c18" dataDxfId="5" dataCellStyle="Percent"/>
    <tableColumn id="29" xr3:uid="{00000000-0010-0000-0200-00001D000000}" name="rank_c18" dataDxfId="4" dataCellStyle="Percent"/>
    <tableColumn id="30" xr3:uid="{00000000-0010-0000-0200-00001E000000}" name="#_eligible_cohorts"/>
    <tableColumn id="31" xr3:uid="{00000000-0010-0000-0200-00001F000000}" name="#_gift_years">
      <calculatedColumnFormula>COUNTIF(Table2[[#This Row],[0]:[4]],"give")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workbookViewId="0">
      <pane xSplit="2" ySplit="1" topLeftCell="T2" activePane="bottomRight" state="frozen"/>
      <selection pane="topRight" activeCell="B1" sqref="B1"/>
      <selection pane="bottomLeft" activeCell="A2" sqref="A2"/>
      <selection pane="bottomRight" activeCell="AF2" sqref="AF2:AF17"/>
    </sheetView>
  </sheetViews>
  <sheetFormatPr defaultRowHeight="14.75" x14ac:dyDescent="0.75"/>
  <cols>
    <col min="1" max="1" width="26.76953125" bestFit="1" customWidth="1"/>
    <col min="2" max="2" width="12.1328125" customWidth="1"/>
    <col min="3" max="3" width="10.40625" bestFit="1" customWidth="1"/>
    <col min="4" max="4" width="8.54296875" customWidth="1"/>
    <col min="10" max="10" width="9.86328125" bestFit="1" customWidth="1"/>
    <col min="11" max="11" width="10.40625" customWidth="1"/>
    <col min="12" max="12" width="9.54296875" customWidth="1"/>
    <col min="14" max="14" width="11.6796875" bestFit="1" customWidth="1"/>
    <col min="15" max="15" width="11.6796875" customWidth="1"/>
    <col min="18" max="18" width="10" customWidth="1"/>
    <col min="21" max="21" width="10" customWidth="1"/>
    <col min="24" max="24" width="10" customWidth="1"/>
    <col min="27" max="27" width="10" customWidth="1"/>
    <col min="30" max="30" width="9.76953125" customWidth="1"/>
  </cols>
  <sheetData>
    <row r="1" spans="1:32" x14ac:dyDescent="0.75">
      <c r="A1" t="s">
        <v>0</v>
      </c>
      <c r="B1" t="s">
        <v>188</v>
      </c>
      <c r="C1" t="s">
        <v>32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s="12" t="s">
        <v>112</v>
      </c>
      <c r="J1" s="12" t="s">
        <v>113</v>
      </c>
      <c r="K1" s="12" t="s">
        <v>111</v>
      </c>
      <c r="L1" s="12" t="s">
        <v>114</v>
      </c>
      <c r="M1" s="12" t="s">
        <v>115</v>
      </c>
      <c r="N1" s="12" t="s">
        <v>116</v>
      </c>
      <c r="O1" s="12" t="s">
        <v>117</v>
      </c>
      <c r="P1" s="12" t="s">
        <v>118</v>
      </c>
      <c r="Q1" s="12" t="s">
        <v>119</v>
      </c>
      <c r="R1" s="12" t="s">
        <v>120</v>
      </c>
      <c r="S1" s="12" t="s">
        <v>121</v>
      </c>
      <c r="T1" s="12" t="s">
        <v>122</v>
      </c>
      <c r="U1" s="12" t="s">
        <v>123</v>
      </c>
      <c r="V1" s="12" t="s">
        <v>124</v>
      </c>
      <c r="W1" s="12" t="s">
        <v>125</v>
      </c>
      <c r="X1" s="12" t="s">
        <v>126</v>
      </c>
      <c r="Y1" s="12" t="s">
        <v>127</v>
      </c>
      <c r="Z1" s="12" t="s">
        <v>128</v>
      </c>
      <c r="AA1" s="12" t="s">
        <v>129</v>
      </c>
      <c r="AB1" s="12" t="s">
        <v>130</v>
      </c>
      <c r="AC1" t="s">
        <v>137</v>
      </c>
      <c r="AD1" s="12" t="s">
        <v>157</v>
      </c>
      <c r="AE1" s="12" t="s">
        <v>158</v>
      </c>
      <c r="AF1" s="12" t="s">
        <v>131</v>
      </c>
    </row>
    <row r="2" spans="1:32" x14ac:dyDescent="0.75">
      <c r="A2" t="s">
        <v>16</v>
      </c>
      <c r="B2">
        <v>1696680</v>
      </c>
      <c r="C2" s="2">
        <f t="shared" ref="C2:C17" si="0">B2/$B$18</f>
        <v>0.83805124486677063</v>
      </c>
      <c r="D2" t="s">
        <v>108</v>
      </c>
      <c r="E2" t="s">
        <v>109</v>
      </c>
      <c r="F2" t="s">
        <v>109</v>
      </c>
      <c r="G2" t="s">
        <v>109</v>
      </c>
      <c r="H2" t="s">
        <v>109</v>
      </c>
      <c r="I2">
        <v>102</v>
      </c>
      <c r="J2" s="2">
        <f t="shared" ref="J2:J17" si="1">I2/$I$18</f>
        <v>0.72340425531914898</v>
      </c>
      <c r="K2" s="13">
        <f t="shared" ref="K2:K17" si="2">_xlfn.RANK.AVG(J2,J$2:J$17)</f>
        <v>1</v>
      </c>
      <c r="L2">
        <v>227808</v>
      </c>
      <c r="M2" s="1">
        <f t="shared" ref="M2:M17" si="3">L2/L$18</f>
        <v>0.71174652965454321</v>
      </c>
      <c r="N2" s="13">
        <f t="shared" ref="N2:N17" si="4">_xlfn.RANK.AVG(M2,M$2:M$17)</f>
        <v>1</v>
      </c>
      <c r="O2">
        <v>246098</v>
      </c>
      <c r="P2" s="1">
        <f t="shared" ref="P2:P17" si="5">O2/O$18</f>
        <v>0.7674422230745962</v>
      </c>
      <c r="Q2" s="13">
        <f t="shared" ref="Q2:Q18" si="6">_xlfn.RANK.AVG(P2,P$2:P$17)</f>
        <v>1</v>
      </c>
      <c r="R2">
        <v>289004</v>
      </c>
      <c r="S2" s="1">
        <f t="shared" ref="S2:S17" si="7">R2/R$18</f>
        <v>0.81378172367283608</v>
      </c>
      <c r="T2" s="13">
        <f t="shared" ref="T2:T17" si="8">_xlfn.RANK.AVG(S2,S$2:S$17)</f>
        <v>1</v>
      </c>
      <c r="U2">
        <v>380722</v>
      </c>
      <c r="V2" s="1">
        <f t="shared" ref="V2:V17" si="9">U2/U$18</f>
        <v>0.85440688692498623</v>
      </c>
      <c r="W2" s="13">
        <f t="shared" ref="W2:W17" si="10">_xlfn.RANK.AVG(V2,V$2:V$17)</f>
        <v>1</v>
      </c>
      <c r="X2">
        <v>405001</v>
      </c>
      <c r="Y2" s="1">
        <f t="shared" ref="Y2:Y17" si="11">X2/X$18</f>
        <v>0.93105604483770932</v>
      </c>
      <c r="Z2" s="13">
        <f t="shared" ref="Z2:Z17" si="12">_xlfn.RANK.AVG(Y2,Y$2:Y$17)</f>
        <v>1</v>
      </c>
      <c r="AA2">
        <v>147945</v>
      </c>
      <c r="AB2" s="1">
        <f t="shared" ref="AB2:AB17" si="13">AA2/AA$18</f>
        <v>1</v>
      </c>
      <c r="AC2" s="13">
        <f t="shared" ref="AC2:AC17" si="14">_xlfn.RANK.AVG(AB2,AB$2:AB$17)</f>
        <v>1</v>
      </c>
      <c r="AD2">
        <f>(Table24[[#This Row],[c12]]&gt;0)+(Table24[[#This Row],[c13]]&gt;0)+(Table24[[#This Row],[c14]]&gt;0)+(Table24[[#This Row],[c15]]&gt;0)+(Table24[[#This Row],[c16]]&gt;0)+(Table24[[#This Row],[c17]]&gt;0)+(Table24[[#This Row],[c18]]&gt;0)</f>
        <v>7</v>
      </c>
      <c r="AE2">
        <f>COUNTIF(Table24[[#This Row],[yr0]:[yr4]],"give")</f>
        <v>1</v>
      </c>
      <c r="AF2" s="15" t="s">
        <v>166</v>
      </c>
    </row>
    <row r="3" spans="1:32" x14ac:dyDescent="0.75">
      <c r="A3" t="s">
        <v>17</v>
      </c>
      <c r="B3">
        <v>162004</v>
      </c>
      <c r="C3" s="2">
        <f t="shared" si="0"/>
        <v>8.0019599378431006E-2</v>
      </c>
      <c r="D3" t="s">
        <v>108</v>
      </c>
      <c r="E3" t="s">
        <v>108</v>
      </c>
      <c r="F3" t="s">
        <v>109</v>
      </c>
      <c r="G3" t="s">
        <v>109</v>
      </c>
      <c r="H3" t="s">
        <v>109</v>
      </c>
      <c r="I3">
        <v>18</v>
      </c>
      <c r="J3" s="2">
        <f t="shared" si="1"/>
        <v>0.1276595744680851</v>
      </c>
      <c r="K3" s="13">
        <f t="shared" si="2"/>
        <v>2</v>
      </c>
      <c r="L3">
        <v>28817</v>
      </c>
      <c r="M3" s="1">
        <f t="shared" si="3"/>
        <v>9.0033711480961912E-2</v>
      </c>
      <c r="N3" s="13">
        <f t="shared" si="4"/>
        <v>2</v>
      </c>
      <c r="O3">
        <v>27958</v>
      </c>
      <c r="P3" s="1">
        <f t="shared" si="5"/>
        <v>8.7185388230377983E-2</v>
      </c>
      <c r="Q3" s="13">
        <f t="shared" si="6"/>
        <v>2</v>
      </c>
      <c r="R3">
        <v>29018</v>
      </c>
      <c r="S3" s="1">
        <f t="shared" si="7"/>
        <v>8.1709312180932997E-2</v>
      </c>
      <c r="T3" s="13">
        <f t="shared" si="8"/>
        <v>2</v>
      </c>
      <c r="U3">
        <v>46203</v>
      </c>
      <c r="V3" s="1">
        <f t="shared" si="9"/>
        <v>0.10368762875955458</v>
      </c>
      <c r="W3" s="13">
        <f t="shared" si="10"/>
        <v>2</v>
      </c>
      <c r="X3">
        <v>29990</v>
      </c>
      <c r="Y3" s="1">
        <f t="shared" si="11"/>
        <v>6.894395516229071E-2</v>
      </c>
      <c r="Z3" s="13">
        <f t="shared" si="12"/>
        <v>2</v>
      </c>
      <c r="AA3">
        <v>0</v>
      </c>
      <c r="AB3" s="1">
        <f t="shared" si="13"/>
        <v>0</v>
      </c>
      <c r="AC3" s="13">
        <f t="shared" si="14"/>
        <v>9</v>
      </c>
      <c r="AD3">
        <f>(Table24[[#This Row],[c12]]&gt;0)+(Table24[[#This Row],[c13]]&gt;0)+(Table24[[#This Row],[c14]]&gt;0)+(Table24[[#This Row],[c15]]&gt;0)+(Table24[[#This Row],[c16]]&gt;0)+(Table24[[#This Row],[c17]]&gt;0)+(Table24[[#This Row],[c18]]&gt;0)</f>
        <v>6</v>
      </c>
      <c r="AE3">
        <f>COUNTIF(Table24[[#This Row],[yr0]:[yr4]],"give")</f>
        <v>2</v>
      </c>
      <c r="AF3" t="s">
        <v>167</v>
      </c>
    </row>
    <row r="4" spans="1:32" x14ac:dyDescent="0.75">
      <c r="A4" t="s">
        <v>24</v>
      </c>
      <c r="B4">
        <v>44403</v>
      </c>
      <c r="C4" s="2">
        <f t="shared" si="0"/>
        <v>2.1932237915116119E-2</v>
      </c>
      <c r="D4" t="s">
        <v>108</v>
      </c>
      <c r="E4" t="s">
        <v>109</v>
      </c>
      <c r="F4" t="s">
        <v>108</v>
      </c>
      <c r="G4" t="s">
        <v>109</v>
      </c>
      <c r="H4" t="s">
        <v>109</v>
      </c>
      <c r="I4">
        <v>2</v>
      </c>
      <c r="J4" s="2">
        <f t="shared" si="1"/>
        <v>1.4184397163120567E-2</v>
      </c>
      <c r="K4" s="13">
        <f t="shared" si="2"/>
        <v>7</v>
      </c>
      <c r="L4">
        <v>10390</v>
      </c>
      <c r="M4" s="1">
        <f t="shared" si="3"/>
        <v>3.2461750435062442E-2</v>
      </c>
      <c r="N4" s="13">
        <f t="shared" si="4"/>
        <v>3</v>
      </c>
      <c r="O4">
        <v>11268</v>
      </c>
      <c r="P4" s="1">
        <f t="shared" si="5"/>
        <v>3.5138599133696942E-2</v>
      </c>
      <c r="Q4" s="13">
        <f t="shared" si="6"/>
        <v>3</v>
      </c>
      <c r="R4">
        <v>14405</v>
      </c>
      <c r="S4" s="1">
        <f t="shared" si="7"/>
        <v>4.056181135730718E-2</v>
      </c>
      <c r="T4" s="13">
        <f t="shared" si="8"/>
        <v>3</v>
      </c>
      <c r="U4">
        <v>8338</v>
      </c>
      <c r="V4" s="1">
        <f t="shared" si="9"/>
        <v>1.871193317743796E-2</v>
      </c>
      <c r="W4" s="13">
        <f t="shared" si="10"/>
        <v>4</v>
      </c>
      <c r="X4">
        <v>0</v>
      </c>
      <c r="Y4" s="1">
        <f t="shared" si="11"/>
        <v>0</v>
      </c>
      <c r="Z4" s="13">
        <f t="shared" si="12"/>
        <v>9.5</v>
      </c>
      <c r="AA4">
        <v>0</v>
      </c>
      <c r="AB4" s="1">
        <f t="shared" si="13"/>
        <v>0</v>
      </c>
      <c r="AC4" s="13">
        <f t="shared" si="14"/>
        <v>9</v>
      </c>
      <c r="AD4">
        <f>(Table24[[#This Row],[c12]]&gt;0)+(Table24[[#This Row],[c13]]&gt;0)+(Table24[[#This Row],[c14]]&gt;0)+(Table24[[#This Row],[c15]]&gt;0)+(Table24[[#This Row],[c16]]&gt;0)+(Table24[[#This Row],[c17]]&gt;0)+(Table24[[#This Row],[c18]]&gt;0)</f>
        <v>5</v>
      </c>
      <c r="AE4">
        <f>COUNTIF(Table24[[#This Row],[yr0]:[yr4]],"give")</f>
        <v>2</v>
      </c>
      <c r="AF4" s="15" t="s">
        <v>168</v>
      </c>
    </row>
    <row r="5" spans="1:32" x14ac:dyDescent="0.75">
      <c r="A5" t="s">
        <v>18</v>
      </c>
      <c r="B5">
        <v>37639</v>
      </c>
      <c r="C5" s="2">
        <f t="shared" si="0"/>
        <v>1.8591255160395819E-2</v>
      </c>
      <c r="D5" t="s">
        <v>108</v>
      </c>
      <c r="E5" t="s">
        <v>108</v>
      </c>
      <c r="F5" t="s">
        <v>108</v>
      </c>
      <c r="G5" t="s">
        <v>109</v>
      </c>
      <c r="H5" t="s">
        <v>109</v>
      </c>
      <c r="I5">
        <v>5</v>
      </c>
      <c r="J5" s="2">
        <f t="shared" si="1"/>
        <v>3.5460992907801421E-2</v>
      </c>
      <c r="K5" s="13">
        <f t="shared" si="2"/>
        <v>3</v>
      </c>
      <c r="L5">
        <v>9423</v>
      </c>
      <c r="M5" s="1">
        <f t="shared" si="3"/>
        <v>2.9440526886390123E-2</v>
      </c>
      <c r="N5" s="13">
        <f t="shared" si="4"/>
        <v>5</v>
      </c>
      <c r="O5">
        <v>7150</v>
      </c>
      <c r="P5" s="1">
        <f t="shared" si="5"/>
        <v>2.2296856922784269E-2</v>
      </c>
      <c r="Q5" s="13">
        <f t="shared" si="6"/>
        <v>5</v>
      </c>
      <c r="R5">
        <v>10726</v>
      </c>
      <c r="S5" s="1">
        <f t="shared" si="7"/>
        <v>3.0202428921796379E-2</v>
      </c>
      <c r="T5" s="13">
        <f t="shared" si="8"/>
        <v>4</v>
      </c>
      <c r="U5">
        <v>10335</v>
      </c>
      <c r="V5" s="1">
        <f t="shared" si="9"/>
        <v>2.3193551138021264E-2</v>
      </c>
      <c r="W5" s="13">
        <f t="shared" si="10"/>
        <v>3</v>
      </c>
      <c r="X5">
        <v>0</v>
      </c>
      <c r="Y5" s="1">
        <f t="shared" si="11"/>
        <v>0</v>
      </c>
      <c r="Z5" s="13">
        <f t="shared" si="12"/>
        <v>9.5</v>
      </c>
      <c r="AA5">
        <v>0</v>
      </c>
      <c r="AB5" s="1">
        <f t="shared" si="13"/>
        <v>0</v>
      </c>
      <c r="AC5" s="13">
        <f t="shared" si="14"/>
        <v>9</v>
      </c>
      <c r="AD5">
        <f>(Table24[[#This Row],[c12]]&gt;0)+(Table24[[#This Row],[c13]]&gt;0)+(Table24[[#This Row],[c14]]&gt;0)+(Table24[[#This Row],[c15]]&gt;0)+(Table24[[#This Row],[c16]]&gt;0)+(Table24[[#This Row],[c17]]&gt;0)+(Table24[[#This Row],[c18]]&gt;0)</f>
        <v>5</v>
      </c>
      <c r="AE5">
        <f>COUNTIF(Table24[[#This Row],[yr0]:[yr4]],"give")</f>
        <v>3</v>
      </c>
      <c r="AF5" t="s">
        <v>169</v>
      </c>
    </row>
    <row r="6" spans="1:32" x14ac:dyDescent="0.75">
      <c r="A6" t="s">
        <v>27</v>
      </c>
      <c r="B6">
        <v>17619</v>
      </c>
      <c r="C6" s="2">
        <f t="shared" si="0"/>
        <v>8.7026574741893778E-3</v>
      </c>
      <c r="D6" t="s">
        <v>108</v>
      </c>
      <c r="E6" t="s">
        <v>109</v>
      </c>
      <c r="F6" t="s">
        <v>109</v>
      </c>
      <c r="G6" t="s">
        <v>108</v>
      </c>
      <c r="H6" t="s">
        <v>109</v>
      </c>
      <c r="I6">
        <v>4</v>
      </c>
      <c r="J6" s="2">
        <f t="shared" si="1"/>
        <v>2.8368794326241134E-2</v>
      </c>
      <c r="K6" s="13">
        <f t="shared" si="2"/>
        <v>4.5</v>
      </c>
      <c r="L6">
        <v>6773</v>
      </c>
      <c r="M6" s="1">
        <f t="shared" si="3"/>
        <v>2.1161062145974775E-2</v>
      </c>
      <c r="N6" s="13">
        <f t="shared" si="4"/>
        <v>6</v>
      </c>
      <c r="O6">
        <v>7307</v>
      </c>
      <c r="P6" s="1">
        <f t="shared" si="5"/>
        <v>2.2786452242627226E-2</v>
      </c>
      <c r="Q6" s="13">
        <f t="shared" si="6"/>
        <v>4</v>
      </c>
      <c r="R6">
        <v>3535</v>
      </c>
      <c r="S6" s="1">
        <f t="shared" si="7"/>
        <v>9.9539051126748268E-3</v>
      </c>
      <c r="T6" s="13">
        <f t="shared" si="8"/>
        <v>6</v>
      </c>
      <c r="U6">
        <v>0</v>
      </c>
      <c r="V6" s="1">
        <f t="shared" si="9"/>
        <v>0</v>
      </c>
      <c r="W6" s="13">
        <f t="shared" si="10"/>
        <v>10.5</v>
      </c>
      <c r="X6">
        <v>0</v>
      </c>
      <c r="Y6" s="1">
        <f t="shared" si="11"/>
        <v>0</v>
      </c>
      <c r="Z6" s="13">
        <f t="shared" si="12"/>
        <v>9.5</v>
      </c>
      <c r="AA6">
        <v>0</v>
      </c>
      <c r="AB6" s="1">
        <f t="shared" si="13"/>
        <v>0</v>
      </c>
      <c r="AC6" s="13">
        <f t="shared" si="14"/>
        <v>9</v>
      </c>
      <c r="AD6">
        <f>(Table24[[#This Row],[c12]]&gt;0)+(Table24[[#This Row],[c13]]&gt;0)+(Table24[[#This Row],[c14]]&gt;0)+(Table24[[#This Row],[c15]]&gt;0)+(Table24[[#This Row],[c16]]&gt;0)+(Table24[[#This Row],[c17]]&gt;0)+(Table24[[#This Row],[c18]]&gt;0)</f>
        <v>4</v>
      </c>
      <c r="AE6">
        <f>COUNTIF(Table24[[#This Row],[yr0]:[yr4]],"give")</f>
        <v>2</v>
      </c>
      <c r="AF6" s="15" t="s">
        <v>170</v>
      </c>
    </row>
    <row r="7" spans="1:32" x14ac:dyDescent="0.75">
      <c r="A7" t="s">
        <v>19</v>
      </c>
      <c r="B7">
        <v>13781</v>
      </c>
      <c r="C7" s="2">
        <f t="shared" si="0"/>
        <v>6.806931304376174E-3</v>
      </c>
      <c r="D7" t="s">
        <v>108</v>
      </c>
      <c r="E7" t="s">
        <v>108</v>
      </c>
      <c r="F7" t="s">
        <v>108</v>
      </c>
      <c r="G7" t="s">
        <v>108</v>
      </c>
      <c r="H7" t="s">
        <v>109</v>
      </c>
      <c r="I7">
        <v>1</v>
      </c>
      <c r="J7" s="2">
        <f t="shared" si="1"/>
        <v>7.0921985815602835E-3</v>
      </c>
      <c r="K7" s="13">
        <f t="shared" si="2"/>
        <v>9.5</v>
      </c>
      <c r="L7">
        <v>4442</v>
      </c>
      <c r="M7" s="1">
        <f t="shared" si="3"/>
        <v>1.3878257500726406E-2</v>
      </c>
      <c r="N7" s="13">
        <f t="shared" si="4"/>
        <v>8</v>
      </c>
      <c r="O7">
        <v>4741</v>
      </c>
      <c r="P7" s="1">
        <f t="shared" si="5"/>
        <v>1.4784531282646184E-2</v>
      </c>
      <c r="Q7" s="13">
        <f t="shared" si="6"/>
        <v>6</v>
      </c>
      <c r="R7">
        <v>4597</v>
      </c>
      <c r="S7" s="1">
        <f t="shared" si="7"/>
        <v>1.294430036859015E-2</v>
      </c>
      <c r="T7" s="13">
        <f t="shared" si="8"/>
        <v>5</v>
      </c>
      <c r="U7">
        <v>0</v>
      </c>
      <c r="V7" s="1">
        <f t="shared" si="9"/>
        <v>0</v>
      </c>
      <c r="W7" s="13">
        <f t="shared" si="10"/>
        <v>10.5</v>
      </c>
      <c r="X7">
        <v>0</v>
      </c>
      <c r="Y7" s="1">
        <f t="shared" si="11"/>
        <v>0</v>
      </c>
      <c r="Z7" s="13">
        <f t="shared" si="12"/>
        <v>9.5</v>
      </c>
      <c r="AA7">
        <v>0</v>
      </c>
      <c r="AB7" s="1">
        <f t="shared" si="13"/>
        <v>0</v>
      </c>
      <c r="AC7" s="13">
        <f t="shared" si="14"/>
        <v>9</v>
      </c>
      <c r="AD7">
        <f>(Table24[[#This Row],[c12]]&gt;0)+(Table24[[#This Row],[c13]]&gt;0)+(Table24[[#This Row],[c14]]&gt;0)+(Table24[[#This Row],[c15]]&gt;0)+(Table24[[#This Row],[c16]]&gt;0)+(Table24[[#This Row],[c17]]&gt;0)+(Table24[[#This Row],[c18]]&gt;0)</f>
        <v>4</v>
      </c>
      <c r="AE7">
        <f>COUNTIF(Table24[[#This Row],[yr0]:[yr4]],"give")</f>
        <v>4</v>
      </c>
      <c r="AF7" t="s">
        <v>171</v>
      </c>
    </row>
    <row r="8" spans="1:32" x14ac:dyDescent="0.75">
      <c r="A8" t="s">
        <v>102</v>
      </c>
      <c r="B8">
        <v>13102</v>
      </c>
      <c r="C8" s="2">
        <f t="shared" si="0"/>
        <v>6.4715487954384024E-3</v>
      </c>
      <c r="D8" t="s">
        <v>108</v>
      </c>
      <c r="E8" t="s">
        <v>108</v>
      </c>
      <c r="F8" t="s">
        <v>108</v>
      </c>
      <c r="G8" t="s">
        <v>108</v>
      </c>
      <c r="H8" t="s">
        <v>108</v>
      </c>
      <c r="I8">
        <v>4</v>
      </c>
      <c r="J8" s="2">
        <f t="shared" si="1"/>
        <v>2.8368794326241134E-2</v>
      </c>
      <c r="K8" s="13">
        <f t="shared" si="2"/>
        <v>4.5</v>
      </c>
      <c r="L8">
        <v>9878</v>
      </c>
      <c r="M8" s="1">
        <f t="shared" si="3"/>
        <v>3.086209536068785E-2</v>
      </c>
      <c r="N8" s="13">
        <f t="shared" si="4"/>
        <v>4</v>
      </c>
      <c r="O8">
        <v>3220</v>
      </c>
      <c r="P8" s="1">
        <f t="shared" si="5"/>
        <v>1.0041381719072076E-2</v>
      </c>
      <c r="Q8" s="13">
        <f t="shared" si="6"/>
        <v>8</v>
      </c>
      <c r="R8">
        <v>0</v>
      </c>
      <c r="S8" s="1">
        <f t="shared" si="7"/>
        <v>0</v>
      </c>
      <c r="T8" s="13">
        <f t="shared" si="8"/>
        <v>12.5</v>
      </c>
      <c r="U8">
        <v>0</v>
      </c>
      <c r="V8" s="1">
        <f t="shared" si="9"/>
        <v>0</v>
      </c>
      <c r="W8" s="13">
        <f t="shared" si="10"/>
        <v>10.5</v>
      </c>
      <c r="X8">
        <v>0</v>
      </c>
      <c r="Y8" s="1">
        <f t="shared" si="11"/>
        <v>0</v>
      </c>
      <c r="Z8" s="13">
        <f t="shared" si="12"/>
        <v>9.5</v>
      </c>
      <c r="AA8">
        <v>0</v>
      </c>
      <c r="AB8" s="1">
        <f t="shared" si="13"/>
        <v>0</v>
      </c>
      <c r="AC8" s="13">
        <f t="shared" si="14"/>
        <v>9</v>
      </c>
      <c r="AD8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8">
        <f>COUNTIF(Table24[[#This Row],[yr0]:[yr4]],"give")</f>
        <v>5</v>
      </c>
      <c r="AF8" s="15" t="s">
        <v>172</v>
      </c>
    </row>
    <row r="9" spans="1:32" x14ac:dyDescent="0.75">
      <c r="A9" t="s">
        <v>21</v>
      </c>
      <c r="B9">
        <v>8134</v>
      </c>
      <c r="C9" s="2">
        <f t="shared" si="0"/>
        <v>4.017675003976184E-3</v>
      </c>
      <c r="D9" t="s">
        <v>108</v>
      </c>
      <c r="E9" t="s">
        <v>108</v>
      </c>
      <c r="F9" t="s">
        <v>109</v>
      </c>
      <c r="G9" t="s">
        <v>108</v>
      </c>
      <c r="H9" t="s">
        <v>109</v>
      </c>
      <c r="I9">
        <v>2</v>
      </c>
      <c r="J9" s="2">
        <f t="shared" si="1"/>
        <v>1.4184397163120567E-2</v>
      </c>
      <c r="K9" s="13">
        <f t="shared" si="2"/>
        <v>7</v>
      </c>
      <c r="L9">
        <v>3075</v>
      </c>
      <c r="M9" s="1">
        <f t="shared" si="3"/>
        <v>9.6073034251989414E-3</v>
      </c>
      <c r="N9" s="13">
        <f t="shared" si="4"/>
        <v>9</v>
      </c>
      <c r="O9">
        <v>3320</v>
      </c>
      <c r="P9" s="1">
        <f t="shared" si="5"/>
        <v>1.035322587183829E-2</v>
      </c>
      <c r="Q9" s="13">
        <f t="shared" si="6"/>
        <v>7</v>
      </c>
      <c r="R9">
        <v>1737</v>
      </c>
      <c r="S9" s="1">
        <f t="shared" si="7"/>
        <v>4.8910702067089598E-3</v>
      </c>
      <c r="T9" s="13">
        <f t="shared" si="8"/>
        <v>8</v>
      </c>
      <c r="U9">
        <v>0</v>
      </c>
      <c r="V9" s="1">
        <f t="shared" si="9"/>
        <v>0</v>
      </c>
      <c r="W9" s="13">
        <f t="shared" si="10"/>
        <v>10.5</v>
      </c>
      <c r="X9">
        <v>0</v>
      </c>
      <c r="Y9" s="1">
        <f t="shared" si="11"/>
        <v>0</v>
      </c>
      <c r="Z9" s="13">
        <f t="shared" si="12"/>
        <v>9.5</v>
      </c>
      <c r="AA9">
        <v>0</v>
      </c>
      <c r="AB9" s="1">
        <f t="shared" si="13"/>
        <v>0</v>
      </c>
      <c r="AC9" s="13">
        <f t="shared" si="14"/>
        <v>9</v>
      </c>
      <c r="AD9">
        <f>(Table24[[#This Row],[c12]]&gt;0)+(Table24[[#This Row],[c13]]&gt;0)+(Table24[[#This Row],[c14]]&gt;0)+(Table24[[#This Row],[c15]]&gt;0)+(Table24[[#This Row],[c16]]&gt;0)+(Table24[[#This Row],[c17]]&gt;0)+(Table24[[#This Row],[c18]]&gt;0)</f>
        <v>4</v>
      </c>
      <c r="AE9">
        <f>COUNTIF(Table24[[#This Row],[yr0]:[yr4]],"give")</f>
        <v>3</v>
      </c>
      <c r="AF9" t="s">
        <v>173</v>
      </c>
    </row>
    <row r="10" spans="1:32" x14ac:dyDescent="0.75">
      <c r="A10" t="s">
        <v>25</v>
      </c>
      <c r="B10">
        <v>7626</v>
      </c>
      <c r="C10" s="2">
        <f t="shared" si="0"/>
        <v>3.7667555422083087E-3</v>
      </c>
      <c r="D10" t="s">
        <v>108</v>
      </c>
      <c r="E10" t="s">
        <v>109</v>
      </c>
      <c r="F10" t="s">
        <v>108</v>
      </c>
      <c r="G10" t="s">
        <v>108</v>
      </c>
      <c r="H10" t="s">
        <v>109</v>
      </c>
      <c r="I10">
        <v>0</v>
      </c>
      <c r="J10" s="2">
        <f t="shared" si="1"/>
        <v>0</v>
      </c>
      <c r="K10" s="13">
        <f t="shared" si="2"/>
        <v>13.5</v>
      </c>
      <c r="L10">
        <v>2412</v>
      </c>
      <c r="M10" s="1">
        <f t="shared" si="3"/>
        <v>7.5358750769365353E-3</v>
      </c>
      <c r="N10" s="13">
        <f t="shared" si="4"/>
        <v>10</v>
      </c>
      <c r="O10">
        <v>3099</v>
      </c>
      <c r="P10" s="1">
        <f t="shared" si="5"/>
        <v>9.6640502942249573E-3</v>
      </c>
      <c r="Q10" s="13">
        <f t="shared" si="6"/>
        <v>9</v>
      </c>
      <c r="R10">
        <v>2115</v>
      </c>
      <c r="S10" s="1">
        <f t="shared" si="7"/>
        <v>5.9554481791533973E-3</v>
      </c>
      <c r="T10" s="13">
        <f t="shared" si="8"/>
        <v>7</v>
      </c>
      <c r="U10">
        <v>0</v>
      </c>
      <c r="V10" s="1">
        <f t="shared" si="9"/>
        <v>0</v>
      </c>
      <c r="W10" s="13">
        <f t="shared" si="10"/>
        <v>10.5</v>
      </c>
      <c r="X10">
        <v>0</v>
      </c>
      <c r="Y10" s="1">
        <f t="shared" si="11"/>
        <v>0</v>
      </c>
      <c r="Z10" s="13">
        <f t="shared" si="12"/>
        <v>9.5</v>
      </c>
      <c r="AA10">
        <v>0</v>
      </c>
      <c r="AB10" s="1">
        <f t="shared" si="13"/>
        <v>0</v>
      </c>
      <c r="AC10" s="13">
        <f t="shared" si="14"/>
        <v>9</v>
      </c>
      <c r="AD10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10">
        <f>COUNTIF(Table24[[#This Row],[yr0]:[yr4]],"give")</f>
        <v>3</v>
      </c>
      <c r="AF10" s="15" t="s">
        <v>174</v>
      </c>
    </row>
    <row r="11" spans="1:32" x14ac:dyDescent="0.75">
      <c r="A11" t="s">
        <v>29</v>
      </c>
      <c r="B11">
        <v>6912</v>
      </c>
      <c r="C11" s="2">
        <f t="shared" si="0"/>
        <v>3.4140852750778692E-3</v>
      </c>
      <c r="D11" t="s">
        <v>108</v>
      </c>
      <c r="E11" t="s">
        <v>109</v>
      </c>
      <c r="F11" t="s">
        <v>109</v>
      </c>
      <c r="G11" t="s">
        <v>109</v>
      </c>
      <c r="H11" t="s">
        <v>108</v>
      </c>
      <c r="I11">
        <v>0</v>
      </c>
      <c r="J11" s="2">
        <f t="shared" si="1"/>
        <v>0</v>
      </c>
      <c r="K11" s="13">
        <f t="shared" si="2"/>
        <v>13.5</v>
      </c>
      <c r="L11">
        <v>5010</v>
      </c>
      <c r="M11" s="1">
        <f t="shared" si="3"/>
        <v>1.5652874848860715E-2</v>
      </c>
      <c r="N11" s="13">
        <f t="shared" si="4"/>
        <v>7</v>
      </c>
      <c r="O11">
        <v>1902</v>
      </c>
      <c r="P11" s="1">
        <f t="shared" si="5"/>
        <v>5.9312757856133822E-3</v>
      </c>
      <c r="Q11" s="13">
        <f t="shared" si="6"/>
        <v>10</v>
      </c>
      <c r="R11">
        <v>0</v>
      </c>
      <c r="S11" s="1">
        <f t="shared" si="7"/>
        <v>0</v>
      </c>
      <c r="T11" s="13">
        <f t="shared" si="8"/>
        <v>12.5</v>
      </c>
      <c r="U11">
        <v>0</v>
      </c>
      <c r="V11" s="1">
        <f t="shared" si="9"/>
        <v>0</v>
      </c>
      <c r="W11" s="13">
        <f t="shared" si="10"/>
        <v>10.5</v>
      </c>
      <c r="X11">
        <v>0</v>
      </c>
      <c r="Y11" s="1">
        <f t="shared" si="11"/>
        <v>0</v>
      </c>
      <c r="Z11" s="13">
        <f t="shared" si="12"/>
        <v>9.5</v>
      </c>
      <c r="AA11">
        <v>0</v>
      </c>
      <c r="AB11" s="1">
        <f t="shared" si="13"/>
        <v>0</v>
      </c>
      <c r="AC11" s="13">
        <f t="shared" si="14"/>
        <v>9</v>
      </c>
      <c r="AD11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1">
        <f>COUNTIF(Table24[[#This Row],[yr0]:[yr4]],"give")</f>
        <v>2</v>
      </c>
      <c r="AF11" t="s">
        <v>175</v>
      </c>
    </row>
    <row r="12" spans="1:32" x14ac:dyDescent="0.75">
      <c r="A12" t="s">
        <v>28</v>
      </c>
      <c r="B12">
        <v>3108</v>
      </c>
      <c r="C12" s="2">
        <f t="shared" si="0"/>
        <v>1.5351529275089723E-3</v>
      </c>
      <c r="D12" t="s">
        <v>108</v>
      </c>
      <c r="E12" t="s">
        <v>109</v>
      </c>
      <c r="F12" t="s">
        <v>109</v>
      </c>
      <c r="G12" t="s">
        <v>108</v>
      </c>
      <c r="H12" t="s">
        <v>108</v>
      </c>
      <c r="I12">
        <v>0</v>
      </c>
      <c r="J12" s="2">
        <f t="shared" si="1"/>
        <v>0</v>
      </c>
      <c r="K12" s="13">
        <f t="shared" si="2"/>
        <v>13.5</v>
      </c>
      <c r="L12">
        <v>2195</v>
      </c>
      <c r="M12" s="1">
        <f t="shared" si="3"/>
        <v>6.857896266117618E-3</v>
      </c>
      <c r="N12" s="13">
        <f t="shared" si="4"/>
        <v>13</v>
      </c>
      <c r="O12">
        <v>913</v>
      </c>
      <c r="P12" s="1">
        <f t="shared" si="5"/>
        <v>2.8471371147555297E-3</v>
      </c>
      <c r="Q12" s="13">
        <f t="shared" si="6"/>
        <v>11</v>
      </c>
      <c r="R12">
        <v>0</v>
      </c>
      <c r="S12" s="1">
        <f t="shared" si="7"/>
        <v>0</v>
      </c>
      <c r="T12" s="13">
        <f t="shared" si="8"/>
        <v>12.5</v>
      </c>
      <c r="U12">
        <v>0</v>
      </c>
      <c r="V12" s="1">
        <f t="shared" si="9"/>
        <v>0</v>
      </c>
      <c r="W12" s="13">
        <f t="shared" si="10"/>
        <v>10.5</v>
      </c>
      <c r="X12">
        <v>0</v>
      </c>
      <c r="Y12" s="1">
        <f t="shared" si="11"/>
        <v>0</v>
      </c>
      <c r="Z12" s="13">
        <f t="shared" si="12"/>
        <v>9.5</v>
      </c>
      <c r="AA12">
        <v>0</v>
      </c>
      <c r="AB12" s="1">
        <f t="shared" si="13"/>
        <v>0</v>
      </c>
      <c r="AC12" s="13">
        <f t="shared" si="14"/>
        <v>9</v>
      </c>
      <c r="AD12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2">
        <f>COUNTIF(Table24[[#This Row],[yr0]:[yr4]],"give")</f>
        <v>3</v>
      </c>
      <c r="AF12" s="15" t="s">
        <v>176</v>
      </c>
    </row>
    <row r="13" spans="1:32" x14ac:dyDescent="0.75">
      <c r="A13" t="s">
        <v>23</v>
      </c>
      <c r="B13">
        <v>2994</v>
      </c>
      <c r="C13" s="2">
        <f t="shared" si="0"/>
        <v>1.4788442293957088E-3</v>
      </c>
      <c r="D13" t="s">
        <v>108</v>
      </c>
      <c r="E13" t="s">
        <v>108</v>
      </c>
      <c r="F13" t="s">
        <v>109</v>
      </c>
      <c r="G13" t="s">
        <v>109</v>
      </c>
      <c r="H13" t="s">
        <v>108</v>
      </c>
      <c r="I13">
        <v>1</v>
      </c>
      <c r="J13" s="2">
        <f t="shared" si="1"/>
        <v>7.0921985815602835E-3</v>
      </c>
      <c r="K13" s="13">
        <f t="shared" si="2"/>
        <v>9.5</v>
      </c>
      <c r="L13">
        <v>2196</v>
      </c>
      <c r="M13" s="1">
        <f t="shared" si="3"/>
        <v>6.8610205924347564E-3</v>
      </c>
      <c r="N13" s="13">
        <f t="shared" si="4"/>
        <v>12</v>
      </c>
      <c r="O13">
        <v>797</v>
      </c>
      <c r="P13" s="1">
        <f t="shared" si="5"/>
        <v>2.4853978975467221E-3</v>
      </c>
      <c r="Q13" s="13">
        <f t="shared" si="6"/>
        <v>14</v>
      </c>
      <c r="R13">
        <v>0</v>
      </c>
      <c r="S13" s="1">
        <f t="shared" si="7"/>
        <v>0</v>
      </c>
      <c r="T13" s="13">
        <f t="shared" si="8"/>
        <v>12.5</v>
      </c>
      <c r="U13">
        <v>0</v>
      </c>
      <c r="V13" s="1">
        <f t="shared" si="9"/>
        <v>0</v>
      </c>
      <c r="W13" s="13">
        <f t="shared" si="10"/>
        <v>10.5</v>
      </c>
      <c r="X13">
        <v>0</v>
      </c>
      <c r="Y13" s="1">
        <f t="shared" si="11"/>
        <v>0</v>
      </c>
      <c r="Z13" s="13">
        <f t="shared" si="12"/>
        <v>9.5</v>
      </c>
      <c r="AA13">
        <v>0</v>
      </c>
      <c r="AB13" s="1">
        <f t="shared" si="13"/>
        <v>0</v>
      </c>
      <c r="AC13" s="13">
        <f t="shared" si="14"/>
        <v>9</v>
      </c>
      <c r="AD13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13">
        <f>COUNTIF(Table24[[#This Row],[yr0]:[yr4]],"give")</f>
        <v>3</v>
      </c>
      <c r="AF13" t="s">
        <v>177</v>
      </c>
    </row>
    <row r="14" spans="1:32" x14ac:dyDescent="0.75">
      <c r="A14" t="s">
        <v>20</v>
      </c>
      <c r="B14">
        <v>2967</v>
      </c>
      <c r="C14" s="2">
        <f t="shared" si="0"/>
        <v>1.4655079587899359E-3</v>
      </c>
      <c r="D14" t="s">
        <v>108</v>
      </c>
      <c r="E14" t="s">
        <v>108</v>
      </c>
      <c r="F14" t="s">
        <v>108</v>
      </c>
      <c r="G14" t="s">
        <v>109</v>
      </c>
      <c r="H14" t="s">
        <v>108</v>
      </c>
      <c r="I14">
        <v>2</v>
      </c>
      <c r="J14" s="2">
        <f t="shared" si="1"/>
        <v>1.4184397163120567E-2</v>
      </c>
      <c r="K14" s="13">
        <f t="shared" si="2"/>
        <v>7</v>
      </c>
      <c r="L14">
        <v>2337</v>
      </c>
      <c r="M14" s="1">
        <f t="shared" si="3"/>
        <v>7.3015506031511952E-3</v>
      </c>
      <c r="N14" s="13">
        <f t="shared" si="4"/>
        <v>11</v>
      </c>
      <c r="O14">
        <v>628</v>
      </c>
      <c r="P14" s="1">
        <f t="shared" si="5"/>
        <v>1.9583812793718212E-3</v>
      </c>
      <c r="Q14" s="13">
        <f t="shared" si="6"/>
        <v>15</v>
      </c>
      <c r="R14">
        <v>0</v>
      </c>
      <c r="S14" s="1">
        <f t="shared" si="7"/>
        <v>0</v>
      </c>
      <c r="T14" s="13">
        <f t="shared" si="8"/>
        <v>12.5</v>
      </c>
      <c r="U14">
        <v>0</v>
      </c>
      <c r="V14" s="1">
        <f t="shared" si="9"/>
        <v>0</v>
      </c>
      <c r="W14" s="13">
        <f t="shared" si="10"/>
        <v>10.5</v>
      </c>
      <c r="X14">
        <v>0</v>
      </c>
      <c r="Y14" s="1">
        <f t="shared" si="11"/>
        <v>0</v>
      </c>
      <c r="Z14" s="13">
        <f t="shared" si="12"/>
        <v>9.5</v>
      </c>
      <c r="AA14">
        <v>0</v>
      </c>
      <c r="AB14" s="1">
        <f t="shared" si="13"/>
        <v>0</v>
      </c>
      <c r="AC14" s="13">
        <f t="shared" si="14"/>
        <v>9</v>
      </c>
      <c r="AD14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14">
        <f>COUNTIF(Table24[[#This Row],[yr0]:[yr4]],"give")</f>
        <v>4</v>
      </c>
      <c r="AF14" s="15" t="s">
        <v>178</v>
      </c>
    </row>
    <row r="15" spans="1:32" x14ac:dyDescent="0.75">
      <c r="A15" t="s">
        <v>100</v>
      </c>
      <c r="B15">
        <v>2815</v>
      </c>
      <c r="C15" s="2">
        <f t="shared" si="0"/>
        <v>1.3904296946389181E-3</v>
      </c>
      <c r="D15" t="s">
        <v>108</v>
      </c>
      <c r="E15" t="s">
        <v>108</v>
      </c>
      <c r="F15" t="s">
        <v>109</v>
      </c>
      <c r="G15" t="s">
        <v>108</v>
      </c>
      <c r="H15" t="s">
        <v>108</v>
      </c>
      <c r="I15">
        <v>0</v>
      </c>
      <c r="J15" s="2">
        <f t="shared" si="1"/>
        <v>0</v>
      </c>
      <c r="K15" s="13">
        <f t="shared" si="2"/>
        <v>13.5</v>
      </c>
      <c r="L15">
        <v>1962</v>
      </c>
      <c r="M15" s="1">
        <f t="shared" si="3"/>
        <v>6.1299282342244955E-3</v>
      </c>
      <c r="N15" s="13">
        <f t="shared" si="4"/>
        <v>14</v>
      </c>
      <c r="O15">
        <v>853</v>
      </c>
      <c r="P15" s="1">
        <f t="shared" si="5"/>
        <v>2.6600306230958018E-3</v>
      </c>
      <c r="Q15" s="13">
        <f t="shared" si="6"/>
        <v>12</v>
      </c>
      <c r="R15">
        <v>0</v>
      </c>
      <c r="S15" s="1">
        <f t="shared" si="7"/>
        <v>0</v>
      </c>
      <c r="T15" s="13">
        <f t="shared" si="8"/>
        <v>12.5</v>
      </c>
      <c r="U15">
        <v>0</v>
      </c>
      <c r="V15" s="1">
        <f t="shared" si="9"/>
        <v>0</v>
      </c>
      <c r="W15" s="13">
        <f t="shared" si="10"/>
        <v>10.5</v>
      </c>
      <c r="X15">
        <v>0</v>
      </c>
      <c r="Y15" s="1">
        <f t="shared" si="11"/>
        <v>0</v>
      </c>
      <c r="Z15" s="13">
        <f t="shared" si="12"/>
        <v>9.5</v>
      </c>
      <c r="AA15">
        <v>0</v>
      </c>
      <c r="AB15" s="1">
        <f t="shared" si="13"/>
        <v>0</v>
      </c>
      <c r="AC15" s="13">
        <f t="shared" si="14"/>
        <v>9</v>
      </c>
      <c r="AD15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5">
        <f>COUNTIF(Table24[[#This Row],[yr0]:[yr4]],"give")</f>
        <v>4</v>
      </c>
      <c r="AF15" t="s">
        <v>179</v>
      </c>
    </row>
    <row r="16" spans="1:32" x14ac:dyDescent="0.75">
      <c r="A16" t="s">
        <v>101</v>
      </c>
      <c r="B16">
        <v>2735</v>
      </c>
      <c r="C16" s="2">
        <f t="shared" si="0"/>
        <v>1.3509148187699613E-3</v>
      </c>
      <c r="D16" t="s">
        <v>108</v>
      </c>
      <c r="E16" t="s">
        <v>109</v>
      </c>
      <c r="F16" t="s">
        <v>108</v>
      </c>
      <c r="G16" t="s">
        <v>108</v>
      </c>
      <c r="H16" t="s">
        <v>108</v>
      </c>
      <c r="I16">
        <v>0</v>
      </c>
      <c r="J16" s="2">
        <f t="shared" si="1"/>
        <v>0</v>
      </c>
      <c r="K16" s="13">
        <f t="shared" si="2"/>
        <v>13.5</v>
      </c>
      <c r="L16">
        <v>1898</v>
      </c>
      <c r="M16" s="1">
        <f t="shared" si="3"/>
        <v>5.9299713499276719E-3</v>
      </c>
      <c r="N16" s="13">
        <f t="shared" si="4"/>
        <v>15</v>
      </c>
      <c r="O16">
        <v>837</v>
      </c>
      <c r="P16" s="1">
        <f t="shared" si="5"/>
        <v>2.6101355586532074E-3</v>
      </c>
      <c r="Q16" s="13">
        <f t="shared" si="6"/>
        <v>13</v>
      </c>
      <c r="R16">
        <v>0</v>
      </c>
      <c r="S16" s="1">
        <f t="shared" si="7"/>
        <v>0</v>
      </c>
      <c r="T16" s="13">
        <f t="shared" si="8"/>
        <v>12.5</v>
      </c>
      <c r="U16">
        <v>0</v>
      </c>
      <c r="V16" s="1">
        <f t="shared" si="9"/>
        <v>0</v>
      </c>
      <c r="W16" s="13">
        <f t="shared" si="10"/>
        <v>10.5</v>
      </c>
      <c r="X16">
        <v>0</v>
      </c>
      <c r="Y16" s="1">
        <f t="shared" si="11"/>
        <v>0</v>
      </c>
      <c r="Z16" s="13">
        <f t="shared" si="12"/>
        <v>9.5</v>
      </c>
      <c r="AA16">
        <v>0</v>
      </c>
      <c r="AB16" s="1">
        <f t="shared" si="13"/>
        <v>0</v>
      </c>
      <c r="AC16" s="13">
        <f t="shared" si="14"/>
        <v>9</v>
      </c>
      <c r="AD16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6">
        <f>COUNTIF(Table24[[#This Row],[yr0]:[yr4]],"give")</f>
        <v>4</v>
      </c>
      <c r="AF16" s="15" t="s">
        <v>180</v>
      </c>
    </row>
    <row r="17" spans="1:32" x14ac:dyDescent="0.75">
      <c r="A17" t="s">
        <v>26</v>
      </c>
      <c r="B17">
        <v>2035</v>
      </c>
      <c r="C17" s="2">
        <f t="shared" si="0"/>
        <v>1.0051596549165891E-3</v>
      </c>
      <c r="D17" t="s">
        <v>108</v>
      </c>
      <c r="E17" t="s">
        <v>109</v>
      </c>
      <c r="F17" t="s">
        <v>108</v>
      </c>
      <c r="G17" t="s">
        <v>109</v>
      </c>
      <c r="H17" t="s">
        <v>108</v>
      </c>
      <c r="I17">
        <v>0</v>
      </c>
      <c r="J17" s="2">
        <f t="shared" si="1"/>
        <v>0</v>
      </c>
      <c r="K17" s="13">
        <f t="shared" si="2"/>
        <v>13.5</v>
      </c>
      <c r="L17">
        <v>1453</v>
      </c>
      <c r="M17" s="1">
        <f t="shared" si="3"/>
        <v>4.5396461388013207E-3</v>
      </c>
      <c r="N17" s="13">
        <f t="shared" si="4"/>
        <v>16</v>
      </c>
      <c r="O17">
        <v>582</v>
      </c>
      <c r="P17" s="1">
        <f t="shared" si="5"/>
        <v>1.8149329690993628E-3</v>
      </c>
      <c r="Q17" s="13">
        <f t="shared" si="6"/>
        <v>16</v>
      </c>
      <c r="R17">
        <v>0</v>
      </c>
      <c r="S17" s="1">
        <f t="shared" si="7"/>
        <v>0</v>
      </c>
      <c r="T17" s="13">
        <f t="shared" si="8"/>
        <v>12.5</v>
      </c>
      <c r="U17">
        <v>0</v>
      </c>
      <c r="V17" s="1">
        <f t="shared" si="9"/>
        <v>0</v>
      </c>
      <c r="W17" s="13">
        <f t="shared" si="10"/>
        <v>10.5</v>
      </c>
      <c r="X17">
        <v>0</v>
      </c>
      <c r="Y17" s="1">
        <f t="shared" si="11"/>
        <v>0</v>
      </c>
      <c r="Z17" s="13">
        <f t="shared" si="12"/>
        <v>9.5</v>
      </c>
      <c r="AA17">
        <v>0</v>
      </c>
      <c r="AB17" s="1">
        <f t="shared" si="13"/>
        <v>0</v>
      </c>
      <c r="AC17" s="13">
        <f t="shared" si="14"/>
        <v>9</v>
      </c>
      <c r="AD17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7">
        <f>COUNTIF(Table24[[#This Row],[yr0]:[yr4]],"give")</f>
        <v>3</v>
      </c>
      <c r="AF17" t="s">
        <v>181</v>
      </c>
    </row>
    <row r="18" spans="1:32" x14ac:dyDescent="0.75">
      <c r="B18">
        <f>SUM(B2:B17)</f>
        <v>2024554</v>
      </c>
      <c r="I18">
        <f>SUM(I2:I17)</f>
        <v>141</v>
      </c>
      <c r="L18">
        <f>SUM(L2:L17)</f>
        <v>320069</v>
      </c>
      <c r="M18">
        <f>SUM(M2:M17)</f>
        <v>1</v>
      </c>
      <c r="O18">
        <f>SUM(O2:O17)</f>
        <v>320673</v>
      </c>
      <c r="P18">
        <f>SUM(P2:P17)</f>
        <v>1.0000000000000002</v>
      </c>
      <c r="Q18" s="13" t="e">
        <f t="shared" si="6"/>
        <v>#N/A</v>
      </c>
      <c r="R18">
        <f>SUM(R2:R17)</f>
        <v>355137</v>
      </c>
      <c r="S18">
        <f>SUM(S2:S17)</f>
        <v>1</v>
      </c>
      <c r="U18">
        <f>SUM(U2:U17)</f>
        <v>445598</v>
      </c>
      <c r="V18">
        <f>SUM(V2:V17)</f>
        <v>1</v>
      </c>
      <c r="X18">
        <f>SUM(X2:X17)</f>
        <v>434991</v>
      </c>
      <c r="Y18">
        <f>SUM(Y2:Y17)</f>
        <v>1</v>
      </c>
      <c r="AA18">
        <f>SUM(AA2:AA17)</f>
        <v>147945</v>
      </c>
      <c r="AB18">
        <f>SUM(AB2:AB17)</f>
        <v>1</v>
      </c>
    </row>
    <row r="19" spans="1:32" x14ac:dyDescent="0.75">
      <c r="I19">
        <f>COUNTIF(I$2:I$17,"&lt;&gt;0")</f>
        <v>10</v>
      </c>
      <c r="L19">
        <f>COUNTIF(L$2:L$17,"&lt;&gt;0")</f>
        <v>16</v>
      </c>
      <c r="O19">
        <f>COUNTIF(O$2:O$17,"&lt;&gt;0")</f>
        <v>16</v>
      </c>
      <c r="R19">
        <f>COUNTIF(R$2:R$17,"&lt;&gt;0")</f>
        <v>8</v>
      </c>
      <c r="U19">
        <f>COUNTIF(U$2:U$17,"&lt;&gt;0")</f>
        <v>4</v>
      </c>
      <c r="X19">
        <f>COUNTIF(X$2:X$17,"&lt;&gt;0")</f>
        <v>2</v>
      </c>
      <c r="AA19">
        <f>COUNTIF(AA$2:AA$17,"&lt;&gt;0")</f>
        <v>1</v>
      </c>
    </row>
    <row r="22" spans="1:32" x14ac:dyDescent="0.75">
      <c r="D22" s="4" t="s">
        <v>132</v>
      </c>
      <c r="E22" s="4" t="s">
        <v>133</v>
      </c>
      <c r="F22" s="4" t="s">
        <v>134</v>
      </c>
      <c r="G22" s="4" t="s">
        <v>135</v>
      </c>
      <c r="H22" s="4" t="s">
        <v>136</v>
      </c>
      <c r="I22" s="14" t="s">
        <v>138</v>
      </c>
      <c r="J22" s="14" t="s">
        <v>156</v>
      </c>
    </row>
    <row r="23" spans="1:32" x14ac:dyDescent="0.75">
      <c r="C23">
        <v>1</v>
      </c>
      <c r="D23" s="3" t="s">
        <v>108</v>
      </c>
      <c r="E23" s="3" t="s">
        <v>109</v>
      </c>
      <c r="F23" s="3" t="s">
        <v>109</v>
      </c>
      <c r="G23" s="3" t="s">
        <v>109</v>
      </c>
      <c r="H23" s="3" t="s">
        <v>109</v>
      </c>
      <c r="I23">
        <f t="shared" ref="I23:I38" si="15">COUNTIF(D23:H23,"give")</f>
        <v>1</v>
      </c>
      <c r="J23" s="16" t="s">
        <v>140</v>
      </c>
    </row>
    <row r="24" spans="1:32" x14ac:dyDescent="0.75">
      <c r="C24">
        <v>2</v>
      </c>
      <c r="D24" s="7" t="s">
        <v>108</v>
      </c>
      <c r="E24" s="7" t="s">
        <v>108</v>
      </c>
      <c r="F24" s="7" t="s">
        <v>109</v>
      </c>
      <c r="G24" s="7" t="s">
        <v>109</v>
      </c>
      <c r="H24" s="7" t="s">
        <v>109</v>
      </c>
      <c r="I24">
        <f t="shared" si="15"/>
        <v>2</v>
      </c>
      <c r="J24" s="16" t="s">
        <v>149</v>
      </c>
    </row>
    <row r="25" spans="1:32" x14ac:dyDescent="0.75">
      <c r="C25">
        <v>10</v>
      </c>
      <c r="D25" s="3" t="s">
        <v>108</v>
      </c>
      <c r="E25" s="3" t="s">
        <v>109</v>
      </c>
      <c r="F25" s="3" t="s">
        <v>108</v>
      </c>
      <c r="G25" s="3" t="s">
        <v>109</v>
      </c>
      <c r="H25" s="3" t="s">
        <v>109</v>
      </c>
      <c r="I25">
        <f t="shared" si="15"/>
        <v>2</v>
      </c>
      <c r="J25" s="16" t="s">
        <v>141</v>
      </c>
    </row>
    <row r="26" spans="1:32" x14ac:dyDescent="0.75">
      <c r="C26">
        <v>14</v>
      </c>
      <c r="D26" s="7" t="s">
        <v>108</v>
      </c>
      <c r="E26" s="7" t="s">
        <v>109</v>
      </c>
      <c r="F26" s="7" t="s">
        <v>109</v>
      </c>
      <c r="G26" s="7" t="s">
        <v>108</v>
      </c>
      <c r="H26" s="7" t="s">
        <v>109</v>
      </c>
      <c r="I26">
        <f t="shared" si="15"/>
        <v>2</v>
      </c>
      <c r="J26" s="16" t="s">
        <v>142</v>
      </c>
    </row>
    <row r="27" spans="1:32" x14ac:dyDescent="0.75">
      <c r="C27">
        <v>16</v>
      </c>
      <c r="D27" s="3" t="s">
        <v>108</v>
      </c>
      <c r="E27" s="3" t="s">
        <v>109</v>
      </c>
      <c r="F27" s="3" t="s">
        <v>109</v>
      </c>
      <c r="G27" s="3" t="s">
        <v>109</v>
      </c>
      <c r="H27" s="3" t="s">
        <v>108</v>
      </c>
      <c r="I27">
        <f t="shared" si="15"/>
        <v>2</v>
      </c>
      <c r="J27" s="16" t="s">
        <v>143</v>
      </c>
    </row>
    <row r="28" spans="1:32" x14ac:dyDescent="0.75">
      <c r="C28">
        <v>3</v>
      </c>
      <c r="D28" s="3" t="s">
        <v>108</v>
      </c>
      <c r="E28" s="3" t="s">
        <v>108</v>
      </c>
      <c r="F28" s="3" t="s">
        <v>108</v>
      </c>
      <c r="G28" s="3" t="s">
        <v>109</v>
      </c>
      <c r="H28" s="3" t="s">
        <v>109</v>
      </c>
      <c r="I28">
        <f t="shared" si="15"/>
        <v>3</v>
      </c>
      <c r="J28" s="16" t="s">
        <v>150</v>
      </c>
    </row>
    <row r="29" spans="1:32" x14ac:dyDescent="0.75">
      <c r="C29">
        <v>4</v>
      </c>
      <c r="D29" s="3" t="s">
        <v>108</v>
      </c>
      <c r="E29" s="3" t="s">
        <v>108</v>
      </c>
      <c r="F29" s="3" t="s">
        <v>109</v>
      </c>
      <c r="G29" s="3" t="s">
        <v>108</v>
      </c>
      <c r="H29" s="3" t="s">
        <v>109</v>
      </c>
      <c r="I29">
        <f t="shared" si="15"/>
        <v>3</v>
      </c>
      <c r="J29" s="16" t="s">
        <v>144</v>
      </c>
    </row>
    <row r="30" spans="1:32" x14ac:dyDescent="0.75">
      <c r="C30">
        <v>5</v>
      </c>
      <c r="D30" s="7" t="s">
        <v>108</v>
      </c>
      <c r="E30" s="7" t="s">
        <v>108</v>
      </c>
      <c r="F30" s="7" t="s">
        <v>109</v>
      </c>
      <c r="G30" s="7" t="s">
        <v>109</v>
      </c>
      <c r="H30" s="7" t="s">
        <v>108</v>
      </c>
      <c r="I30">
        <f t="shared" si="15"/>
        <v>3</v>
      </c>
      <c r="J30" s="16" t="s">
        <v>145</v>
      </c>
    </row>
    <row r="31" spans="1:32" x14ac:dyDescent="0.75">
      <c r="C31">
        <v>11</v>
      </c>
      <c r="D31" s="7" t="s">
        <v>108</v>
      </c>
      <c r="E31" s="7" t="s">
        <v>109</v>
      </c>
      <c r="F31" s="7" t="s">
        <v>108</v>
      </c>
      <c r="G31" s="7" t="s">
        <v>108</v>
      </c>
      <c r="H31" s="7" t="s">
        <v>109</v>
      </c>
      <c r="I31">
        <f t="shared" si="15"/>
        <v>3</v>
      </c>
      <c r="J31" s="16" t="s">
        <v>146</v>
      </c>
    </row>
    <row r="32" spans="1:32" x14ac:dyDescent="0.75">
      <c r="C32">
        <v>12</v>
      </c>
      <c r="D32" s="7" t="s">
        <v>108</v>
      </c>
      <c r="E32" s="7" t="s">
        <v>109</v>
      </c>
      <c r="F32" s="7" t="s">
        <v>108</v>
      </c>
      <c r="G32" s="7" t="s">
        <v>109</v>
      </c>
      <c r="H32" s="7" t="s">
        <v>108</v>
      </c>
      <c r="I32">
        <f t="shared" si="15"/>
        <v>3</v>
      </c>
      <c r="J32" s="16" t="s">
        <v>147</v>
      </c>
    </row>
    <row r="33" spans="1:10" x14ac:dyDescent="0.75">
      <c r="C33">
        <v>15</v>
      </c>
      <c r="D33" s="3" t="s">
        <v>108</v>
      </c>
      <c r="E33" s="3" t="s">
        <v>109</v>
      </c>
      <c r="F33" s="3" t="s">
        <v>109</v>
      </c>
      <c r="G33" s="3" t="s">
        <v>108</v>
      </c>
      <c r="H33" s="3" t="s">
        <v>108</v>
      </c>
      <c r="I33">
        <f t="shared" si="15"/>
        <v>3</v>
      </c>
      <c r="J33" s="16" t="s">
        <v>148</v>
      </c>
    </row>
    <row r="34" spans="1:10" x14ac:dyDescent="0.75">
      <c r="C34">
        <v>6</v>
      </c>
      <c r="D34" s="7" t="s">
        <v>108</v>
      </c>
      <c r="E34" s="7" t="s">
        <v>108</v>
      </c>
      <c r="F34" s="7" t="s">
        <v>108</v>
      </c>
      <c r="G34" s="7" t="s">
        <v>108</v>
      </c>
      <c r="H34" s="7" t="s">
        <v>109</v>
      </c>
      <c r="I34">
        <f t="shared" si="15"/>
        <v>4</v>
      </c>
      <c r="J34" s="16" t="s">
        <v>151</v>
      </c>
    </row>
    <row r="35" spans="1:10" x14ac:dyDescent="0.75">
      <c r="C35">
        <v>7</v>
      </c>
      <c r="D35" s="7" t="s">
        <v>108</v>
      </c>
      <c r="E35" s="7" t="s">
        <v>108</v>
      </c>
      <c r="F35" s="7" t="s">
        <v>109</v>
      </c>
      <c r="G35" s="7" t="s">
        <v>108</v>
      </c>
      <c r="H35" s="7" t="s">
        <v>108</v>
      </c>
      <c r="I35">
        <f t="shared" si="15"/>
        <v>4</v>
      </c>
      <c r="J35" s="16" t="s">
        <v>152</v>
      </c>
    </row>
    <row r="36" spans="1:10" x14ac:dyDescent="0.75">
      <c r="C36">
        <v>8</v>
      </c>
      <c r="D36" s="3" t="s">
        <v>108</v>
      </c>
      <c r="E36" s="3" t="s">
        <v>108</v>
      </c>
      <c r="F36" s="3" t="s">
        <v>108</v>
      </c>
      <c r="G36" s="3" t="s">
        <v>109</v>
      </c>
      <c r="H36" s="3" t="s">
        <v>108</v>
      </c>
      <c r="I36">
        <f t="shared" si="15"/>
        <v>4</v>
      </c>
      <c r="J36" s="16" t="s">
        <v>153</v>
      </c>
    </row>
    <row r="37" spans="1:10" x14ac:dyDescent="0.75">
      <c r="C37">
        <v>13</v>
      </c>
      <c r="D37" s="3" t="s">
        <v>108</v>
      </c>
      <c r="E37" s="3" t="s">
        <v>109</v>
      </c>
      <c r="F37" s="3" t="s">
        <v>108</v>
      </c>
      <c r="G37" s="3" t="s">
        <v>108</v>
      </c>
      <c r="H37" s="3" t="s">
        <v>108</v>
      </c>
      <c r="I37">
        <f t="shared" si="15"/>
        <v>4</v>
      </c>
      <c r="J37" s="16" t="s">
        <v>154</v>
      </c>
    </row>
    <row r="38" spans="1:10" x14ac:dyDescent="0.75">
      <c r="C38">
        <v>9</v>
      </c>
      <c r="D38" s="7" t="s">
        <v>108</v>
      </c>
      <c r="E38" s="7" t="s">
        <v>108</v>
      </c>
      <c r="F38" s="7" t="s">
        <v>108</v>
      </c>
      <c r="G38" s="7" t="s">
        <v>108</v>
      </c>
      <c r="H38" s="7" t="s">
        <v>108</v>
      </c>
      <c r="I38">
        <f t="shared" si="15"/>
        <v>5</v>
      </c>
      <c r="J38" s="16" t="s">
        <v>155</v>
      </c>
    </row>
    <row r="43" spans="1:10" x14ac:dyDescent="0.75">
      <c r="B43" t="s">
        <v>182</v>
      </c>
      <c r="C43" t="s">
        <v>183</v>
      </c>
      <c r="D43" t="s">
        <v>184</v>
      </c>
      <c r="E43" t="s">
        <v>185</v>
      </c>
      <c r="F43" t="s">
        <v>186</v>
      </c>
    </row>
    <row r="44" spans="1:10" x14ac:dyDescent="0.75">
      <c r="A44" t="s">
        <v>188</v>
      </c>
      <c r="B44">
        <v>2024554</v>
      </c>
      <c r="C44">
        <v>243436</v>
      </c>
      <c r="D44">
        <v>124288</v>
      </c>
      <c r="E44">
        <v>68920</v>
      </c>
      <c r="F44">
        <v>36668</v>
      </c>
    </row>
    <row r="45" spans="1:10" x14ac:dyDescent="0.75">
      <c r="A45" t="s">
        <v>252</v>
      </c>
      <c r="B45" s="20" t="s">
        <v>16</v>
      </c>
      <c r="C45" s="35" t="s">
        <v>17</v>
      </c>
      <c r="D45" s="20" t="s">
        <v>24</v>
      </c>
      <c r="E45" s="20" t="s">
        <v>27</v>
      </c>
      <c r="F45" s="20" t="s">
        <v>102</v>
      </c>
    </row>
    <row r="46" spans="1:10" x14ac:dyDescent="0.75">
      <c r="B46" s="20" t="s">
        <v>17</v>
      </c>
      <c r="C46" s="35" t="s">
        <v>18</v>
      </c>
      <c r="D46" s="20" t="s">
        <v>18</v>
      </c>
      <c r="E46" s="20" t="s">
        <v>19</v>
      </c>
      <c r="F46" s="20" t="s">
        <v>29</v>
      </c>
    </row>
    <row r="47" spans="1:10" x14ac:dyDescent="0.75">
      <c r="B47" s="20" t="s">
        <v>24</v>
      </c>
      <c r="C47" s="35" t="s">
        <v>19</v>
      </c>
      <c r="D47" s="20" t="s">
        <v>19</v>
      </c>
      <c r="E47" s="20" t="s">
        <v>102</v>
      </c>
      <c r="F47" s="20" t="s">
        <v>28</v>
      </c>
    </row>
    <row r="48" spans="1:10" x14ac:dyDescent="0.75">
      <c r="B48" s="20" t="s">
        <v>18</v>
      </c>
      <c r="C48" s="35" t="s">
        <v>102</v>
      </c>
      <c r="D48" s="20" t="s">
        <v>102</v>
      </c>
      <c r="E48" s="20" t="s">
        <v>21</v>
      </c>
      <c r="F48" s="20" t="s">
        <v>23</v>
      </c>
    </row>
    <row r="49" spans="2:6" x14ac:dyDescent="0.75">
      <c r="B49" s="20" t="s">
        <v>27</v>
      </c>
      <c r="C49" s="35" t="s">
        <v>21</v>
      </c>
      <c r="D49" s="20" t="s">
        <v>25</v>
      </c>
      <c r="E49" s="20" t="s">
        <v>25</v>
      </c>
      <c r="F49" s="20" t="s">
        <v>20</v>
      </c>
    </row>
    <row r="50" spans="2:6" x14ac:dyDescent="0.75">
      <c r="B50" s="20" t="s">
        <v>19</v>
      </c>
      <c r="C50" s="35" t="s">
        <v>23</v>
      </c>
      <c r="D50" s="20" t="s">
        <v>20</v>
      </c>
      <c r="E50" s="20" t="s">
        <v>28</v>
      </c>
      <c r="F50" s="20" t="s">
        <v>100</v>
      </c>
    </row>
    <row r="51" spans="2:6" x14ac:dyDescent="0.75">
      <c r="B51" s="20" t="s">
        <v>102</v>
      </c>
      <c r="C51" s="35" t="s">
        <v>20</v>
      </c>
      <c r="D51" s="20" t="s">
        <v>101</v>
      </c>
      <c r="E51" s="20" t="s">
        <v>100</v>
      </c>
      <c r="F51" s="20" t="s">
        <v>101</v>
      </c>
    </row>
    <row r="52" spans="2:6" x14ac:dyDescent="0.75">
      <c r="B52" s="20" t="s">
        <v>21</v>
      </c>
      <c r="C52" s="35" t="s">
        <v>100</v>
      </c>
      <c r="D52" s="20" t="s">
        <v>26</v>
      </c>
      <c r="E52" s="20" t="s">
        <v>101</v>
      </c>
      <c r="F52" s="20" t="s">
        <v>26</v>
      </c>
    </row>
    <row r="53" spans="2:6" x14ac:dyDescent="0.75">
      <c r="B53" s="20" t="s">
        <v>25</v>
      </c>
      <c r="C53" s="20"/>
      <c r="D53" s="20"/>
      <c r="E53" s="20"/>
      <c r="F53" s="20"/>
    </row>
    <row r="54" spans="2:6" x14ac:dyDescent="0.75">
      <c r="B54" s="20" t="s">
        <v>29</v>
      </c>
      <c r="C54" s="20"/>
      <c r="D54" s="20"/>
      <c r="E54" s="20"/>
      <c r="F54" s="20"/>
    </row>
    <row r="55" spans="2:6" x14ac:dyDescent="0.75">
      <c r="B55" s="20" t="s">
        <v>28</v>
      </c>
      <c r="C55" s="20"/>
      <c r="D55" s="20"/>
      <c r="E55" s="20"/>
      <c r="F55" s="20"/>
    </row>
    <row r="56" spans="2:6" x14ac:dyDescent="0.75">
      <c r="B56" s="20" t="s">
        <v>23</v>
      </c>
      <c r="C56" s="20"/>
      <c r="D56" s="20"/>
      <c r="E56" s="20"/>
      <c r="F56" s="20"/>
    </row>
    <row r="57" spans="2:6" x14ac:dyDescent="0.75">
      <c r="B57" s="20" t="s">
        <v>20</v>
      </c>
      <c r="C57" s="20"/>
      <c r="D57" s="20"/>
      <c r="E57" s="20"/>
      <c r="F57" s="20"/>
    </row>
    <row r="58" spans="2:6" x14ac:dyDescent="0.75">
      <c r="B58" s="20" t="s">
        <v>100</v>
      </c>
      <c r="C58" s="20"/>
      <c r="D58" s="20"/>
      <c r="E58" s="20"/>
      <c r="F58" s="20"/>
    </row>
    <row r="59" spans="2:6" x14ac:dyDescent="0.75">
      <c r="B59" s="20" t="s">
        <v>101</v>
      </c>
      <c r="C59" s="20"/>
      <c r="D59" s="20"/>
      <c r="E59" s="20"/>
      <c r="F59" s="20"/>
    </row>
    <row r="60" spans="2:6" x14ac:dyDescent="0.75">
      <c r="B60" s="20" t="s">
        <v>26</v>
      </c>
      <c r="C60" s="20"/>
      <c r="D60" s="20"/>
      <c r="E60" s="20"/>
      <c r="F60" s="20"/>
    </row>
  </sheetData>
  <conditionalFormatting sqref="D23:H38 J23:J38">
    <cfRule type="cellIs" dxfId="3" priority="1" operator="equal">
      <formula>"give"</formula>
    </cfRule>
    <cfRule type="cellIs" dxfId="2" priority="2" operator="equal">
      <formula>"skip"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"/>
  <sheetViews>
    <sheetView topLeftCell="A10" zoomScale="75" zoomScaleNormal="75" workbookViewId="0">
      <selection activeCell="O5" sqref="O5"/>
    </sheetView>
  </sheetViews>
  <sheetFormatPr defaultColWidth="6.76953125" defaultRowHeight="37.5" customHeight="1" x14ac:dyDescent="0.75"/>
  <cols>
    <col min="1" max="16384" width="6.76953125" style="40"/>
  </cols>
  <sheetData>
    <row r="1" spans="1:19" ht="37.5" customHeight="1" x14ac:dyDescent="0.75">
      <c r="K1" s="40" t="s">
        <v>324</v>
      </c>
    </row>
    <row r="3" spans="1:19" ht="37.5" customHeight="1" x14ac:dyDescent="0.75">
      <c r="A3" s="40">
        <v>1</v>
      </c>
      <c r="I3" s="40" t="s">
        <v>273</v>
      </c>
      <c r="M3" s="40" t="s">
        <v>110</v>
      </c>
    </row>
    <row r="5" spans="1:19" ht="37.5" customHeight="1" x14ac:dyDescent="0.75">
      <c r="A5" s="40">
        <v>2</v>
      </c>
      <c r="G5" s="40" t="s">
        <v>273</v>
      </c>
      <c r="O5" s="40" t="s">
        <v>110</v>
      </c>
    </row>
    <row r="7" spans="1:19" ht="37.5" customHeight="1" x14ac:dyDescent="0.75">
      <c r="A7" s="40">
        <v>3</v>
      </c>
      <c r="E7" s="40" t="s">
        <v>273</v>
      </c>
      <c r="Q7" s="40" t="s">
        <v>110</v>
      </c>
    </row>
    <row r="9" spans="1:19" ht="37.5" customHeight="1" x14ac:dyDescent="0.75">
      <c r="A9" s="40">
        <v>4</v>
      </c>
      <c r="C9" s="40" t="s">
        <v>273</v>
      </c>
      <c r="S9" s="40" t="s">
        <v>110</v>
      </c>
    </row>
    <row r="10" spans="1:19" ht="37.5" customHeight="1" x14ac:dyDescent="0.75">
      <c r="A10" s="40">
        <v>2</v>
      </c>
      <c r="G10" s="40" t="s">
        <v>273</v>
      </c>
    </row>
    <row r="12" spans="1:19" ht="37.5" customHeight="1" x14ac:dyDescent="0.75">
      <c r="A12" s="40">
        <v>3</v>
      </c>
      <c r="I12" s="40" t="s">
        <v>273</v>
      </c>
    </row>
    <row r="16" spans="1:19" ht="37.5" customHeight="1" x14ac:dyDescent="0.75">
      <c r="I16" s="40" t="s">
        <v>273</v>
      </c>
      <c r="M16" s="40" t="s">
        <v>273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7"/>
  <sheetViews>
    <sheetView workbookViewId="0">
      <selection activeCell="Q31" sqref="Q31"/>
    </sheetView>
  </sheetViews>
  <sheetFormatPr defaultRowHeight="14.75" x14ac:dyDescent="0.75"/>
  <cols>
    <col min="2" max="2" width="19.54296875" bestFit="1" customWidth="1"/>
    <col min="3" max="3" width="12.1328125" bestFit="1" customWidth="1"/>
    <col min="5" max="5" width="11.81640625" bestFit="1" customWidth="1"/>
    <col min="15" max="15" width="28.6328125" bestFit="1" customWidth="1"/>
    <col min="16" max="16" width="12.08984375" customWidth="1"/>
    <col min="17" max="17" width="11.81640625" bestFit="1" customWidth="1"/>
  </cols>
  <sheetData>
    <row r="1" spans="2:16" x14ac:dyDescent="0.75">
      <c r="B1" t="s">
        <v>0</v>
      </c>
      <c r="C1" t="s">
        <v>182</v>
      </c>
      <c r="E1" t="s">
        <v>183</v>
      </c>
      <c r="G1" t="s">
        <v>184</v>
      </c>
      <c r="I1" t="s">
        <v>185</v>
      </c>
      <c r="K1" t="s">
        <v>305</v>
      </c>
    </row>
    <row r="2" spans="2:16" x14ac:dyDescent="0.75">
      <c r="B2" t="s">
        <v>16</v>
      </c>
      <c r="C2">
        <v>1548633</v>
      </c>
    </row>
    <row r="3" spans="2:16" x14ac:dyDescent="0.75">
      <c r="B3" t="s">
        <v>17</v>
      </c>
      <c r="C3">
        <v>161986</v>
      </c>
      <c r="E3">
        <v>161986</v>
      </c>
    </row>
    <row r="4" spans="2:16" x14ac:dyDescent="0.75">
      <c r="B4" t="s">
        <v>24</v>
      </c>
      <c r="C4">
        <v>44401</v>
      </c>
      <c r="G4">
        <v>44401</v>
      </c>
      <c r="N4" t="s">
        <v>183</v>
      </c>
      <c r="O4" t="s">
        <v>256</v>
      </c>
      <c r="P4" t="s">
        <v>261</v>
      </c>
    </row>
    <row r="5" spans="2:16" x14ac:dyDescent="0.75">
      <c r="B5" t="s">
        <v>18</v>
      </c>
      <c r="C5">
        <v>37634</v>
      </c>
      <c r="E5">
        <v>37634</v>
      </c>
      <c r="G5">
        <v>37634</v>
      </c>
      <c r="O5" t="s">
        <v>291</v>
      </c>
      <c r="P5" t="s">
        <v>262</v>
      </c>
    </row>
    <row r="6" spans="2:16" x14ac:dyDescent="0.75">
      <c r="B6" t="s">
        <v>27</v>
      </c>
      <c r="C6">
        <v>17615</v>
      </c>
      <c r="I6">
        <v>17615</v>
      </c>
      <c r="N6" t="s">
        <v>184</v>
      </c>
      <c r="O6" t="s">
        <v>292</v>
      </c>
      <c r="P6" t="s">
        <v>263</v>
      </c>
    </row>
    <row r="7" spans="2:16" x14ac:dyDescent="0.75">
      <c r="B7" t="s">
        <v>19</v>
      </c>
      <c r="C7">
        <v>13780</v>
      </c>
      <c r="E7">
        <v>13780</v>
      </c>
      <c r="G7">
        <v>13780</v>
      </c>
      <c r="I7">
        <v>13780</v>
      </c>
      <c r="O7" t="s">
        <v>293</v>
      </c>
      <c r="P7" t="s">
        <v>264</v>
      </c>
    </row>
    <row r="8" spans="2:16" x14ac:dyDescent="0.75">
      <c r="B8" t="s">
        <v>102</v>
      </c>
      <c r="C8">
        <v>13098</v>
      </c>
      <c r="E8">
        <v>13098</v>
      </c>
      <c r="G8">
        <v>13098</v>
      </c>
      <c r="I8">
        <v>13098</v>
      </c>
      <c r="K8">
        <v>13098</v>
      </c>
      <c r="O8" t="s">
        <v>294</v>
      </c>
      <c r="P8" t="s">
        <v>265</v>
      </c>
    </row>
    <row r="9" spans="2:16" x14ac:dyDescent="0.75">
      <c r="B9" t="s">
        <v>21</v>
      </c>
      <c r="C9">
        <v>8132</v>
      </c>
      <c r="E9">
        <v>8132</v>
      </c>
      <c r="I9">
        <v>8132</v>
      </c>
      <c r="O9" t="s">
        <v>295</v>
      </c>
      <c r="P9" t="s">
        <v>266</v>
      </c>
    </row>
    <row r="10" spans="2:16" x14ac:dyDescent="0.75">
      <c r="B10" t="s">
        <v>25</v>
      </c>
      <c r="C10">
        <v>7626</v>
      </c>
      <c r="G10">
        <v>7626</v>
      </c>
      <c r="I10">
        <v>7626</v>
      </c>
      <c r="N10" t="s">
        <v>185</v>
      </c>
      <c r="O10" t="s">
        <v>296</v>
      </c>
      <c r="P10" t="s">
        <v>267</v>
      </c>
    </row>
    <row r="11" spans="2:16" x14ac:dyDescent="0.75">
      <c r="B11" t="s">
        <v>29</v>
      </c>
      <c r="C11">
        <v>6912</v>
      </c>
      <c r="K11">
        <v>6912</v>
      </c>
      <c r="O11" t="s">
        <v>297</v>
      </c>
      <c r="P11" t="s">
        <v>268</v>
      </c>
    </row>
    <row r="12" spans="2:16" x14ac:dyDescent="0.75">
      <c r="B12" t="s">
        <v>28</v>
      </c>
      <c r="C12">
        <v>3108</v>
      </c>
      <c r="I12">
        <v>3108</v>
      </c>
      <c r="K12">
        <v>3108</v>
      </c>
      <c r="P12" t="s">
        <v>269</v>
      </c>
    </row>
    <row r="13" spans="2:16" x14ac:dyDescent="0.75">
      <c r="B13" t="s">
        <v>23</v>
      </c>
      <c r="C13">
        <v>2993</v>
      </c>
      <c r="E13">
        <v>2993</v>
      </c>
      <c r="K13">
        <v>2993</v>
      </c>
      <c r="P13" t="s">
        <v>270</v>
      </c>
    </row>
    <row r="14" spans="2:16" x14ac:dyDescent="0.75">
      <c r="B14" t="s">
        <v>20</v>
      </c>
      <c r="C14">
        <v>2965</v>
      </c>
      <c r="E14">
        <v>2965</v>
      </c>
      <c r="G14">
        <v>2965</v>
      </c>
      <c r="K14">
        <v>2965</v>
      </c>
      <c r="P14" t="s">
        <v>272</v>
      </c>
    </row>
    <row r="15" spans="2:16" x14ac:dyDescent="0.75">
      <c r="B15" t="s">
        <v>100</v>
      </c>
      <c r="C15">
        <v>2815</v>
      </c>
      <c r="E15">
        <v>2815</v>
      </c>
      <c r="I15">
        <v>2815</v>
      </c>
      <c r="K15">
        <v>2815</v>
      </c>
      <c r="P15" t="s">
        <v>271</v>
      </c>
    </row>
    <row r="16" spans="2:16" x14ac:dyDescent="0.75">
      <c r="B16" t="s">
        <v>101</v>
      </c>
      <c r="C16">
        <v>2735</v>
      </c>
      <c r="G16">
        <v>2735</v>
      </c>
      <c r="I16">
        <v>2735</v>
      </c>
      <c r="K16">
        <v>2735</v>
      </c>
      <c r="P16" t="s">
        <v>274</v>
      </c>
    </row>
    <row r="17" spans="1:18" x14ac:dyDescent="0.75">
      <c r="B17" t="s">
        <v>26</v>
      </c>
      <c r="C17">
        <v>2035</v>
      </c>
      <c r="G17">
        <v>2035</v>
      </c>
      <c r="K17">
        <v>2035</v>
      </c>
      <c r="P17" t="s">
        <v>275</v>
      </c>
    </row>
    <row r="18" spans="1:18" x14ac:dyDescent="0.75">
      <c r="B18" t="s">
        <v>33</v>
      </c>
      <c r="C18">
        <f>SUM(C2:C17)</f>
        <v>1876468</v>
      </c>
      <c r="D18">
        <f t="shared" ref="D18:K18" si="0">SUM(D2:D17)</f>
        <v>0</v>
      </c>
      <c r="E18">
        <f t="shared" si="0"/>
        <v>243403</v>
      </c>
      <c r="F18">
        <f t="shared" si="0"/>
        <v>0</v>
      </c>
      <c r="G18">
        <f t="shared" si="0"/>
        <v>124274</v>
      </c>
      <c r="H18">
        <f t="shared" si="0"/>
        <v>0</v>
      </c>
      <c r="I18">
        <f t="shared" si="0"/>
        <v>68909</v>
      </c>
      <c r="J18">
        <f t="shared" si="0"/>
        <v>0</v>
      </c>
      <c r="K18">
        <f t="shared" si="0"/>
        <v>36661</v>
      </c>
    </row>
    <row r="20" spans="1:18" x14ac:dyDescent="0.75">
      <c r="A20" t="s">
        <v>183</v>
      </c>
      <c r="B20" t="s">
        <v>256</v>
      </c>
      <c r="E20" s="36">
        <f>E18</f>
        <v>243403</v>
      </c>
      <c r="N20" t="s">
        <v>308</v>
      </c>
      <c r="O20" t="s">
        <v>319</v>
      </c>
      <c r="P20" t="s">
        <v>320</v>
      </c>
      <c r="Q20" t="s">
        <v>309</v>
      </c>
      <c r="R20" t="s">
        <v>310</v>
      </c>
    </row>
    <row r="21" spans="1:18" x14ac:dyDescent="0.75">
      <c r="A21" t="s">
        <v>183</v>
      </c>
      <c r="B21" t="s">
        <v>306</v>
      </c>
      <c r="E21">
        <f>C18-E18</f>
        <v>1633065</v>
      </c>
      <c r="M21" t="s">
        <v>183</v>
      </c>
      <c r="N21">
        <f>E20</f>
        <v>243403</v>
      </c>
      <c r="Q21">
        <f>-1*E21</f>
        <v>-1633065</v>
      </c>
    </row>
    <row r="22" spans="1:18" x14ac:dyDescent="0.75">
      <c r="M22" t="s">
        <v>184</v>
      </c>
      <c r="O22">
        <f>G23</f>
        <v>67477</v>
      </c>
      <c r="P22">
        <f>G24</f>
        <v>56797</v>
      </c>
      <c r="Q22">
        <f>-1*G25</f>
        <v>-1752194</v>
      </c>
    </row>
    <row r="23" spans="1:18" x14ac:dyDescent="0.75">
      <c r="A23" t="s">
        <v>184</v>
      </c>
      <c r="B23" t="s">
        <v>307</v>
      </c>
      <c r="G23" s="36">
        <f>SUM(G5,G7,G8,G14)</f>
        <v>67477</v>
      </c>
      <c r="M23" t="s">
        <v>185</v>
      </c>
    </row>
    <row r="24" spans="1:18" x14ac:dyDescent="0.75">
      <c r="A24" t="s">
        <v>184</v>
      </c>
      <c r="B24" t="s">
        <v>294</v>
      </c>
      <c r="G24" s="36">
        <f>SUM(G4,G10,G16,G17)</f>
        <v>56797</v>
      </c>
    </row>
    <row r="25" spans="1:18" x14ac:dyDescent="0.75">
      <c r="A25" t="s">
        <v>184</v>
      </c>
      <c r="B25" t="s">
        <v>295</v>
      </c>
      <c r="G25">
        <f>C18-G18</f>
        <v>1752194</v>
      </c>
    </row>
    <row r="30" spans="1:18" x14ac:dyDescent="0.75">
      <c r="B30" t="s">
        <v>298</v>
      </c>
    </row>
    <row r="31" spans="1:18" x14ac:dyDescent="0.75">
      <c r="B31" t="s">
        <v>299</v>
      </c>
    </row>
    <row r="32" spans="1:18" x14ac:dyDescent="0.75">
      <c r="B32" t="s">
        <v>300</v>
      </c>
    </row>
    <row r="33" spans="2:3" x14ac:dyDescent="0.75">
      <c r="B33" t="s">
        <v>301</v>
      </c>
    </row>
    <row r="34" spans="2:3" x14ac:dyDescent="0.75">
      <c r="B34" t="s">
        <v>302</v>
      </c>
    </row>
    <row r="35" spans="2:3" x14ac:dyDescent="0.75">
      <c r="B35" t="s">
        <v>303</v>
      </c>
    </row>
    <row r="36" spans="2:3" x14ac:dyDescent="0.75">
      <c r="B36" t="s">
        <v>304</v>
      </c>
    </row>
    <row r="37" spans="2:3" x14ac:dyDescent="0.75">
      <c r="B37" t="s">
        <v>187</v>
      </c>
    </row>
    <row r="41" spans="2:3" x14ac:dyDescent="0.75">
      <c r="B41" s="5" t="s">
        <v>16</v>
      </c>
      <c r="C41" s="8" t="s">
        <v>166</v>
      </c>
    </row>
    <row r="42" spans="2:3" x14ac:dyDescent="0.75">
      <c r="B42" s="6" t="s">
        <v>17</v>
      </c>
      <c r="C42" s="9" t="s">
        <v>167</v>
      </c>
    </row>
    <row r="43" spans="2:3" x14ac:dyDescent="0.75">
      <c r="B43" s="5" t="s">
        <v>24</v>
      </c>
      <c r="C43" s="8" t="s">
        <v>168</v>
      </c>
    </row>
    <row r="44" spans="2:3" x14ac:dyDescent="0.75">
      <c r="B44" s="6" t="s">
        <v>18</v>
      </c>
      <c r="C44" s="9" t="s">
        <v>169</v>
      </c>
    </row>
    <row r="45" spans="2:3" x14ac:dyDescent="0.75">
      <c r="B45" s="5" t="s">
        <v>27</v>
      </c>
      <c r="C45" s="8" t="s">
        <v>170</v>
      </c>
    </row>
    <row r="46" spans="2:3" x14ac:dyDescent="0.75">
      <c r="B46" s="6" t="s">
        <v>19</v>
      </c>
      <c r="C46" s="9" t="s">
        <v>171</v>
      </c>
    </row>
    <row r="47" spans="2:3" x14ac:dyDescent="0.75">
      <c r="B47" s="5" t="s">
        <v>102</v>
      </c>
      <c r="C47" s="8" t="s">
        <v>172</v>
      </c>
    </row>
    <row r="48" spans="2:3" x14ac:dyDescent="0.75">
      <c r="B48" s="6" t="s">
        <v>21</v>
      </c>
      <c r="C48" s="9" t="s">
        <v>173</v>
      </c>
    </row>
    <row r="49" spans="1:12" x14ac:dyDescent="0.75">
      <c r="B49" s="5" t="s">
        <v>25</v>
      </c>
      <c r="C49" s="8" t="s">
        <v>174</v>
      </c>
    </row>
    <row r="50" spans="1:12" x14ac:dyDescent="0.75">
      <c r="B50" s="6" t="s">
        <v>29</v>
      </c>
      <c r="C50" s="9" t="s">
        <v>175</v>
      </c>
    </row>
    <row r="51" spans="1:12" x14ac:dyDescent="0.75">
      <c r="B51" s="5" t="s">
        <v>28</v>
      </c>
      <c r="C51" s="8" t="s">
        <v>176</v>
      </c>
    </row>
    <row r="52" spans="1:12" x14ac:dyDescent="0.75">
      <c r="B52" s="6" t="s">
        <v>23</v>
      </c>
      <c r="C52" s="9" t="s">
        <v>177</v>
      </c>
    </row>
    <row r="53" spans="1:12" x14ac:dyDescent="0.75">
      <c r="B53" s="5" t="s">
        <v>20</v>
      </c>
      <c r="C53" s="8" t="s">
        <v>178</v>
      </c>
    </row>
    <row r="54" spans="1:12" x14ac:dyDescent="0.75">
      <c r="B54" s="6" t="s">
        <v>100</v>
      </c>
      <c r="C54" s="9" t="s">
        <v>179</v>
      </c>
    </row>
    <row r="55" spans="1:12" x14ac:dyDescent="0.75">
      <c r="B55" s="5" t="s">
        <v>101</v>
      </c>
      <c r="C55" s="8" t="s">
        <v>180</v>
      </c>
    </row>
    <row r="56" spans="1:12" x14ac:dyDescent="0.75">
      <c r="B56" s="6" t="s">
        <v>26</v>
      </c>
      <c r="C56" s="9" t="s">
        <v>181</v>
      </c>
    </row>
    <row r="58" spans="1:12" x14ac:dyDescent="0.75">
      <c r="J58" t="s">
        <v>311</v>
      </c>
      <c r="K58" t="s">
        <v>313</v>
      </c>
      <c r="L58" t="s">
        <v>315</v>
      </c>
    </row>
    <row r="59" spans="1:12" x14ac:dyDescent="0.75">
      <c r="B59" t="s">
        <v>311</v>
      </c>
      <c r="C59" t="s">
        <v>312</v>
      </c>
      <c r="I59" t="s">
        <v>317</v>
      </c>
    </row>
    <row r="60" spans="1:12" x14ac:dyDescent="0.75">
      <c r="A60" t="s">
        <v>183</v>
      </c>
      <c r="I60" t="s">
        <v>318</v>
      </c>
    </row>
    <row r="61" spans="1:12" x14ac:dyDescent="0.75">
      <c r="I61" t="s">
        <v>185</v>
      </c>
    </row>
    <row r="62" spans="1:12" x14ac:dyDescent="0.75">
      <c r="A62" t="s">
        <v>184</v>
      </c>
      <c r="B62" t="s">
        <v>311</v>
      </c>
      <c r="D62" t="s">
        <v>312</v>
      </c>
    </row>
    <row r="63" spans="1:12" x14ac:dyDescent="0.75">
      <c r="B63" t="s">
        <v>313</v>
      </c>
      <c r="C63" t="s">
        <v>314</v>
      </c>
      <c r="D63" t="s">
        <v>313</v>
      </c>
      <c r="E63" t="s">
        <v>314</v>
      </c>
    </row>
    <row r="65" spans="1:6" x14ac:dyDescent="0.75">
      <c r="A65" t="s">
        <v>185</v>
      </c>
      <c r="B65" t="s">
        <v>311</v>
      </c>
      <c r="F65" t="s">
        <v>312</v>
      </c>
    </row>
    <row r="66" spans="1:6" x14ac:dyDescent="0.75">
      <c r="B66" t="s">
        <v>313</v>
      </c>
      <c r="D66" t="s">
        <v>314</v>
      </c>
      <c r="F66" t="s">
        <v>313</v>
      </c>
    </row>
    <row r="67" spans="1:6" x14ac:dyDescent="0.75">
      <c r="B67" t="s">
        <v>315</v>
      </c>
      <c r="C67" t="s">
        <v>316</v>
      </c>
      <c r="D67" t="s">
        <v>315</v>
      </c>
      <c r="E67" t="s">
        <v>316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41"/>
  <sheetViews>
    <sheetView workbookViewId="0">
      <selection activeCell="K26" sqref="K26"/>
    </sheetView>
  </sheetViews>
  <sheetFormatPr defaultRowHeight="14.75" x14ac:dyDescent="0.75"/>
  <cols>
    <col min="1" max="1" width="3.26953125" bestFit="1" customWidth="1"/>
    <col min="2" max="2" width="35.86328125" bestFit="1" customWidth="1"/>
    <col min="3" max="4" width="14.1328125" bestFit="1" customWidth="1"/>
  </cols>
  <sheetData>
    <row r="2" spans="1:4" x14ac:dyDescent="0.75">
      <c r="A2" t="s">
        <v>182</v>
      </c>
      <c r="B2" t="s">
        <v>188</v>
      </c>
      <c r="C2" s="17">
        <v>1</v>
      </c>
    </row>
    <row r="3" spans="1:4" x14ac:dyDescent="0.75">
      <c r="C3" s="17"/>
    </row>
    <row r="4" spans="1:4" x14ac:dyDescent="0.75">
      <c r="A4" t="s">
        <v>183</v>
      </c>
      <c r="B4" t="s">
        <v>200</v>
      </c>
      <c r="C4" s="60" t="s">
        <v>190</v>
      </c>
    </row>
    <row r="5" spans="1:4" x14ac:dyDescent="0.75">
      <c r="B5" t="s">
        <v>201</v>
      </c>
      <c r="C5" s="60"/>
    </row>
    <row r="6" spans="1:4" x14ac:dyDescent="0.75">
      <c r="C6" s="20"/>
    </row>
    <row r="7" spans="1:4" x14ac:dyDescent="0.75">
      <c r="A7" t="s">
        <v>184</v>
      </c>
      <c r="B7" t="s">
        <v>202</v>
      </c>
      <c r="C7" s="60" t="s">
        <v>191</v>
      </c>
      <c r="D7" s="60" t="s">
        <v>190</v>
      </c>
    </row>
    <row r="8" spans="1:4" x14ac:dyDescent="0.75">
      <c r="B8" t="s">
        <v>203</v>
      </c>
      <c r="C8" s="60"/>
      <c r="D8" s="60"/>
    </row>
    <row r="9" spans="1:4" x14ac:dyDescent="0.75">
      <c r="B9" t="s">
        <v>204</v>
      </c>
      <c r="D9" s="60"/>
    </row>
    <row r="10" spans="1:4" x14ac:dyDescent="0.75">
      <c r="B10" t="s">
        <v>192</v>
      </c>
      <c r="D10" s="60"/>
    </row>
    <row r="11" spans="1:4" x14ac:dyDescent="0.75">
      <c r="D11" s="20"/>
    </row>
    <row r="12" spans="1:4" x14ac:dyDescent="0.75">
      <c r="A12" t="s">
        <v>185</v>
      </c>
      <c r="B12" t="s">
        <v>193</v>
      </c>
      <c r="C12" s="60" t="s">
        <v>195</v>
      </c>
    </row>
    <row r="13" spans="1:4" x14ac:dyDescent="0.75">
      <c r="B13" t="s">
        <v>194</v>
      </c>
      <c r="C13" s="60"/>
    </row>
    <row r="14" spans="1:4" x14ac:dyDescent="0.75">
      <c r="B14" t="s">
        <v>189</v>
      </c>
    </row>
    <row r="15" spans="1:4" x14ac:dyDescent="0.75">
      <c r="B15" t="s">
        <v>196</v>
      </c>
    </row>
    <row r="16" spans="1:4" x14ac:dyDescent="0.75">
      <c r="B16" t="s">
        <v>197</v>
      </c>
    </row>
    <row r="17" spans="1:10" x14ac:dyDescent="0.75">
      <c r="B17" t="s">
        <v>192</v>
      </c>
    </row>
    <row r="18" spans="1:10" x14ac:dyDescent="0.75">
      <c r="A18" t="s">
        <v>186</v>
      </c>
      <c r="B18" t="s">
        <v>198</v>
      </c>
    </row>
    <row r="19" spans="1:10" x14ac:dyDescent="0.75">
      <c r="B19" t="s">
        <v>199</v>
      </c>
    </row>
    <row r="25" spans="1:10" x14ac:dyDescent="0.75">
      <c r="D25">
        <v>0</v>
      </c>
      <c r="E25">
        <v>1</v>
      </c>
      <c r="F25">
        <v>2</v>
      </c>
      <c r="G25">
        <v>3</v>
      </c>
      <c r="H25">
        <v>4</v>
      </c>
    </row>
    <row r="26" spans="1:10" x14ac:dyDescent="0.75">
      <c r="B26" s="5" t="s">
        <v>16</v>
      </c>
      <c r="C26" s="3">
        <v>1696680</v>
      </c>
      <c r="D26" s="3">
        <v>1696680</v>
      </c>
      <c r="E26" s="3">
        <v>0</v>
      </c>
      <c r="F26" s="3">
        <v>0</v>
      </c>
      <c r="G26" s="3">
        <v>0</v>
      </c>
      <c r="H26" s="3" t="s">
        <v>109</v>
      </c>
      <c r="J26" s="15" t="s">
        <v>166</v>
      </c>
    </row>
    <row r="27" spans="1:10" x14ac:dyDescent="0.75">
      <c r="B27" s="6" t="s">
        <v>17</v>
      </c>
      <c r="C27" s="7">
        <v>162004</v>
      </c>
      <c r="D27" s="7" t="s">
        <v>108</v>
      </c>
      <c r="E27" s="7" t="s">
        <v>108</v>
      </c>
      <c r="F27" s="7" t="s">
        <v>109</v>
      </c>
      <c r="G27" s="7" t="s">
        <v>109</v>
      </c>
      <c r="H27" s="7" t="s">
        <v>109</v>
      </c>
      <c r="J27" t="s">
        <v>167</v>
      </c>
    </row>
    <row r="28" spans="1:10" x14ac:dyDescent="0.75">
      <c r="B28" s="5" t="s">
        <v>24</v>
      </c>
      <c r="C28" s="3">
        <v>44403</v>
      </c>
      <c r="D28" s="3" t="s">
        <v>108</v>
      </c>
      <c r="E28" s="3" t="s">
        <v>109</v>
      </c>
      <c r="F28" s="3" t="s">
        <v>108</v>
      </c>
      <c r="G28" s="3" t="s">
        <v>109</v>
      </c>
      <c r="H28" s="3" t="s">
        <v>109</v>
      </c>
      <c r="J28" s="15" t="s">
        <v>168</v>
      </c>
    </row>
    <row r="29" spans="1:10" x14ac:dyDescent="0.75">
      <c r="B29" s="6" t="s">
        <v>18</v>
      </c>
      <c r="C29" s="7">
        <v>37639</v>
      </c>
      <c r="D29" s="7" t="s">
        <v>108</v>
      </c>
      <c r="E29" s="7" t="s">
        <v>108</v>
      </c>
      <c r="F29" s="7" t="s">
        <v>108</v>
      </c>
      <c r="G29" s="7" t="s">
        <v>109</v>
      </c>
      <c r="H29" s="7" t="s">
        <v>109</v>
      </c>
      <c r="J29" t="s">
        <v>169</v>
      </c>
    </row>
    <row r="30" spans="1:10" x14ac:dyDescent="0.75">
      <c r="B30" s="5" t="s">
        <v>27</v>
      </c>
      <c r="C30" s="3">
        <v>17619</v>
      </c>
      <c r="D30" s="3" t="s">
        <v>108</v>
      </c>
      <c r="E30" s="3" t="s">
        <v>109</v>
      </c>
      <c r="F30" s="3" t="s">
        <v>109</v>
      </c>
      <c r="G30" s="3" t="s">
        <v>108</v>
      </c>
      <c r="H30" s="3" t="s">
        <v>109</v>
      </c>
      <c r="J30" s="15" t="s">
        <v>170</v>
      </c>
    </row>
    <row r="31" spans="1:10" x14ac:dyDescent="0.75">
      <c r="B31" s="6" t="s">
        <v>19</v>
      </c>
      <c r="C31" s="7">
        <v>13781</v>
      </c>
      <c r="D31" s="7" t="s">
        <v>108</v>
      </c>
      <c r="E31" s="7" t="s">
        <v>108</v>
      </c>
      <c r="F31" s="7" t="s">
        <v>108</v>
      </c>
      <c r="G31" s="7" t="s">
        <v>108</v>
      </c>
      <c r="H31" s="7" t="s">
        <v>109</v>
      </c>
      <c r="J31" t="s">
        <v>171</v>
      </c>
    </row>
    <row r="32" spans="1:10" x14ac:dyDescent="0.75">
      <c r="B32" s="5" t="s">
        <v>102</v>
      </c>
      <c r="C32" s="3">
        <v>13102</v>
      </c>
      <c r="D32" s="3" t="s">
        <v>108</v>
      </c>
      <c r="E32" s="3" t="s">
        <v>108</v>
      </c>
      <c r="F32" s="3" t="s">
        <v>108</v>
      </c>
      <c r="G32" s="3" t="s">
        <v>108</v>
      </c>
      <c r="H32" s="3" t="s">
        <v>108</v>
      </c>
      <c r="J32" s="15" t="s">
        <v>172</v>
      </c>
    </row>
    <row r="33" spans="2:10" x14ac:dyDescent="0.75">
      <c r="B33" s="6" t="s">
        <v>21</v>
      </c>
      <c r="C33" s="7">
        <v>8134</v>
      </c>
      <c r="D33" s="7" t="s">
        <v>108</v>
      </c>
      <c r="E33" s="7" t="s">
        <v>108</v>
      </c>
      <c r="F33" s="7" t="s">
        <v>109</v>
      </c>
      <c r="G33" s="7" t="s">
        <v>108</v>
      </c>
      <c r="H33" s="7" t="s">
        <v>109</v>
      </c>
      <c r="J33" t="s">
        <v>173</v>
      </c>
    </row>
    <row r="34" spans="2:10" x14ac:dyDescent="0.75">
      <c r="B34" s="5" t="s">
        <v>25</v>
      </c>
      <c r="C34" s="3">
        <v>7626</v>
      </c>
      <c r="D34" s="3" t="s">
        <v>108</v>
      </c>
      <c r="E34" s="3" t="s">
        <v>109</v>
      </c>
      <c r="F34" s="3" t="s">
        <v>108</v>
      </c>
      <c r="G34" s="3" t="s">
        <v>108</v>
      </c>
      <c r="H34" s="3" t="s">
        <v>109</v>
      </c>
      <c r="J34" s="15" t="s">
        <v>174</v>
      </c>
    </row>
    <row r="35" spans="2:10" x14ac:dyDescent="0.75">
      <c r="B35" s="6" t="s">
        <v>29</v>
      </c>
      <c r="C35" s="7">
        <v>6912</v>
      </c>
      <c r="D35" s="7" t="s">
        <v>108</v>
      </c>
      <c r="E35" s="7" t="s">
        <v>109</v>
      </c>
      <c r="F35" s="7" t="s">
        <v>109</v>
      </c>
      <c r="G35" s="7" t="s">
        <v>109</v>
      </c>
      <c r="H35" s="7" t="s">
        <v>108</v>
      </c>
      <c r="J35" t="s">
        <v>175</v>
      </c>
    </row>
    <row r="36" spans="2:10" x14ac:dyDescent="0.75">
      <c r="B36" s="5" t="s">
        <v>28</v>
      </c>
      <c r="C36" s="3">
        <v>3108</v>
      </c>
      <c r="D36" s="3" t="s">
        <v>108</v>
      </c>
      <c r="E36" s="3" t="s">
        <v>109</v>
      </c>
      <c r="F36" s="3" t="s">
        <v>109</v>
      </c>
      <c r="G36" s="3" t="s">
        <v>108</v>
      </c>
      <c r="H36" s="3" t="s">
        <v>108</v>
      </c>
      <c r="J36" s="15" t="s">
        <v>176</v>
      </c>
    </row>
    <row r="37" spans="2:10" x14ac:dyDescent="0.75">
      <c r="B37" s="6" t="s">
        <v>23</v>
      </c>
      <c r="C37" s="7">
        <v>2994</v>
      </c>
      <c r="D37" s="7" t="s">
        <v>108</v>
      </c>
      <c r="E37" s="7" t="s">
        <v>108</v>
      </c>
      <c r="F37" s="7" t="s">
        <v>109</v>
      </c>
      <c r="G37" s="7" t="s">
        <v>109</v>
      </c>
      <c r="H37" s="7" t="s">
        <v>108</v>
      </c>
      <c r="J37" t="s">
        <v>177</v>
      </c>
    </row>
    <row r="38" spans="2:10" x14ac:dyDescent="0.75">
      <c r="B38" s="5" t="s">
        <v>20</v>
      </c>
      <c r="C38" s="3">
        <v>2967</v>
      </c>
      <c r="D38" s="3" t="s">
        <v>108</v>
      </c>
      <c r="E38" s="3" t="s">
        <v>108</v>
      </c>
      <c r="F38" s="3" t="s">
        <v>108</v>
      </c>
      <c r="G38" s="3" t="s">
        <v>109</v>
      </c>
      <c r="H38" s="3" t="s">
        <v>108</v>
      </c>
      <c r="J38" s="15" t="s">
        <v>178</v>
      </c>
    </row>
    <row r="39" spans="2:10" x14ac:dyDescent="0.75">
      <c r="B39" s="6" t="s">
        <v>100</v>
      </c>
      <c r="C39" s="7">
        <v>2815</v>
      </c>
      <c r="D39" s="7" t="s">
        <v>108</v>
      </c>
      <c r="E39" s="7" t="s">
        <v>108</v>
      </c>
      <c r="F39" s="7" t="s">
        <v>109</v>
      </c>
      <c r="G39" s="7" t="s">
        <v>108</v>
      </c>
      <c r="H39" s="7" t="s">
        <v>108</v>
      </c>
      <c r="J39" t="s">
        <v>179</v>
      </c>
    </row>
    <row r="40" spans="2:10" x14ac:dyDescent="0.75">
      <c r="B40" s="5" t="s">
        <v>101</v>
      </c>
      <c r="C40" s="3">
        <v>2735</v>
      </c>
      <c r="D40" s="3" t="s">
        <v>108</v>
      </c>
      <c r="E40" s="3" t="s">
        <v>109</v>
      </c>
      <c r="F40" s="3" t="s">
        <v>108</v>
      </c>
      <c r="G40" s="3" t="s">
        <v>108</v>
      </c>
      <c r="H40" s="3" t="s">
        <v>108</v>
      </c>
      <c r="J40" s="15" t="s">
        <v>180</v>
      </c>
    </row>
    <row r="41" spans="2:10" x14ac:dyDescent="0.75">
      <c r="B41" s="6" t="s">
        <v>26</v>
      </c>
      <c r="C41" s="7">
        <v>2035</v>
      </c>
      <c r="D41" s="7" t="s">
        <v>108</v>
      </c>
      <c r="E41" s="7" t="s">
        <v>109</v>
      </c>
      <c r="F41" s="7" t="s">
        <v>108</v>
      </c>
      <c r="G41" s="7" t="s">
        <v>109</v>
      </c>
      <c r="H41" s="7" t="s">
        <v>108</v>
      </c>
      <c r="J41" t="s">
        <v>181</v>
      </c>
    </row>
  </sheetData>
  <mergeCells count="4">
    <mergeCell ref="C4:C5"/>
    <mergeCell ref="C7:C8"/>
    <mergeCell ref="D7:D10"/>
    <mergeCell ref="C12: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75" x14ac:dyDescent="0.75"/>
  <cols>
    <col min="1" max="1" width="18.6796875" customWidth="1"/>
    <col min="2" max="2" width="9.40625" customWidth="1"/>
    <col min="3" max="3" width="12.86328125" customWidth="1"/>
    <col min="4" max="4" width="16.86328125" customWidth="1"/>
    <col min="5" max="5" width="11.31640625" customWidth="1"/>
    <col min="6" max="6" width="15.1328125" customWidth="1"/>
    <col min="7" max="7" width="20.54296875" customWidth="1"/>
    <col min="8" max="8" width="22.6328125" customWidth="1"/>
    <col min="9" max="9" width="23.36328125" customWidth="1"/>
    <col min="10" max="10" width="16.90625" customWidth="1"/>
    <col min="11" max="11" width="21.40625" customWidth="1"/>
    <col min="12" max="12" width="19.5" customWidth="1"/>
    <col min="13" max="13" width="17.58984375" customWidth="1"/>
    <col min="14" max="14" width="22.08984375" customWidth="1"/>
    <col min="15" max="15" width="21.40625" customWidth="1"/>
    <col min="16" max="16" width="12.31640625" customWidth="1"/>
  </cols>
  <sheetData>
    <row r="1" spans="1:1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</v>
      </c>
      <c r="R1" t="s">
        <v>32</v>
      </c>
      <c r="S1" t="s">
        <v>31</v>
      </c>
    </row>
    <row r="2" spans="1:19" x14ac:dyDescent="0.75">
      <c r="A2" t="s">
        <v>16</v>
      </c>
      <c r="B2">
        <v>149275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405004</v>
      </c>
      <c r="K2">
        <v>380722</v>
      </c>
      <c r="L2">
        <v>0</v>
      </c>
      <c r="M2">
        <v>0</v>
      </c>
      <c r="N2">
        <v>0</v>
      </c>
      <c r="O2">
        <v>0</v>
      </c>
      <c r="P2">
        <v>761679</v>
      </c>
      <c r="Q2">
        <f t="shared" ref="Q2:Q16" si="0">SUM(B2:P2)</f>
        <v>1696680</v>
      </c>
      <c r="R2" s="2">
        <f t="shared" ref="R2:R16" si="1">Q2/$Q$17</f>
        <v>0.83967912961755964</v>
      </c>
      <c r="S2">
        <f t="shared" ref="S2:S16" si="2">_xlfn.RANK.AVG(R2,$R$2:$R$160)</f>
        <v>1</v>
      </c>
    </row>
    <row r="3" spans="1:19" x14ac:dyDescent="0.75">
      <c r="A3" t="s">
        <v>17</v>
      </c>
      <c r="B3">
        <v>463</v>
      </c>
      <c r="C3">
        <v>29990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46203</v>
      </c>
      <c r="M3">
        <v>0</v>
      </c>
      <c r="N3">
        <v>0</v>
      </c>
      <c r="O3">
        <v>0</v>
      </c>
      <c r="P3">
        <v>85348</v>
      </c>
      <c r="Q3">
        <f t="shared" si="0"/>
        <v>162004</v>
      </c>
      <c r="R3" s="2">
        <f t="shared" si="1"/>
        <v>8.0175034605560941E-2</v>
      </c>
      <c r="S3">
        <f t="shared" si="2"/>
        <v>2</v>
      </c>
    </row>
    <row r="4" spans="1:19" x14ac:dyDescent="0.75">
      <c r="A4" t="s">
        <v>24</v>
      </c>
      <c r="B4">
        <v>254</v>
      </c>
      <c r="C4">
        <v>0</v>
      </c>
      <c r="D4">
        <v>8338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14405</v>
      </c>
      <c r="M4">
        <v>0</v>
      </c>
      <c r="N4">
        <v>0</v>
      </c>
      <c r="O4">
        <v>0</v>
      </c>
      <c r="P4">
        <v>21406</v>
      </c>
      <c r="Q4">
        <f t="shared" si="0"/>
        <v>44403</v>
      </c>
      <c r="R4" s="2">
        <f t="shared" si="1"/>
        <v>2.1974840507584519E-2</v>
      </c>
      <c r="S4">
        <f t="shared" si="2"/>
        <v>3</v>
      </c>
    </row>
    <row r="5" spans="1:19" x14ac:dyDescent="0.75">
      <c r="A5" t="s">
        <v>18</v>
      </c>
      <c r="B5">
        <v>390</v>
      </c>
      <c r="C5">
        <v>0</v>
      </c>
      <c r="D5">
        <v>0</v>
      </c>
      <c r="E5">
        <v>10335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10726</v>
      </c>
      <c r="N5">
        <v>16188</v>
      </c>
      <c r="O5">
        <v>0</v>
      </c>
      <c r="P5">
        <v>0</v>
      </c>
      <c r="Q5">
        <f t="shared" si="0"/>
        <v>37639</v>
      </c>
      <c r="R5" s="2">
        <f t="shared" si="1"/>
        <v>1.8627368012633691E-2</v>
      </c>
      <c r="S5">
        <f t="shared" si="2"/>
        <v>4</v>
      </c>
    </row>
    <row r="6" spans="1:19" x14ac:dyDescent="0.75">
      <c r="A6" t="s">
        <v>27</v>
      </c>
      <c r="B6">
        <v>3535</v>
      </c>
      <c r="C6">
        <v>0</v>
      </c>
      <c r="D6">
        <v>314</v>
      </c>
      <c r="E6">
        <v>0</v>
      </c>
      <c r="F6">
        <v>0</v>
      </c>
      <c r="G6">
        <v>0</v>
      </c>
      <c r="H6">
        <v>0</v>
      </c>
      <c r="I6">
        <v>0</v>
      </c>
      <c r="J6">
        <v>7307</v>
      </c>
      <c r="K6">
        <v>6459</v>
      </c>
      <c r="L6">
        <v>1</v>
      </c>
      <c r="M6">
        <v>0</v>
      </c>
      <c r="N6">
        <v>0</v>
      </c>
      <c r="O6">
        <v>0</v>
      </c>
      <c r="P6">
        <v>3</v>
      </c>
      <c r="Q6">
        <f t="shared" si="0"/>
        <v>17619</v>
      </c>
      <c r="R6" s="2">
        <f t="shared" si="1"/>
        <v>8.7195620769572255E-3</v>
      </c>
      <c r="S6">
        <f t="shared" si="2"/>
        <v>5</v>
      </c>
    </row>
    <row r="7" spans="1:19" x14ac:dyDescent="0.75">
      <c r="A7" t="s">
        <v>30</v>
      </c>
      <c r="B7">
        <v>0</v>
      </c>
      <c r="C7">
        <v>0</v>
      </c>
      <c r="D7">
        <v>0</v>
      </c>
      <c r="E7">
        <v>837</v>
      </c>
      <c r="F7">
        <v>8939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1292</v>
      </c>
      <c r="N7">
        <v>0</v>
      </c>
      <c r="O7">
        <v>4768</v>
      </c>
      <c r="P7">
        <v>0</v>
      </c>
      <c r="Q7">
        <f t="shared" si="0"/>
        <v>15836</v>
      </c>
      <c r="R7" s="2">
        <f t="shared" si="1"/>
        <v>7.8371635762923327E-3</v>
      </c>
      <c r="S7">
        <f t="shared" si="2"/>
        <v>6</v>
      </c>
    </row>
    <row r="8" spans="1:19" x14ac:dyDescent="0.75">
      <c r="A8" t="s">
        <v>19</v>
      </c>
      <c r="B8">
        <v>0</v>
      </c>
      <c r="C8">
        <v>0</v>
      </c>
      <c r="D8">
        <v>0</v>
      </c>
      <c r="E8">
        <v>0</v>
      </c>
      <c r="F8">
        <v>4597</v>
      </c>
      <c r="G8">
        <v>0</v>
      </c>
      <c r="H8">
        <v>0</v>
      </c>
      <c r="I8">
        <v>518</v>
      </c>
      <c r="J8">
        <v>0</v>
      </c>
      <c r="K8">
        <v>0</v>
      </c>
      <c r="L8">
        <v>0</v>
      </c>
      <c r="M8">
        <v>0</v>
      </c>
      <c r="N8">
        <v>1</v>
      </c>
      <c r="O8">
        <v>4741</v>
      </c>
      <c r="P8">
        <v>0</v>
      </c>
      <c r="Q8">
        <f t="shared" si="0"/>
        <v>9857</v>
      </c>
      <c r="R8" s="2">
        <f t="shared" si="1"/>
        <v>4.8781839714267189E-3</v>
      </c>
      <c r="S8">
        <f t="shared" si="2"/>
        <v>7</v>
      </c>
    </row>
    <row r="9" spans="1:19" x14ac:dyDescent="0.7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199</v>
      </c>
      <c r="H9">
        <v>1737</v>
      </c>
      <c r="I9">
        <v>0</v>
      </c>
      <c r="J9">
        <v>0</v>
      </c>
      <c r="K9">
        <v>0</v>
      </c>
      <c r="L9">
        <v>0</v>
      </c>
      <c r="M9">
        <v>3320</v>
      </c>
      <c r="N9">
        <v>2878</v>
      </c>
      <c r="O9">
        <v>0</v>
      </c>
      <c r="P9">
        <v>0</v>
      </c>
      <c r="Q9">
        <f t="shared" si="0"/>
        <v>8134</v>
      </c>
      <c r="R9" s="2">
        <f t="shared" si="1"/>
        <v>4.0254791948447733E-3</v>
      </c>
      <c r="S9">
        <f t="shared" si="2"/>
        <v>8</v>
      </c>
    </row>
    <row r="10" spans="1:19" x14ac:dyDescent="0.7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181</v>
      </c>
      <c r="H10">
        <v>2115</v>
      </c>
      <c r="I10">
        <v>0</v>
      </c>
      <c r="J10">
        <v>0</v>
      </c>
      <c r="K10">
        <v>0</v>
      </c>
      <c r="L10">
        <v>0</v>
      </c>
      <c r="M10">
        <v>3099</v>
      </c>
      <c r="N10">
        <v>2231</v>
      </c>
      <c r="O10">
        <v>0</v>
      </c>
      <c r="P10">
        <v>0</v>
      </c>
      <c r="Q10">
        <f t="shared" si="0"/>
        <v>7626</v>
      </c>
      <c r="R10" s="2">
        <f t="shared" si="1"/>
        <v>3.7740723309424937E-3</v>
      </c>
      <c r="S10">
        <f t="shared" si="2"/>
        <v>9</v>
      </c>
    </row>
    <row r="11" spans="1:19" x14ac:dyDescent="0.75">
      <c r="A11" t="s">
        <v>29</v>
      </c>
      <c r="B11">
        <v>1902</v>
      </c>
      <c r="C11">
        <v>502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4508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6912</v>
      </c>
      <c r="R11" s="2">
        <f t="shared" si="1"/>
        <v>3.4207170143554311E-3</v>
      </c>
      <c r="S11">
        <f t="shared" si="2"/>
        <v>10</v>
      </c>
    </row>
    <row r="12" spans="1:19" x14ac:dyDescent="0.75">
      <c r="A12" t="s">
        <v>28</v>
      </c>
      <c r="B12">
        <v>0</v>
      </c>
      <c r="C12">
        <v>913</v>
      </c>
      <c r="D12">
        <v>0</v>
      </c>
      <c r="E12">
        <v>455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1740</v>
      </c>
      <c r="M12">
        <v>0</v>
      </c>
      <c r="N12">
        <v>0</v>
      </c>
      <c r="O12">
        <v>0</v>
      </c>
      <c r="P12">
        <v>0</v>
      </c>
      <c r="Q12">
        <f t="shared" si="0"/>
        <v>3108</v>
      </c>
      <c r="R12" s="2">
        <f t="shared" si="1"/>
        <v>1.5381349074966261E-3</v>
      </c>
      <c r="S12">
        <f t="shared" si="2"/>
        <v>11</v>
      </c>
    </row>
    <row r="13" spans="1:19" x14ac:dyDescent="0.75">
      <c r="A13" t="s">
        <v>23</v>
      </c>
      <c r="B13">
        <v>797</v>
      </c>
      <c r="C13">
        <v>371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1825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2994</v>
      </c>
      <c r="R13" s="2">
        <f t="shared" si="1"/>
        <v>1.4817168317390278E-3</v>
      </c>
      <c r="S13">
        <f t="shared" si="2"/>
        <v>12</v>
      </c>
    </row>
    <row r="14" spans="1:19" x14ac:dyDescent="0.75">
      <c r="A14" t="s">
        <v>20</v>
      </c>
      <c r="B14">
        <v>0</v>
      </c>
      <c r="C14">
        <v>0</v>
      </c>
      <c r="D14">
        <v>0</v>
      </c>
      <c r="E14">
        <v>1</v>
      </c>
      <c r="F14">
        <v>0</v>
      </c>
      <c r="G14">
        <v>628</v>
      </c>
      <c r="H14">
        <v>561</v>
      </c>
      <c r="I14">
        <v>0</v>
      </c>
      <c r="J14">
        <v>0</v>
      </c>
      <c r="K14">
        <v>0</v>
      </c>
      <c r="L14">
        <v>0</v>
      </c>
      <c r="M14">
        <v>1776</v>
      </c>
      <c r="N14">
        <v>1</v>
      </c>
      <c r="O14">
        <v>0</v>
      </c>
      <c r="P14">
        <v>0</v>
      </c>
      <c r="Q14">
        <f t="shared" si="0"/>
        <v>2967</v>
      </c>
      <c r="R14" s="2">
        <f t="shared" si="1"/>
        <v>1.4683546559017019E-3</v>
      </c>
      <c r="S14">
        <f t="shared" si="2"/>
        <v>13</v>
      </c>
    </row>
    <row r="15" spans="1:19" x14ac:dyDescent="0.75">
      <c r="A15" t="s">
        <v>22</v>
      </c>
      <c r="B15">
        <v>0</v>
      </c>
      <c r="C15">
        <v>0</v>
      </c>
      <c r="D15">
        <v>0</v>
      </c>
      <c r="E15">
        <v>853</v>
      </c>
      <c r="F15">
        <v>570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1392</v>
      </c>
      <c r="N15">
        <v>0</v>
      </c>
      <c r="O15">
        <v>0</v>
      </c>
      <c r="P15">
        <v>0</v>
      </c>
      <c r="Q15">
        <f t="shared" si="0"/>
        <v>2815</v>
      </c>
      <c r="R15" s="2">
        <f t="shared" si="1"/>
        <v>1.3931305548915709E-3</v>
      </c>
      <c r="S15">
        <f t="shared" si="2"/>
        <v>14</v>
      </c>
    </row>
    <row r="16" spans="1:19" x14ac:dyDescent="0.75">
      <c r="A16" t="s">
        <v>26</v>
      </c>
      <c r="B16">
        <v>0</v>
      </c>
      <c r="C16">
        <v>0</v>
      </c>
      <c r="D16">
        <v>0</v>
      </c>
      <c r="E16">
        <v>281</v>
      </c>
      <c r="F16">
        <v>0</v>
      </c>
      <c r="G16">
        <v>0</v>
      </c>
      <c r="H16">
        <v>582</v>
      </c>
      <c r="I16">
        <v>0</v>
      </c>
      <c r="J16">
        <v>0</v>
      </c>
      <c r="K16">
        <v>0</v>
      </c>
      <c r="L16">
        <v>0</v>
      </c>
      <c r="M16">
        <v>1172</v>
      </c>
      <c r="N16">
        <v>0</v>
      </c>
      <c r="O16">
        <v>0</v>
      </c>
      <c r="P16">
        <v>0</v>
      </c>
      <c r="Q16">
        <f t="shared" si="0"/>
        <v>2035</v>
      </c>
      <c r="R16" s="2">
        <f t="shared" si="1"/>
        <v>1.007112141813267E-3</v>
      </c>
      <c r="S16">
        <f t="shared" si="2"/>
        <v>15</v>
      </c>
    </row>
    <row r="17" spans="17:17" x14ac:dyDescent="0.75">
      <c r="Q17">
        <f>SUM(Q2:Q16)</f>
        <v>2020629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"/>
  <sheetViews>
    <sheetView workbookViewId="0">
      <selection activeCell="B2" sqref="B2"/>
    </sheetView>
  </sheetViews>
  <sheetFormatPr defaultRowHeight="14.75" x14ac:dyDescent="0.75"/>
  <cols>
    <col min="1" max="2" width="8.7265625" style="10"/>
    <col min="3" max="3" width="63.1796875" style="10" customWidth="1"/>
    <col min="4" max="16384" width="8.7265625" style="10"/>
  </cols>
  <sheetData>
    <row r="1" spans="1:3" x14ac:dyDescent="0.75">
      <c r="C1" s="10" t="s">
        <v>34</v>
      </c>
    </row>
    <row r="2" spans="1:3" ht="73.75" x14ac:dyDescent="0.75">
      <c r="A2" s="10" t="s">
        <v>49</v>
      </c>
      <c r="C2" s="10" t="s">
        <v>35</v>
      </c>
    </row>
    <row r="3" spans="1:3" ht="59" x14ac:dyDescent="0.75">
      <c r="A3" s="10" t="s">
        <v>50</v>
      </c>
      <c r="C3" s="10" t="s">
        <v>36</v>
      </c>
    </row>
    <row r="4" spans="1:3" ht="59" x14ac:dyDescent="0.75">
      <c r="A4" s="10" t="s">
        <v>51</v>
      </c>
      <c r="C4" s="10" t="s">
        <v>37</v>
      </c>
    </row>
    <row r="5" spans="1:3" ht="59" x14ac:dyDescent="0.75">
      <c r="A5" s="10" t="s">
        <v>52</v>
      </c>
      <c r="C5" s="10" t="s">
        <v>38</v>
      </c>
    </row>
    <row r="6" spans="1:3" ht="59" x14ac:dyDescent="0.75">
      <c r="A6" s="10" t="s">
        <v>53</v>
      </c>
      <c r="C6" s="10" t="s">
        <v>39</v>
      </c>
    </row>
    <row r="7" spans="1:3" ht="73.75" x14ac:dyDescent="0.75">
      <c r="A7" s="10" t="s">
        <v>54</v>
      </c>
      <c r="C7" s="10" t="s">
        <v>40</v>
      </c>
    </row>
    <row r="8" spans="1:3" ht="73.75" x14ac:dyDescent="0.75">
      <c r="A8" s="10" t="s">
        <v>55</v>
      </c>
      <c r="C8" s="10" t="s">
        <v>41</v>
      </c>
    </row>
    <row r="9" spans="1:3" ht="73.75" x14ac:dyDescent="0.75">
      <c r="A9" s="10" t="s">
        <v>56</v>
      </c>
      <c r="C9" s="10" t="s">
        <v>42</v>
      </c>
    </row>
    <row r="10" spans="1:3" ht="73.75" x14ac:dyDescent="0.75">
      <c r="A10" s="10" t="s">
        <v>57</v>
      </c>
      <c r="C10" s="10" t="s">
        <v>43</v>
      </c>
    </row>
    <row r="11" spans="1:3" ht="73.75" x14ac:dyDescent="0.75">
      <c r="A11" s="10" t="s">
        <v>58</v>
      </c>
      <c r="C11" s="10" t="s">
        <v>44</v>
      </c>
    </row>
    <row r="12" spans="1:3" ht="73.75" x14ac:dyDescent="0.75">
      <c r="A12" s="10" t="s">
        <v>59</v>
      </c>
      <c r="C12" s="10" t="s">
        <v>45</v>
      </c>
    </row>
    <row r="13" spans="1:3" ht="73.75" x14ac:dyDescent="0.75">
      <c r="A13" s="10" t="s">
        <v>60</v>
      </c>
      <c r="C13" s="10" t="s">
        <v>46</v>
      </c>
    </row>
    <row r="14" spans="1:3" ht="73.75" x14ac:dyDescent="0.75">
      <c r="A14" s="10" t="s">
        <v>61</v>
      </c>
      <c r="C14" s="10" t="s">
        <v>47</v>
      </c>
    </row>
    <row r="15" spans="1:3" ht="73.75" x14ac:dyDescent="0.75">
      <c r="A15" s="10" t="s">
        <v>62</v>
      </c>
      <c r="C15" s="10" t="s">
        <v>48</v>
      </c>
    </row>
    <row r="16" spans="1:3" x14ac:dyDescent="0.75">
      <c r="A16" s="10" t="s">
        <v>63</v>
      </c>
    </row>
    <row r="17" spans="1:3" x14ac:dyDescent="0.75">
      <c r="A17" s="10" t="s">
        <v>64</v>
      </c>
      <c r="C17" s="10" t="s">
        <v>49</v>
      </c>
    </row>
    <row r="18" spans="1:3" x14ac:dyDescent="0.75">
      <c r="A18" s="10" t="s">
        <v>65</v>
      </c>
      <c r="C18" s="10" t="s">
        <v>50</v>
      </c>
    </row>
    <row r="19" spans="1:3" x14ac:dyDescent="0.75">
      <c r="A19" s="10" t="s">
        <v>66</v>
      </c>
      <c r="C19" s="10" t="s">
        <v>51</v>
      </c>
    </row>
    <row r="20" spans="1:3" x14ac:dyDescent="0.75">
      <c r="A20" s="10" t="s">
        <v>67</v>
      </c>
      <c r="C20" s="10" t="s">
        <v>52</v>
      </c>
    </row>
    <row r="21" spans="1:3" x14ac:dyDescent="0.75">
      <c r="A21" s="10" t="s">
        <v>68</v>
      </c>
      <c r="C21" s="10" t="s">
        <v>53</v>
      </c>
    </row>
    <row r="22" spans="1:3" x14ac:dyDescent="0.75">
      <c r="A22" s="10" t="s">
        <v>69</v>
      </c>
      <c r="C22" s="10" t="s">
        <v>54</v>
      </c>
    </row>
    <row r="23" spans="1:3" x14ac:dyDescent="0.75">
      <c r="A23" s="10" t="s">
        <v>70</v>
      </c>
      <c r="C23" s="10" t="s">
        <v>55</v>
      </c>
    </row>
    <row r="24" spans="1:3" x14ac:dyDescent="0.75">
      <c r="A24" s="10" t="s">
        <v>71</v>
      </c>
      <c r="C24" s="10" t="s">
        <v>56</v>
      </c>
    </row>
    <row r="25" spans="1:3" x14ac:dyDescent="0.75">
      <c r="A25" s="10" t="s">
        <v>72</v>
      </c>
      <c r="C25" s="10" t="s">
        <v>57</v>
      </c>
    </row>
    <row r="26" spans="1:3" x14ac:dyDescent="0.75">
      <c r="A26" s="10" t="s">
        <v>73</v>
      </c>
      <c r="C26" s="10" t="s">
        <v>58</v>
      </c>
    </row>
    <row r="27" spans="1:3" x14ac:dyDescent="0.75">
      <c r="A27" s="10" t="s">
        <v>74</v>
      </c>
      <c r="C27" s="10" t="s">
        <v>59</v>
      </c>
    </row>
    <row r="28" spans="1:3" x14ac:dyDescent="0.75">
      <c r="A28" s="10" t="s">
        <v>75</v>
      </c>
      <c r="C28" s="10" t="s">
        <v>60</v>
      </c>
    </row>
    <row r="29" spans="1:3" x14ac:dyDescent="0.75">
      <c r="A29" s="10" t="s">
        <v>76</v>
      </c>
      <c r="C29" s="10" t="s">
        <v>61</v>
      </c>
    </row>
    <row r="30" spans="1:3" x14ac:dyDescent="0.75">
      <c r="A30" s="10" t="s">
        <v>77</v>
      </c>
      <c r="C30" s="10" t="s">
        <v>62</v>
      </c>
    </row>
    <row r="31" spans="1:3" ht="29.5" x14ac:dyDescent="0.75">
      <c r="A31" s="10" t="s">
        <v>78</v>
      </c>
      <c r="C31" s="10" t="s">
        <v>63</v>
      </c>
    </row>
    <row r="32" spans="1:3" x14ac:dyDescent="0.75">
      <c r="A32" s="10" t="s">
        <v>79</v>
      </c>
      <c r="C32" s="10" t="s">
        <v>64</v>
      </c>
    </row>
    <row r="33" spans="3:3" x14ac:dyDescent="0.75">
      <c r="C33" s="10" t="s">
        <v>65</v>
      </c>
    </row>
    <row r="34" spans="3:3" x14ac:dyDescent="0.75">
      <c r="C34" s="10" t="s">
        <v>66</v>
      </c>
    </row>
    <row r="35" spans="3:3" x14ac:dyDescent="0.75">
      <c r="C35" s="10" t="s">
        <v>67</v>
      </c>
    </row>
    <row r="36" spans="3:3" x14ac:dyDescent="0.75">
      <c r="C36" s="10" t="s">
        <v>68</v>
      </c>
    </row>
    <row r="37" spans="3:3" x14ac:dyDescent="0.75">
      <c r="C37" s="10" t="s">
        <v>69</v>
      </c>
    </row>
    <row r="38" spans="3:3" x14ac:dyDescent="0.75">
      <c r="C38" s="10" t="s">
        <v>70</v>
      </c>
    </row>
    <row r="39" spans="3:3" x14ac:dyDescent="0.75">
      <c r="C39" s="10" t="s">
        <v>71</v>
      </c>
    </row>
    <row r="40" spans="3:3" x14ac:dyDescent="0.75">
      <c r="C40" s="10" t="s">
        <v>72</v>
      </c>
    </row>
    <row r="41" spans="3:3" x14ac:dyDescent="0.75">
      <c r="C41" s="10" t="s">
        <v>73</v>
      </c>
    </row>
    <row r="42" spans="3:3" x14ac:dyDescent="0.75">
      <c r="C42" s="10" t="s">
        <v>74</v>
      </c>
    </row>
    <row r="43" spans="3:3" x14ac:dyDescent="0.75">
      <c r="C43" s="10" t="s">
        <v>75</v>
      </c>
    </row>
    <row r="44" spans="3:3" x14ac:dyDescent="0.75">
      <c r="C44" s="10" t="s">
        <v>76</v>
      </c>
    </row>
    <row r="45" spans="3:3" x14ac:dyDescent="0.75">
      <c r="C45" s="10" t="s">
        <v>77</v>
      </c>
    </row>
    <row r="46" spans="3:3" x14ac:dyDescent="0.75">
      <c r="C46" s="10" t="s">
        <v>78</v>
      </c>
    </row>
    <row r="47" spans="3:3" x14ac:dyDescent="0.75">
      <c r="C47" s="10" t="s">
        <v>79</v>
      </c>
    </row>
    <row r="49" spans="3:3" ht="29.5" x14ac:dyDescent="0.75">
      <c r="C49" s="1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"/>
  <sheetViews>
    <sheetView topLeftCell="A22" workbookViewId="0">
      <selection activeCell="C1" sqref="C1:C37"/>
    </sheetView>
  </sheetViews>
  <sheetFormatPr defaultRowHeight="14.75" x14ac:dyDescent="0.75"/>
  <cols>
    <col min="1" max="1" width="12.1796875" style="10" bestFit="1" customWidth="1"/>
    <col min="2" max="2" width="12.1796875" style="10" customWidth="1"/>
    <col min="3" max="3" width="68.5" style="10" customWidth="1"/>
    <col min="4" max="16384" width="8.7265625" style="10"/>
  </cols>
  <sheetData>
    <row r="1" spans="1:3" x14ac:dyDescent="0.75">
      <c r="C1" s="10" t="s">
        <v>34</v>
      </c>
    </row>
    <row r="2" spans="1:3" ht="73.75" x14ac:dyDescent="0.75">
      <c r="A2" s="10" t="s">
        <v>83</v>
      </c>
      <c r="B2" s="10" t="s">
        <v>16</v>
      </c>
      <c r="C2" s="10" t="s">
        <v>81</v>
      </c>
    </row>
    <row r="3" spans="1:3" ht="73.75" x14ac:dyDescent="0.75">
      <c r="A3" s="10" t="s">
        <v>84</v>
      </c>
      <c r="B3" s="10" t="s">
        <v>17</v>
      </c>
      <c r="C3" s="10" t="s">
        <v>36</v>
      </c>
    </row>
    <row r="4" spans="1:3" ht="73.75" x14ac:dyDescent="0.75">
      <c r="A4" s="10" t="s">
        <v>85</v>
      </c>
      <c r="B4" s="10" t="s">
        <v>24</v>
      </c>
      <c r="C4" s="10" t="s">
        <v>37</v>
      </c>
    </row>
    <row r="5" spans="1:3" ht="73.75" x14ac:dyDescent="0.75">
      <c r="A5" s="10" t="s">
        <v>86</v>
      </c>
      <c r="B5" s="10" t="s">
        <v>27</v>
      </c>
      <c r="C5" s="10" t="s">
        <v>38</v>
      </c>
    </row>
    <row r="6" spans="1:3" ht="73.75" x14ac:dyDescent="0.75">
      <c r="A6" s="10" t="s">
        <v>87</v>
      </c>
      <c r="B6" s="10" t="s">
        <v>98</v>
      </c>
      <c r="C6" s="10" t="s">
        <v>39</v>
      </c>
    </row>
    <row r="7" spans="1:3" ht="73.75" x14ac:dyDescent="0.75">
      <c r="A7" s="10" t="s">
        <v>88</v>
      </c>
      <c r="B7" s="10" t="s">
        <v>18</v>
      </c>
      <c r="C7" s="10" t="s">
        <v>40</v>
      </c>
    </row>
    <row r="8" spans="1:3" ht="73.75" x14ac:dyDescent="0.75">
      <c r="A8" s="10" t="s">
        <v>89</v>
      </c>
      <c r="B8" s="10" t="s">
        <v>21</v>
      </c>
      <c r="C8" s="10" t="s">
        <v>41</v>
      </c>
    </row>
    <row r="9" spans="1:3" ht="73.75" x14ac:dyDescent="0.75">
      <c r="A9" s="10" t="s">
        <v>90</v>
      </c>
      <c r="C9" s="10" t="s">
        <v>42</v>
      </c>
    </row>
    <row r="10" spans="1:3" ht="73.75" x14ac:dyDescent="0.75">
      <c r="A10" s="10" t="s">
        <v>91</v>
      </c>
      <c r="B10" s="10" t="s">
        <v>25</v>
      </c>
      <c r="C10" s="10" t="s">
        <v>43</v>
      </c>
    </row>
    <row r="11" spans="1:3" ht="73.75" x14ac:dyDescent="0.75">
      <c r="A11" s="10" t="s">
        <v>92</v>
      </c>
      <c r="B11" s="10" t="s">
        <v>26</v>
      </c>
      <c r="C11" s="10" t="s">
        <v>44</v>
      </c>
    </row>
    <row r="12" spans="1:3" ht="73.75" x14ac:dyDescent="0.75">
      <c r="A12" s="10" t="s">
        <v>93</v>
      </c>
      <c r="B12" s="10" t="s">
        <v>99</v>
      </c>
      <c r="C12" s="10" t="s">
        <v>45</v>
      </c>
    </row>
    <row r="13" spans="1:3" ht="73.75" x14ac:dyDescent="0.75">
      <c r="A13" s="10" t="s">
        <v>94</v>
      </c>
      <c r="B13" s="10" t="s">
        <v>19</v>
      </c>
      <c r="C13" s="10" t="s">
        <v>46</v>
      </c>
    </row>
    <row r="14" spans="1:3" ht="73.75" x14ac:dyDescent="0.75">
      <c r="A14" s="10" t="s">
        <v>95</v>
      </c>
      <c r="B14" s="10" t="s">
        <v>20</v>
      </c>
      <c r="C14" s="10" t="s">
        <v>47</v>
      </c>
    </row>
    <row r="15" spans="1:3" ht="73.75" x14ac:dyDescent="0.75">
      <c r="A15" s="10" t="s">
        <v>96</v>
      </c>
      <c r="B15" s="10" t="s">
        <v>100</v>
      </c>
      <c r="C15" s="10" t="s">
        <v>82</v>
      </c>
    </row>
    <row r="16" spans="1:3" ht="73.75" x14ac:dyDescent="0.75">
      <c r="B16" s="10" t="s">
        <v>101</v>
      </c>
      <c r="C16" s="10" t="s">
        <v>103</v>
      </c>
    </row>
    <row r="17" spans="2:3" ht="73.75" x14ac:dyDescent="0.75">
      <c r="B17" s="10" t="s">
        <v>102</v>
      </c>
      <c r="C17" s="10" t="s">
        <v>104</v>
      </c>
    </row>
    <row r="20" spans="2:3" x14ac:dyDescent="0.75">
      <c r="C20" s="10" t="s">
        <v>83</v>
      </c>
    </row>
    <row r="21" spans="2:3" x14ac:dyDescent="0.75">
      <c r="C21" s="10" t="s">
        <v>84</v>
      </c>
    </row>
    <row r="22" spans="2:3" x14ac:dyDescent="0.75">
      <c r="C22" s="10" t="s">
        <v>85</v>
      </c>
    </row>
    <row r="23" spans="2:3" x14ac:dyDescent="0.75">
      <c r="C23" s="10" t="s">
        <v>86</v>
      </c>
    </row>
    <row r="24" spans="2:3" x14ac:dyDescent="0.75">
      <c r="C24" s="10" t="s">
        <v>87</v>
      </c>
    </row>
    <row r="25" spans="2:3" x14ac:dyDescent="0.75">
      <c r="C25" s="10" t="s">
        <v>88</v>
      </c>
    </row>
    <row r="26" spans="2:3" x14ac:dyDescent="0.75">
      <c r="C26" s="10" t="s">
        <v>89</v>
      </c>
    </row>
    <row r="27" spans="2:3" x14ac:dyDescent="0.75">
      <c r="C27" s="10" t="s">
        <v>90</v>
      </c>
    </row>
    <row r="28" spans="2:3" x14ac:dyDescent="0.75">
      <c r="C28" s="10" t="s">
        <v>91</v>
      </c>
    </row>
    <row r="29" spans="2:3" x14ac:dyDescent="0.75">
      <c r="C29" s="10" t="s">
        <v>92</v>
      </c>
    </row>
    <row r="30" spans="2:3" x14ac:dyDescent="0.75">
      <c r="C30" s="10" t="s">
        <v>93</v>
      </c>
    </row>
    <row r="31" spans="2:3" x14ac:dyDescent="0.75">
      <c r="C31" s="10" t="s">
        <v>94</v>
      </c>
    </row>
    <row r="32" spans="2:3" x14ac:dyDescent="0.75">
      <c r="C32" s="10" t="s">
        <v>95</v>
      </c>
    </row>
    <row r="33" spans="3:6" x14ac:dyDescent="0.75">
      <c r="C33" s="11" t="s">
        <v>107</v>
      </c>
    </row>
    <row r="34" spans="3:6" x14ac:dyDescent="0.75">
      <c r="C34" s="11" t="s">
        <v>105</v>
      </c>
    </row>
    <row r="35" spans="3:6" x14ac:dyDescent="0.75">
      <c r="C35" s="11" t="s">
        <v>106</v>
      </c>
    </row>
    <row r="37" spans="3:6" ht="29.5" x14ac:dyDescent="0.75">
      <c r="C37" s="10" t="s">
        <v>97</v>
      </c>
    </row>
    <row r="39" spans="3:6" ht="29.5" x14ac:dyDescent="0.75">
      <c r="D39" s="10" t="s">
        <v>16</v>
      </c>
      <c r="E39" s="10">
        <v>1696680</v>
      </c>
      <c r="F39" s="10" t="s">
        <v>83</v>
      </c>
    </row>
    <row r="40" spans="3:6" x14ac:dyDescent="0.75">
      <c r="D40" s="10" t="s">
        <v>17</v>
      </c>
      <c r="E40" s="10">
        <v>162004</v>
      </c>
      <c r="F40" s="10" t="s">
        <v>84</v>
      </c>
    </row>
    <row r="41" spans="3:6" x14ac:dyDescent="0.75">
      <c r="D41" s="10" t="s">
        <v>18</v>
      </c>
      <c r="E41" s="10">
        <v>37639</v>
      </c>
      <c r="F41" s="10" t="s">
        <v>88</v>
      </c>
    </row>
    <row r="42" spans="3:6" x14ac:dyDescent="0.75">
      <c r="D42" s="10" t="s">
        <v>19</v>
      </c>
      <c r="E42" s="10">
        <v>13781</v>
      </c>
      <c r="F42" s="10" t="s">
        <v>94</v>
      </c>
    </row>
    <row r="43" spans="3:6" x14ac:dyDescent="0.75">
      <c r="D43" s="10" t="s">
        <v>20</v>
      </c>
      <c r="E43" s="10">
        <v>2967</v>
      </c>
      <c r="F43" s="10" t="s">
        <v>95</v>
      </c>
    </row>
    <row r="44" spans="3:6" x14ac:dyDescent="0.75">
      <c r="D44" s="10" t="s">
        <v>21</v>
      </c>
      <c r="E44" s="10">
        <v>8134</v>
      </c>
      <c r="F44" s="10" t="s">
        <v>89</v>
      </c>
    </row>
    <row r="45" spans="3:6" x14ac:dyDescent="0.75">
      <c r="D45" s="10" t="s">
        <v>22</v>
      </c>
      <c r="E45" s="10">
        <v>2815</v>
      </c>
      <c r="F45" s="10" t="s">
        <v>96</v>
      </c>
    </row>
    <row r="46" spans="3:6" x14ac:dyDescent="0.75">
      <c r="D46" s="10" t="s">
        <v>23</v>
      </c>
      <c r="E46" s="10">
        <v>2994</v>
      </c>
      <c r="F46" s="10" t="s">
        <v>90</v>
      </c>
    </row>
    <row r="47" spans="3:6" x14ac:dyDescent="0.75">
      <c r="D47" s="10" t="s">
        <v>24</v>
      </c>
      <c r="E47" s="10">
        <v>44403</v>
      </c>
      <c r="F47" s="10" t="s">
        <v>85</v>
      </c>
    </row>
    <row r="48" spans="3:6" x14ac:dyDescent="0.75">
      <c r="D48" s="10" t="s">
        <v>25</v>
      </c>
      <c r="E48" s="10">
        <v>7626</v>
      </c>
      <c r="F48" s="10" t="s">
        <v>91</v>
      </c>
    </row>
    <row r="49" spans="4:6" x14ac:dyDescent="0.75">
      <c r="D49" s="10" t="s">
        <v>26</v>
      </c>
      <c r="E49" s="10">
        <v>2035</v>
      </c>
      <c r="F49" s="10" t="s">
        <v>92</v>
      </c>
    </row>
    <row r="50" spans="4:6" x14ac:dyDescent="0.75">
      <c r="D50" s="10" t="s">
        <v>27</v>
      </c>
      <c r="E50" s="10">
        <v>17619</v>
      </c>
      <c r="F50" s="10" t="s">
        <v>86</v>
      </c>
    </row>
    <row r="51" spans="4:6" x14ac:dyDescent="0.75">
      <c r="D51" s="10" t="s">
        <v>28</v>
      </c>
      <c r="E51" s="10">
        <v>3108</v>
      </c>
      <c r="F51" s="10" t="s">
        <v>93</v>
      </c>
    </row>
    <row r="52" spans="4:6" x14ac:dyDescent="0.75">
      <c r="D52" s="10" t="s">
        <v>29</v>
      </c>
      <c r="E52" s="10">
        <v>6912</v>
      </c>
      <c r="F52" s="10" t="s">
        <v>87</v>
      </c>
    </row>
    <row r="53" spans="4:6" x14ac:dyDescent="0.75">
      <c r="D53" s="10" t="s">
        <v>30</v>
      </c>
      <c r="E53" s="10">
        <v>15837</v>
      </c>
    </row>
  </sheetData>
  <sortState xmlns:xlrd2="http://schemas.microsoft.com/office/spreadsheetml/2017/richdata2" ref="F41:F52">
    <sortCondition ref="F41:F5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7"/>
  <sheetViews>
    <sheetView workbookViewId="0">
      <selection activeCell="A52" sqref="A52:A67"/>
    </sheetView>
  </sheetViews>
  <sheetFormatPr defaultRowHeight="14.75" x14ac:dyDescent="0.75"/>
  <cols>
    <col min="1" max="1" width="28.7265625" bestFit="1" customWidth="1"/>
    <col min="4" max="4" width="12.40625" customWidth="1"/>
    <col min="5" max="5" width="17.7265625" customWidth="1"/>
    <col min="7" max="7" width="20.6796875" bestFit="1" customWidth="1"/>
    <col min="8" max="8" width="14.31640625" bestFit="1" customWidth="1"/>
    <col min="9" max="9" width="11.453125" customWidth="1"/>
  </cols>
  <sheetData>
    <row r="1" spans="1:22" ht="15.5" thickBot="1" x14ac:dyDescent="0.9">
      <c r="A1" t="s">
        <v>205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L1" t="s">
        <v>182</v>
      </c>
      <c r="N1" t="s">
        <v>183</v>
      </c>
      <c r="P1" t="s">
        <v>184</v>
      </c>
      <c r="R1" t="s">
        <v>185</v>
      </c>
      <c r="T1" t="s">
        <v>186</v>
      </c>
    </row>
    <row r="2" spans="1:22" ht="15.5" thickBot="1" x14ac:dyDescent="0.9">
      <c r="A2" t="s">
        <v>33</v>
      </c>
      <c r="B2">
        <v>320069</v>
      </c>
      <c r="C2">
        <v>62130</v>
      </c>
      <c r="D2">
        <v>42233</v>
      </c>
      <c r="E2">
        <v>32635</v>
      </c>
      <c r="F2">
        <v>26929</v>
      </c>
      <c r="L2" s="45">
        <v>320069</v>
      </c>
      <c r="M2" s="22"/>
      <c r="N2" s="45">
        <v>62130</v>
      </c>
      <c r="O2" s="22"/>
      <c r="P2" s="54">
        <v>42233</v>
      </c>
      <c r="Q2" s="27"/>
      <c r="R2" s="30"/>
      <c r="S2" s="22"/>
      <c r="T2" s="45">
        <v>32635</v>
      </c>
      <c r="U2" s="22"/>
      <c r="V2" s="26">
        <v>26929</v>
      </c>
    </row>
    <row r="3" spans="1:22" ht="15.5" thickBot="1" x14ac:dyDescent="0.9">
      <c r="A3" t="s">
        <v>218</v>
      </c>
      <c r="B3" t="s">
        <v>207</v>
      </c>
      <c r="C3">
        <v>62130</v>
      </c>
      <c r="D3">
        <v>26080</v>
      </c>
      <c r="E3">
        <v>18630</v>
      </c>
      <c r="F3">
        <v>15933</v>
      </c>
      <c r="L3" s="46"/>
      <c r="M3" s="21"/>
      <c r="N3" s="46"/>
      <c r="O3" s="21"/>
      <c r="P3" s="55"/>
      <c r="Q3" s="28"/>
      <c r="R3" s="31"/>
      <c r="S3" s="21"/>
      <c r="T3" s="46"/>
      <c r="U3" s="21"/>
      <c r="V3" s="23"/>
    </row>
    <row r="4" spans="1:22" ht="15.5" thickBot="1" x14ac:dyDescent="0.9">
      <c r="A4" t="s">
        <v>219</v>
      </c>
      <c r="B4" t="s">
        <v>207</v>
      </c>
      <c r="C4" t="s">
        <v>207</v>
      </c>
      <c r="D4">
        <v>36050</v>
      </c>
      <c r="E4">
        <v>5037</v>
      </c>
      <c r="L4" s="46"/>
      <c r="M4" s="21"/>
      <c r="N4" s="46"/>
      <c r="O4" s="21"/>
      <c r="P4" s="55"/>
      <c r="Q4" s="28" t="s">
        <v>208</v>
      </c>
      <c r="R4" s="23">
        <v>26080</v>
      </c>
      <c r="S4" s="21"/>
      <c r="T4" s="47"/>
      <c r="U4" s="21"/>
      <c r="V4" s="25"/>
    </row>
    <row r="5" spans="1:22" ht="15.5" thickBot="1" x14ac:dyDescent="0.9">
      <c r="A5" t="s">
        <v>220</v>
      </c>
      <c r="B5" t="s">
        <v>207</v>
      </c>
      <c r="C5" t="s">
        <v>207</v>
      </c>
      <c r="D5" t="s">
        <v>207</v>
      </c>
      <c r="E5">
        <v>8968</v>
      </c>
      <c r="L5" s="46"/>
      <c r="M5" s="21"/>
      <c r="N5" s="46"/>
      <c r="O5" s="21"/>
      <c r="P5" s="55"/>
      <c r="Q5" s="28" t="s">
        <v>209</v>
      </c>
      <c r="R5" s="23">
        <v>36050</v>
      </c>
      <c r="S5" s="21"/>
      <c r="T5" s="21"/>
      <c r="U5" s="21"/>
      <c r="V5" s="23"/>
    </row>
    <row r="6" spans="1:22" ht="15.5" thickBot="1" x14ac:dyDescent="0.9">
      <c r="A6" t="s">
        <v>229</v>
      </c>
      <c r="L6" s="46"/>
      <c r="M6" s="21"/>
      <c r="N6" s="46"/>
      <c r="O6" s="21"/>
      <c r="P6" s="55"/>
      <c r="Q6" s="28"/>
      <c r="R6" s="31"/>
      <c r="S6" s="21"/>
      <c r="T6" s="48"/>
      <c r="U6" s="21"/>
      <c r="V6" s="25"/>
    </row>
    <row r="7" spans="1:22" ht="15.5" thickBot="1" x14ac:dyDescent="0.9">
      <c r="L7" s="46"/>
      <c r="M7" s="21"/>
      <c r="N7" s="46"/>
      <c r="O7" s="21"/>
      <c r="P7" s="55"/>
      <c r="Q7" s="28"/>
      <c r="R7" s="31"/>
      <c r="S7" s="21"/>
      <c r="T7" s="49"/>
      <c r="U7" s="21"/>
      <c r="V7" s="23"/>
    </row>
    <row r="8" spans="1:22" ht="15.5" thickBot="1" x14ac:dyDescent="0.9">
      <c r="B8" s="34" t="s">
        <v>132</v>
      </c>
      <c r="C8" s="34" t="s">
        <v>221</v>
      </c>
      <c r="D8" s="34" t="s">
        <v>222</v>
      </c>
      <c r="E8" s="34" t="s">
        <v>223</v>
      </c>
      <c r="F8" s="34" t="s">
        <v>224</v>
      </c>
      <c r="L8" s="46"/>
      <c r="M8" s="21"/>
      <c r="N8" s="46"/>
      <c r="O8" s="21"/>
      <c r="P8" s="56"/>
      <c r="Q8" s="32"/>
      <c r="R8" s="33"/>
      <c r="S8" s="21"/>
      <c r="T8" s="50"/>
      <c r="U8" s="21"/>
      <c r="V8" s="25"/>
    </row>
    <row r="9" spans="1:22" ht="15.5" thickBot="1" x14ac:dyDescent="0.9">
      <c r="L9" s="46"/>
      <c r="M9" s="21"/>
      <c r="N9" s="46"/>
      <c r="O9" s="21"/>
      <c r="P9" s="21"/>
      <c r="Q9" s="21"/>
      <c r="R9" s="21"/>
      <c r="S9" s="21"/>
      <c r="T9" s="21"/>
      <c r="U9" s="21"/>
      <c r="V9" s="23"/>
    </row>
    <row r="10" spans="1:22" ht="15.5" thickBot="1" x14ac:dyDescent="0.9">
      <c r="L10" s="46"/>
      <c r="M10" s="21"/>
      <c r="N10" s="46"/>
      <c r="O10" s="21"/>
      <c r="P10" s="57">
        <v>257939</v>
      </c>
      <c r="Q10" s="27"/>
      <c r="R10" s="30"/>
      <c r="S10" s="21"/>
      <c r="T10" s="42"/>
      <c r="U10" s="21"/>
      <c r="V10" s="25"/>
    </row>
    <row r="11" spans="1:22" ht="15.5" thickBot="1" x14ac:dyDescent="0.9">
      <c r="A11" t="s">
        <v>212</v>
      </c>
      <c r="L11" s="46"/>
      <c r="M11" s="21"/>
      <c r="N11" s="46"/>
      <c r="O11" s="21"/>
      <c r="P11" s="58"/>
      <c r="Q11" s="28"/>
      <c r="R11" s="31"/>
      <c r="S11" s="21"/>
      <c r="T11" s="43"/>
      <c r="U11" s="21"/>
      <c r="V11" s="23"/>
    </row>
    <row r="12" spans="1:22" ht="15.5" thickBot="1" x14ac:dyDescent="0.9">
      <c r="A12" t="s">
        <v>213</v>
      </c>
      <c r="B12" t="s">
        <v>16</v>
      </c>
      <c r="C12" s="19" t="s">
        <v>17</v>
      </c>
      <c r="D12" t="s">
        <v>24</v>
      </c>
      <c r="E12" t="s">
        <v>19</v>
      </c>
      <c r="F12" t="s">
        <v>102</v>
      </c>
      <c r="G12" t="s">
        <v>225</v>
      </c>
      <c r="L12" s="46"/>
      <c r="M12" s="21"/>
      <c r="N12" s="46"/>
      <c r="O12" s="21"/>
      <c r="P12" s="58"/>
      <c r="Q12" s="29" t="s">
        <v>208</v>
      </c>
      <c r="R12" s="23">
        <v>36050</v>
      </c>
      <c r="S12" s="21"/>
      <c r="T12" s="44"/>
      <c r="U12" s="21"/>
      <c r="V12" s="25"/>
    </row>
    <row r="13" spans="1:22" ht="15.5" thickBot="1" x14ac:dyDescent="0.9">
      <c r="A13" t="s">
        <v>214</v>
      </c>
      <c r="B13" t="s">
        <v>17</v>
      </c>
      <c r="C13" s="19" t="s">
        <v>18</v>
      </c>
      <c r="D13" t="s">
        <v>18</v>
      </c>
      <c r="E13" t="s">
        <v>102</v>
      </c>
      <c r="F13" t="s">
        <v>20</v>
      </c>
      <c r="G13" t="s">
        <v>226</v>
      </c>
      <c r="L13" s="46"/>
      <c r="M13" s="21"/>
      <c r="N13" s="46"/>
      <c r="O13" s="21"/>
      <c r="P13" s="58"/>
      <c r="Q13" s="29" t="s">
        <v>209</v>
      </c>
      <c r="R13" s="23">
        <v>241786</v>
      </c>
      <c r="S13" s="21"/>
      <c r="T13" s="21"/>
      <c r="U13" s="21"/>
      <c r="V13" s="23"/>
    </row>
    <row r="14" spans="1:22" ht="15.5" thickBot="1" x14ac:dyDescent="0.9">
      <c r="A14" t="s">
        <v>215</v>
      </c>
      <c r="B14" t="s">
        <v>24</v>
      </c>
      <c r="C14" s="19" t="s">
        <v>19</v>
      </c>
      <c r="D14" t="s">
        <v>19</v>
      </c>
      <c r="E14" t="s">
        <v>21</v>
      </c>
      <c r="F14" t="s">
        <v>100</v>
      </c>
      <c r="G14" t="s">
        <v>225</v>
      </c>
      <c r="L14" s="46"/>
      <c r="M14" s="21"/>
      <c r="N14" s="46"/>
      <c r="O14" s="21"/>
      <c r="P14" s="58"/>
      <c r="Q14" s="28"/>
      <c r="R14" s="31"/>
      <c r="S14" s="21"/>
      <c r="T14" s="48"/>
      <c r="U14" s="21"/>
      <c r="V14" s="25"/>
    </row>
    <row r="15" spans="1:22" ht="15.5" thickBot="1" x14ac:dyDescent="0.9">
      <c r="A15" t="s">
        <v>216</v>
      </c>
      <c r="B15" t="s">
        <v>18</v>
      </c>
      <c r="C15" s="19" t="s">
        <v>102</v>
      </c>
      <c r="D15" t="s">
        <v>102</v>
      </c>
      <c r="E15" t="s">
        <v>100</v>
      </c>
      <c r="F15" t="s">
        <v>23</v>
      </c>
      <c r="G15" t="s">
        <v>227</v>
      </c>
      <c r="L15" s="46"/>
      <c r="M15" s="21"/>
      <c r="N15" s="46"/>
      <c r="O15" s="21"/>
      <c r="P15" s="58"/>
      <c r="Q15" s="28"/>
      <c r="R15" s="31"/>
      <c r="S15" s="21"/>
      <c r="T15" s="49"/>
      <c r="U15" s="21"/>
      <c r="V15" s="23"/>
    </row>
    <row r="16" spans="1:22" ht="15.5" thickBot="1" x14ac:dyDescent="0.9">
      <c r="A16" t="s">
        <v>217</v>
      </c>
      <c r="B16" t="s">
        <v>27</v>
      </c>
      <c r="C16" s="19" t="s">
        <v>21</v>
      </c>
      <c r="D16" t="s">
        <v>25</v>
      </c>
      <c r="E16" t="s">
        <v>25</v>
      </c>
      <c r="F16" t="s">
        <v>101</v>
      </c>
      <c r="G16" t="s">
        <v>225</v>
      </c>
      <c r="L16" s="46"/>
      <c r="M16" s="21"/>
      <c r="N16" s="47"/>
      <c r="O16" s="21"/>
      <c r="P16" s="59"/>
      <c r="Q16" s="32"/>
      <c r="R16" s="33"/>
      <c r="S16" s="21"/>
      <c r="T16" s="50"/>
      <c r="U16" s="21"/>
      <c r="V16" s="25"/>
    </row>
    <row r="17" spans="1:22" ht="15.5" thickBot="1" x14ac:dyDescent="0.9">
      <c r="B17" t="s">
        <v>19</v>
      </c>
      <c r="C17" s="19" t="s">
        <v>23</v>
      </c>
      <c r="D17" t="s">
        <v>20</v>
      </c>
      <c r="E17" t="s">
        <v>101</v>
      </c>
      <c r="F17" t="s">
        <v>26</v>
      </c>
      <c r="G17" t="s">
        <v>226</v>
      </c>
      <c r="L17" s="46"/>
      <c r="M17" s="21"/>
      <c r="N17" s="21"/>
      <c r="O17" s="21"/>
      <c r="P17" s="21"/>
      <c r="Q17" s="21"/>
      <c r="R17" s="21"/>
      <c r="S17" s="21"/>
      <c r="T17" s="21"/>
      <c r="U17" s="21"/>
      <c r="V17" s="23"/>
    </row>
    <row r="18" spans="1:22" ht="15.5" thickBot="1" x14ac:dyDescent="0.9">
      <c r="B18" t="s">
        <v>102</v>
      </c>
      <c r="C18" s="19" t="s">
        <v>20</v>
      </c>
      <c r="D18" t="s">
        <v>101</v>
      </c>
      <c r="E18" t="s">
        <v>27</v>
      </c>
      <c r="F18" t="s">
        <v>28</v>
      </c>
      <c r="G18" t="s">
        <v>225</v>
      </c>
      <c r="L18" s="46"/>
      <c r="M18" s="21"/>
      <c r="N18" s="51">
        <v>257939</v>
      </c>
      <c r="O18" s="21"/>
      <c r="P18" s="54">
        <v>16153</v>
      </c>
      <c r="Q18" s="27" t="s">
        <v>210</v>
      </c>
      <c r="R18" s="30"/>
      <c r="S18" s="21"/>
      <c r="T18" s="42"/>
      <c r="U18" s="21"/>
      <c r="V18" s="25"/>
    </row>
    <row r="19" spans="1:22" ht="15.5" thickBot="1" x14ac:dyDescent="0.9">
      <c r="B19" t="s">
        <v>21</v>
      </c>
      <c r="C19" s="19" t="s">
        <v>100</v>
      </c>
      <c r="D19" t="s">
        <v>26</v>
      </c>
      <c r="E19" t="s">
        <v>28</v>
      </c>
      <c r="F19" t="s">
        <v>29</v>
      </c>
      <c r="G19" t="s">
        <v>228</v>
      </c>
      <c r="L19" s="46"/>
      <c r="M19" s="21"/>
      <c r="N19" s="52"/>
      <c r="O19" s="21"/>
      <c r="P19" s="55"/>
      <c r="Q19" s="28"/>
      <c r="R19" s="31"/>
      <c r="S19" s="21"/>
      <c r="T19" s="43"/>
      <c r="U19" s="21"/>
      <c r="V19" s="23"/>
    </row>
    <row r="20" spans="1:22" ht="15.5" thickBot="1" x14ac:dyDescent="0.9">
      <c r="B20" t="s">
        <v>25</v>
      </c>
      <c r="L20" s="46"/>
      <c r="M20" s="21"/>
      <c r="N20" s="52"/>
      <c r="O20" s="21"/>
      <c r="P20" s="55"/>
      <c r="Q20" s="28" t="s">
        <v>208</v>
      </c>
      <c r="R20" s="23">
        <v>0</v>
      </c>
      <c r="S20" s="21"/>
      <c r="T20" s="44"/>
      <c r="U20" s="21"/>
      <c r="V20" s="25"/>
    </row>
    <row r="21" spans="1:22" ht="15.5" thickBot="1" x14ac:dyDescent="0.9">
      <c r="B21" t="s">
        <v>29</v>
      </c>
      <c r="L21" s="46"/>
      <c r="M21" s="21"/>
      <c r="N21" s="52"/>
      <c r="O21" s="21"/>
      <c r="P21" s="55"/>
      <c r="Q21" s="28" t="s">
        <v>209</v>
      </c>
      <c r="R21" s="23">
        <v>16153</v>
      </c>
      <c r="S21" s="21"/>
      <c r="T21" s="21"/>
      <c r="U21" s="21"/>
      <c r="V21" s="23"/>
    </row>
    <row r="22" spans="1:22" ht="15.5" thickBot="1" x14ac:dyDescent="0.9">
      <c r="B22" t="s">
        <v>28</v>
      </c>
      <c r="L22" s="46"/>
      <c r="M22" s="21"/>
      <c r="N22" s="52"/>
      <c r="O22" s="21"/>
      <c r="P22" s="55"/>
      <c r="Q22" s="28"/>
      <c r="R22" s="31"/>
      <c r="S22" s="21"/>
      <c r="T22" s="42"/>
      <c r="U22" s="21"/>
      <c r="V22" s="25"/>
    </row>
    <row r="23" spans="1:22" ht="15.5" thickBot="1" x14ac:dyDescent="0.9">
      <c r="B23" t="s">
        <v>23</v>
      </c>
      <c r="L23" s="46"/>
      <c r="M23" s="21"/>
      <c r="N23" s="52"/>
      <c r="O23" s="21"/>
      <c r="P23" s="55"/>
      <c r="Q23" s="28"/>
      <c r="R23" s="31"/>
      <c r="S23" s="21"/>
      <c r="T23" s="43"/>
      <c r="U23" s="21"/>
      <c r="V23" s="23"/>
    </row>
    <row r="24" spans="1:22" ht="15.5" thickBot="1" x14ac:dyDescent="0.9">
      <c r="B24" t="s">
        <v>20</v>
      </c>
      <c r="L24" s="46"/>
      <c r="M24" s="21"/>
      <c r="N24" s="52"/>
      <c r="O24" s="21"/>
      <c r="P24" s="56"/>
      <c r="Q24" s="32"/>
      <c r="R24" s="33"/>
      <c r="S24" s="21"/>
      <c r="T24" s="44"/>
      <c r="U24" s="21"/>
      <c r="V24" s="25"/>
    </row>
    <row r="25" spans="1:22" ht="15.5" thickBot="1" x14ac:dyDescent="0.9">
      <c r="B25" t="s">
        <v>100</v>
      </c>
      <c r="G25" t="s">
        <v>235</v>
      </c>
      <c r="H25" t="s">
        <v>240</v>
      </c>
      <c r="I25" t="s">
        <v>246</v>
      </c>
      <c r="J25" t="s">
        <v>241</v>
      </c>
      <c r="L25" s="46"/>
      <c r="M25" s="21"/>
      <c r="N25" s="52"/>
      <c r="O25" s="21"/>
      <c r="P25" s="21"/>
      <c r="Q25" s="21"/>
      <c r="R25" s="21"/>
      <c r="S25" s="21"/>
      <c r="T25" s="21"/>
      <c r="U25" s="21"/>
      <c r="V25" s="23"/>
    </row>
    <row r="26" spans="1:22" ht="15.5" thickBot="1" x14ac:dyDescent="0.9">
      <c r="B26" t="s">
        <v>101</v>
      </c>
      <c r="F26" t="s">
        <v>20</v>
      </c>
      <c r="G26" t="s">
        <v>206</v>
      </c>
      <c r="H26" t="s">
        <v>232</v>
      </c>
      <c r="I26" t="s">
        <v>242</v>
      </c>
      <c r="J26" t="s">
        <v>30</v>
      </c>
      <c r="L26" s="46"/>
      <c r="M26" s="21"/>
      <c r="N26" s="52"/>
      <c r="O26" s="21"/>
      <c r="P26" s="57">
        <v>241786</v>
      </c>
      <c r="Q26" s="27"/>
      <c r="R26" s="30"/>
      <c r="S26" s="21"/>
      <c r="T26" s="42"/>
      <c r="U26" s="21"/>
      <c r="V26" s="25"/>
    </row>
    <row r="27" spans="1:22" ht="15.5" thickBot="1" x14ac:dyDescent="0.9">
      <c r="B27" t="s">
        <v>26</v>
      </c>
      <c r="F27" t="s">
        <v>26</v>
      </c>
      <c r="G27" t="s">
        <v>206</v>
      </c>
      <c r="H27" t="s">
        <v>233</v>
      </c>
      <c r="I27" t="s">
        <v>242</v>
      </c>
      <c r="J27" t="s">
        <v>243</v>
      </c>
      <c r="L27" s="46"/>
      <c r="M27" s="21"/>
      <c r="N27" s="52"/>
      <c r="O27" s="21"/>
      <c r="P27" s="58"/>
      <c r="Q27" s="28"/>
      <c r="R27" s="31"/>
      <c r="S27" s="21"/>
      <c r="T27" s="43"/>
      <c r="U27" s="21"/>
      <c r="V27" s="23"/>
    </row>
    <row r="28" spans="1:22" ht="15.5" thickBot="1" x14ac:dyDescent="0.9">
      <c r="F28" t="s">
        <v>23</v>
      </c>
      <c r="G28" t="s">
        <v>206</v>
      </c>
      <c r="H28" t="s">
        <v>231</v>
      </c>
      <c r="I28" t="s">
        <v>244</v>
      </c>
      <c r="J28" t="s">
        <v>30</v>
      </c>
      <c r="L28" s="46"/>
      <c r="M28" s="21"/>
      <c r="N28" s="52"/>
      <c r="O28" s="21"/>
      <c r="P28" s="58"/>
      <c r="Q28" s="29" t="s">
        <v>208</v>
      </c>
      <c r="R28" s="23">
        <v>241786</v>
      </c>
      <c r="S28" s="21"/>
      <c r="T28" s="44"/>
      <c r="U28" s="21"/>
      <c r="V28" s="25"/>
    </row>
    <row r="29" spans="1:22" ht="15.5" thickBot="1" x14ac:dyDescent="0.9">
      <c r="F29" t="s">
        <v>29</v>
      </c>
      <c r="G29" t="s">
        <v>206</v>
      </c>
      <c r="H29" t="s">
        <v>234</v>
      </c>
      <c r="I29" t="s">
        <v>245</v>
      </c>
      <c r="J29" t="s">
        <v>30</v>
      </c>
      <c r="L29" s="46"/>
      <c r="M29" s="21"/>
      <c r="N29" s="52"/>
      <c r="O29" s="21"/>
      <c r="P29" s="58"/>
      <c r="Q29" s="29" t="s">
        <v>209</v>
      </c>
      <c r="R29" s="23">
        <v>0</v>
      </c>
      <c r="S29" s="21"/>
      <c r="T29" s="21"/>
      <c r="U29" s="21"/>
      <c r="V29" s="23"/>
    </row>
    <row r="30" spans="1:22" ht="15.5" thickBot="1" x14ac:dyDescent="0.9">
      <c r="F30" t="s">
        <v>102</v>
      </c>
      <c r="G30" t="s">
        <v>239</v>
      </c>
      <c r="H30" t="s">
        <v>230</v>
      </c>
      <c r="I30" t="s">
        <v>247</v>
      </c>
      <c r="J30" t="s">
        <v>30</v>
      </c>
      <c r="L30" s="46"/>
      <c r="M30" s="21"/>
      <c r="N30" s="52"/>
      <c r="O30" s="21"/>
      <c r="P30" s="58"/>
      <c r="Q30" s="28"/>
      <c r="R30" s="31"/>
      <c r="S30" s="21"/>
      <c r="T30" s="42"/>
      <c r="U30" s="21"/>
      <c r="V30" s="25"/>
    </row>
    <row r="31" spans="1:22" ht="15.5" thickBot="1" x14ac:dyDescent="0.9">
      <c r="A31" t="s">
        <v>211</v>
      </c>
      <c r="B31" t="s">
        <v>188</v>
      </c>
      <c r="C31" t="s">
        <v>32</v>
      </c>
      <c r="F31" t="s">
        <v>100</v>
      </c>
      <c r="G31" t="s">
        <v>239</v>
      </c>
      <c r="H31" t="s">
        <v>236</v>
      </c>
      <c r="I31" t="s">
        <v>247</v>
      </c>
      <c r="J31" t="s">
        <v>248</v>
      </c>
      <c r="L31" s="46"/>
      <c r="M31" s="21"/>
      <c r="N31" s="52"/>
      <c r="O31" s="21"/>
      <c r="P31" s="58"/>
      <c r="Q31" s="28"/>
      <c r="R31" s="31"/>
      <c r="S31" s="21"/>
      <c r="T31" s="43"/>
      <c r="U31" s="21"/>
      <c r="V31" s="23"/>
    </row>
    <row r="32" spans="1:22" ht="15.5" thickBot="1" x14ac:dyDescent="0.9">
      <c r="A32" t="s">
        <v>16</v>
      </c>
      <c r="B32">
        <v>227808</v>
      </c>
      <c r="C32" s="2">
        <f>B32/$B$2</f>
        <v>0.71174652965454321</v>
      </c>
      <c r="F32" t="s">
        <v>101</v>
      </c>
      <c r="G32" t="s">
        <v>239</v>
      </c>
      <c r="H32" t="s">
        <v>237</v>
      </c>
      <c r="I32" t="s">
        <v>247</v>
      </c>
      <c r="J32" t="s">
        <v>249</v>
      </c>
      <c r="L32" s="47"/>
      <c r="M32" s="24"/>
      <c r="N32" s="53"/>
      <c r="O32" s="24"/>
      <c r="P32" s="59"/>
      <c r="Q32" s="32"/>
      <c r="R32" s="33"/>
      <c r="S32" s="24"/>
      <c r="T32" s="44"/>
      <c r="U32" s="24"/>
      <c r="V32" s="25"/>
    </row>
    <row r="33" spans="1:17" x14ac:dyDescent="0.75">
      <c r="A33" t="s">
        <v>17</v>
      </c>
      <c r="B33">
        <v>28817</v>
      </c>
      <c r="C33" s="2">
        <f t="shared" ref="C33:C47" si="0">B33/$B$2</f>
        <v>9.0033711480961912E-2</v>
      </c>
      <c r="F33" t="s">
        <v>28</v>
      </c>
      <c r="G33" t="s">
        <v>239</v>
      </c>
      <c r="H33" t="s">
        <v>238</v>
      </c>
      <c r="I33" t="s">
        <v>247</v>
      </c>
      <c r="J33" t="s">
        <v>250</v>
      </c>
    </row>
    <row r="34" spans="1:17" x14ac:dyDescent="0.75">
      <c r="A34" t="s">
        <v>24</v>
      </c>
      <c r="B34">
        <v>10390</v>
      </c>
      <c r="C34" s="2">
        <f t="shared" si="0"/>
        <v>3.2461750435062442E-2</v>
      </c>
    </row>
    <row r="35" spans="1:17" x14ac:dyDescent="0.75">
      <c r="A35" t="s">
        <v>102</v>
      </c>
      <c r="B35">
        <v>9878</v>
      </c>
      <c r="C35" s="2">
        <f t="shared" si="0"/>
        <v>3.086209536068785E-2</v>
      </c>
    </row>
    <row r="36" spans="1:17" x14ac:dyDescent="0.75">
      <c r="A36" t="s">
        <v>18</v>
      </c>
      <c r="B36">
        <v>9423</v>
      </c>
      <c r="C36" s="2">
        <f t="shared" si="0"/>
        <v>2.9440526886390123E-2</v>
      </c>
      <c r="N36" t="s">
        <v>183</v>
      </c>
    </row>
    <row r="37" spans="1:17" x14ac:dyDescent="0.75">
      <c r="A37" t="s">
        <v>27</v>
      </c>
      <c r="B37">
        <v>6773</v>
      </c>
      <c r="C37" s="2">
        <f t="shared" si="0"/>
        <v>2.1161062145974775E-2</v>
      </c>
    </row>
    <row r="38" spans="1:17" x14ac:dyDescent="0.75">
      <c r="A38" t="s">
        <v>29</v>
      </c>
      <c r="B38">
        <v>5010</v>
      </c>
      <c r="C38" s="2">
        <f t="shared" si="0"/>
        <v>1.5652874848860715E-2</v>
      </c>
      <c r="P38">
        <v>42233</v>
      </c>
    </row>
    <row r="39" spans="1:17" x14ac:dyDescent="0.75">
      <c r="A39" t="s">
        <v>19</v>
      </c>
      <c r="B39">
        <v>4442</v>
      </c>
      <c r="C39" s="2">
        <f t="shared" si="0"/>
        <v>1.3878257500726406E-2</v>
      </c>
      <c r="N39">
        <v>62130</v>
      </c>
      <c r="Q39" t="s">
        <v>208</v>
      </c>
    </row>
    <row r="40" spans="1:17" x14ac:dyDescent="0.75">
      <c r="A40" t="s">
        <v>21</v>
      </c>
      <c r="B40">
        <v>3075</v>
      </c>
      <c r="C40" s="2">
        <f t="shared" si="0"/>
        <v>9.6073034251989414E-3</v>
      </c>
      <c r="Q40" t="s">
        <v>209</v>
      </c>
    </row>
    <row r="41" spans="1:17" x14ac:dyDescent="0.75">
      <c r="A41" t="s">
        <v>25</v>
      </c>
      <c r="B41">
        <v>2412</v>
      </c>
      <c r="C41" s="2">
        <f t="shared" si="0"/>
        <v>7.5358750769365353E-3</v>
      </c>
    </row>
    <row r="42" spans="1:17" x14ac:dyDescent="0.75">
      <c r="A42" t="s">
        <v>20</v>
      </c>
      <c r="B42">
        <v>2337</v>
      </c>
      <c r="C42" s="2">
        <f t="shared" si="0"/>
        <v>7.3015506031511952E-3</v>
      </c>
    </row>
    <row r="43" spans="1:17" x14ac:dyDescent="0.75">
      <c r="A43" t="s">
        <v>23</v>
      </c>
      <c r="B43">
        <v>2196</v>
      </c>
      <c r="C43" s="2">
        <f t="shared" si="0"/>
        <v>6.8610205924347564E-3</v>
      </c>
      <c r="N43">
        <v>257939</v>
      </c>
    </row>
    <row r="44" spans="1:17" x14ac:dyDescent="0.75">
      <c r="A44" t="s">
        <v>28</v>
      </c>
      <c r="B44">
        <v>2195</v>
      </c>
      <c r="C44" s="2">
        <f t="shared" si="0"/>
        <v>6.857896266117618E-3</v>
      </c>
    </row>
    <row r="45" spans="1:17" x14ac:dyDescent="0.75">
      <c r="A45" t="s">
        <v>100</v>
      </c>
      <c r="B45">
        <v>1962</v>
      </c>
      <c r="C45" s="2">
        <f t="shared" si="0"/>
        <v>6.1299282342244955E-3</v>
      </c>
    </row>
    <row r="46" spans="1:17" x14ac:dyDescent="0.75">
      <c r="A46" t="s">
        <v>101</v>
      </c>
      <c r="B46">
        <v>1898</v>
      </c>
      <c r="C46" s="2">
        <f t="shared" si="0"/>
        <v>5.9299713499276719E-3</v>
      </c>
    </row>
    <row r="47" spans="1:17" x14ac:dyDescent="0.75">
      <c r="A47" t="s">
        <v>26</v>
      </c>
      <c r="B47">
        <v>1453</v>
      </c>
      <c r="C47" s="2">
        <f t="shared" si="0"/>
        <v>4.5396461388013207E-3</v>
      </c>
    </row>
    <row r="48" spans="1:17" x14ac:dyDescent="0.75">
      <c r="B48">
        <f>SUM(B32:B47)</f>
        <v>320069</v>
      </c>
    </row>
    <row r="51" spans="1:6" x14ac:dyDescent="0.75">
      <c r="A51" t="s">
        <v>211</v>
      </c>
      <c r="B51" t="s">
        <v>182</v>
      </c>
      <c r="C51" t="s">
        <v>183</v>
      </c>
      <c r="D51" t="s">
        <v>184</v>
      </c>
      <c r="E51" t="s">
        <v>185</v>
      </c>
      <c r="F51" t="s">
        <v>186</v>
      </c>
    </row>
    <row r="52" spans="1:6" x14ac:dyDescent="0.75">
      <c r="A52" t="s">
        <v>16</v>
      </c>
      <c r="B52" t="s">
        <v>251</v>
      </c>
      <c r="C52" t="s">
        <v>140</v>
      </c>
      <c r="D52" t="s">
        <v>140</v>
      </c>
      <c r="E52" t="s">
        <v>140</v>
      </c>
      <c r="F52" t="s">
        <v>140</v>
      </c>
    </row>
    <row r="53" spans="1:6" x14ac:dyDescent="0.75">
      <c r="A53" t="s">
        <v>17</v>
      </c>
    </row>
    <row r="54" spans="1:6" x14ac:dyDescent="0.75">
      <c r="A54" t="s">
        <v>24</v>
      </c>
    </row>
    <row r="55" spans="1:6" x14ac:dyDescent="0.75">
      <c r="A55" t="s">
        <v>102</v>
      </c>
    </row>
    <row r="56" spans="1:6" x14ac:dyDescent="0.75">
      <c r="A56" t="s">
        <v>18</v>
      </c>
    </row>
    <row r="57" spans="1:6" x14ac:dyDescent="0.75">
      <c r="A57" t="s">
        <v>27</v>
      </c>
    </row>
    <row r="58" spans="1:6" x14ac:dyDescent="0.75">
      <c r="A58" t="s">
        <v>29</v>
      </c>
    </row>
    <row r="59" spans="1:6" x14ac:dyDescent="0.75">
      <c r="A59" t="s">
        <v>19</v>
      </c>
    </row>
    <row r="60" spans="1:6" x14ac:dyDescent="0.75">
      <c r="A60" t="s">
        <v>21</v>
      </c>
    </row>
    <row r="61" spans="1:6" x14ac:dyDescent="0.75">
      <c r="A61" t="s">
        <v>25</v>
      </c>
    </row>
    <row r="62" spans="1:6" x14ac:dyDescent="0.75">
      <c r="A62" t="s">
        <v>20</v>
      </c>
    </row>
    <row r="63" spans="1:6" x14ac:dyDescent="0.75">
      <c r="A63" t="s">
        <v>23</v>
      </c>
    </row>
    <row r="64" spans="1:6" x14ac:dyDescent="0.75">
      <c r="A64" t="s">
        <v>28</v>
      </c>
    </row>
    <row r="65" spans="1:1" x14ac:dyDescent="0.75">
      <c r="A65" t="s">
        <v>100</v>
      </c>
    </row>
    <row r="66" spans="1:1" x14ac:dyDescent="0.75">
      <c r="A66" t="s">
        <v>101</v>
      </c>
    </row>
    <row r="67" spans="1:1" x14ac:dyDescent="0.75">
      <c r="A67" t="s">
        <v>26</v>
      </c>
    </row>
  </sheetData>
  <sortState xmlns:xlrd2="http://schemas.microsoft.com/office/spreadsheetml/2017/richdata2" ref="F26:G33">
    <sortCondition ref="G26:G33"/>
  </sortState>
  <mergeCells count="15">
    <mergeCell ref="T26:T28"/>
    <mergeCell ref="T30:T32"/>
    <mergeCell ref="L2:L32"/>
    <mergeCell ref="T2:T4"/>
    <mergeCell ref="T6:T8"/>
    <mergeCell ref="T10:T12"/>
    <mergeCell ref="T14:T16"/>
    <mergeCell ref="T18:T20"/>
    <mergeCell ref="T22:T24"/>
    <mergeCell ref="N2:N16"/>
    <mergeCell ref="N18:N32"/>
    <mergeCell ref="P2:P8"/>
    <mergeCell ref="P10:P16"/>
    <mergeCell ref="P18:P24"/>
    <mergeCell ref="P26:P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92"/>
  <sheetViews>
    <sheetView workbookViewId="0">
      <pane xSplit="2" ySplit="1" topLeftCell="S2" activePane="bottomRight" state="frozen"/>
      <selection pane="topRight" activeCell="B1" sqref="B1"/>
      <selection pane="bottomLeft" activeCell="A2" sqref="A2"/>
      <selection pane="bottomRight" activeCell="J71" sqref="J71:AC76"/>
    </sheetView>
  </sheetViews>
  <sheetFormatPr defaultRowHeight="14.75" x14ac:dyDescent="0.75"/>
  <cols>
    <col min="1" max="1" width="26.76953125" bestFit="1" customWidth="1"/>
    <col min="2" max="2" width="12.1328125" customWidth="1"/>
    <col min="3" max="3" width="10.40625" bestFit="1" customWidth="1"/>
    <col min="4" max="4" width="8.54296875" customWidth="1"/>
    <col min="10" max="10" width="9.86328125" bestFit="1" customWidth="1"/>
    <col min="11" max="11" width="10.40625" customWidth="1"/>
    <col min="12" max="12" width="9.54296875" customWidth="1"/>
    <col min="14" max="14" width="11.6796875" bestFit="1" customWidth="1"/>
    <col min="15" max="15" width="11.6796875" customWidth="1"/>
    <col min="18" max="18" width="10" customWidth="1"/>
    <col min="21" max="21" width="10" customWidth="1"/>
    <col min="24" max="24" width="10" customWidth="1"/>
    <col min="27" max="27" width="10" customWidth="1"/>
    <col min="30" max="30" width="9.76953125" customWidth="1"/>
  </cols>
  <sheetData>
    <row r="1" spans="1:31" x14ac:dyDescent="0.75">
      <c r="A1" t="s">
        <v>0</v>
      </c>
      <c r="B1" t="s">
        <v>131</v>
      </c>
      <c r="C1" t="s">
        <v>32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s="12" t="s">
        <v>112</v>
      </c>
      <c r="J1" s="12" t="s">
        <v>113</v>
      </c>
      <c r="K1" s="12" t="s">
        <v>111</v>
      </c>
      <c r="L1" s="12" t="s">
        <v>114</v>
      </c>
      <c r="M1" s="12" t="s">
        <v>115</v>
      </c>
      <c r="N1" s="12" t="s">
        <v>116</v>
      </c>
      <c r="O1" s="12" t="s">
        <v>117</v>
      </c>
      <c r="P1" s="12" t="s">
        <v>118</v>
      </c>
      <c r="Q1" s="12" t="s">
        <v>119</v>
      </c>
      <c r="R1" s="12" t="s">
        <v>120</v>
      </c>
      <c r="S1" s="12" t="s">
        <v>121</v>
      </c>
      <c r="T1" s="12" t="s">
        <v>122</v>
      </c>
      <c r="U1" s="12" t="s">
        <v>123</v>
      </c>
      <c r="V1" s="12" t="s">
        <v>124</v>
      </c>
      <c r="W1" s="12" t="s">
        <v>125</v>
      </c>
      <c r="X1" s="12" t="s">
        <v>126</v>
      </c>
      <c r="Y1" s="12" t="s">
        <v>127</v>
      </c>
      <c r="Z1" s="12" t="s">
        <v>128</v>
      </c>
      <c r="AA1" s="12" t="s">
        <v>129</v>
      </c>
      <c r="AB1" s="12" t="s">
        <v>130</v>
      </c>
      <c r="AC1" t="s">
        <v>137</v>
      </c>
      <c r="AD1" s="12" t="s">
        <v>157</v>
      </c>
      <c r="AE1" s="12" t="s">
        <v>158</v>
      </c>
    </row>
    <row r="2" spans="1:31" x14ac:dyDescent="0.75">
      <c r="A2" t="s">
        <v>16</v>
      </c>
      <c r="B2">
        <v>1696680</v>
      </c>
      <c r="C2" s="2">
        <f t="shared" ref="C2:C17" si="0">B2/$B$18</f>
        <v>0.83805124486677063</v>
      </c>
      <c r="D2" t="s">
        <v>108</v>
      </c>
      <c r="E2" t="s">
        <v>109</v>
      </c>
      <c r="F2" t="s">
        <v>109</v>
      </c>
      <c r="G2" t="s">
        <v>109</v>
      </c>
      <c r="H2" t="s">
        <v>109</v>
      </c>
      <c r="I2">
        <v>102</v>
      </c>
      <c r="J2" s="2">
        <f t="shared" ref="J2:J17" si="1">I2/$I$18</f>
        <v>0.72340425531914898</v>
      </c>
      <c r="K2" s="13">
        <f t="shared" ref="K2:K17" si="2">_xlfn.RANK.AVG(J2,J$2:J$17)</f>
        <v>1</v>
      </c>
      <c r="L2">
        <v>227808</v>
      </c>
      <c r="M2" s="1">
        <f t="shared" ref="M2:M17" si="3">L2/L$18</f>
        <v>0.71174652965454321</v>
      </c>
      <c r="N2" s="13">
        <f t="shared" ref="N2:N17" si="4">_xlfn.RANK.AVG(M2,M$2:M$17)</f>
        <v>1</v>
      </c>
      <c r="O2">
        <v>246098</v>
      </c>
      <c r="P2" s="1">
        <f t="shared" ref="P2:P17" si="5">O2/O$18</f>
        <v>0.7674422230745962</v>
      </c>
      <c r="Q2" s="13">
        <f t="shared" ref="Q2:Q18" si="6">_xlfn.RANK.AVG(P2,P$2:P$17)</f>
        <v>1</v>
      </c>
      <c r="R2">
        <v>289004</v>
      </c>
      <c r="S2" s="1">
        <f t="shared" ref="S2:S17" si="7">R2/R$18</f>
        <v>0.81378172367283608</v>
      </c>
      <c r="T2" s="13">
        <f t="shared" ref="T2:T17" si="8">_xlfn.RANK.AVG(S2,S$2:S$17)</f>
        <v>1</v>
      </c>
      <c r="U2">
        <v>380722</v>
      </c>
      <c r="V2" s="1">
        <f t="shared" ref="V2:V17" si="9">U2/U$18</f>
        <v>0.85440688692498623</v>
      </c>
      <c r="W2" s="13">
        <f t="shared" ref="W2:W17" si="10">_xlfn.RANK.AVG(V2,V$2:V$17)</f>
        <v>1</v>
      </c>
      <c r="X2">
        <v>405001</v>
      </c>
      <c r="Y2" s="1">
        <f t="shared" ref="Y2:Y17" si="11">X2/X$18</f>
        <v>0.93105604483770932</v>
      </c>
      <c r="Z2" s="13">
        <f t="shared" ref="Z2:Z17" si="12">_xlfn.RANK.AVG(Y2,Y$2:Y$17)</f>
        <v>1</v>
      </c>
      <c r="AA2">
        <v>147945</v>
      </c>
      <c r="AB2" s="1">
        <f t="shared" ref="AB2:AB17" si="13">AA2/AA$18</f>
        <v>1</v>
      </c>
      <c r="AC2" s="13">
        <f t="shared" ref="AC2:AC17" si="14">_xlfn.RANK.AVG(AB2,AB$2:AB$17)</f>
        <v>1</v>
      </c>
      <c r="AD2">
        <f>(Table2[[#This Row],[c12]]&gt;0)+(Table2[[#This Row],[c13]]&gt;0)+(Table2[[#This Row],[c14]]&gt;0)+(Table2[[#This Row],[c15]]&gt;0)+(Table2[[#This Row],[c16]]&gt;0)+(Table2[[#This Row],[c17]]&gt;0)+(Table2[[#This Row],[c18]]&gt;0)</f>
        <v>7</v>
      </c>
      <c r="AE2">
        <f>COUNTIF(Table2[[#This Row],[0]:[4]],"give")</f>
        <v>1</v>
      </c>
    </row>
    <row r="3" spans="1:31" x14ac:dyDescent="0.75">
      <c r="A3" t="s">
        <v>17</v>
      </c>
      <c r="B3">
        <v>162004</v>
      </c>
      <c r="C3" s="2">
        <f t="shared" si="0"/>
        <v>8.0019599378431006E-2</v>
      </c>
      <c r="D3" t="s">
        <v>108</v>
      </c>
      <c r="E3" t="s">
        <v>108</v>
      </c>
      <c r="F3" t="s">
        <v>109</v>
      </c>
      <c r="G3" t="s">
        <v>109</v>
      </c>
      <c r="H3" t="s">
        <v>109</v>
      </c>
      <c r="I3">
        <v>18</v>
      </c>
      <c r="J3" s="2">
        <f t="shared" si="1"/>
        <v>0.1276595744680851</v>
      </c>
      <c r="K3" s="13">
        <f t="shared" si="2"/>
        <v>2</v>
      </c>
      <c r="L3">
        <v>28817</v>
      </c>
      <c r="M3" s="1">
        <f t="shared" si="3"/>
        <v>9.0033711480961912E-2</v>
      </c>
      <c r="N3" s="13">
        <f t="shared" si="4"/>
        <v>2</v>
      </c>
      <c r="O3">
        <v>27958</v>
      </c>
      <c r="P3" s="1">
        <f t="shared" si="5"/>
        <v>8.7185388230377983E-2</v>
      </c>
      <c r="Q3" s="13">
        <f t="shared" si="6"/>
        <v>2</v>
      </c>
      <c r="R3">
        <v>29018</v>
      </c>
      <c r="S3" s="1">
        <f t="shared" si="7"/>
        <v>8.1709312180932997E-2</v>
      </c>
      <c r="T3" s="13">
        <f t="shared" si="8"/>
        <v>2</v>
      </c>
      <c r="U3">
        <v>46203</v>
      </c>
      <c r="V3" s="1">
        <f t="shared" si="9"/>
        <v>0.10368762875955458</v>
      </c>
      <c r="W3" s="13">
        <f t="shared" si="10"/>
        <v>2</v>
      </c>
      <c r="X3">
        <v>29990</v>
      </c>
      <c r="Y3" s="1">
        <f t="shared" si="11"/>
        <v>6.894395516229071E-2</v>
      </c>
      <c r="Z3" s="13">
        <f t="shared" si="12"/>
        <v>2</v>
      </c>
      <c r="AA3">
        <v>0</v>
      </c>
      <c r="AB3" s="1">
        <f t="shared" si="13"/>
        <v>0</v>
      </c>
      <c r="AC3" s="13">
        <f t="shared" si="14"/>
        <v>9</v>
      </c>
      <c r="AD3">
        <f>(Table2[[#This Row],[c12]]&gt;0)+(Table2[[#This Row],[c13]]&gt;0)+(Table2[[#This Row],[c14]]&gt;0)+(Table2[[#This Row],[c15]]&gt;0)+(Table2[[#This Row],[c16]]&gt;0)+(Table2[[#This Row],[c17]]&gt;0)+(Table2[[#This Row],[c18]]&gt;0)</f>
        <v>6</v>
      </c>
      <c r="AE3">
        <f>COUNTIF(Table2[[#This Row],[0]:[4]],"give")</f>
        <v>2</v>
      </c>
    </row>
    <row r="4" spans="1:31" x14ac:dyDescent="0.75">
      <c r="A4" t="s">
        <v>24</v>
      </c>
      <c r="B4">
        <v>44403</v>
      </c>
      <c r="C4" s="2">
        <f t="shared" si="0"/>
        <v>2.1932237915116119E-2</v>
      </c>
      <c r="D4" t="s">
        <v>108</v>
      </c>
      <c r="E4" t="s">
        <v>109</v>
      </c>
      <c r="F4" t="s">
        <v>108</v>
      </c>
      <c r="G4" t="s">
        <v>109</v>
      </c>
      <c r="H4" t="s">
        <v>109</v>
      </c>
      <c r="I4">
        <v>2</v>
      </c>
      <c r="J4" s="2">
        <f t="shared" si="1"/>
        <v>1.4184397163120567E-2</v>
      </c>
      <c r="K4" s="13">
        <f t="shared" si="2"/>
        <v>7</v>
      </c>
      <c r="L4">
        <v>10390</v>
      </c>
      <c r="M4" s="1">
        <f t="shared" si="3"/>
        <v>3.2461750435062442E-2</v>
      </c>
      <c r="N4" s="13">
        <f t="shared" si="4"/>
        <v>3</v>
      </c>
      <c r="O4">
        <v>11268</v>
      </c>
      <c r="P4" s="1">
        <f t="shared" si="5"/>
        <v>3.5138599133696942E-2</v>
      </c>
      <c r="Q4" s="13">
        <f t="shared" si="6"/>
        <v>3</v>
      </c>
      <c r="R4">
        <v>14405</v>
      </c>
      <c r="S4" s="1">
        <f t="shared" si="7"/>
        <v>4.056181135730718E-2</v>
      </c>
      <c r="T4" s="13">
        <f t="shared" si="8"/>
        <v>3</v>
      </c>
      <c r="U4">
        <v>8338</v>
      </c>
      <c r="V4" s="1">
        <f t="shared" si="9"/>
        <v>1.871193317743796E-2</v>
      </c>
      <c r="W4" s="13">
        <f t="shared" si="10"/>
        <v>4</v>
      </c>
      <c r="X4">
        <v>0</v>
      </c>
      <c r="Y4" s="1">
        <f t="shared" si="11"/>
        <v>0</v>
      </c>
      <c r="Z4" s="13">
        <f t="shared" si="12"/>
        <v>9.5</v>
      </c>
      <c r="AA4">
        <v>0</v>
      </c>
      <c r="AB4" s="1">
        <f t="shared" si="13"/>
        <v>0</v>
      </c>
      <c r="AC4" s="13">
        <f t="shared" si="14"/>
        <v>9</v>
      </c>
      <c r="AD4">
        <f>(Table2[[#This Row],[c12]]&gt;0)+(Table2[[#This Row],[c13]]&gt;0)+(Table2[[#This Row],[c14]]&gt;0)+(Table2[[#This Row],[c15]]&gt;0)+(Table2[[#This Row],[c16]]&gt;0)+(Table2[[#This Row],[c17]]&gt;0)+(Table2[[#This Row],[c18]]&gt;0)</f>
        <v>5</v>
      </c>
      <c r="AE4">
        <f>COUNTIF(Table2[[#This Row],[0]:[4]],"give")</f>
        <v>2</v>
      </c>
    </row>
    <row r="5" spans="1:31" x14ac:dyDescent="0.75">
      <c r="A5" t="s">
        <v>18</v>
      </c>
      <c r="B5">
        <v>37639</v>
      </c>
      <c r="C5" s="2">
        <f t="shared" si="0"/>
        <v>1.8591255160395819E-2</v>
      </c>
      <c r="D5" t="s">
        <v>108</v>
      </c>
      <c r="E5" t="s">
        <v>108</v>
      </c>
      <c r="F5" t="s">
        <v>108</v>
      </c>
      <c r="G5" t="s">
        <v>109</v>
      </c>
      <c r="H5" t="s">
        <v>109</v>
      </c>
      <c r="I5">
        <v>5</v>
      </c>
      <c r="J5" s="2">
        <f t="shared" si="1"/>
        <v>3.5460992907801421E-2</v>
      </c>
      <c r="K5" s="13">
        <f t="shared" si="2"/>
        <v>3</v>
      </c>
      <c r="L5">
        <v>9423</v>
      </c>
      <c r="M5" s="1">
        <f t="shared" si="3"/>
        <v>2.9440526886390123E-2</v>
      </c>
      <c r="N5" s="13">
        <f t="shared" si="4"/>
        <v>5</v>
      </c>
      <c r="O5">
        <v>7150</v>
      </c>
      <c r="P5" s="1">
        <f t="shared" si="5"/>
        <v>2.2296856922784269E-2</v>
      </c>
      <c r="Q5" s="13">
        <f t="shared" si="6"/>
        <v>5</v>
      </c>
      <c r="R5">
        <v>10726</v>
      </c>
      <c r="S5" s="1">
        <f t="shared" si="7"/>
        <v>3.0202428921796379E-2</v>
      </c>
      <c r="T5" s="13">
        <f t="shared" si="8"/>
        <v>4</v>
      </c>
      <c r="U5">
        <v>10335</v>
      </c>
      <c r="V5" s="1">
        <f t="shared" si="9"/>
        <v>2.3193551138021264E-2</v>
      </c>
      <c r="W5" s="13">
        <f t="shared" si="10"/>
        <v>3</v>
      </c>
      <c r="X5">
        <v>0</v>
      </c>
      <c r="Y5" s="1">
        <f t="shared" si="11"/>
        <v>0</v>
      </c>
      <c r="Z5" s="13">
        <f t="shared" si="12"/>
        <v>9.5</v>
      </c>
      <c r="AA5">
        <v>0</v>
      </c>
      <c r="AB5" s="1">
        <f t="shared" si="13"/>
        <v>0</v>
      </c>
      <c r="AC5" s="13">
        <f t="shared" si="14"/>
        <v>9</v>
      </c>
      <c r="AD5">
        <f>(Table2[[#This Row],[c12]]&gt;0)+(Table2[[#This Row],[c13]]&gt;0)+(Table2[[#This Row],[c14]]&gt;0)+(Table2[[#This Row],[c15]]&gt;0)+(Table2[[#This Row],[c16]]&gt;0)+(Table2[[#This Row],[c17]]&gt;0)+(Table2[[#This Row],[c18]]&gt;0)</f>
        <v>5</v>
      </c>
      <c r="AE5">
        <f>COUNTIF(Table2[[#This Row],[0]:[4]],"give")</f>
        <v>3</v>
      </c>
    </row>
    <row r="6" spans="1:31" x14ac:dyDescent="0.75">
      <c r="A6" t="s">
        <v>27</v>
      </c>
      <c r="B6">
        <v>17619</v>
      </c>
      <c r="C6" s="2">
        <f t="shared" si="0"/>
        <v>8.7026574741893778E-3</v>
      </c>
      <c r="D6" t="s">
        <v>108</v>
      </c>
      <c r="E6" t="s">
        <v>109</v>
      </c>
      <c r="F6" t="s">
        <v>109</v>
      </c>
      <c r="G6" t="s">
        <v>108</v>
      </c>
      <c r="H6" t="s">
        <v>109</v>
      </c>
      <c r="I6">
        <v>4</v>
      </c>
      <c r="J6" s="2">
        <f t="shared" si="1"/>
        <v>2.8368794326241134E-2</v>
      </c>
      <c r="K6" s="13">
        <f t="shared" si="2"/>
        <v>4.5</v>
      </c>
      <c r="L6">
        <v>6773</v>
      </c>
      <c r="M6" s="1">
        <f t="shared" si="3"/>
        <v>2.1161062145974775E-2</v>
      </c>
      <c r="N6" s="13">
        <f t="shared" si="4"/>
        <v>6</v>
      </c>
      <c r="O6">
        <v>7307</v>
      </c>
      <c r="P6" s="1">
        <f t="shared" si="5"/>
        <v>2.2786452242627226E-2</v>
      </c>
      <c r="Q6" s="13">
        <f t="shared" si="6"/>
        <v>4</v>
      </c>
      <c r="R6">
        <v>3535</v>
      </c>
      <c r="S6" s="1">
        <f t="shared" si="7"/>
        <v>9.9539051126748268E-3</v>
      </c>
      <c r="T6" s="13">
        <f t="shared" si="8"/>
        <v>6</v>
      </c>
      <c r="U6">
        <v>0</v>
      </c>
      <c r="V6" s="1">
        <f t="shared" si="9"/>
        <v>0</v>
      </c>
      <c r="W6" s="13">
        <f t="shared" si="10"/>
        <v>10.5</v>
      </c>
      <c r="X6">
        <v>0</v>
      </c>
      <c r="Y6" s="1">
        <f t="shared" si="11"/>
        <v>0</v>
      </c>
      <c r="Z6" s="13">
        <f t="shared" si="12"/>
        <v>9.5</v>
      </c>
      <c r="AA6">
        <v>0</v>
      </c>
      <c r="AB6" s="1">
        <f t="shared" si="13"/>
        <v>0</v>
      </c>
      <c r="AC6" s="13">
        <f t="shared" si="14"/>
        <v>9</v>
      </c>
      <c r="AD6">
        <f>(Table2[[#This Row],[c12]]&gt;0)+(Table2[[#This Row],[c13]]&gt;0)+(Table2[[#This Row],[c14]]&gt;0)+(Table2[[#This Row],[c15]]&gt;0)+(Table2[[#This Row],[c16]]&gt;0)+(Table2[[#This Row],[c17]]&gt;0)+(Table2[[#This Row],[c18]]&gt;0)</f>
        <v>4</v>
      </c>
      <c r="AE6">
        <f>COUNTIF(Table2[[#This Row],[0]:[4]],"give")</f>
        <v>2</v>
      </c>
    </row>
    <row r="7" spans="1:31" x14ac:dyDescent="0.75">
      <c r="A7" t="s">
        <v>19</v>
      </c>
      <c r="B7">
        <v>13781</v>
      </c>
      <c r="C7" s="2">
        <f t="shared" si="0"/>
        <v>6.806931304376174E-3</v>
      </c>
      <c r="D7" t="s">
        <v>108</v>
      </c>
      <c r="E7" t="s">
        <v>108</v>
      </c>
      <c r="F7" t="s">
        <v>108</v>
      </c>
      <c r="G7" t="s">
        <v>108</v>
      </c>
      <c r="H7" t="s">
        <v>109</v>
      </c>
      <c r="I7">
        <v>1</v>
      </c>
      <c r="J7" s="2">
        <f t="shared" si="1"/>
        <v>7.0921985815602835E-3</v>
      </c>
      <c r="K7" s="13">
        <f t="shared" si="2"/>
        <v>9.5</v>
      </c>
      <c r="L7">
        <v>4442</v>
      </c>
      <c r="M7" s="1">
        <f t="shared" si="3"/>
        <v>1.3878257500726406E-2</v>
      </c>
      <c r="N7" s="13">
        <f t="shared" si="4"/>
        <v>8</v>
      </c>
      <c r="O7">
        <v>4741</v>
      </c>
      <c r="P7" s="1">
        <f t="shared" si="5"/>
        <v>1.4784531282646184E-2</v>
      </c>
      <c r="Q7" s="13">
        <f t="shared" si="6"/>
        <v>6</v>
      </c>
      <c r="R7">
        <v>4597</v>
      </c>
      <c r="S7" s="1">
        <f t="shared" si="7"/>
        <v>1.294430036859015E-2</v>
      </c>
      <c r="T7" s="13">
        <f t="shared" si="8"/>
        <v>5</v>
      </c>
      <c r="U7">
        <v>0</v>
      </c>
      <c r="V7" s="1">
        <f t="shared" si="9"/>
        <v>0</v>
      </c>
      <c r="W7" s="13">
        <f t="shared" si="10"/>
        <v>10.5</v>
      </c>
      <c r="X7">
        <v>0</v>
      </c>
      <c r="Y7" s="1">
        <f t="shared" si="11"/>
        <v>0</v>
      </c>
      <c r="Z7" s="13">
        <f t="shared" si="12"/>
        <v>9.5</v>
      </c>
      <c r="AA7">
        <v>0</v>
      </c>
      <c r="AB7" s="1">
        <f t="shared" si="13"/>
        <v>0</v>
      </c>
      <c r="AC7" s="13">
        <f t="shared" si="14"/>
        <v>9</v>
      </c>
      <c r="AD7">
        <f>(Table2[[#This Row],[c12]]&gt;0)+(Table2[[#This Row],[c13]]&gt;0)+(Table2[[#This Row],[c14]]&gt;0)+(Table2[[#This Row],[c15]]&gt;0)+(Table2[[#This Row],[c16]]&gt;0)+(Table2[[#This Row],[c17]]&gt;0)+(Table2[[#This Row],[c18]]&gt;0)</f>
        <v>4</v>
      </c>
      <c r="AE7">
        <f>COUNTIF(Table2[[#This Row],[0]:[4]],"give")</f>
        <v>4</v>
      </c>
    </row>
    <row r="8" spans="1:31" x14ac:dyDescent="0.75">
      <c r="A8" t="s">
        <v>102</v>
      </c>
      <c r="B8">
        <v>13102</v>
      </c>
      <c r="C8" s="2">
        <f t="shared" si="0"/>
        <v>6.4715487954384024E-3</v>
      </c>
      <c r="D8" t="s">
        <v>108</v>
      </c>
      <c r="E8" t="s">
        <v>108</v>
      </c>
      <c r="F8" t="s">
        <v>108</v>
      </c>
      <c r="G8" t="s">
        <v>108</v>
      </c>
      <c r="H8" t="s">
        <v>108</v>
      </c>
      <c r="I8">
        <v>4</v>
      </c>
      <c r="J8" s="2">
        <f t="shared" si="1"/>
        <v>2.8368794326241134E-2</v>
      </c>
      <c r="K8" s="13">
        <f t="shared" si="2"/>
        <v>4.5</v>
      </c>
      <c r="L8">
        <v>9878</v>
      </c>
      <c r="M8" s="1">
        <f t="shared" si="3"/>
        <v>3.086209536068785E-2</v>
      </c>
      <c r="N8" s="13">
        <f t="shared" si="4"/>
        <v>4</v>
      </c>
      <c r="O8">
        <v>3220</v>
      </c>
      <c r="P8" s="1">
        <f t="shared" si="5"/>
        <v>1.0041381719072076E-2</v>
      </c>
      <c r="Q8" s="13">
        <f t="shared" si="6"/>
        <v>8</v>
      </c>
      <c r="R8">
        <v>0</v>
      </c>
      <c r="S8" s="1">
        <f t="shared" si="7"/>
        <v>0</v>
      </c>
      <c r="T8" s="13">
        <f t="shared" si="8"/>
        <v>12.5</v>
      </c>
      <c r="U8">
        <v>0</v>
      </c>
      <c r="V8" s="1">
        <f t="shared" si="9"/>
        <v>0</v>
      </c>
      <c r="W8" s="13">
        <f t="shared" si="10"/>
        <v>10.5</v>
      </c>
      <c r="X8">
        <v>0</v>
      </c>
      <c r="Y8" s="1">
        <f t="shared" si="11"/>
        <v>0</v>
      </c>
      <c r="Z8" s="13">
        <f t="shared" si="12"/>
        <v>9.5</v>
      </c>
      <c r="AA8">
        <v>0</v>
      </c>
      <c r="AB8" s="1">
        <f t="shared" si="13"/>
        <v>0</v>
      </c>
      <c r="AC8" s="13">
        <f t="shared" si="14"/>
        <v>9</v>
      </c>
      <c r="AD8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8">
        <f>COUNTIF(Table2[[#This Row],[0]:[4]],"give")</f>
        <v>5</v>
      </c>
    </row>
    <row r="9" spans="1:31" x14ac:dyDescent="0.75">
      <c r="A9" t="s">
        <v>21</v>
      </c>
      <c r="B9">
        <v>8134</v>
      </c>
      <c r="C9" s="2">
        <f t="shared" si="0"/>
        <v>4.017675003976184E-3</v>
      </c>
      <c r="D9" t="s">
        <v>108</v>
      </c>
      <c r="E9" t="s">
        <v>108</v>
      </c>
      <c r="F9" t="s">
        <v>109</v>
      </c>
      <c r="G9" t="s">
        <v>108</v>
      </c>
      <c r="H9" t="s">
        <v>109</v>
      </c>
      <c r="I9">
        <v>2</v>
      </c>
      <c r="J9" s="2">
        <f t="shared" si="1"/>
        <v>1.4184397163120567E-2</v>
      </c>
      <c r="K9" s="13">
        <f t="shared" si="2"/>
        <v>7</v>
      </c>
      <c r="L9">
        <v>3075</v>
      </c>
      <c r="M9" s="1">
        <f t="shared" si="3"/>
        <v>9.6073034251989414E-3</v>
      </c>
      <c r="N9" s="13">
        <f t="shared" si="4"/>
        <v>9</v>
      </c>
      <c r="O9">
        <v>3320</v>
      </c>
      <c r="P9" s="1">
        <f t="shared" si="5"/>
        <v>1.035322587183829E-2</v>
      </c>
      <c r="Q9" s="13">
        <f t="shared" si="6"/>
        <v>7</v>
      </c>
      <c r="R9">
        <v>1737</v>
      </c>
      <c r="S9" s="1">
        <f t="shared" si="7"/>
        <v>4.8910702067089598E-3</v>
      </c>
      <c r="T9" s="13">
        <f t="shared" si="8"/>
        <v>8</v>
      </c>
      <c r="U9">
        <v>0</v>
      </c>
      <c r="V9" s="1">
        <f t="shared" si="9"/>
        <v>0</v>
      </c>
      <c r="W9" s="13">
        <f t="shared" si="10"/>
        <v>10.5</v>
      </c>
      <c r="X9">
        <v>0</v>
      </c>
      <c r="Y9" s="1">
        <f t="shared" si="11"/>
        <v>0</v>
      </c>
      <c r="Z9" s="13">
        <f t="shared" si="12"/>
        <v>9.5</v>
      </c>
      <c r="AA9">
        <v>0</v>
      </c>
      <c r="AB9" s="1">
        <f t="shared" si="13"/>
        <v>0</v>
      </c>
      <c r="AC9" s="13">
        <f t="shared" si="14"/>
        <v>9</v>
      </c>
      <c r="AD9">
        <f>(Table2[[#This Row],[c12]]&gt;0)+(Table2[[#This Row],[c13]]&gt;0)+(Table2[[#This Row],[c14]]&gt;0)+(Table2[[#This Row],[c15]]&gt;0)+(Table2[[#This Row],[c16]]&gt;0)+(Table2[[#This Row],[c17]]&gt;0)+(Table2[[#This Row],[c18]]&gt;0)</f>
        <v>4</v>
      </c>
      <c r="AE9">
        <f>COUNTIF(Table2[[#This Row],[0]:[4]],"give")</f>
        <v>3</v>
      </c>
    </row>
    <row r="10" spans="1:31" x14ac:dyDescent="0.75">
      <c r="A10" t="s">
        <v>25</v>
      </c>
      <c r="B10">
        <v>7626</v>
      </c>
      <c r="C10" s="2">
        <f t="shared" si="0"/>
        <v>3.7667555422083087E-3</v>
      </c>
      <c r="D10" t="s">
        <v>108</v>
      </c>
      <c r="E10" t="s">
        <v>109</v>
      </c>
      <c r="F10" t="s">
        <v>108</v>
      </c>
      <c r="G10" t="s">
        <v>108</v>
      </c>
      <c r="H10" t="s">
        <v>109</v>
      </c>
      <c r="I10">
        <v>0</v>
      </c>
      <c r="J10" s="2">
        <f t="shared" si="1"/>
        <v>0</v>
      </c>
      <c r="K10" s="13">
        <f t="shared" si="2"/>
        <v>13.5</v>
      </c>
      <c r="L10">
        <v>2412</v>
      </c>
      <c r="M10" s="1">
        <f t="shared" si="3"/>
        <v>7.5358750769365353E-3</v>
      </c>
      <c r="N10" s="13">
        <f t="shared" si="4"/>
        <v>10</v>
      </c>
      <c r="O10">
        <v>3099</v>
      </c>
      <c r="P10" s="1">
        <f t="shared" si="5"/>
        <v>9.6640502942249573E-3</v>
      </c>
      <c r="Q10" s="13">
        <f t="shared" si="6"/>
        <v>9</v>
      </c>
      <c r="R10">
        <v>2115</v>
      </c>
      <c r="S10" s="1">
        <f t="shared" si="7"/>
        <v>5.9554481791533973E-3</v>
      </c>
      <c r="T10" s="13">
        <f t="shared" si="8"/>
        <v>7</v>
      </c>
      <c r="U10">
        <v>0</v>
      </c>
      <c r="V10" s="1">
        <f t="shared" si="9"/>
        <v>0</v>
      </c>
      <c r="W10" s="13">
        <f t="shared" si="10"/>
        <v>10.5</v>
      </c>
      <c r="X10">
        <v>0</v>
      </c>
      <c r="Y10" s="1">
        <f t="shared" si="11"/>
        <v>0</v>
      </c>
      <c r="Z10" s="13">
        <f t="shared" si="12"/>
        <v>9.5</v>
      </c>
      <c r="AA10">
        <v>0</v>
      </c>
      <c r="AB10" s="1">
        <f t="shared" si="13"/>
        <v>0</v>
      </c>
      <c r="AC10" s="13">
        <f t="shared" si="14"/>
        <v>9</v>
      </c>
      <c r="AD10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10">
        <f>COUNTIF(Table2[[#This Row],[0]:[4]],"give")</f>
        <v>3</v>
      </c>
    </row>
    <row r="11" spans="1:31" x14ac:dyDescent="0.75">
      <c r="A11" t="s">
        <v>29</v>
      </c>
      <c r="B11">
        <v>6912</v>
      </c>
      <c r="C11" s="2">
        <f t="shared" si="0"/>
        <v>3.4140852750778692E-3</v>
      </c>
      <c r="D11" t="s">
        <v>108</v>
      </c>
      <c r="E11" t="s">
        <v>109</v>
      </c>
      <c r="F11" t="s">
        <v>109</v>
      </c>
      <c r="G11" t="s">
        <v>109</v>
      </c>
      <c r="H11" t="s">
        <v>108</v>
      </c>
      <c r="I11">
        <v>0</v>
      </c>
      <c r="J11" s="2">
        <f t="shared" si="1"/>
        <v>0</v>
      </c>
      <c r="K11" s="13">
        <f t="shared" si="2"/>
        <v>13.5</v>
      </c>
      <c r="L11">
        <v>5010</v>
      </c>
      <c r="M11" s="1">
        <f t="shared" si="3"/>
        <v>1.5652874848860715E-2</v>
      </c>
      <c r="N11" s="13">
        <f t="shared" si="4"/>
        <v>7</v>
      </c>
      <c r="O11">
        <v>1902</v>
      </c>
      <c r="P11" s="1">
        <f t="shared" si="5"/>
        <v>5.9312757856133822E-3</v>
      </c>
      <c r="Q11" s="13">
        <f t="shared" si="6"/>
        <v>10</v>
      </c>
      <c r="R11">
        <v>0</v>
      </c>
      <c r="S11" s="1">
        <f t="shared" si="7"/>
        <v>0</v>
      </c>
      <c r="T11" s="13">
        <f t="shared" si="8"/>
        <v>12.5</v>
      </c>
      <c r="U11">
        <v>0</v>
      </c>
      <c r="V11" s="1">
        <f t="shared" si="9"/>
        <v>0</v>
      </c>
      <c r="W11" s="13">
        <f t="shared" si="10"/>
        <v>10.5</v>
      </c>
      <c r="X11">
        <v>0</v>
      </c>
      <c r="Y11" s="1">
        <f t="shared" si="11"/>
        <v>0</v>
      </c>
      <c r="Z11" s="13">
        <f t="shared" si="12"/>
        <v>9.5</v>
      </c>
      <c r="AA11">
        <v>0</v>
      </c>
      <c r="AB11" s="1">
        <f t="shared" si="13"/>
        <v>0</v>
      </c>
      <c r="AC11" s="13">
        <f t="shared" si="14"/>
        <v>9</v>
      </c>
      <c r="AD11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1">
        <f>COUNTIF(Table2[[#This Row],[0]:[4]],"give")</f>
        <v>2</v>
      </c>
    </row>
    <row r="12" spans="1:31" x14ac:dyDescent="0.75">
      <c r="A12" t="s">
        <v>28</v>
      </c>
      <c r="B12">
        <v>3108</v>
      </c>
      <c r="C12" s="2">
        <f t="shared" si="0"/>
        <v>1.5351529275089723E-3</v>
      </c>
      <c r="D12" t="s">
        <v>108</v>
      </c>
      <c r="E12" t="s">
        <v>109</v>
      </c>
      <c r="F12" t="s">
        <v>109</v>
      </c>
      <c r="G12" t="s">
        <v>108</v>
      </c>
      <c r="H12" t="s">
        <v>108</v>
      </c>
      <c r="I12">
        <v>0</v>
      </c>
      <c r="J12" s="2">
        <f t="shared" si="1"/>
        <v>0</v>
      </c>
      <c r="K12" s="13">
        <f t="shared" si="2"/>
        <v>13.5</v>
      </c>
      <c r="L12">
        <v>2195</v>
      </c>
      <c r="M12" s="1">
        <f t="shared" si="3"/>
        <v>6.857896266117618E-3</v>
      </c>
      <c r="N12" s="13">
        <f t="shared" si="4"/>
        <v>13</v>
      </c>
      <c r="O12">
        <v>913</v>
      </c>
      <c r="P12" s="1">
        <f t="shared" si="5"/>
        <v>2.8471371147555297E-3</v>
      </c>
      <c r="Q12" s="13">
        <f t="shared" si="6"/>
        <v>11</v>
      </c>
      <c r="R12">
        <v>0</v>
      </c>
      <c r="S12" s="1">
        <f t="shared" si="7"/>
        <v>0</v>
      </c>
      <c r="T12" s="13">
        <f t="shared" si="8"/>
        <v>12.5</v>
      </c>
      <c r="U12">
        <v>0</v>
      </c>
      <c r="V12" s="1">
        <f t="shared" si="9"/>
        <v>0</v>
      </c>
      <c r="W12" s="13">
        <f t="shared" si="10"/>
        <v>10.5</v>
      </c>
      <c r="X12">
        <v>0</v>
      </c>
      <c r="Y12" s="1">
        <f t="shared" si="11"/>
        <v>0</v>
      </c>
      <c r="Z12" s="13">
        <f t="shared" si="12"/>
        <v>9.5</v>
      </c>
      <c r="AA12">
        <v>0</v>
      </c>
      <c r="AB12" s="1">
        <f t="shared" si="13"/>
        <v>0</v>
      </c>
      <c r="AC12" s="13">
        <f t="shared" si="14"/>
        <v>9</v>
      </c>
      <c r="AD12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2">
        <f>COUNTIF(Table2[[#This Row],[0]:[4]],"give")</f>
        <v>3</v>
      </c>
    </row>
    <row r="13" spans="1:31" x14ac:dyDescent="0.75">
      <c r="A13" t="s">
        <v>23</v>
      </c>
      <c r="B13">
        <v>2994</v>
      </c>
      <c r="C13" s="2">
        <f t="shared" si="0"/>
        <v>1.4788442293957088E-3</v>
      </c>
      <c r="D13" t="s">
        <v>108</v>
      </c>
      <c r="E13" t="s">
        <v>108</v>
      </c>
      <c r="F13" t="s">
        <v>109</v>
      </c>
      <c r="G13" t="s">
        <v>109</v>
      </c>
      <c r="H13" t="s">
        <v>108</v>
      </c>
      <c r="I13">
        <v>1</v>
      </c>
      <c r="J13" s="2">
        <f t="shared" si="1"/>
        <v>7.0921985815602835E-3</v>
      </c>
      <c r="K13" s="13">
        <f t="shared" si="2"/>
        <v>9.5</v>
      </c>
      <c r="L13">
        <v>2196</v>
      </c>
      <c r="M13" s="1">
        <f t="shared" si="3"/>
        <v>6.8610205924347564E-3</v>
      </c>
      <c r="N13" s="13">
        <f t="shared" si="4"/>
        <v>12</v>
      </c>
      <c r="O13">
        <v>797</v>
      </c>
      <c r="P13" s="1">
        <f t="shared" si="5"/>
        <v>2.4853978975467221E-3</v>
      </c>
      <c r="Q13" s="13">
        <f t="shared" si="6"/>
        <v>14</v>
      </c>
      <c r="R13">
        <v>0</v>
      </c>
      <c r="S13" s="1">
        <f t="shared" si="7"/>
        <v>0</v>
      </c>
      <c r="T13" s="13">
        <f t="shared" si="8"/>
        <v>12.5</v>
      </c>
      <c r="U13">
        <v>0</v>
      </c>
      <c r="V13" s="1">
        <f t="shared" si="9"/>
        <v>0</v>
      </c>
      <c r="W13" s="13">
        <f t="shared" si="10"/>
        <v>10.5</v>
      </c>
      <c r="X13">
        <v>0</v>
      </c>
      <c r="Y13" s="1">
        <f t="shared" si="11"/>
        <v>0</v>
      </c>
      <c r="Z13" s="13">
        <f t="shared" si="12"/>
        <v>9.5</v>
      </c>
      <c r="AA13">
        <v>0</v>
      </c>
      <c r="AB13" s="1">
        <f t="shared" si="13"/>
        <v>0</v>
      </c>
      <c r="AC13" s="13">
        <f t="shared" si="14"/>
        <v>9</v>
      </c>
      <c r="AD13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13">
        <f>COUNTIF(Table2[[#This Row],[0]:[4]],"give")</f>
        <v>3</v>
      </c>
    </row>
    <row r="14" spans="1:31" x14ac:dyDescent="0.75">
      <c r="A14" t="s">
        <v>20</v>
      </c>
      <c r="B14">
        <v>2967</v>
      </c>
      <c r="C14" s="2">
        <f t="shared" si="0"/>
        <v>1.4655079587899359E-3</v>
      </c>
      <c r="D14" t="s">
        <v>108</v>
      </c>
      <c r="E14" t="s">
        <v>108</v>
      </c>
      <c r="F14" t="s">
        <v>108</v>
      </c>
      <c r="G14" t="s">
        <v>109</v>
      </c>
      <c r="H14" t="s">
        <v>108</v>
      </c>
      <c r="I14">
        <v>2</v>
      </c>
      <c r="J14" s="2">
        <f t="shared" si="1"/>
        <v>1.4184397163120567E-2</v>
      </c>
      <c r="K14" s="13">
        <f t="shared" si="2"/>
        <v>7</v>
      </c>
      <c r="L14">
        <v>2337</v>
      </c>
      <c r="M14" s="1">
        <f t="shared" si="3"/>
        <v>7.3015506031511952E-3</v>
      </c>
      <c r="N14" s="13">
        <f t="shared" si="4"/>
        <v>11</v>
      </c>
      <c r="O14">
        <v>628</v>
      </c>
      <c r="P14" s="1">
        <f t="shared" si="5"/>
        <v>1.9583812793718212E-3</v>
      </c>
      <c r="Q14" s="13">
        <f t="shared" si="6"/>
        <v>15</v>
      </c>
      <c r="R14">
        <v>0</v>
      </c>
      <c r="S14" s="1">
        <f t="shared" si="7"/>
        <v>0</v>
      </c>
      <c r="T14" s="13">
        <f t="shared" si="8"/>
        <v>12.5</v>
      </c>
      <c r="U14">
        <v>0</v>
      </c>
      <c r="V14" s="1">
        <f t="shared" si="9"/>
        <v>0</v>
      </c>
      <c r="W14" s="13">
        <f t="shared" si="10"/>
        <v>10.5</v>
      </c>
      <c r="X14">
        <v>0</v>
      </c>
      <c r="Y14" s="1">
        <f t="shared" si="11"/>
        <v>0</v>
      </c>
      <c r="Z14" s="13">
        <f t="shared" si="12"/>
        <v>9.5</v>
      </c>
      <c r="AA14">
        <v>0</v>
      </c>
      <c r="AB14" s="1">
        <f t="shared" si="13"/>
        <v>0</v>
      </c>
      <c r="AC14" s="13">
        <f t="shared" si="14"/>
        <v>9</v>
      </c>
      <c r="AD14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14">
        <f>COUNTIF(Table2[[#This Row],[0]:[4]],"give")</f>
        <v>4</v>
      </c>
    </row>
    <row r="15" spans="1:31" x14ac:dyDescent="0.75">
      <c r="A15" t="s">
        <v>100</v>
      </c>
      <c r="B15">
        <v>2815</v>
      </c>
      <c r="C15" s="2">
        <f t="shared" si="0"/>
        <v>1.3904296946389181E-3</v>
      </c>
      <c r="D15" t="s">
        <v>108</v>
      </c>
      <c r="E15" t="s">
        <v>108</v>
      </c>
      <c r="F15" t="s">
        <v>109</v>
      </c>
      <c r="G15" t="s">
        <v>108</v>
      </c>
      <c r="H15" t="s">
        <v>108</v>
      </c>
      <c r="I15">
        <v>0</v>
      </c>
      <c r="J15" s="2">
        <f t="shared" si="1"/>
        <v>0</v>
      </c>
      <c r="K15" s="13">
        <f t="shared" si="2"/>
        <v>13.5</v>
      </c>
      <c r="L15">
        <v>1962</v>
      </c>
      <c r="M15" s="1">
        <f t="shared" si="3"/>
        <v>6.1299282342244955E-3</v>
      </c>
      <c r="N15" s="13">
        <f t="shared" si="4"/>
        <v>14</v>
      </c>
      <c r="O15">
        <v>853</v>
      </c>
      <c r="P15" s="1">
        <f t="shared" si="5"/>
        <v>2.6600306230958018E-3</v>
      </c>
      <c r="Q15" s="13">
        <f t="shared" si="6"/>
        <v>12</v>
      </c>
      <c r="R15">
        <v>0</v>
      </c>
      <c r="S15" s="1">
        <f t="shared" si="7"/>
        <v>0</v>
      </c>
      <c r="T15" s="13">
        <f t="shared" si="8"/>
        <v>12.5</v>
      </c>
      <c r="U15">
        <v>0</v>
      </c>
      <c r="V15" s="1">
        <f t="shared" si="9"/>
        <v>0</v>
      </c>
      <c r="W15" s="13">
        <f t="shared" si="10"/>
        <v>10.5</v>
      </c>
      <c r="X15">
        <v>0</v>
      </c>
      <c r="Y15" s="1">
        <f t="shared" si="11"/>
        <v>0</v>
      </c>
      <c r="Z15" s="13">
        <f t="shared" si="12"/>
        <v>9.5</v>
      </c>
      <c r="AA15">
        <v>0</v>
      </c>
      <c r="AB15" s="1">
        <f t="shared" si="13"/>
        <v>0</v>
      </c>
      <c r="AC15" s="13">
        <f t="shared" si="14"/>
        <v>9</v>
      </c>
      <c r="AD15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5">
        <f>COUNTIF(Table2[[#This Row],[0]:[4]],"give")</f>
        <v>4</v>
      </c>
    </row>
    <row r="16" spans="1:31" x14ac:dyDescent="0.75">
      <c r="A16" t="s">
        <v>101</v>
      </c>
      <c r="B16">
        <v>2735</v>
      </c>
      <c r="C16" s="2">
        <f t="shared" si="0"/>
        <v>1.3509148187699613E-3</v>
      </c>
      <c r="D16" t="s">
        <v>108</v>
      </c>
      <c r="E16" t="s">
        <v>109</v>
      </c>
      <c r="F16" t="s">
        <v>108</v>
      </c>
      <c r="G16" t="s">
        <v>108</v>
      </c>
      <c r="H16" t="s">
        <v>108</v>
      </c>
      <c r="I16">
        <v>0</v>
      </c>
      <c r="J16" s="2">
        <f t="shared" si="1"/>
        <v>0</v>
      </c>
      <c r="K16" s="13">
        <f t="shared" si="2"/>
        <v>13.5</v>
      </c>
      <c r="L16">
        <v>1898</v>
      </c>
      <c r="M16" s="1">
        <f t="shared" si="3"/>
        <v>5.9299713499276719E-3</v>
      </c>
      <c r="N16" s="13">
        <f t="shared" si="4"/>
        <v>15</v>
      </c>
      <c r="O16">
        <v>837</v>
      </c>
      <c r="P16" s="1">
        <f t="shared" si="5"/>
        <v>2.6101355586532074E-3</v>
      </c>
      <c r="Q16" s="13">
        <f t="shared" si="6"/>
        <v>13</v>
      </c>
      <c r="R16">
        <v>0</v>
      </c>
      <c r="S16" s="1">
        <f t="shared" si="7"/>
        <v>0</v>
      </c>
      <c r="T16" s="13">
        <f t="shared" si="8"/>
        <v>12.5</v>
      </c>
      <c r="U16">
        <v>0</v>
      </c>
      <c r="V16" s="1">
        <f t="shared" si="9"/>
        <v>0</v>
      </c>
      <c r="W16" s="13">
        <f t="shared" si="10"/>
        <v>10.5</v>
      </c>
      <c r="X16">
        <v>0</v>
      </c>
      <c r="Y16" s="1">
        <f t="shared" si="11"/>
        <v>0</v>
      </c>
      <c r="Z16" s="13">
        <f t="shared" si="12"/>
        <v>9.5</v>
      </c>
      <c r="AA16">
        <v>0</v>
      </c>
      <c r="AB16" s="1">
        <f t="shared" si="13"/>
        <v>0</v>
      </c>
      <c r="AC16" s="13">
        <f t="shared" si="14"/>
        <v>9</v>
      </c>
      <c r="AD16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6">
        <f>COUNTIF(Table2[[#This Row],[0]:[4]],"give")</f>
        <v>4</v>
      </c>
    </row>
    <row r="17" spans="1:31" x14ac:dyDescent="0.75">
      <c r="A17" t="s">
        <v>26</v>
      </c>
      <c r="B17">
        <v>2035</v>
      </c>
      <c r="C17" s="2">
        <f t="shared" si="0"/>
        <v>1.0051596549165891E-3</v>
      </c>
      <c r="D17" t="s">
        <v>108</v>
      </c>
      <c r="E17" t="s">
        <v>109</v>
      </c>
      <c r="F17" t="s">
        <v>108</v>
      </c>
      <c r="G17" t="s">
        <v>109</v>
      </c>
      <c r="H17" t="s">
        <v>108</v>
      </c>
      <c r="I17">
        <v>0</v>
      </c>
      <c r="J17" s="2">
        <f t="shared" si="1"/>
        <v>0</v>
      </c>
      <c r="K17" s="13">
        <f t="shared" si="2"/>
        <v>13.5</v>
      </c>
      <c r="L17">
        <v>1453</v>
      </c>
      <c r="M17" s="1">
        <f t="shared" si="3"/>
        <v>4.5396461388013207E-3</v>
      </c>
      <c r="N17" s="13">
        <f t="shared" si="4"/>
        <v>16</v>
      </c>
      <c r="O17">
        <v>582</v>
      </c>
      <c r="P17" s="1">
        <f t="shared" si="5"/>
        <v>1.8149329690993628E-3</v>
      </c>
      <c r="Q17" s="13">
        <f t="shared" si="6"/>
        <v>16</v>
      </c>
      <c r="R17">
        <v>0</v>
      </c>
      <c r="S17" s="1">
        <f t="shared" si="7"/>
        <v>0</v>
      </c>
      <c r="T17" s="13">
        <f t="shared" si="8"/>
        <v>12.5</v>
      </c>
      <c r="U17">
        <v>0</v>
      </c>
      <c r="V17" s="1">
        <f t="shared" si="9"/>
        <v>0</v>
      </c>
      <c r="W17" s="13">
        <f t="shared" si="10"/>
        <v>10.5</v>
      </c>
      <c r="X17">
        <v>0</v>
      </c>
      <c r="Y17" s="1">
        <f t="shared" si="11"/>
        <v>0</v>
      </c>
      <c r="Z17" s="13">
        <f t="shared" si="12"/>
        <v>9.5</v>
      </c>
      <c r="AA17">
        <v>0</v>
      </c>
      <c r="AB17" s="1">
        <f t="shared" si="13"/>
        <v>0</v>
      </c>
      <c r="AC17" s="13">
        <f t="shared" si="14"/>
        <v>9</v>
      </c>
      <c r="AD17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7">
        <f>COUNTIF(Table2[[#This Row],[0]:[4]],"give")</f>
        <v>3</v>
      </c>
    </row>
    <row r="18" spans="1:31" x14ac:dyDescent="0.75">
      <c r="B18">
        <f>SUM(B2:B17)</f>
        <v>2024554</v>
      </c>
      <c r="I18">
        <f>SUM(I2:I17)</f>
        <v>141</v>
      </c>
      <c r="L18">
        <f>SUM(L2:L17)</f>
        <v>320069</v>
      </c>
      <c r="M18">
        <f>SUM(M2:M17)</f>
        <v>1</v>
      </c>
      <c r="O18">
        <f>SUM(O2:O17)</f>
        <v>320673</v>
      </c>
      <c r="P18">
        <f>SUM(P2:P17)</f>
        <v>1.0000000000000002</v>
      </c>
      <c r="Q18" s="13" t="e">
        <f t="shared" si="6"/>
        <v>#N/A</v>
      </c>
      <c r="R18">
        <f>SUM(R2:R17)</f>
        <v>355137</v>
      </c>
      <c r="S18">
        <f>SUM(S2:S17)</f>
        <v>1</v>
      </c>
      <c r="U18">
        <f>SUM(U2:U17)</f>
        <v>445598</v>
      </c>
      <c r="V18">
        <f>SUM(V2:V17)</f>
        <v>1</v>
      </c>
      <c r="X18">
        <f>SUM(X2:X17)</f>
        <v>434991</v>
      </c>
      <c r="Y18">
        <f>SUM(Y2:Y17)</f>
        <v>1</v>
      </c>
      <c r="AA18">
        <f>SUM(AA2:AA17)</f>
        <v>147945</v>
      </c>
      <c r="AB18">
        <f>SUM(AB2:AB17)</f>
        <v>1</v>
      </c>
    </row>
    <row r="19" spans="1:31" x14ac:dyDescent="0.75">
      <c r="I19">
        <f>COUNTIF(I$2:I$17,"&lt;&gt;0")</f>
        <v>10</v>
      </c>
      <c r="L19">
        <f>COUNTIF(L$2:L$17,"&lt;&gt;0")</f>
        <v>16</v>
      </c>
      <c r="O19">
        <f>COUNTIF(O$2:O$17,"&lt;&gt;0")</f>
        <v>16</v>
      </c>
      <c r="R19">
        <f>COUNTIF(R$2:R$17,"&lt;&gt;0")</f>
        <v>8</v>
      </c>
      <c r="U19">
        <f>COUNTIF(U$2:U$17,"&lt;&gt;0")</f>
        <v>4</v>
      </c>
      <c r="X19">
        <f>COUNTIF(X$2:X$17,"&lt;&gt;0")</f>
        <v>2</v>
      </c>
      <c r="AA19">
        <f>COUNTIF(AA$2:AA$17,"&lt;&gt;0")</f>
        <v>1</v>
      </c>
    </row>
    <row r="21" spans="1:31" x14ac:dyDescent="0.75">
      <c r="C21" t="s">
        <v>160</v>
      </c>
      <c r="D21" t="s">
        <v>159</v>
      </c>
    </row>
    <row r="22" spans="1:31" x14ac:dyDescent="0.75">
      <c r="A22" t="s">
        <v>162</v>
      </c>
      <c r="B22" s="17">
        <v>0.84</v>
      </c>
      <c r="C22">
        <v>6</v>
      </c>
      <c r="D22">
        <v>2018</v>
      </c>
    </row>
    <row r="23" spans="1:31" x14ac:dyDescent="0.75">
      <c r="A23" t="s">
        <v>161</v>
      </c>
      <c r="B23" s="17">
        <v>0.08</v>
      </c>
      <c r="C23">
        <v>5</v>
      </c>
      <c r="D23">
        <v>2017</v>
      </c>
    </row>
    <row r="24" spans="1:31" x14ac:dyDescent="0.75">
      <c r="A24" t="s">
        <v>163</v>
      </c>
      <c r="B24" s="18">
        <v>2.1899999999999999E-2</v>
      </c>
      <c r="C24">
        <v>4</v>
      </c>
      <c r="D24">
        <v>2016</v>
      </c>
    </row>
    <row r="25" spans="1:31" x14ac:dyDescent="0.75">
      <c r="A25" t="s">
        <v>164</v>
      </c>
      <c r="B25" s="18">
        <v>1.8599999999999998E-2</v>
      </c>
      <c r="C25">
        <v>4</v>
      </c>
      <c r="D25">
        <v>2016</v>
      </c>
    </row>
    <row r="26" spans="1:31" x14ac:dyDescent="0.75">
      <c r="A26" t="s">
        <v>165</v>
      </c>
      <c r="B26" s="18">
        <v>8.6999999999999994E-3</v>
      </c>
    </row>
    <row r="27" spans="1:31" x14ac:dyDescent="0.75">
      <c r="B27" s="18"/>
    </row>
    <row r="29" spans="1:31" x14ac:dyDescent="0.75">
      <c r="B29" t="s">
        <v>139</v>
      </c>
      <c r="D29" s="4" t="s">
        <v>132</v>
      </c>
      <c r="E29" s="4" t="s">
        <v>133</v>
      </c>
      <c r="F29" s="4" t="s">
        <v>134</v>
      </c>
      <c r="G29" s="4" t="s">
        <v>135</v>
      </c>
      <c r="H29" s="4" t="s">
        <v>136</v>
      </c>
      <c r="I29" s="14" t="s">
        <v>138</v>
      </c>
      <c r="J29" s="14" t="s">
        <v>156</v>
      </c>
    </row>
    <row r="30" spans="1:31" x14ac:dyDescent="0.75">
      <c r="B30">
        <v>1</v>
      </c>
      <c r="C30">
        <v>1</v>
      </c>
      <c r="D30" s="3" t="s">
        <v>108</v>
      </c>
      <c r="E30" s="3" t="s">
        <v>109</v>
      </c>
      <c r="F30" s="3" t="s">
        <v>109</v>
      </c>
      <c r="G30" s="3" t="s">
        <v>109</v>
      </c>
      <c r="H30" s="3" t="s">
        <v>109</v>
      </c>
      <c r="I30">
        <f t="shared" ref="I30:I45" si="15">COUNTIF(D30:H30,"give")</f>
        <v>1</v>
      </c>
      <c r="J30" s="16" t="s">
        <v>140</v>
      </c>
    </row>
    <row r="31" spans="1:31" x14ac:dyDescent="0.75">
      <c r="B31">
        <v>2</v>
      </c>
      <c r="C31">
        <v>2</v>
      </c>
      <c r="D31" s="7" t="s">
        <v>108</v>
      </c>
      <c r="E31" s="7" t="s">
        <v>108</v>
      </c>
      <c r="F31" s="7" t="s">
        <v>109</v>
      </c>
      <c r="G31" s="7" t="s">
        <v>109</v>
      </c>
      <c r="H31" s="7" t="s">
        <v>109</v>
      </c>
      <c r="I31">
        <f t="shared" si="15"/>
        <v>2</v>
      </c>
      <c r="J31" s="16" t="s">
        <v>149</v>
      </c>
    </row>
    <row r="32" spans="1:31" x14ac:dyDescent="0.75">
      <c r="B32">
        <v>3</v>
      </c>
      <c r="C32">
        <v>10</v>
      </c>
      <c r="D32" s="3" t="s">
        <v>108</v>
      </c>
      <c r="E32" s="3" t="s">
        <v>109</v>
      </c>
      <c r="F32" s="3" t="s">
        <v>108</v>
      </c>
      <c r="G32" s="3" t="s">
        <v>109</v>
      </c>
      <c r="H32" s="3" t="s">
        <v>109</v>
      </c>
      <c r="I32">
        <f t="shared" si="15"/>
        <v>2</v>
      </c>
      <c r="J32" s="16" t="s">
        <v>141</v>
      </c>
    </row>
    <row r="33" spans="2:10" x14ac:dyDescent="0.75">
      <c r="B33">
        <v>6</v>
      </c>
      <c r="C33">
        <v>14</v>
      </c>
      <c r="D33" s="7" t="s">
        <v>108</v>
      </c>
      <c r="E33" s="7" t="s">
        <v>109</v>
      </c>
      <c r="F33" s="7" t="s">
        <v>109</v>
      </c>
      <c r="G33" s="7" t="s">
        <v>108</v>
      </c>
      <c r="H33" s="7" t="s">
        <v>109</v>
      </c>
      <c r="I33">
        <f t="shared" si="15"/>
        <v>2</v>
      </c>
      <c r="J33" s="16" t="s">
        <v>142</v>
      </c>
    </row>
    <row r="34" spans="2:10" x14ac:dyDescent="0.75">
      <c r="B34">
        <v>7</v>
      </c>
      <c r="C34">
        <v>16</v>
      </c>
      <c r="D34" s="3" t="s">
        <v>108</v>
      </c>
      <c r="E34" s="3" t="s">
        <v>109</v>
      </c>
      <c r="F34" s="3" t="s">
        <v>109</v>
      </c>
      <c r="G34" s="3" t="s">
        <v>109</v>
      </c>
      <c r="H34" s="3" t="s">
        <v>108</v>
      </c>
      <c r="I34">
        <f t="shared" si="15"/>
        <v>2</v>
      </c>
      <c r="J34" s="16" t="s">
        <v>143</v>
      </c>
    </row>
    <row r="35" spans="2:10" x14ac:dyDescent="0.75">
      <c r="B35">
        <v>5</v>
      </c>
      <c r="C35">
        <v>3</v>
      </c>
      <c r="D35" s="3" t="s">
        <v>108</v>
      </c>
      <c r="E35" s="3" t="s">
        <v>108</v>
      </c>
      <c r="F35" s="3" t="s">
        <v>108</v>
      </c>
      <c r="G35" s="3" t="s">
        <v>109</v>
      </c>
      <c r="H35" s="3" t="s">
        <v>109</v>
      </c>
      <c r="I35">
        <f t="shared" si="15"/>
        <v>3</v>
      </c>
      <c r="J35" s="16" t="s">
        <v>150</v>
      </c>
    </row>
    <row r="36" spans="2:10" x14ac:dyDescent="0.75">
      <c r="B36">
        <v>9</v>
      </c>
      <c r="C36">
        <v>4</v>
      </c>
      <c r="D36" s="3" t="s">
        <v>108</v>
      </c>
      <c r="E36" s="3" t="s">
        <v>108</v>
      </c>
      <c r="F36" s="3" t="s">
        <v>109</v>
      </c>
      <c r="G36" s="3" t="s">
        <v>108</v>
      </c>
      <c r="H36" s="3" t="s">
        <v>109</v>
      </c>
      <c r="I36">
        <f t="shared" si="15"/>
        <v>3</v>
      </c>
      <c r="J36" s="16" t="s">
        <v>144</v>
      </c>
    </row>
    <row r="37" spans="2:10" x14ac:dyDescent="0.75">
      <c r="B37">
        <v>12</v>
      </c>
      <c r="C37">
        <v>5</v>
      </c>
      <c r="D37" s="7" t="s">
        <v>108</v>
      </c>
      <c r="E37" s="7" t="s">
        <v>108</v>
      </c>
      <c r="F37" s="7" t="s">
        <v>109</v>
      </c>
      <c r="G37" s="7" t="s">
        <v>109</v>
      </c>
      <c r="H37" s="7" t="s">
        <v>108</v>
      </c>
      <c r="I37">
        <f t="shared" si="15"/>
        <v>3</v>
      </c>
      <c r="J37" s="16" t="s">
        <v>145</v>
      </c>
    </row>
    <row r="38" spans="2:10" x14ac:dyDescent="0.75">
      <c r="B38">
        <v>10</v>
      </c>
      <c r="C38">
        <v>11</v>
      </c>
      <c r="D38" s="7" t="s">
        <v>108</v>
      </c>
      <c r="E38" s="7" t="s">
        <v>109</v>
      </c>
      <c r="F38" s="7" t="s">
        <v>108</v>
      </c>
      <c r="G38" s="7" t="s">
        <v>108</v>
      </c>
      <c r="H38" s="7" t="s">
        <v>109</v>
      </c>
      <c r="I38">
        <f t="shared" si="15"/>
        <v>3</v>
      </c>
      <c r="J38" s="16" t="s">
        <v>146</v>
      </c>
    </row>
    <row r="39" spans="2:10" x14ac:dyDescent="0.75">
      <c r="B39">
        <v>16</v>
      </c>
      <c r="C39">
        <v>12</v>
      </c>
      <c r="D39" s="7" t="s">
        <v>108</v>
      </c>
      <c r="E39" s="7" t="s">
        <v>109</v>
      </c>
      <c r="F39" s="7" t="s">
        <v>108</v>
      </c>
      <c r="G39" s="7" t="s">
        <v>109</v>
      </c>
      <c r="H39" s="7" t="s">
        <v>108</v>
      </c>
      <c r="I39">
        <f t="shared" si="15"/>
        <v>3</v>
      </c>
      <c r="J39" s="16" t="s">
        <v>147</v>
      </c>
    </row>
    <row r="40" spans="2:10" x14ac:dyDescent="0.75">
      <c r="B40">
        <v>13</v>
      </c>
      <c r="C40">
        <v>15</v>
      </c>
      <c r="D40" s="3" t="s">
        <v>108</v>
      </c>
      <c r="E40" s="3" t="s">
        <v>109</v>
      </c>
      <c r="F40" s="3" t="s">
        <v>109</v>
      </c>
      <c r="G40" s="3" t="s">
        <v>108</v>
      </c>
      <c r="H40" s="3" t="s">
        <v>108</v>
      </c>
      <c r="I40">
        <f t="shared" si="15"/>
        <v>3</v>
      </c>
      <c r="J40" s="16" t="s">
        <v>148</v>
      </c>
    </row>
    <row r="41" spans="2:10" x14ac:dyDescent="0.75">
      <c r="B41">
        <v>8</v>
      </c>
      <c r="C41">
        <v>6</v>
      </c>
      <c r="D41" s="7" t="s">
        <v>108</v>
      </c>
      <c r="E41" s="7" t="s">
        <v>108</v>
      </c>
      <c r="F41" s="7" t="s">
        <v>108</v>
      </c>
      <c r="G41" s="7" t="s">
        <v>108</v>
      </c>
      <c r="H41" s="7" t="s">
        <v>109</v>
      </c>
      <c r="I41">
        <f t="shared" si="15"/>
        <v>4</v>
      </c>
      <c r="J41" s="16" t="s">
        <v>151</v>
      </c>
    </row>
    <row r="42" spans="2:10" x14ac:dyDescent="0.75">
      <c r="B42">
        <v>14</v>
      </c>
      <c r="C42">
        <v>7</v>
      </c>
      <c r="D42" s="7" t="s">
        <v>108</v>
      </c>
      <c r="E42" s="7" t="s">
        <v>108</v>
      </c>
      <c r="F42" s="7" t="s">
        <v>109</v>
      </c>
      <c r="G42" s="7" t="s">
        <v>108</v>
      </c>
      <c r="H42" s="7" t="s">
        <v>108</v>
      </c>
      <c r="I42">
        <f t="shared" si="15"/>
        <v>4</v>
      </c>
      <c r="J42" s="16" t="s">
        <v>152</v>
      </c>
    </row>
    <row r="43" spans="2:10" x14ac:dyDescent="0.75">
      <c r="B43">
        <v>11</v>
      </c>
      <c r="C43">
        <v>8</v>
      </c>
      <c r="D43" s="3" t="s">
        <v>108</v>
      </c>
      <c r="E43" s="3" t="s">
        <v>108</v>
      </c>
      <c r="F43" s="3" t="s">
        <v>108</v>
      </c>
      <c r="G43" s="3" t="s">
        <v>109</v>
      </c>
      <c r="H43" s="3" t="s">
        <v>108</v>
      </c>
      <c r="I43">
        <f t="shared" si="15"/>
        <v>4</v>
      </c>
      <c r="J43" s="16" t="s">
        <v>153</v>
      </c>
    </row>
    <row r="44" spans="2:10" x14ac:dyDescent="0.75">
      <c r="B44">
        <v>15</v>
      </c>
      <c r="C44">
        <v>13</v>
      </c>
      <c r="D44" s="3" t="s">
        <v>108</v>
      </c>
      <c r="E44" s="3" t="s">
        <v>109</v>
      </c>
      <c r="F44" s="3" t="s">
        <v>108</v>
      </c>
      <c r="G44" s="3" t="s">
        <v>108</v>
      </c>
      <c r="H44" s="3" t="s">
        <v>108</v>
      </c>
      <c r="I44">
        <f t="shared" si="15"/>
        <v>4</v>
      </c>
      <c r="J44" s="16" t="s">
        <v>154</v>
      </c>
    </row>
    <row r="45" spans="2:10" x14ac:dyDescent="0.75">
      <c r="B45">
        <v>4</v>
      </c>
      <c r="C45">
        <v>9</v>
      </c>
      <c r="D45" s="7" t="s">
        <v>108</v>
      </c>
      <c r="E45" s="7" t="s">
        <v>108</v>
      </c>
      <c r="F45" s="7" t="s">
        <v>108</v>
      </c>
      <c r="G45" s="7" t="s">
        <v>108</v>
      </c>
      <c r="H45" s="7" t="s">
        <v>108</v>
      </c>
      <c r="I45">
        <f t="shared" si="15"/>
        <v>5</v>
      </c>
      <c r="J45" s="16" t="s">
        <v>155</v>
      </c>
    </row>
    <row r="50" spans="1:8" x14ac:dyDescent="0.75">
      <c r="A50">
        <v>0</v>
      </c>
      <c r="B50">
        <v>1</v>
      </c>
      <c r="C50">
        <v>2</v>
      </c>
      <c r="D50">
        <v>3</v>
      </c>
      <c r="E50">
        <v>4</v>
      </c>
    </row>
    <row r="51" spans="1:8" x14ac:dyDescent="0.75">
      <c r="A51">
        <v>2024554</v>
      </c>
      <c r="B51">
        <v>243436</v>
      </c>
      <c r="C51">
        <v>124288</v>
      </c>
      <c r="D51">
        <v>68920</v>
      </c>
      <c r="E51">
        <v>36668</v>
      </c>
    </row>
    <row r="52" spans="1:8" x14ac:dyDescent="0.75">
      <c r="A52" t="s">
        <v>16</v>
      </c>
      <c r="B52" s="19" t="s">
        <v>17</v>
      </c>
      <c r="C52" t="s">
        <v>24</v>
      </c>
      <c r="D52" t="s">
        <v>27</v>
      </c>
      <c r="E52" t="s">
        <v>102</v>
      </c>
      <c r="F52">
        <v>1</v>
      </c>
      <c r="G52">
        <f>COUNTIF($A$70:$A$70,"*0*")</f>
        <v>0</v>
      </c>
      <c r="H52">
        <f>COUNTIF(C52:C59,"*1*")</f>
        <v>4</v>
      </c>
    </row>
    <row r="53" spans="1:8" x14ac:dyDescent="0.75">
      <c r="A53" t="s">
        <v>17</v>
      </c>
      <c r="B53" s="19" t="s">
        <v>18</v>
      </c>
      <c r="C53" t="s">
        <v>18</v>
      </c>
      <c r="D53" t="s">
        <v>19</v>
      </c>
      <c r="E53" t="s">
        <v>29</v>
      </c>
      <c r="F53">
        <v>2</v>
      </c>
      <c r="G53">
        <f>COUNTIF($A$70:$A$70,"*1*")</f>
        <v>0</v>
      </c>
    </row>
    <row r="54" spans="1:8" x14ac:dyDescent="0.75">
      <c r="A54" t="s">
        <v>24</v>
      </c>
      <c r="B54" s="19" t="s">
        <v>19</v>
      </c>
      <c r="C54" t="s">
        <v>19</v>
      </c>
      <c r="D54" t="s">
        <v>102</v>
      </c>
      <c r="E54" t="s">
        <v>28</v>
      </c>
      <c r="F54">
        <v>3</v>
      </c>
      <c r="G54">
        <f>COUNTIF($A$70:$A$70,"*2*")</f>
        <v>0</v>
      </c>
    </row>
    <row r="55" spans="1:8" x14ac:dyDescent="0.75">
      <c r="A55" t="s">
        <v>18</v>
      </c>
      <c r="B55" s="19" t="s">
        <v>102</v>
      </c>
      <c r="C55" t="s">
        <v>102</v>
      </c>
      <c r="D55" t="s">
        <v>21</v>
      </c>
      <c r="E55" t="s">
        <v>23</v>
      </c>
      <c r="F55">
        <v>4</v>
      </c>
      <c r="G55">
        <f>COUNTIF($A$70:$A$70,"*3*")</f>
        <v>0</v>
      </c>
    </row>
    <row r="56" spans="1:8" x14ac:dyDescent="0.75">
      <c r="A56" t="s">
        <v>27</v>
      </c>
      <c r="B56" s="19" t="s">
        <v>21</v>
      </c>
      <c r="C56" t="s">
        <v>25</v>
      </c>
      <c r="D56" t="s">
        <v>25</v>
      </c>
      <c r="E56" t="s">
        <v>20</v>
      </c>
      <c r="F56">
        <v>5</v>
      </c>
      <c r="G56">
        <f>COUNTIF($A$70:$A$70,"*4*")</f>
        <v>0</v>
      </c>
    </row>
    <row r="57" spans="1:8" x14ac:dyDescent="0.75">
      <c r="A57" t="s">
        <v>19</v>
      </c>
      <c r="B57" s="19" t="s">
        <v>23</v>
      </c>
      <c r="C57" t="s">
        <v>20</v>
      </c>
      <c r="D57" t="s">
        <v>28</v>
      </c>
      <c r="E57" t="s">
        <v>100</v>
      </c>
      <c r="F57">
        <v>6</v>
      </c>
    </row>
    <row r="58" spans="1:8" x14ac:dyDescent="0.75">
      <c r="A58" t="s">
        <v>102</v>
      </c>
      <c r="B58" s="19" t="s">
        <v>20</v>
      </c>
      <c r="C58" t="s">
        <v>101</v>
      </c>
      <c r="D58" t="s">
        <v>100</v>
      </c>
      <c r="E58" t="s">
        <v>101</v>
      </c>
      <c r="F58">
        <v>7</v>
      </c>
    </row>
    <row r="59" spans="1:8" x14ac:dyDescent="0.75">
      <c r="A59" t="s">
        <v>21</v>
      </c>
      <c r="B59" s="19" t="s">
        <v>100</v>
      </c>
      <c r="C59" t="s">
        <v>26</v>
      </c>
      <c r="D59" t="s">
        <v>101</v>
      </c>
      <c r="E59" t="s">
        <v>26</v>
      </c>
      <c r="F59">
        <v>8</v>
      </c>
    </row>
    <row r="60" spans="1:8" x14ac:dyDescent="0.75">
      <c r="A60" t="s">
        <v>25</v>
      </c>
      <c r="F60">
        <v>9</v>
      </c>
    </row>
    <row r="61" spans="1:8" x14ac:dyDescent="0.75">
      <c r="A61" t="s">
        <v>29</v>
      </c>
      <c r="F61">
        <v>10</v>
      </c>
    </row>
    <row r="62" spans="1:8" x14ac:dyDescent="0.75">
      <c r="A62" t="s">
        <v>28</v>
      </c>
      <c r="F62">
        <v>11</v>
      </c>
    </row>
    <row r="63" spans="1:8" x14ac:dyDescent="0.75">
      <c r="A63" t="s">
        <v>23</v>
      </c>
      <c r="F63">
        <v>12</v>
      </c>
    </row>
    <row r="64" spans="1:8" x14ac:dyDescent="0.75">
      <c r="A64" t="s">
        <v>20</v>
      </c>
      <c r="F64">
        <v>13</v>
      </c>
    </row>
    <row r="65" spans="1:29" x14ac:dyDescent="0.75">
      <c r="A65" t="s">
        <v>100</v>
      </c>
      <c r="F65">
        <v>14</v>
      </c>
    </row>
    <row r="66" spans="1:29" x14ac:dyDescent="0.75">
      <c r="A66" t="s">
        <v>101</v>
      </c>
      <c r="F66">
        <v>15</v>
      </c>
    </row>
    <row r="67" spans="1:29" x14ac:dyDescent="0.75">
      <c r="A67" t="s">
        <v>26</v>
      </c>
      <c r="F67">
        <v>16</v>
      </c>
    </row>
    <row r="71" spans="1:29" x14ac:dyDescent="0.75">
      <c r="C71">
        <v>0</v>
      </c>
      <c r="D71">
        <v>1</v>
      </c>
      <c r="E71">
        <v>2</v>
      </c>
      <c r="F71">
        <v>3</v>
      </c>
      <c r="G71">
        <v>4</v>
      </c>
      <c r="L71" s="5" t="s">
        <v>16</v>
      </c>
      <c r="M71" s="6" t="s">
        <v>17</v>
      </c>
      <c r="N71" s="5" t="s">
        <v>24</v>
      </c>
      <c r="O71" s="6" t="s">
        <v>18</v>
      </c>
      <c r="P71" s="5" t="s">
        <v>27</v>
      </c>
      <c r="Q71" s="6" t="s">
        <v>19</v>
      </c>
      <c r="R71" s="5" t="s">
        <v>102</v>
      </c>
      <c r="S71" s="6" t="s">
        <v>21</v>
      </c>
      <c r="T71" s="5" t="s">
        <v>25</v>
      </c>
      <c r="U71" s="6" t="s">
        <v>29</v>
      </c>
      <c r="V71" s="5" t="s">
        <v>28</v>
      </c>
      <c r="W71" s="6" t="s">
        <v>23</v>
      </c>
      <c r="X71" s="5" t="s">
        <v>20</v>
      </c>
      <c r="Y71" s="6" t="s">
        <v>100</v>
      </c>
      <c r="Z71" s="5" t="s">
        <v>101</v>
      </c>
      <c r="AA71" s="6" t="s">
        <v>26</v>
      </c>
      <c r="AC71" t="s">
        <v>253</v>
      </c>
    </row>
    <row r="72" spans="1:29" x14ac:dyDescent="0.75">
      <c r="A72" s="5" t="s">
        <v>16</v>
      </c>
      <c r="B72" s="3">
        <v>1696680</v>
      </c>
      <c r="C72" s="3">
        <v>1696680</v>
      </c>
      <c r="D72" s="3">
        <v>0</v>
      </c>
      <c r="E72" s="3">
        <v>0</v>
      </c>
      <c r="F72" s="3">
        <v>0</v>
      </c>
      <c r="G72" s="3" t="s">
        <v>109</v>
      </c>
      <c r="I72" s="15" t="s">
        <v>166</v>
      </c>
      <c r="J72">
        <f>SUM(L72:AA72)</f>
        <v>2024554</v>
      </c>
      <c r="K72" t="s">
        <v>182</v>
      </c>
      <c r="L72" s="3">
        <v>1696680</v>
      </c>
      <c r="M72" s="7">
        <v>162004</v>
      </c>
      <c r="N72" s="3">
        <v>44403</v>
      </c>
      <c r="O72" s="7">
        <v>37639</v>
      </c>
      <c r="P72" s="3">
        <v>17619</v>
      </c>
      <c r="Q72" s="7">
        <v>13781</v>
      </c>
      <c r="R72" s="3">
        <v>13102</v>
      </c>
      <c r="S72" s="7">
        <v>8134</v>
      </c>
      <c r="T72" s="3">
        <v>7626</v>
      </c>
      <c r="U72" s="7">
        <v>6912</v>
      </c>
      <c r="V72" s="3">
        <v>3108</v>
      </c>
      <c r="W72" s="7">
        <v>2994</v>
      </c>
      <c r="X72" s="3">
        <v>2967</v>
      </c>
      <c r="Y72" s="7">
        <v>2815</v>
      </c>
      <c r="Z72" s="3">
        <v>2735</v>
      </c>
      <c r="AA72" s="7">
        <v>2035</v>
      </c>
      <c r="AC72">
        <f>COUNTIF(L72:AA72,"&lt;&gt;")</f>
        <v>16</v>
      </c>
    </row>
    <row r="73" spans="1:29" x14ac:dyDescent="0.75">
      <c r="A73" s="6" t="s">
        <v>17</v>
      </c>
      <c r="B73" s="7">
        <v>162004</v>
      </c>
      <c r="C73" s="7" t="s">
        <v>108</v>
      </c>
      <c r="D73" s="7" t="s">
        <v>108</v>
      </c>
      <c r="E73" s="7" t="s">
        <v>109</v>
      </c>
      <c r="F73" s="7" t="s">
        <v>109</v>
      </c>
      <c r="G73" s="7" t="s">
        <v>109</v>
      </c>
      <c r="I73" t="s">
        <v>167</v>
      </c>
      <c r="J73">
        <f t="shared" ref="J73:J76" si="16">SUM(L73:AA73)</f>
        <v>243436</v>
      </c>
      <c r="K73" t="s">
        <v>183</v>
      </c>
      <c r="M73" s="7">
        <v>162004</v>
      </c>
      <c r="O73">
        <v>37639</v>
      </c>
      <c r="Q73">
        <v>13781</v>
      </c>
      <c r="R73">
        <v>13102</v>
      </c>
      <c r="S73">
        <v>8134</v>
      </c>
      <c r="W73">
        <v>2994</v>
      </c>
      <c r="X73">
        <v>2967</v>
      </c>
      <c r="Y73">
        <v>2815</v>
      </c>
      <c r="AC73">
        <f t="shared" ref="AC73:AC76" si="17">COUNTIF(L73:AA73,"&lt;&gt;")</f>
        <v>8</v>
      </c>
    </row>
    <row r="74" spans="1:29" x14ac:dyDescent="0.75">
      <c r="A74" s="5" t="s">
        <v>24</v>
      </c>
      <c r="B74" s="3">
        <v>44403</v>
      </c>
      <c r="C74" s="3" t="s">
        <v>108</v>
      </c>
      <c r="D74" s="3" t="s">
        <v>109</v>
      </c>
      <c r="E74" s="3" t="s">
        <v>108</v>
      </c>
      <c r="F74" s="3" t="s">
        <v>109</v>
      </c>
      <c r="G74" s="3" t="s">
        <v>109</v>
      </c>
      <c r="I74" s="15" t="s">
        <v>168</v>
      </c>
      <c r="J74">
        <f t="shared" si="16"/>
        <v>124288</v>
      </c>
      <c r="K74" s="15" t="s">
        <v>184</v>
      </c>
      <c r="N74">
        <f>N72</f>
        <v>44403</v>
      </c>
      <c r="O74">
        <f t="shared" ref="O74:AA74" si="18">O72</f>
        <v>37639</v>
      </c>
      <c r="Q74">
        <f t="shared" si="18"/>
        <v>13781</v>
      </c>
      <c r="R74">
        <f t="shared" si="18"/>
        <v>13102</v>
      </c>
      <c r="T74">
        <f t="shared" si="18"/>
        <v>7626</v>
      </c>
      <c r="X74">
        <f t="shared" si="18"/>
        <v>2967</v>
      </c>
      <c r="Z74">
        <f t="shared" si="18"/>
        <v>2735</v>
      </c>
      <c r="AA74">
        <f t="shared" si="18"/>
        <v>2035</v>
      </c>
      <c r="AC74">
        <f t="shared" si="17"/>
        <v>8</v>
      </c>
    </row>
    <row r="75" spans="1:29" x14ac:dyDescent="0.75">
      <c r="A75" s="6" t="s">
        <v>18</v>
      </c>
      <c r="B75" s="7">
        <v>37639</v>
      </c>
      <c r="C75" s="7" t="s">
        <v>108</v>
      </c>
      <c r="D75" s="7" t="s">
        <v>108</v>
      </c>
      <c r="E75" s="7" t="s">
        <v>108</v>
      </c>
      <c r="F75" s="7" t="s">
        <v>109</v>
      </c>
      <c r="G75" s="7" t="s">
        <v>109</v>
      </c>
      <c r="I75" t="s">
        <v>169</v>
      </c>
      <c r="J75">
        <f t="shared" si="16"/>
        <v>68920</v>
      </c>
      <c r="K75" t="s">
        <v>185</v>
      </c>
      <c r="P75">
        <f>P72</f>
        <v>17619</v>
      </c>
      <c r="Q75">
        <f t="shared" ref="Q75:Z75" si="19">Q72</f>
        <v>13781</v>
      </c>
      <c r="R75">
        <f t="shared" si="19"/>
        <v>13102</v>
      </c>
      <c r="S75">
        <f t="shared" si="19"/>
        <v>8134</v>
      </c>
      <c r="T75">
        <f t="shared" si="19"/>
        <v>7626</v>
      </c>
      <c r="V75">
        <f t="shared" si="19"/>
        <v>3108</v>
      </c>
      <c r="Y75">
        <f t="shared" si="19"/>
        <v>2815</v>
      </c>
      <c r="Z75">
        <f t="shared" si="19"/>
        <v>2735</v>
      </c>
      <c r="AC75">
        <f t="shared" si="17"/>
        <v>8</v>
      </c>
    </row>
    <row r="76" spans="1:29" x14ac:dyDescent="0.75">
      <c r="A76" s="5" t="s">
        <v>27</v>
      </c>
      <c r="B76" s="3">
        <v>17619</v>
      </c>
      <c r="C76" s="3" t="s">
        <v>108</v>
      </c>
      <c r="D76" s="3" t="s">
        <v>109</v>
      </c>
      <c r="E76" s="3" t="s">
        <v>109</v>
      </c>
      <c r="F76" s="3" t="s">
        <v>108</v>
      </c>
      <c r="G76" s="3" t="s">
        <v>109</v>
      </c>
      <c r="I76" s="15" t="s">
        <v>170</v>
      </c>
      <c r="J76">
        <f t="shared" si="16"/>
        <v>36668</v>
      </c>
      <c r="K76" s="15" t="s">
        <v>186</v>
      </c>
      <c r="R76">
        <f>R72</f>
        <v>13102</v>
      </c>
      <c r="U76">
        <f t="shared" ref="U76:AA76" si="20">U72</f>
        <v>6912</v>
      </c>
      <c r="V76">
        <f t="shared" si="20"/>
        <v>3108</v>
      </c>
      <c r="W76">
        <f t="shared" si="20"/>
        <v>2994</v>
      </c>
      <c r="X76">
        <f t="shared" si="20"/>
        <v>2967</v>
      </c>
      <c r="Y76">
        <f t="shared" si="20"/>
        <v>2815</v>
      </c>
      <c r="Z76">
        <f t="shared" si="20"/>
        <v>2735</v>
      </c>
      <c r="AA76">
        <f t="shared" si="20"/>
        <v>2035</v>
      </c>
      <c r="AC76">
        <f t="shared" si="17"/>
        <v>8</v>
      </c>
    </row>
    <row r="77" spans="1:29" x14ac:dyDescent="0.75">
      <c r="A77" s="6" t="s">
        <v>19</v>
      </c>
      <c r="B77" s="7">
        <v>13781</v>
      </c>
      <c r="C77" s="7" t="s">
        <v>108</v>
      </c>
      <c r="D77" s="7" t="s">
        <v>108</v>
      </c>
      <c r="E77" s="7" t="s">
        <v>108</v>
      </c>
      <c r="F77" s="7" t="s">
        <v>108</v>
      </c>
      <c r="G77" s="7" t="s">
        <v>109</v>
      </c>
      <c r="I77" t="s">
        <v>171</v>
      </c>
    </row>
    <row r="78" spans="1:29" x14ac:dyDescent="0.75">
      <c r="A78" s="5" t="s">
        <v>102</v>
      </c>
      <c r="B78" s="3">
        <v>13102</v>
      </c>
      <c r="C78" s="3" t="s">
        <v>108</v>
      </c>
      <c r="D78" s="3" t="s">
        <v>108</v>
      </c>
      <c r="E78" s="3" t="s">
        <v>108</v>
      </c>
      <c r="F78" s="3" t="s">
        <v>108</v>
      </c>
      <c r="G78" s="3" t="s">
        <v>108</v>
      </c>
      <c r="I78" s="15" t="s">
        <v>172</v>
      </c>
    </row>
    <row r="79" spans="1:29" x14ac:dyDescent="0.75">
      <c r="A79" s="6" t="s">
        <v>21</v>
      </c>
      <c r="B79" s="7">
        <v>8134</v>
      </c>
      <c r="C79" s="7" t="s">
        <v>108</v>
      </c>
      <c r="D79" s="7" t="s">
        <v>108</v>
      </c>
      <c r="E79" s="7" t="s">
        <v>109</v>
      </c>
      <c r="F79" s="7" t="s">
        <v>108</v>
      </c>
      <c r="G79" s="7" t="s">
        <v>109</v>
      </c>
      <c r="I79" t="s">
        <v>173</v>
      </c>
    </row>
    <row r="80" spans="1:29" x14ac:dyDescent="0.75">
      <c r="A80" s="5" t="s">
        <v>25</v>
      </c>
      <c r="B80" s="3">
        <v>7626</v>
      </c>
      <c r="C80" s="3" t="s">
        <v>108</v>
      </c>
      <c r="D80" s="3" t="s">
        <v>109</v>
      </c>
      <c r="E80" s="3" t="s">
        <v>108</v>
      </c>
      <c r="F80" s="3" t="s">
        <v>108</v>
      </c>
      <c r="G80" s="3" t="s">
        <v>109</v>
      </c>
      <c r="I80" s="15" t="s">
        <v>174</v>
      </c>
    </row>
    <row r="81" spans="1:9" x14ac:dyDescent="0.75">
      <c r="A81" s="6" t="s">
        <v>29</v>
      </c>
      <c r="B81" s="7">
        <v>6912</v>
      </c>
      <c r="C81" s="7" t="s">
        <v>108</v>
      </c>
      <c r="D81" s="7" t="s">
        <v>109</v>
      </c>
      <c r="E81" s="7" t="s">
        <v>109</v>
      </c>
      <c r="F81" s="7" t="s">
        <v>109</v>
      </c>
      <c r="G81" s="7" t="s">
        <v>108</v>
      </c>
      <c r="I81" t="s">
        <v>175</v>
      </c>
    </row>
    <row r="82" spans="1:9" x14ac:dyDescent="0.75">
      <c r="A82" s="5" t="s">
        <v>28</v>
      </c>
      <c r="B82" s="3">
        <v>3108</v>
      </c>
      <c r="C82" s="3" t="s">
        <v>108</v>
      </c>
      <c r="D82" s="3" t="s">
        <v>109</v>
      </c>
      <c r="E82" s="3" t="s">
        <v>109</v>
      </c>
      <c r="F82" s="3" t="s">
        <v>108</v>
      </c>
      <c r="G82" s="3" t="s">
        <v>108</v>
      </c>
      <c r="I82" s="15" t="s">
        <v>176</v>
      </c>
    </row>
    <row r="83" spans="1:9" x14ac:dyDescent="0.75">
      <c r="A83" s="6" t="s">
        <v>23</v>
      </c>
      <c r="B83" s="7">
        <v>2994</v>
      </c>
      <c r="C83" s="7" t="s">
        <v>108</v>
      </c>
      <c r="D83" s="7" t="s">
        <v>108</v>
      </c>
      <c r="E83" s="7" t="s">
        <v>109</v>
      </c>
      <c r="F83" s="7" t="s">
        <v>109</v>
      </c>
      <c r="G83" s="7" t="s">
        <v>108</v>
      </c>
      <c r="I83" t="s">
        <v>177</v>
      </c>
    </row>
    <row r="84" spans="1:9" x14ac:dyDescent="0.75">
      <c r="A84" s="5" t="s">
        <v>20</v>
      </c>
      <c r="B84" s="3">
        <v>2967</v>
      </c>
      <c r="C84" s="3" t="s">
        <v>108</v>
      </c>
      <c r="D84" s="3" t="s">
        <v>108</v>
      </c>
      <c r="E84" s="3" t="s">
        <v>108</v>
      </c>
      <c r="F84" s="3" t="s">
        <v>109</v>
      </c>
      <c r="G84" s="3" t="s">
        <v>108</v>
      </c>
      <c r="I84" s="15" t="s">
        <v>178</v>
      </c>
    </row>
    <row r="85" spans="1:9" x14ac:dyDescent="0.75">
      <c r="A85" s="6" t="s">
        <v>100</v>
      </c>
      <c r="B85" s="7">
        <v>2815</v>
      </c>
      <c r="C85" s="7" t="s">
        <v>108</v>
      </c>
      <c r="D85" s="7" t="s">
        <v>108</v>
      </c>
      <c r="E85" s="7" t="s">
        <v>109</v>
      </c>
      <c r="F85" s="7" t="s">
        <v>108</v>
      </c>
      <c r="G85" s="7" t="s">
        <v>108</v>
      </c>
      <c r="I85" t="s">
        <v>179</v>
      </c>
    </row>
    <row r="86" spans="1:9" x14ac:dyDescent="0.75">
      <c r="A86" s="5" t="s">
        <v>101</v>
      </c>
      <c r="B86" s="3">
        <v>2735</v>
      </c>
      <c r="C86" s="3" t="s">
        <v>108</v>
      </c>
      <c r="D86" s="3" t="s">
        <v>109</v>
      </c>
      <c r="E86" s="3" t="s">
        <v>108</v>
      </c>
      <c r="F86" s="3" t="s">
        <v>108</v>
      </c>
      <c r="G86" s="3" t="s">
        <v>108</v>
      </c>
      <c r="I86" s="15" t="s">
        <v>180</v>
      </c>
    </row>
    <row r="87" spans="1:9" x14ac:dyDescent="0.75">
      <c r="A87" s="6" t="s">
        <v>26</v>
      </c>
      <c r="B87" s="7">
        <v>2035</v>
      </c>
      <c r="C87" s="7" t="s">
        <v>108</v>
      </c>
      <c r="D87" s="7" t="s">
        <v>109</v>
      </c>
      <c r="E87" s="7" t="s">
        <v>108</v>
      </c>
      <c r="F87" s="7" t="s">
        <v>109</v>
      </c>
      <c r="G87" s="7" t="s">
        <v>108</v>
      </c>
      <c r="I87" t="s">
        <v>181</v>
      </c>
    </row>
    <row r="92" spans="1:9" x14ac:dyDescent="0.75">
      <c r="A92" t="s">
        <v>182</v>
      </c>
    </row>
  </sheetData>
  <sortState xmlns:xlrd2="http://schemas.microsoft.com/office/spreadsheetml/2017/richdata2" ref="B30:F45">
    <sortCondition ref="F30:F45"/>
  </sortState>
  <conditionalFormatting sqref="D30:H45 J30:J45">
    <cfRule type="cellIs" dxfId="1" priority="1" operator="equal">
      <formula>"give"</formula>
    </cfRule>
    <cfRule type="cellIs" dxfId="0" priority="2" operator="equal">
      <formula>"skip"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6"/>
  <sheetViews>
    <sheetView workbookViewId="0">
      <pane xSplit="1" ySplit="2" topLeftCell="Q9" activePane="bottomRight" state="frozen"/>
      <selection pane="topRight" activeCell="B1" sqref="B1"/>
      <selection pane="bottomLeft" activeCell="A3" sqref="A3"/>
      <selection pane="bottomRight" activeCell="Y9" sqref="Y9:AC25"/>
    </sheetView>
  </sheetViews>
  <sheetFormatPr defaultRowHeight="14.75" x14ac:dyDescent="0.75"/>
  <cols>
    <col min="1" max="1" width="24.6796875" bestFit="1" customWidth="1"/>
    <col min="14" max="14" width="28.5" customWidth="1"/>
    <col min="19" max="19" width="10.54296875" bestFit="1" customWidth="1"/>
    <col min="20" max="20" width="21.7265625" bestFit="1" customWidth="1"/>
  </cols>
  <sheetData>
    <row r="1" spans="1:29" x14ac:dyDescent="0.75">
      <c r="A1" t="s">
        <v>254</v>
      </c>
    </row>
    <row r="2" spans="1:29" x14ac:dyDescent="0.75">
      <c r="A2" s="37"/>
      <c r="B2" s="16" t="s">
        <v>16</v>
      </c>
      <c r="C2" s="16" t="s">
        <v>17</v>
      </c>
      <c r="D2" s="16" t="s">
        <v>24</v>
      </c>
      <c r="E2" s="16" t="s">
        <v>18</v>
      </c>
      <c r="F2" s="16" t="s">
        <v>27</v>
      </c>
      <c r="G2" s="16" t="s">
        <v>19</v>
      </c>
      <c r="H2" s="16" t="s">
        <v>102</v>
      </c>
      <c r="I2" s="16" t="s">
        <v>21</v>
      </c>
      <c r="J2" s="16" t="s">
        <v>25</v>
      </c>
      <c r="K2" s="16" t="s">
        <v>29</v>
      </c>
      <c r="L2" s="16" t="s">
        <v>28</v>
      </c>
      <c r="M2" s="16" t="s">
        <v>23</v>
      </c>
      <c r="N2" s="16" t="s">
        <v>20</v>
      </c>
      <c r="O2" s="16" t="s">
        <v>100</v>
      </c>
      <c r="P2" s="16" t="s">
        <v>101</v>
      </c>
      <c r="Q2" s="16" t="s">
        <v>26</v>
      </c>
      <c r="R2" s="16" t="s">
        <v>33</v>
      </c>
      <c r="S2" s="16" t="s">
        <v>255</v>
      </c>
      <c r="T2" s="16" t="s">
        <v>257</v>
      </c>
      <c r="U2" s="16" t="s">
        <v>258</v>
      </c>
      <c r="V2" s="16"/>
      <c r="W2" s="16"/>
      <c r="X2" s="37" t="s">
        <v>253</v>
      </c>
      <c r="Y2" s="37"/>
      <c r="Z2" s="37"/>
      <c r="AA2" s="37"/>
      <c r="AB2" s="37"/>
      <c r="AC2" s="37"/>
    </row>
    <row r="3" spans="1:29" x14ac:dyDescent="0.75">
      <c r="A3" s="37" t="s">
        <v>182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38">
        <f>SUM(B3:Q3)</f>
        <v>0</v>
      </c>
      <c r="S3" s="39" t="s">
        <v>247</v>
      </c>
      <c r="T3" s="37" t="s">
        <v>247</v>
      </c>
      <c r="U3" s="37" t="s">
        <v>247</v>
      </c>
      <c r="V3" s="37"/>
      <c r="W3" s="37"/>
      <c r="X3" s="37">
        <f>COUNTIF(B3:Q3,"&lt;&gt;")</f>
        <v>0</v>
      </c>
      <c r="Y3" s="37"/>
      <c r="Z3" s="37"/>
      <c r="AA3" s="37"/>
      <c r="AB3" s="37"/>
      <c r="AC3" s="37"/>
    </row>
    <row r="4" spans="1:29" x14ac:dyDescent="0.75">
      <c r="A4" s="37" t="s">
        <v>183</v>
      </c>
      <c r="B4" s="37"/>
      <c r="C4" s="1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8">
        <f t="shared" ref="R4:R7" si="0">SUM(B4:Q4)</f>
        <v>0</v>
      </c>
      <c r="S4" s="39">
        <f>$R$3-R4</f>
        <v>0</v>
      </c>
      <c r="T4" s="37">
        <f>R4</f>
        <v>0</v>
      </c>
      <c r="U4" s="37"/>
      <c r="V4" s="37"/>
      <c r="W4" s="37"/>
      <c r="X4" s="37">
        <f>COUNTIF(B4:Q4,"&lt;&gt;")</f>
        <v>0</v>
      </c>
      <c r="Y4" s="37"/>
      <c r="Z4" s="37"/>
      <c r="AA4" s="37"/>
      <c r="AB4" s="37"/>
      <c r="AC4" s="37"/>
    </row>
    <row r="5" spans="1:29" x14ac:dyDescent="0.75">
      <c r="A5" s="16" t="s">
        <v>184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>
        <f t="shared" si="0"/>
        <v>0</v>
      </c>
      <c r="S5" s="39">
        <f t="shared" ref="S5:S7" si="1">$R$3-R5</f>
        <v>0</v>
      </c>
      <c r="T5" s="37"/>
      <c r="U5" s="37"/>
      <c r="V5" s="37"/>
      <c r="W5" s="37"/>
      <c r="X5" s="37">
        <f>COUNTIF(B5:Q5,"&lt;&gt;")</f>
        <v>0</v>
      </c>
      <c r="Y5" s="37"/>
      <c r="Z5" s="37"/>
      <c r="AA5" s="37"/>
      <c r="AB5" s="37"/>
      <c r="AC5" s="37"/>
    </row>
    <row r="6" spans="1:29" x14ac:dyDescent="0.75">
      <c r="A6" s="37" t="s">
        <v>185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8">
        <f t="shared" si="0"/>
        <v>0</v>
      </c>
      <c r="S6" s="39">
        <f t="shared" si="1"/>
        <v>0</v>
      </c>
      <c r="T6" s="37"/>
      <c r="U6" s="37"/>
      <c r="V6" s="37"/>
      <c r="W6" s="37"/>
      <c r="X6" s="37">
        <f>COUNTIF(B6:Q6,"&lt;&gt;")</f>
        <v>0</v>
      </c>
      <c r="Y6" s="37"/>
      <c r="Z6" s="37"/>
      <c r="AA6" s="37"/>
      <c r="AB6" s="37"/>
      <c r="AC6" s="37"/>
    </row>
    <row r="7" spans="1:29" x14ac:dyDescent="0.75">
      <c r="A7" s="16" t="s">
        <v>186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>
        <f t="shared" si="0"/>
        <v>0</v>
      </c>
      <c r="S7" s="39">
        <f t="shared" si="1"/>
        <v>0</v>
      </c>
      <c r="T7" s="37"/>
      <c r="U7" s="37"/>
      <c r="V7" s="37"/>
      <c r="W7" s="37"/>
      <c r="X7" s="37">
        <f>COUNTIF(B7:Q7,"&lt;&gt;")</f>
        <v>0</v>
      </c>
      <c r="Y7" s="37"/>
      <c r="Z7" s="37"/>
      <c r="AA7" s="37"/>
      <c r="AB7" s="37"/>
      <c r="AC7" s="37"/>
    </row>
    <row r="9" spans="1:29" x14ac:dyDescent="0.75">
      <c r="P9">
        <f>SUM(P10:P11)</f>
        <v>1876468</v>
      </c>
      <c r="U9" s="8" t="s">
        <v>166</v>
      </c>
      <c r="W9" t="s">
        <v>259</v>
      </c>
      <c r="Y9" t="s">
        <v>182</v>
      </c>
      <c r="Z9" t="s">
        <v>183</v>
      </c>
      <c r="AA9" t="s">
        <v>184</v>
      </c>
      <c r="AB9" t="s">
        <v>185</v>
      </c>
      <c r="AC9" t="s">
        <v>186</v>
      </c>
    </row>
    <row r="10" spans="1:29" x14ac:dyDescent="0.75">
      <c r="M10" t="s">
        <v>183</v>
      </c>
      <c r="N10" t="s">
        <v>256</v>
      </c>
      <c r="O10" t="s">
        <v>261</v>
      </c>
      <c r="P10">
        <v>243403</v>
      </c>
      <c r="U10" s="9" t="s">
        <v>167</v>
      </c>
      <c r="Y10" t="s">
        <v>260</v>
      </c>
      <c r="Z10" t="s">
        <v>261</v>
      </c>
      <c r="AA10" t="s">
        <v>263</v>
      </c>
      <c r="AB10" t="s">
        <v>267</v>
      </c>
      <c r="AC10" t="s">
        <v>276</v>
      </c>
    </row>
    <row r="11" spans="1:29" x14ac:dyDescent="0.75">
      <c r="N11" t="s">
        <v>291</v>
      </c>
      <c r="O11" t="s">
        <v>262</v>
      </c>
      <c r="P11">
        <v>1633065</v>
      </c>
      <c r="U11" s="8" t="s">
        <v>168</v>
      </c>
      <c r="Z11" t="s">
        <v>262</v>
      </c>
      <c r="AA11" t="s">
        <v>264</v>
      </c>
      <c r="AB11" t="s">
        <v>268</v>
      </c>
      <c r="AC11" t="s">
        <v>277</v>
      </c>
    </row>
    <row r="12" spans="1:29" x14ac:dyDescent="0.75">
      <c r="B12" t="s">
        <v>33</v>
      </c>
      <c r="C12" t="s">
        <v>182</v>
      </c>
      <c r="D12" t="s">
        <v>183</v>
      </c>
      <c r="M12" t="s">
        <v>184</v>
      </c>
      <c r="N12" t="s">
        <v>292</v>
      </c>
      <c r="O12" t="s">
        <v>263</v>
      </c>
      <c r="U12" s="9" t="s">
        <v>169</v>
      </c>
      <c r="AA12" t="s">
        <v>265</v>
      </c>
      <c r="AB12" t="s">
        <v>269</v>
      </c>
      <c r="AC12" t="s">
        <v>278</v>
      </c>
    </row>
    <row r="13" spans="1:29" x14ac:dyDescent="0.75">
      <c r="A13" t="s">
        <v>182</v>
      </c>
      <c r="B13">
        <v>2024554</v>
      </c>
      <c r="C13">
        <v>2024554</v>
      </c>
      <c r="N13" t="s">
        <v>293</v>
      </c>
      <c r="O13" t="s">
        <v>264</v>
      </c>
      <c r="U13" s="8" t="s">
        <v>170</v>
      </c>
      <c r="AA13" t="s">
        <v>266</v>
      </c>
      <c r="AB13" t="s">
        <v>270</v>
      </c>
      <c r="AC13" t="s">
        <v>279</v>
      </c>
    </row>
    <row r="14" spans="1:29" x14ac:dyDescent="0.75">
      <c r="A14" t="s">
        <v>183</v>
      </c>
      <c r="B14">
        <v>243436</v>
      </c>
      <c r="C14">
        <v>243403</v>
      </c>
      <c r="N14" t="s">
        <v>294</v>
      </c>
      <c r="O14" t="s">
        <v>265</v>
      </c>
      <c r="U14" s="9" t="s">
        <v>171</v>
      </c>
      <c r="AB14" t="s">
        <v>272</v>
      </c>
      <c r="AC14" t="s">
        <v>280</v>
      </c>
    </row>
    <row r="15" spans="1:29" x14ac:dyDescent="0.75">
      <c r="A15" s="15" t="s">
        <v>184</v>
      </c>
      <c r="B15">
        <v>124288</v>
      </c>
      <c r="N15" t="s">
        <v>295</v>
      </c>
      <c r="O15" t="s">
        <v>266</v>
      </c>
      <c r="U15" s="8" t="s">
        <v>172</v>
      </c>
      <c r="AB15" t="s">
        <v>271</v>
      </c>
      <c r="AC15" t="s">
        <v>281</v>
      </c>
    </row>
    <row r="16" spans="1:29" x14ac:dyDescent="0.75">
      <c r="A16" t="s">
        <v>185</v>
      </c>
      <c r="B16">
        <v>68920</v>
      </c>
      <c r="M16" t="s">
        <v>185</v>
      </c>
      <c r="N16" t="s">
        <v>296</v>
      </c>
      <c r="O16" t="s">
        <v>267</v>
      </c>
      <c r="U16" s="9" t="s">
        <v>173</v>
      </c>
      <c r="AB16" t="s">
        <v>274</v>
      </c>
      <c r="AC16" t="s">
        <v>282</v>
      </c>
    </row>
    <row r="17" spans="1:29" x14ac:dyDescent="0.75">
      <c r="A17" s="15" t="s">
        <v>186</v>
      </c>
      <c r="B17">
        <v>36668</v>
      </c>
      <c r="N17" t="s">
        <v>297</v>
      </c>
      <c r="O17" t="s">
        <v>268</v>
      </c>
      <c r="U17" s="8" t="s">
        <v>174</v>
      </c>
      <c r="AB17" t="s">
        <v>275</v>
      </c>
      <c r="AC17" t="s">
        <v>283</v>
      </c>
    </row>
    <row r="18" spans="1:29" x14ac:dyDescent="0.75">
      <c r="O18" t="s">
        <v>269</v>
      </c>
      <c r="U18" s="9" t="s">
        <v>175</v>
      </c>
      <c r="AC18" t="s">
        <v>284</v>
      </c>
    </row>
    <row r="19" spans="1:29" x14ac:dyDescent="0.75">
      <c r="O19" t="s">
        <v>270</v>
      </c>
      <c r="U19" s="8" t="s">
        <v>176</v>
      </c>
      <c r="AC19" t="s">
        <v>285</v>
      </c>
    </row>
    <row r="20" spans="1:29" x14ac:dyDescent="0.75">
      <c r="O20" t="s">
        <v>272</v>
      </c>
      <c r="U20" s="9" t="s">
        <v>177</v>
      </c>
      <c r="AC20" t="s">
        <v>286</v>
      </c>
    </row>
    <row r="21" spans="1:29" x14ac:dyDescent="0.75">
      <c r="A21" s="5" t="s">
        <v>16</v>
      </c>
      <c r="B21" s="8" t="s">
        <v>166</v>
      </c>
      <c r="O21" t="s">
        <v>271</v>
      </c>
      <c r="U21" s="8" t="s">
        <v>178</v>
      </c>
      <c r="AC21" t="s">
        <v>287</v>
      </c>
    </row>
    <row r="22" spans="1:29" x14ac:dyDescent="0.75">
      <c r="A22" s="6" t="s">
        <v>17</v>
      </c>
      <c r="B22" s="9" t="s">
        <v>167</v>
      </c>
      <c r="O22" t="s">
        <v>274</v>
      </c>
      <c r="U22" s="9" t="s">
        <v>179</v>
      </c>
      <c r="AC22" t="s">
        <v>288</v>
      </c>
    </row>
    <row r="23" spans="1:29" x14ac:dyDescent="0.75">
      <c r="A23" s="5" t="s">
        <v>24</v>
      </c>
      <c r="B23" s="8" t="s">
        <v>168</v>
      </c>
      <c r="O23" t="s">
        <v>275</v>
      </c>
      <c r="U23" s="8" t="s">
        <v>180</v>
      </c>
      <c r="AC23" t="s">
        <v>289</v>
      </c>
    </row>
    <row r="24" spans="1:29" x14ac:dyDescent="0.75">
      <c r="A24" s="6" t="s">
        <v>18</v>
      </c>
      <c r="B24" s="9" t="s">
        <v>169</v>
      </c>
      <c r="U24" s="9" t="s">
        <v>181</v>
      </c>
      <c r="AC24" t="s">
        <v>290</v>
      </c>
    </row>
    <row r="25" spans="1:29" x14ac:dyDescent="0.75">
      <c r="A25" s="5" t="s">
        <v>27</v>
      </c>
      <c r="B25" s="8" t="s">
        <v>170</v>
      </c>
      <c r="AC25" t="s">
        <v>259</v>
      </c>
    </row>
    <row r="26" spans="1:29" x14ac:dyDescent="0.75">
      <c r="A26" s="6" t="s">
        <v>19</v>
      </c>
      <c r="B26" s="9" t="s">
        <v>171</v>
      </c>
    </row>
    <row r="27" spans="1:29" x14ac:dyDescent="0.75">
      <c r="A27" s="5" t="s">
        <v>102</v>
      </c>
      <c r="B27" s="8" t="s">
        <v>172</v>
      </c>
    </row>
    <row r="28" spans="1:29" x14ac:dyDescent="0.75">
      <c r="A28" s="6" t="s">
        <v>21</v>
      </c>
      <c r="B28" s="9" t="s">
        <v>173</v>
      </c>
    </row>
    <row r="29" spans="1:29" x14ac:dyDescent="0.75">
      <c r="A29" s="5" t="s">
        <v>25</v>
      </c>
      <c r="B29" s="8" t="s">
        <v>174</v>
      </c>
    </row>
    <row r="30" spans="1:29" x14ac:dyDescent="0.75">
      <c r="A30" s="6" t="s">
        <v>29</v>
      </c>
      <c r="B30" s="9" t="s">
        <v>175</v>
      </c>
    </row>
    <row r="31" spans="1:29" x14ac:dyDescent="0.75">
      <c r="A31" s="5" t="s">
        <v>28</v>
      </c>
      <c r="B31" s="8" t="s">
        <v>176</v>
      </c>
    </row>
    <row r="32" spans="1:29" x14ac:dyDescent="0.75">
      <c r="A32" s="6" t="s">
        <v>23</v>
      </c>
      <c r="B32" s="9" t="s">
        <v>177</v>
      </c>
    </row>
    <row r="33" spans="1:10" x14ac:dyDescent="0.75">
      <c r="A33" s="5" t="s">
        <v>20</v>
      </c>
      <c r="B33" s="8" t="s">
        <v>178</v>
      </c>
    </row>
    <row r="34" spans="1:10" x14ac:dyDescent="0.75">
      <c r="A34" s="6" t="s">
        <v>100</v>
      </c>
      <c r="B34" s="9" t="s">
        <v>179</v>
      </c>
    </row>
    <row r="35" spans="1:10" x14ac:dyDescent="0.75">
      <c r="A35" s="5" t="s">
        <v>101</v>
      </c>
      <c r="B35" s="8" t="s">
        <v>180</v>
      </c>
    </row>
    <row r="36" spans="1:10" x14ac:dyDescent="0.75">
      <c r="A36" s="6" t="s">
        <v>26</v>
      </c>
      <c r="B36" s="9" t="s">
        <v>181</v>
      </c>
    </row>
    <row r="40" spans="1:10" x14ac:dyDescent="0.75">
      <c r="A40" t="s">
        <v>0</v>
      </c>
      <c r="B40" t="s">
        <v>182</v>
      </c>
      <c r="D40" t="s">
        <v>183</v>
      </c>
      <c r="F40" t="s">
        <v>184</v>
      </c>
      <c r="H40" t="s">
        <v>185</v>
      </c>
      <c r="J40" t="s">
        <v>305</v>
      </c>
    </row>
    <row r="41" spans="1:10" x14ac:dyDescent="0.75">
      <c r="A41" t="s">
        <v>16</v>
      </c>
      <c r="B41">
        <v>1548633</v>
      </c>
    </row>
    <row r="42" spans="1:10" x14ac:dyDescent="0.75">
      <c r="A42" t="s">
        <v>17</v>
      </c>
      <c r="B42">
        <v>161986</v>
      </c>
      <c r="D42">
        <v>161986</v>
      </c>
    </row>
    <row r="43" spans="1:10" x14ac:dyDescent="0.75">
      <c r="A43" t="s">
        <v>24</v>
      </c>
      <c r="B43">
        <v>44401</v>
      </c>
      <c r="F43">
        <v>44401</v>
      </c>
    </row>
    <row r="44" spans="1:10" x14ac:dyDescent="0.75">
      <c r="A44" t="s">
        <v>18</v>
      </c>
      <c r="B44">
        <v>37634</v>
      </c>
      <c r="D44">
        <v>37634</v>
      </c>
      <c r="F44">
        <v>37634</v>
      </c>
    </row>
    <row r="45" spans="1:10" x14ac:dyDescent="0.75">
      <c r="A45" t="s">
        <v>27</v>
      </c>
      <c r="B45">
        <v>17615</v>
      </c>
      <c r="H45">
        <v>17615</v>
      </c>
    </row>
    <row r="46" spans="1:10" x14ac:dyDescent="0.75">
      <c r="A46" t="s">
        <v>19</v>
      </c>
      <c r="B46">
        <v>13780</v>
      </c>
      <c r="D46">
        <v>13780</v>
      </c>
      <c r="F46">
        <v>13780</v>
      </c>
      <c r="H46">
        <v>13780</v>
      </c>
    </row>
    <row r="47" spans="1:10" x14ac:dyDescent="0.75">
      <c r="A47" t="s">
        <v>102</v>
      </c>
      <c r="B47">
        <v>13098</v>
      </c>
      <c r="D47">
        <v>13098</v>
      </c>
      <c r="F47">
        <v>13098</v>
      </c>
      <c r="H47">
        <v>13098</v>
      </c>
      <c r="J47">
        <v>13098</v>
      </c>
    </row>
    <row r="48" spans="1:10" x14ac:dyDescent="0.75">
      <c r="A48" t="s">
        <v>21</v>
      </c>
      <c r="B48">
        <v>8132</v>
      </c>
      <c r="D48">
        <v>8132</v>
      </c>
      <c r="H48">
        <v>8132</v>
      </c>
    </row>
    <row r="49" spans="1:10" x14ac:dyDescent="0.75">
      <c r="A49" t="s">
        <v>25</v>
      </c>
      <c r="B49">
        <v>7626</v>
      </c>
      <c r="F49">
        <v>7626</v>
      </c>
      <c r="H49">
        <v>7626</v>
      </c>
    </row>
    <row r="50" spans="1:10" x14ac:dyDescent="0.75">
      <c r="A50" t="s">
        <v>29</v>
      </c>
      <c r="B50">
        <v>6912</v>
      </c>
      <c r="J50">
        <v>6912</v>
      </c>
    </row>
    <row r="51" spans="1:10" x14ac:dyDescent="0.75">
      <c r="A51" t="s">
        <v>28</v>
      </c>
      <c r="B51">
        <v>3108</v>
      </c>
      <c r="H51">
        <v>3108</v>
      </c>
      <c r="J51">
        <v>3108</v>
      </c>
    </row>
    <row r="52" spans="1:10" x14ac:dyDescent="0.75">
      <c r="A52" t="s">
        <v>23</v>
      </c>
      <c r="B52">
        <v>2993</v>
      </c>
      <c r="D52">
        <v>2993</v>
      </c>
      <c r="J52">
        <v>2993</v>
      </c>
    </row>
    <row r="53" spans="1:10" x14ac:dyDescent="0.75">
      <c r="A53" t="s">
        <v>20</v>
      </c>
      <c r="B53">
        <v>2965</v>
      </c>
      <c r="D53">
        <v>2965</v>
      </c>
      <c r="F53">
        <v>2965</v>
      </c>
      <c r="J53">
        <v>2965</v>
      </c>
    </row>
    <row r="54" spans="1:10" x14ac:dyDescent="0.75">
      <c r="A54" t="s">
        <v>100</v>
      </c>
      <c r="B54">
        <v>2815</v>
      </c>
      <c r="D54">
        <v>2815</v>
      </c>
      <c r="H54">
        <v>2815</v>
      </c>
      <c r="J54">
        <v>2815</v>
      </c>
    </row>
    <row r="55" spans="1:10" x14ac:dyDescent="0.75">
      <c r="A55" t="s">
        <v>101</v>
      </c>
      <c r="B55">
        <v>2735</v>
      </c>
      <c r="F55">
        <v>2735</v>
      </c>
      <c r="H55">
        <v>2735</v>
      </c>
      <c r="J55">
        <v>2735</v>
      </c>
    </row>
    <row r="56" spans="1:10" x14ac:dyDescent="0.75">
      <c r="A56" t="s">
        <v>26</v>
      </c>
      <c r="B56">
        <v>2035</v>
      </c>
      <c r="F56">
        <v>2035</v>
      </c>
      <c r="J56">
        <v>2035</v>
      </c>
    </row>
    <row r="57" spans="1:10" x14ac:dyDescent="0.75">
      <c r="A57" t="s">
        <v>33</v>
      </c>
      <c r="B57">
        <f>SUM(B41:B56)</f>
        <v>1876468</v>
      </c>
      <c r="C57">
        <f t="shared" ref="C57:J57" si="2">SUM(C41:C56)</f>
        <v>0</v>
      </c>
      <c r="D57">
        <f t="shared" si="2"/>
        <v>243403</v>
      </c>
      <c r="E57">
        <f t="shared" si="2"/>
        <v>0</v>
      </c>
      <c r="F57">
        <f t="shared" si="2"/>
        <v>124274</v>
      </c>
      <c r="G57">
        <f t="shared" si="2"/>
        <v>0</v>
      </c>
      <c r="H57">
        <f t="shared" si="2"/>
        <v>68909</v>
      </c>
      <c r="I57">
        <f t="shared" si="2"/>
        <v>0</v>
      </c>
      <c r="J57">
        <f t="shared" si="2"/>
        <v>36661</v>
      </c>
    </row>
    <row r="61" spans="1:10" x14ac:dyDescent="0.75">
      <c r="A61" t="s">
        <v>0</v>
      </c>
      <c r="B61" t="s">
        <v>182</v>
      </c>
      <c r="C61" t="s">
        <v>183</v>
      </c>
      <c r="D61" t="s">
        <v>184</v>
      </c>
      <c r="E61" t="s">
        <v>185</v>
      </c>
      <c r="F61" t="s">
        <v>305</v>
      </c>
    </row>
    <row r="62" spans="1:10" x14ac:dyDescent="0.75">
      <c r="A62" t="s">
        <v>239</v>
      </c>
      <c r="B62">
        <v>1876468</v>
      </c>
      <c r="C62">
        <v>243403</v>
      </c>
      <c r="D62">
        <v>124274</v>
      </c>
      <c r="E62">
        <v>68909</v>
      </c>
      <c r="F62">
        <v>36661</v>
      </c>
    </row>
    <row r="63" spans="1:10" x14ac:dyDescent="0.75">
      <c r="A63" t="s">
        <v>206</v>
      </c>
      <c r="C63">
        <f>(B62-C62)*-1</f>
        <v>-1633065</v>
      </c>
      <c r="D63">
        <f>SUM(B41,B45,B50,B51)*-1</f>
        <v>-1576268</v>
      </c>
    </row>
    <row r="64" spans="1:10" x14ac:dyDescent="0.75">
      <c r="A64" t="s">
        <v>321</v>
      </c>
      <c r="D64">
        <f>SUM(F44,F46,F47,F53)</f>
        <v>67477</v>
      </c>
    </row>
    <row r="65" spans="1:4" x14ac:dyDescent="0.75">
      <c r="A65" t="s">
        <v>322</v>
      </c>
      <c r="D65">
        <f>SUM(F43,F49,F55,F56)</f>
        <v>56797</v>
      </c>
    </row>
    <row r="66" spans="1:4" x14ac:dyDescent="0.75">
      <c r="A66" t="s">
        <v>323</v>
      </c>
      <c r="D66">
        <f>SUM(D48,D52,D54)*-1</f>
        <v>-13940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"/>
  <sheetViews>
    <sheetView workbookViewId="0">
      <selection activeCell="E10" sqref="E10"/>
    </sheetView>
  </sheetViews>
  <sheetFormatPr defaultRowHeight="14.75" x14ac:dyDescent="0.75"/>
  <sheetData>
    <row r="1" spans="1:5" x14ac:dyDescent="0.75">
      <c r="A1" s="41" t="s">
        <v>182</v>
      </c>
      <c r="B1" s="41" t="s">
        <v>183</v>
      </c>
      <c r="C1" s="41" t="s">
        <v>184</v>
      </c>
      <c r="D1" s="41" t="s">
        <v>185</v>
      </c>
      <c r="E1" s="41" t="s">
        <v>186</v>
      </c>
    </row>
    <row r="2" spans="1:5" x14ac:dyDescent="0.75">
      <c r="A2" s="41" t="s">
        <v>260</v>
      </c>
      <c r="B2" s="41" t="s">
        <v>261</v>
      </c>
      <c r="C2" s="41" t="s">
        <v>263</v>
      </c>
      <c r="D2" s="41" t="s">
        <v>267</v>
      </c>
      <c r="E2" s="41" t="s">
        <v>276</v>
      </c>
    </row>
    <row r="3" spans="1:5" x14ac:dyDescent="0.75">
      <c r="A3" s="41"/>
      <c r="B3" s="41" t="s">
        <v>262</v>
      </c>
      <c r="C3" s="41" t="s">
        <v>264</v>
      </c>
      <c r="D3" s="41" t="s">
        <v>268</v>
      </c>
      <c r="E3" s="41" t="s">
        <v>277</v>
      </c>
    </row>
    <row r="4" spans="1:5" x14ac:dyDescent="0.75">
      <c r="A4" s="41"/>
      <c r="B4" s="41"/>
      <c r="C4" s="41" t="s">
        <v>265</v>
      </c>
      <c r="D4" s="41" t="s">
        <v>269</v>
      </c>
      <c r="E4" s="41" t="s">
        <v>278</v>
      </c>
    </row>
    <row r="5" spans="1:5" x14ac:dyDescent="0.75">
      <c r="A5" s="41"/>
      <c r="B5" s="41"/>
      <c r="C5" s="41" t="s">
        <v>266</v>
      </c>
      <c r="D5" s="41" t="s">
        <v>270</v>
      </c>
      <c r="E5" s="41" t="s">
        <v>279</v>
      </c>
    </row>
    <row r="6" spans="1:5" x14ac:dyDescent="0.75">
      <c r="A6" s="41"/>
      <c r="B6" s="41"/>
      <c r="C6" s="41"/>
      <c r="D6" s="41" t="s">
        <v>272</v>
      </c>
      <c r="E6" s="41" t="s">
        <v>280</v>
      </c>
    </row>
    <row r="7" spans="1:5" x14ac:dyDescent="0.75">
      <c r="A7" s="41"/>
      <c r="B7" s="41"/>
      <c r="C7" s="41"/>
      <c r="D7" s="41" t="s">
        <v>271</v>
      </c>
      <c r="E7" s="41" t="s">
        <v>281</v>
      </c>
    </row>
    <row r="8" spans="1:5" x14ac:dyDescent="0.75">
      <c r="A8" s="41"/>
      <c r="B8" s="41"/>
      <c r="C8" s="41"/>
      <c r="D8" s="41" t="s">
        <v>274</v>
      </c>
      <c r="E8" s="41" t="s">
        <v>282</v>
      </c>
    </row>
    <row r="9" spans="1:5" x14ac:dyDescent="0.75">
      <c r="A9" s="41"/>
      <c r="B9" s="41"/>
      <c r="C9" s="41"/>
      <c r="D9" s="41" t="s">
        <v>275</v>
      </c>
      <c r="E9" s="41" t="s">
        <v>283</v>
      </c>
    </row>
    <row r="10" spans="1:5" x14ac:dyDescent="0.75">
      <c r="A10" s="41"/>
      <c r="B10" s="41"/>
      <c r="C10" s="41"/>
      <c r="D10" s="41"/>
      <c r="E10" s="41" t="s">
        <v>284</v>
      </c>
    </row>
    <row r="11" spans="1:5" x14ac:dyDescent="0.75">
      <c r="A11" s="41"/>
      <c r="B11" s="41"/>
      <c r="C11" s="41"/>
      <c r="D11" s="41"/>
      <c r="E11" s="41" t="s">
        <v>285</v>
      </c>
    </row>
    <row r="12" spans="1:5" x14ac:dyDescent="0.75">
      <c r="A12" s="41"/>
      <c r="B12" s="41"/>
      <c r="C12" s="41"/>
      <c r="D12" s="41"/>
      <c r="E12" s="41" t="s">
        <v>286</v>
      </c>
    </row>
    <row r="13" spans="1:5" x14ac:dyDescent="0.75">
      <c r="A13" s="41"/>
      <c r="B13" s="41"/>
      <c r="C13" s="41"/>
      <c r="D13" s="41"/>
      <c r="E13" s="41" t="s">
        <v>287</v>
      </c>
    </row>
    <row r="14" spans="1:5" x14ac:dyDescent="0.75">
      <c r="A14" s="41"/>
      <c r="B14" s="41"/>
      <c r="C14" s="41"/>
      <c r="D14" s="41"/>
      <c r="E14" s="41" t="s">
        <v>288</v>
      </c>
    </row>
    <row r="15" spans="1:5" x14ac:dyDescent="0.75">
      <c r="A15" s="41"/>
      <c r="B15" s="41"/>
      <c r="C15" s="41"/>
      <c r="D15" s="41"/>
      <c r="E15" s="41" t="s">
        <v>289</v>
      </c>
    </row>
    <row r="16" spans="1:5" x14ac:dyDescent="0.75">
      <c r="A16" s="41"/>
      <c r="B16" s="41"/>
      <c r="C16" s="41"/>
      <c r="D16" s="41"/>
      <c r="E16" s="41" t="s">
        <v>290</v>
      </c>
    </row>
    <row r="17" spans="1:5" x14ac:dyDescent="0.75">
      <c r="A17" s="41"/>
      <c r="B17" s="41"/>
      <c r="C17" s="41"/>
      <c r="D17" s="41"/>
      <c r="E17" s="41" t="s">
        <v>259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D859-D1CF-4B3C-9C69-A1F06CBC5639}">
  <dimension ref="A1:R19"/>
  <sheetViews>
    <sheetView tabSelected="1" workbookViewId="0">
      <selection activeCell="N6" sqref="N6"/>
    </sheetView>
  </sheetViews>
  <sheetFormatPr defaultRowHeight="14.75" x14ac:dyDescent="0.75"/>
  <cols>
    <col min="1" max="1" width="16.90625" bestFit="1" customWidth="1"/>
    <col min="2" max="6" width="10.6328125" bestFit="1" customWidth="1"/>
  </cols>
  <sheetData>
    <row r="1" spans="1:18" x14ac:dyDescent="0.75">
      <c r="A1" t="s">
        <v>0</v>
      </c>
      <c r="B1" t="s">
        <v>325</v>
      </c>
      <c r="C1" t="s">
        <v>326</v>
      </c>
      <c r="D1" t="s">
        <v>327</v>
      </c>
      <c r="E1" t="s">
        <v>328</v>
      </c>
      <c r="F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</row>
    <row r="2" spans="1:18" x14ac:dyDescent="0.75">
      <c r="A2" t="s">
        <v>16</v>
      </c>
      <c r="B2">
        <v>110874596</v>
      </c>
      <c r="C2">
        <v>0</v>
      </c>
      <c r="D2">
        <v>0</v>
      </c>
      <c r="E2">
        <v>0</v>
      </c>
      <c r="F2">
        <v>0</v>
      </c>
      <c r="H2" s="2">
        <f>B2/$B$19</f>
        <v>0.68765022033509715</v>
      </c>
      <c r="I2" s="2">
        <f>C2/C$19</f>
        <v>0</v>
      </c>
      <c r="J2" s="2">
        <f t="shared" ref="J2:L17" si="0">D2/D$19</f>
        <v>0</v>
      </c>
      <c r="K2" s="2">
        <f t="shared" si="0"/>
        <v>0</v>
      </c>
      <c r="L2" s="2">
        <f t="shared" si="0"/>
        <v>0</v>
      </c>
      <c r="N2" s="13">
        <f>_xlfn.RANK.AVG(B2,B$2:B$17)</f>
        <v>1</v>
      </c>
      <c r="O2" s="13">
        <f t="shared" ref="O2:R17" si="1">_xlfn.RANK.AVG(C2,C$2:C$17)</f>
        <v>12.5</v>
      </c>
      <c r="P2" s="13">
        <f t="shared" si="1"/>
        <v>12.5</v>
      </c>
      <c r="Q2" s="13">
        <f t="shared" si="1"/>
        <v>12.5</v>
      </c>
      <c r="R2" s="13">
        <f t="shared" si="1"/>
        <v>12.5</v>
      </c>
    </row>
    <row r="3" spans="1:18" x14ac:dyDescent="0.75">
      <c r="A3" t="s">
        <v>17</v>
      </c>
      <c r="B3">
        <v>21879719</v>
      </c>
      <c r="C3">
        <v>19299094</v>
      </c>
      <c r="D3">
        <v>0</v>
      </c>
      <c r="E3">
        <v>0</v>
      </c>
      <c r="F3">
        <v>0</v>
      </c>
      <c r="H3" s="2">
        <f t="shared" ref="H3:H17" si="2">B3/$B$19</f>
        <v>0.13569919651585483</v>
      </c>
      <c r="I3" s="2">
        <f t="shared" ref="I3:I17" si="3">C3/C$19</f>
        <v>0.41664868120723686</v>
      </c>
      <c r="J3" s="2">
        <f t="shared" si="0"/>
        <v>0</v>
      </c>
      <c r="K3" s="2">
        <f t="shared" si="0"/>
        <v>0</v>
      </c>
      <c r="L3" s="2">
        <f t="shared" si="0"/>
        <v>0</v>
      </c>
      <c r="N3" s="13">
        <f t="shared" ref="N3:N17" si="4">_xlfn.RANK.AVG(B3,B$2:B$17)</f>
        <v>2</v>
      </c>
      <c r="O3" s="13">
        <f t="shared" si="1"/>
        <v>1</v>
      </c>
      <c r="P3" s="13">
        <f t="shared" si="1"/>
        <v>12.5</v>
      </c>
      <c r="Q3" s="13">
        <f t="shared" si="1"/>
        <v>12.5</v>
      </c>
      <c r="R3" s="13">
        <f t="shared" si="1"/>
        <v>12.5</v>
      </c>
    </row>
    <row r="4" spans="1:18" x14ac:dyDescent="0.75">
      <c r="A4" t="s">
        <v>18</v>
      </c>
      <c r="B4">
        <v>7418513</v>
      </c>
      <c r="C4">
        <v>9849242</v>
      </c>
      <c r="D4">
        <v>6313826</v>
      </c>
      <c r="E4">
        <v>0</v>
      </c>
      <c r="F4">
        <v>0</v>
      </c>
      <c r="H4" s="2">
        <f t="shared" si="2"/>
        <v>4.6010017470627648E-2</v>
      </c>
      <c r="I4" s="2">
        <f t="shared" si="3"/>
        <v>0.21263556155490657</v>
      </c>
      <c r="J4" s="2">
        <f t="shared" si="0"/>
        <v>0.2150873892396315</v>
      </c>
      <c r="K4" s="2">
        <f t="shared" si="0"/>
        <v>0</v>
      </c>
      <c r="L4" s="2">
        <f t="shared" si="0"/>
        <v>0</v>
      </c>
      <c r="N4" s="13">
        <f t="shared" si="4"/>
        <v>3</v>
      </c>
      <c r="O4" s="13">
        <f t="shared" si="1"/>
        <v>2</v>
      </c>
      <c r="P4" s="13">
        <f t="shared" si="1"/>
        <v>2</v>
      </c>
      <c r="Q4" s="13">
        <f t="shared" si="1"/>
        <v>12.5</v>
      </c>
      <c r="R4" s="13">
        <f t="shared" si="1"/>
        <v>12.5</v>
      </c>
    </row>
    <row r="5" spans="1:18" x14ac:dyDescent="0.75">
      <c r="A5" t="s">
        <v>19</v>
      </c>
      <c r="B5">
        <v>3613375</v>
      </c>
      <c r="C5">
        <v>5197408</v>
      </c>
      <c r="D5">
        <v>6060847</v>
      </c>
      <c r="E5">
        <v>3448636</v>
      </c>
      <c r="F5">
        <v>0</v>
      </c>
      <c r="H5" s="2">
        <f t="shared" si="2"/>
        <v>2.2410346504471875E-2</v>
      </c>
      <c r="I5" s="2">
        <f t="shared" si="3"/>
        <v>0.1122069869650846</v>
      </c>
      <c r="J5" s="2">
        <f t="shared" si="0"/>
        <v>0.20646938287669836</v>
      </c>
      <c r="K5" s="2">
        <f t="shared" si="0"/>
        <v>0.17643235062061732</v>
      </c>
      <c r="L5" s="2">
        <f t="shared" si="0"/>
        <v>0</v>
      </c>
      <c r="N5" s="13">
        <f t="shared" si="4"/>
        <v>6</v>
      </c>
      <c r="O5" s="13">
        <f t="shared" si="1"/>
        <v>4</v>
      </c>
      <c r="P5" s="13">
        <f t="shared" si="1"/>
        <v>3</v>
      </c>
      <c r="Q5" s="13">
        <f t="shared" si="1"/>
        <v>2</v>
      </c>
      <c r="R5" s="13">
        <f t="shared" si="1"/>
        <v>12.5</v>
      </c>
    </row>
    <row r="6" spans="1:18" x14ac:dyDescent="0.75">
      <c r="A6" t="s">
        <v>102</v>
      </c>
      <c r="B6">
        <v>6222206</v>
      </c>
      <c r="C6">
        <v>9289442</v>
      </c>
      <c r="D6">
        <v>10084864</v>
      </c>
      <c r="E6">
        <v>10474486</v>
      </c>
      <c r="F6">
        <v>9280485</v>
      </c>
      <c r="H6" s="2">
        <f t="shared" si="2"/>
        <v>3.8590456977812694E-2</v>
      </c>
      <c r="I6" s="2">
        <f t="shared" si="3"/>
        <v>0.20055002366697197</v>
      </c>
      <c r="J6" s="2">
        <f t="shared" si="0"/>
        <v>0.34355192376171706</v>
      </c>
      <c r="K6" s="2">
        <f t="shared" si="0"/>
        <v>0.53587510729539078</v>
      </c>
      <c r="L6" s="2">
        <f t="shared" si="0"/>
        <v>0.71221813118970967</v>
      </c>
      <c r="N6" s="13">
        <f t="shared" si="4"/>
        <v>4</v>
      </c>
      <c r="O6" s="13">
        <f t="shared" si="1"/>
        <v>3</v>
      </c>
      <c r="P6" s="13">
        <f t="shared" si="1"/>
        <v>1</v>
      </c>
      <c r="Q6" s="13">
        <f t="shared" si="1"/>
        <v>1</v>
      </c>
      <c r="R6" s="13">
        <f t="shared" si="1"/>
        <v>1</v>
      </c>
    </row>
    <row r="7" spans="1:18" x14ac:dyDescent="0.75">
      <c r="A7" t="s">
        <v>20</v>
      </c>
      <c r="B7">
        <v>563346</v>
      </c>
      <c r="C7">
        <v>657005</v>
      </c>
      <c r="D7">
        <v>628100</v>
      </c>
      <c r="E7">
        <v>0</v>
      </c>
      <c r="F7">
        <v>578428</v>
      </c>
      <c r="H7" s="2">
        <f t="shared" si="2"/>
        <v>3.4939022553452698E-3</v>
      </c>
      <c r="I7" s="2">
        <f t="shared" si="3"/>
        <v>1.4184099357024773E-2</v>
      </c>
      <c r="J7" s="2">
        <f t="shared" si="0"/>
        <v>2.1396913564202202E-2</v>
      </c>
      <c r="K7" s="2">
        <f t="shared" si="0"/>
        <v>0</v>
      </c>
      <c r="L7" s="2">
        <f t="shared" si="0"/>
        <v>4.4390665917546486E-2</v>
      </c>
      <c r="N7" s="13">
        <f t="shared" si="4"/>
        <v>10</v>
      </c>
      <c r="O7" s="13">
        <f t="shared" si="1"/>
        <v>6</v>
      </c>
      <c r="P7" s="13">
        <f t="shared" si="1"/>
        <v>6</v>
      </c>
      <c r="Q7" s="13">
        <f t="shared" si="1"/>
        <v>12.5</v>
      </c>
      <c r="R7" s="13">
        <f t="shared" si="1"/>
        <v>5</v>
      </c>
    </row>
    <row r="8" spans="1:18" x14ac:dyDescent="0.75">
      <c r="A8" t="s">
        <v>21</v>
      </c>
      <c r="B8">
        <v>1086406</v>
      </c>
      <c r="C8">
        <v>1119505</v>
      </c>
      <c r="D8">
        <v>0</v>
      </c>
      <c r="E8">
        <v>957903</v>
      </c>
      <c r="F8">
        <v>0</v>
      </c>
      <c r="H8" s="2">
        <f t="shared" si="2"/>
        <v>6.7379485673469469E-3</v>
      </c>
      <c r="I8" s="2">
        <f t="shared" si="3"/>
        <v>2.4169024818206892E-2</v>
      </c>
      <c r="J8" s="2">
        <f t="shared" si="0"/>
        <v>0</v>
      </c>
      <c r="K8" s="2">
        <f t="shared" si="0"/>
        <v>4.9006354383745107E-2</v>
      </c>
      <c r="L8" s="2">
        <f t="shared" si="0"/>
        <v>0</v>
      </c>
      <c r="N8" s="13">
        <f t="shared" si="4"/>
        <v>8</v>
      </c>
      <c r="O8" s="13">
        <f t="shared" si="1"/>
        <v>5</v>
      </c>
      <c r="P8" s="13">
        <f t="shared" si="1"/>
        <v>12.5</v>
      </c>
      <c r="Q8" s="13">
        <f t="shared" si="1"/>
        <v>5</v>
      </c>
      <c r="R8" s="13">
        <f t="shared" si="1"/>
        <v>12.5</v>
      </c>
    </row>
    <row r="9" spans="1:18" x14ac:dyDescent="0.75">
      <c r="A9" t="s">
        <v>100</v>
      </c>
      <c r="B9">
        <v>471066</v>
      </c>
      <c r="C9">
        <v>505484</v>
      </c>
      <c r="D9">
        <v>0</v>
      </c>
      <c r="E9">
        <v>641579</v>
      </c>
      <c r="F9">
        <v>605238</v>
      </c>
      <c r="H9" s="2">
        <f t="shared" si="2"/>
        <v>2.9215767216177533E-3</v>
      </c>
      <c r="I9" s="2">
        <f t="shared" si="3"/>
        <v>1.0912908241773366E-2</v>
      </c>
      <c r="J9" s="2">
        <f t="shared" si="0"/>
        <v>0</v>
      </c>
      <c r="K9" s="2">
        <f t="shared" si="0"/>
        <v>3.2823206357187315E-2</v>
      </c>
      <c r="L9" s="2">
        <f t="shared" si="0"/>
        <v>4.6448162707552192E-2</v>
      </c>
      <c r="N9" s="13">
        <f t="shared" si="4"/>
        <v>12</v>
      </c>
      <c r="O9" s="13">
        <f t="shared" si="1"/>
        <v>7</v>
      </c>
      <c r="P9" s="13">
        <f t="shared" si="1"/>
        <v>12.5</v>
      </c>
      <c r="Q9" s="13">
        <f t="shared" si="1"/>
        <v>7</v>
      </c>
      <c r="R9" s="13">
        <f t="shared" si="1"/>
        <v>4</v>
      </c>
    </row>
    <row r="10" spans="1:18" x14ac:dyDescent="0.75">
      <c r="A10" t="s">
        <v>23</v>
      </c>
      <c r="B10">
        <v>376639</v>
      </c>
      <c r="C10">
        <v>402645</v>
      </c>
      <c r="D10">
        <v>0</v>
      </c>
      <c r="E10">
        <v>0</v>
      </c>
      <c r="F10">
        <v>360482</v>
      </c>
      <c r="H10" s="2">
        <f t="shared" si="2"/>
        <v>2.3359353781707637E-3</v>
      </c>
      <c r="I10" s="2">
        <f t="shared" si="3"/>
        <v>8.6927141887949699E-3</v>
      </c>
      <c r="J10" s="2">
        <f t="shared" si="0"/>
        <v>0</v>
      </c>
      <c r="K10" s="2">
        <f t="shared" si="0"/>
        <v>0</v>
      </c>
      <c r="L10" s="2">
        <f t="shared" si="0"/>
        <v>2.7664698166909266E-2</v>
      </c>
      <c r="N10" s="13">
        <f t="shared" si="4"/>
        <v>14</v>
      </c>
      <c r="O10" s="13">
        <f t="shared" si="1"/>
        <v>8</v>
      </c>
      <c r="P10" s="13">
        <f t="shared" si="1"/>
        <v>12.5</v>
      </c>
      <c r="Q10" s="13">
        <f t="shared" si="1"/>
        <v>12.5</v>
      </c>
      <c r="R10" s="13">
        <f t="shared" si="1"/>
        <v>7</v>
      </c>
    </row>
    <row r="11" spans="1:18" x14ac:dyDescent="0.75">
      <c r="A11" t="s">
        <v>24</v>
      </c>
      <c r="B11">
        <v>4895268</v>
      </c>
      <c r="C11">
        <v>0</v>
      </c>
      <c r="D11">
        <v>4240138</v>
      </c>
      <c r="E11">
        <v>0</v>
      </c>
      <c r="F11">
        <v>0</v>
      </c>
      <c r="H11" s="2">
        <f t="shared" si="2"/>
        <v>3.0360715982219681E-2</v>
      </c>
      <c r="I11" s="2">
        <f t="shared" si="3"/>
        <v>0</v>
      </c>
      <c r="J11" s="2">
        <f t="shared" si="0"/>
        <v>0.14444493915982998</v>
      </c>
      <c r="K11" s="2">
        <f t="shared" si="0"/>
        <v>0</v>
      </c>
      <c r="L11" s="2">
        <f t="shared" si="0"/>
        <v>0</v>
      </c>
      <c r="N11" s="13">
        <f t="shared" si="4"/>
        <v>5</v>
      </c>
      <c r="O11" s="13">
        <f t="shared" si="1"/>
        <v>12.5</v>
      </c>
      <c r="P11" s="13">
        <f t="shared" si="1"/>
        <v>4</v>
      </c>
      <c r="Q11" s="13">
        <f t="shared" si="1"/>
        <v>12.5</v>
      </c>
      <c r="R11" s="13">
        <f t="shared" si="1"/>
        <v>12.5</v>
      </c>
    </row>
    <row r="12" spans="1:18" x14ac:dyDescent="0.75">
      <c r="A12" t="s">
        <v>25</v>
      </c>
      <c r="B12">
        <v>844498</v>
      </c>
      <c r="C12">
        <v>0</v>
      </c>
      <c r="D12">
        <v>1193925</v>
      </c>
      <c r="E12">
        <v>1025751</v>
      </c>
      <c r="F12">
        <v>0</v>
      </c>
      <c r="H12" s="2">
        <f t="shared" si="2"/>
        <v>5.2376221129369332E-3</v>
      </c>
      <c r="I12" s="2">
        <f t="shared" si="3"/>
        <v>0</v>
      </c>
      <c r="J12" s="2">
        <f t="shared" si="0"/>
        <v>4.0672361132208429E-2</v>
      </c>
      <c r="K12" s="2">
        <f t="shared" si="0"/>
        <v>5.2477460677626986E-2</v>
      </c>
      <c r="L12" s="2">
        <f t="shared" si="0"/>
        <v>0</v>
      </c>
      <c r="N12" s="13">
        <f t="shared" si="4"/>
        <v>9</v>
      </c>
      <c r="O12" s="13">
        <f t="shared" si="1"/>
        <v>12.5</v>
      </c>
      <c r="P12" s="13">
        <f t="shared" si="1"/>
        <v>5</v>
      </c>
      <c r="Q12" s="13">
        <f t="shared" si="1"/>
        <v>4</v>
      </c>
      <c r="R12" s="13">
        <f t="shared" si="1"/>
        <v>12.5</v>
      </c>
    </row>
    <row r="13" spans="1:18" x14ac:dyDescent="0.75">
      <c r="A13" t="s">
        <v>101</v>
      </c>
      <c r="B13">
        <v>393945</v>
      </c>
      <c r="C13">
        <v>0</v>
      </c>
      <c r="D13">
        <v>589396</v>
      </c>
      <c r="E13">
        <v>799426</v>
      </c>
      <c r="F13">
        <v>693342</v>
      </c>
      <c r="H13" s="2">
        <f t="shared" si="2"/>
        <v>2.4432681229333169E-3</v>
      </c>
      <c r="I13" s="2">
        <f t="shared" si="3"/>
        <v>0</v>
      </c>
      <c r="J13" s="2">
        <f t="shared" si="0"/>
        <v>2.0078419466783192E-2</v>
      </c>
      <c r="K13" s="2">
        <f t="shared" si="0"/>
        <v>4.0898664958330659E-2</v>
      </c>
      <c r="L13" s="2">
        <f t="shared" si="0"/>
        <v>5.3209583714141633E-2</v>
      </c>
      <c r="N13" s="13">
        <f t="shared" si="4"/>
        <v>13</v>
      </c>
      <c r="O13" s="13">
        <f t="shared" si="1"/>
        <v>12.5</v>
      </c>
      <c r="P13" s="13">
        <f t="shared" si="1"/>
        <v>7</v>
      </c>
      <c r="Q13" s="13">
        <f t="shared" si="1"/>
        <v>6</v>
      </c>
      <c r="R13" s="13">
        <f t="shared" si="1"/>
        <v>2</v>
      </c>
    </row>
    <row r="14" spans="1:18" x14ac:dyDescent="0.75">
      <c r="A14" t="s">
        <v>26</v>
      </c>
      <c r="B14">
        <v>212140</v>
      </c>
      <c r="C14">
        <v>0</v>
      </c>
      <c r="D14">
        <v>243605</v>
      </c>
      <c r="E14">
        <v>0</v>
      </c>
      <c r="F14">
        <v>244951</v>
      </c>
      <c r="H14" s="2">
        <f t="shared" si="2"/>
        <v>1.3157037139678732E-3</v>
      </c>
      <c r="I14" s="2">
        <f t="shared" si="3"/>
        <v>0</v>
      </c>
      <c r="J14" s="2">
        <f t="shared" si="0"/>
        <v>8.2986707989292762E-3</v>
      </c>
      <c r="K14" s="2">
        <f t="shared" si="0"/>
        <v>0</v>
      </c>
      <c r="L14" s="2">
        <f t="shared" si="0"/>
        <v>1.8798429548999927E-2</v>
      </c>
      <c r="N14" s="13">
        <f t="shared" si="4"/>
        <v>16</v>
      </c>
      <c r="O14" s="13">
        <f t="shared" si="1"/>
        <v>12.5</v>
      </c>
      <c r="P14" s="13">
        <f t="shared" si="1"/>
        <v>8</v>
      </c>
      <c r="Q14" s="13">
        <f t="shared" si="1"/>
        <v>12.5</v>
      </c>
      <c r="R14" s="13">
        <f t="shared" si="1"/>
        <v>8</v>
      </c>
    </row>
    <row r="15" spans="1:18" x14ac:dyDescent="0.75">
      <c r="A15" t="s">
        <v>27</v>
      </c>
      <c r="B15">
        <v>1498990</v>
      </c>
      <c r="C15">
        <v>0</v>
      </c>
      <c r="D15">
        <v>0</v>
      </c>
      <c r="E15">
        <v>1640433</v>
      </c>
      <c r="F15">
        <v>0</v>
      </c>
      <c r="H15" s="2">
        <f t="shared" si="2"/>
        <v>9.296816772889141E-3</v>
      </c>
      <c r="I15" s="2">
        <f t="shared" si="3"/>
        <v>0</v>
      </c>
      <c r="J15" s="2">
        <f t="shared" si="0"/>
        <v>0</v>
      </c>
      <c r="K15" s="2">
        <f t="shared" si="0"/>
        <v>8.3924615478592438E-2</v>
      </c>
      <c r="L15" s="2">
        <f t="shared" si="0"/>
        <v>0</v>
      </c>
      <c r="N15" s="13">
        <f t="shared" si="4"/>
        <v>7</v>
      </c>
      <c r="O15" s="13">
        <f t="shared" si="1"/>
        <v>12.5</v>
      </c>
      <c r="P15" s="13">
        <f t="shared" si="1"/>
        <v>12.5</v>
      </c>
      <c r="Q15" s="13">
        <f t="shared" si="1"/>
        <v>3</v>
      </c>
      <c r="R15" s="13">
        <f t="shared" si="1"/>
        <v>12.5</v>
      </c>
    </row>
    <row r="16" spans="1:18" x14ac:dyDescent="0.75">
      <c r="A16" t="s">
        <v>28</v>
      </c>
      <c r="B16">
        <v>330267</v>
      </c>
      <c r="C16">
        <v>0</v>
      </c>
      <c r="D16">
        <v>0</v>
      </c>
      <c r="E16">
        <v>558292</v>
      </c>
      <c r="F16">
        <v>576657</v>
      </c>
      <c r="H16" s="2">
        <f t="shared" si="2"/>
        <v>2.0483337348026188E-3</v>
      </c>
      <c r="I16" s="2">
        <f t="shared" si="3"/>
        <v>0</v>
      </c>
      <c r="J16" s="2">
        <f t="shared" si="0"/>
        <v>0</v>
      </c>
      <c r="K16" s="2">
        <f t="shared" si="0"/>
        <v>2.8562240228509381E-2</v>
      </c>
      <c r="L16" s="2">
        <f t="shared" si="0"/>
        <v>4.4254752944211904E-2</v>
      </c>
      <c r="N16" s="13">
        <f t="shared" si="4"/>
        <v>15</v>
      </c>
      <c r="O16" s="13">
        <f t="shared" si="1"/>
        <v>12.5</v>
      </c>
      <c r="P16" s="13">
        <f t="shared" si="1"/>
        <v>12.5</v>
      </c>
      <c r="Q16" s="13">
        <f t="shared" si="1"/>
        <v>8</v>
      </c>
      <c r="R16" s="13">
        <f t="shared" si="1"/>
        <v>6</v>
      </c>
    </row>
    <row r="17" spans="1:18" x14ac:dyDescent="0.75">
      <c r="A17" t="s">
        <v>29</v>
      </c>
      <c r="B17">
        <v>555935</v>
      </c>
      <c r="C17">
        <v>0</v>
      </c>
      <c r="D17">
        <v>0</v>
      </c>
      <c r="E17">
        <v>0</v>
      </c>
      <c r="F17">
        <v>690814</v>
      </c>
      <c r="H17" s="2">
        <f t="shared" si="2"/>
        <v>3.4479388339055794E-3</v>
      </c>
      <c r="I17" s="2">
        <f t="shared" si="3"/>
        <v>0</v>
      </c>
      <c r="J17" s="2">
        <f t="shared" si="0"/>
        <v>0</v>
      </c>
      <c r="K17" s="2">
        <f t="shared" si="0"/>
        <v>0</v>
      </c>
      <c r="L17" s="2">
        <f t="shared" si="0"/>
        <v>5.3015575810928861E-2</v>
      </c>
      <c r="N17" s="13">
        <f t="shared" si="4"/>
        <v>11</v>
      </c>
      <c r="O17" s="13">
        <f t="shared" si="1"/>
        <v>12.5</v>
      </c>
      <c r="P17" s="13">
        <f t="shared" si="1"/>
        <v>12.5</v>
      </c>
      <c r="Q17" s="13">
        <f t="shared" si="1"/>
        <v>12.5</v>
      </c>
      <c r="R17" s="13">
        <f t="shared" si="1"/>
        <v>3</v>
      </c>
    </row>
    <row r="19" spans="1:18" x14ac:dyDescent="0.75">
      <c r="B19">
        <f>SUM(B2:B17)</f>
        <v>161236909</v>
      </c>
      <c r="C19">
        <f t="shared" ref="C19:F19" si="5">SUM(C2:C17)</f>
        <v>46319825</v>
      </c>
      <c r="D19">
        <f t="shared" si="5"/>
        <v>29354701</v>
      </c>
      <c r="E19">
        <f t="shared" si="5"/>
        <v>19546506</v>
      </c>
      <c r="F19">
        <f t="shared" si="5"/>
        <v>13030397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likely_giving_patterns (2)</vt:lpstr>
      <vt:lpstr>cgp</vt:lpstr>
      <vt:lpstr>Sheet2</vt:lpstr>
      <vt:lpstr>Sheet3</vt:lpstr>
      <vt:lpstr>c13</vt:lpstr>
      <vt:lpstr>likely_giving_patterns</vt:lpstr>
      <vt:lpstr>Sheet8</vt:lpstr>
      <vt:lpstr>Sheet11</vt:lpstr>
      <vt:lpstr>Sheet1</vt:lpstr>
      <vt:lpstr>Sheet10</vt:lpstr>
      <vt:lpstr>Sheet9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Anderson</cp:lastModifiedBy>
  <cp:lastPrinted>2020-08-17T01:38:55Z</cp:lastPrinted>
  <dcterms:created xsi:type="dcterms:W3CDTF">2020-08-16T20:59:46Z</dcterms:created>
  <dcterms:modified xsi:type="dcterms:W3CDTF">2020-08-19T00:02:57Z</dcterms:modified>
</cp:coreProperties>
</file>