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rin.melly\Dropbox\Biden Tax Plan\"/>
    </mc:Choice>
  </mc:AlternateContent>
  <bookViews>
    <workbookView xWindow="0" yWindow="0" windowWidth="18645" windowHeight="7590"/>
  </bookViews>
  <sheets>
    <sheet name="Results" sheetId="3" r:id="rId1"/>
    <sheet name="Corporate Rate" sheetId="1" r:id="rId2"/>
    <sheet name="GILTI" sheetId="2" r:id="rId3"/>
    <sheet name="Minimum Tax" sheetId="7" r:id="rId4"/>
    <sheet name="Drug advertising" sheetId="4" r:id="rId5"/>
    <sheet name="Energy Investment Credit" sheetId="5" r:id="rId6"/>
    <sheet name="Fossil Fuel Subsidies" sheetId="6" r:id="rId7"/>
    <sheet name="Real Estate" sheetId="8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" i="1" l="1"/>
  <c r="B15" i="1"/>
  <c r="C2" i="3" l="1"/>
  <c r="D2" i="3"/>
  <c r="E2" i="3"/>
  <c r="F2" i="3"/>
  <c r="G2" i="3"/>
  <c r="H2" i="3"/>
  <c r="I2" i="3"/>
  <c r="J2" i="3"/>
  <c r="K2" i="3"/>
  <c r="B2" i="3"/>
  <c r="D17" i="2"/>
  <c r="C19" i="2"/>
  <c r="C20" i="2"/>
  <c r="B6" i="7" l="1"/>
  <c r="E17" i="2" l="1"/>
  <c r="C18" i="2" l="1"/>
  <c r="D18" i="2"/>
  <c r="C8" i="3"/>
  <c r="D8" i="3"/>
  <c r="E8" i="3"/>
  <c r="F8" i="3"/>
  <c r="G8" i="3"/>
  <c r="H8" i="3"/>
  <c r="I8" i="3"/>
  <c r="J8" i="3"/>
  <c r="K8" i="3"/>
  <c r="B8" i="3"/>
  <c r="G8" i="8"/>
  <c r="H8" i="8"/>
  <c r="I8" i="8"/>
  <c r="J8" i="8"/>
  <c r="K8" i="8" s="1"/>
  <c r="L8" i="8" s="1"/>
  <c r="M8" i="8" s="1"/>
  <c r="F8" i="8"/>
  <c r="D8" i="8"/>
  <c r="E8" i="8"/>
  <c r="C4" i="3"/>
  <c r="D4" i="3"/>
  <c r="E4" i="3"/>
  <c r="F4" i="3"/>
  <c r="G4" i="3"/>
  <c r="H4" i="3"/>
  <c r="I4" i="3"/>
  <c r="J4" i="3"/>
  <c r="K4" i="3"/>
  <c r="B4" i="3"/>
  <c r="E6" i="7"/>
  <c r="F6" i="7" s="1"/>
  <c r="G6" i="7" s="1"/>
  <c r="H6" i="7" s="1"/>
  <c r="I6" i="7" s="1"/>
  <c r="J6" i="7" s="1"/>
  <c r="K6" i="7" s="1"/>
  <c r="D6" i="7"/>
  <c r="C7" i="3"/>
  <c r="D7" i="3"/>
  <c r="E7" i="3"/>
  <c r="F7" i="3"/>
  <c r="G7" i="3"/>
  <c r="H7" i="3"/>
  <c r="I7" i="3"/>
  <c r="J7" i="3"/>
  <c r="K7" i="3"/>
  <c r="B7" i="3"/>
  <c r="C6" i="3"/>
  <c r="D6" i="3"/>
  <c r="E6" i="3"/>
  <c r="F6" i="3"/>
  <c r="G6" i="3"/>
  <c r="H6" i="3"/>
  <c r="I6" i="3"/>
  <c r="J6" i="3"/>
  <c r="K6" i="3"/>
  <c r="B6" i="3"/>
  <c r="E13" i="5"/>
  <c r="F13" i="5"/>
  <c r="F14" i="5" s="1"/>
  <c r="G13" i="5"/>
  <c r="H13" i="5"/>
  <c r="H14" i="5" s="1"/>
  <c r="I13" i="5"/>
  <c r="I14" i="5" s="1"/>
  <c r="J13" i="5"/>
  <c r="J14" i="5" s="1"/>
  <c r="K13" i="5"/>
  <c r="L13" i="5"/>
  <c r="M13" i="5"/>
  <c r="N13" i="5"/>
  <c r="P9" i="6"/>
  <c r="O9" i="6"/>
  <c r="G14" i="5"/>
  <c r="K14" i="5"/>
  <c r="L14" i="5"/>
  <c r="M14" i="5"/>
  <c r="N14" i="5"/>
  <c r="D10" i="5"/>
  <c r="E10" i="5"/>
  <c r="F10" i="5"/>
  <c r="G10" i="5"/>
  <c r="H10" i="5"/>
  <c r="I10" i="5"/>
  <c r="J10" i="5"/>
  <c r="K10" i="5"/>
  <c r="L10" i="5"/>
  <c r="C10" i="5"/>
  <c r="C9" i="5"/>
  <c r="D9" i="5"/>
  <c r="E9" i="5"/>
  <c r="F9" i="5"/>
  <c r="G9" i="5"/>
  <c r="H9" i="5"/>
  <c r="I9" i="5"/>
  <c r="J9" i="5"/>
  <c r="K9" i="5"/>
  <c r="L9" i="5"/>
  <c r="B9" i="5"/>
  <c r="C13" i="4"/>
  <c r="D13" i="4"/>
  <c r="E13" i="4"/>
  <c r="F13" i="4"/>
  <c r="G13" i="4"/>
  <c r="H13" i="4"/>
  <c r="I13" i="4"/>
  <c r="J13" i="4"/>
  <c r="K13" i="4"/>
  <c r="L13" i="4"/>
  <c r="M13" i="4"/>
  <c r="N13" i="4"/>
  <c r="B13" i="4"/>
  <c r="E12" i="4"/>
  <c r="F12" i="4" s="1"/>
  <c r="G12" i="4" s="1"/>
  <c r="H12" i="4" s="1"/>
  <c r="I12" i="4" s="1"/>
  <c r="J12" i="4" s="1"/>
  <c r="K12" i="4" s="1"/>
  <c r="L12" i="4" s="1"/>
  <c r="M12" i="4" s="1"/>
  <c r="N12" i="4" s="1"/>
  <c r="D12" i="4"/>
  <c r="C12" i="4"/>
  <c r="B3" i="3"/>
  <c r="L8" i="3" l="1"/>
  <c r="L6" i="3"/>
  <c r="F17" i="2"/>
  <c r="G17" i="2" s="1"/>
  <c r="H17" i="2" s="1"/>
  <c r="I17" i="2" s="1"/>
  <c r="J17" i="2" s="1"/>
  <c r="K17" i="2" s="1"/>
  <c r="L17" i="2" s="1"/>
  <c r="D19" i="2"/>
  <c r="D20" i="2" s="1"/>
  <c r="C3" i="3" s="1"/>
  <c r="L4" i="3"/>
  <c r="L7" i="3"/>
  <c r="L18" i="2" l="1"/>
  <c r="G18" i="2"/>
  <c r="F19" i="2"/>
  <c r="F20" i="2" s="1"/>
  <c r="E3" i="3" s="1"/>
  <c r="E19" i="2"/>
  <c r="E20" i="2" s="1"/>
  <c r="D3" i="3" s="1"/>
  <c r="G19" i="2"/>
  <c r="G20" i="2" s="1"/>
  <c r="F3" i="3" s="1"/>
  <c r="F18" i="2"/>
  <c r="E18" i="2"/>
  <c r="D15" i="1"/>
  <c r="L19" i="2" l="1"/>
  <c r="L20" i="2" s="1"/>
  <c r="K3" i="3" s="1"/>
  <c r="H18" i="2"/>
  <c r="K19" i="2"/>
  <c r="I18" i="2"/>
  <c r="I19" i="2"/>
  <c r="K18" i="2"/>
  <c r="J19" i="2"/>
  <c r="J18" i="2"/>
  <c r="H19" i="2"/>
  <c r="E15" i="1"/>
  <c r="B5" i="3"/>
  <c r="B10" i="3" s="1"/>
  <c r="H20" i="2" l="1"/>
  <c r="G3" i="3" s="1"/>
  <c r="J20" i="2"/>
  <c r="I3" i="3" s="1"/>
  <c r="I20" i="2"/>
  <c r="H3" i="3" s="1"/>
  <c r="K20" i="2"/>
  <c r="J3" i="3" s="1"/>
  <c r="F15" i="1"/>
  <c r="C5" i="3"/>
  <c r="C10" i="3" s="1"/>
  <c r="L3" i="3" l="1"/>
  <c r="G15" i="1"/>
  <c r="D5" i="3"/>
  <c r="D10" i="3" s="1"/>
  <c r="H15" i="1" l="1"/>
  <c r="E5" i="3"/>
  <c r="E10" i="3" s="1"/>
  <c r="I15" i="1" l="1"/>
  <c r="F5" i="3"/>
  <c r="F10" i="3" s="1"/>
  <c r="J15" i="1" l="1"/>
  <c r="G5" i="3"/>
  <c r="G10" i="3" s="1"/>
  <c r="K15" i="1" l="1"/>
  <c r="H5" i="3"/>
  <c r="H10" i="3" s="1"/>
  <c r="L2" i="3" l="1"/>
  <c r="I5" i="3"/>
  <c r="I10" i="3" s="1"/>
  <c r="K5" i="3" l="1"/>
  <c r="J5" i="3"/>
  <c r="J10" i="3" s="1"/>
  <c r="L5" i="3" l="1"/>
  <c r="L10" i="3" s="1"/>
  <c r="K10" i="3"/>
</calcChain>
</file>

<file path=xl/sharedStrings.xml><?xml version="1.0" encoding="utf-8"?>
<sst xmlns="http://schemas.openxmlformats.org/spreadsheetml/2006/main" count="37" uniqueCount="37">
  <si>
    <t>Corporate Taxable Income</t>
  </si>
  <si>
    <t>Corporate Taxable Income +NOLs</t>
  </si>
  <si>
    <t>Baseline</t>
  </si>
  <si>
    <t>28% rate</t>
  </si>
  <si>
    <t>28% Rate</t>
  </si>
  <si>
    <t>Reduce GILTI Deduction</t>
  </si>
  <si>
    <t>Corporate taxable income 2013 from IRS</t>
  </si>
  <si>
    <t>GILTI From JCT</t>
  </si>
  <si>
    <t>15% Minimum Tax</t>
  </si>
  <si>
    <t>Deduction for drug advertising</t>
  </si>
  <si>
    <t>$6 billion in 2016 in DTC spending</t>
  </si>
  <si>
    <t>Assume it grows by nominal GDP</t>
  </si>
  <si>
    <t>Restore Energy investment Tax Credit</t>
  </si>
  <si>
    <t>Treasury Tax expenditures</t>
  </si>
  <si>
    <t>Fix it to 2021's % of GDP (the last year before phaseout)</t>
  </si>
  <si>
    <t>Tax Preferences for Fossil Fuels</t>
  </si>
  <si>
    <t>Change in Revenues</t>
  </si>
  <si>
    <t>Repeal the expensing of exploration and development costs</t>
  </si>
  <si>
    <t>Disallow the use of the percentage depletion allowance</t>
  </si>
  <si>
    <t>Both alternatives above</t>
  </si>
  <si>
    <t>From CBO options book</t>
  </si>
  <si>
    <t>Tax Preferences for Real Estate</t>
  </si>
  <si>
    <t>2022 value from TPC. Set to fixed share of GDP</t>
  </si>
  <si>
    <t>Total</t>
  </si>
  <si>
    <t>Corporate Profits from CBO</t>
  </si>
  <si>
    <t>Estimates from IRS CFC data (rough)</t>
  </si>
  <si>
    <t>Baseline GILTI (50% deduction)</t>
  </si>
  <si>
    <t>37.5% Deduction</t>
  </si>
  <si>
    <t>25% Deduction</t>
  </si>
  <si>
    <t>25% deduction +28% corp rate</t>
  </si>
  <si>
    <t>Effective marginal tax rate under Biden: 18.3% from IRS data</t>
  </si>
  <si>
    <t>Treasury</t>
  </si>
  <si>
    <t>Treasury/1000</t>
  </si>
  <si>
    <t>2021-2030</t>
  </si>
  <si>
    <t>From IRS Data (2013)</t>
  </si>
  <si>
    <t>https://jamanetwork.com/journals/jama/fullarticle/2720029</t>
  </si>
  <si>
    <t>From TPC 2022, set to fixed share of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</si>
</sst>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8" formatCode="&quot;$&quot;#,##0.00_);[Red]\(&quot;$&quot;#,##0.00\)"/>
    <numFmt numFmtId="164" formatCode="0.0"/>
    <numFmt numFmtId="165" formatCode="&quot;$&quot;#,##0.00"/>
    <numFmt numFmtId="166" formatCode="&quot;$&quot;#,##0.0"/>
    <numFmt numFmtId="167" formatCode="&quot;$&quot;#,##0.0_);[Red]\(&quot;$&quot;#,##0.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4" fontId="0" fillId="0" borderId="0" xfId="0" applyNumberFormat="1"/>
    <xf numFmtId="3" fontId="0" fillId="0" borderId="0" xfId="0" applyNumberFormat="1"/>
    <xf numFmtId="9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6" fontId="0" fillId="0" borderId="0" xfId="0" applyNumberFormat="1"/>
    <xf numFmtId="8" fontId="0" fillId="0" borderId="0" xfId="0" applyNumberFormat="1"/>
    <xf numFmtId="167" fontId="0" fillId="0" borderId="0" xfId="0" applyNumberFormat="1"/>
    <xf numFmtId="10" fontId="0" fillId="0" borderId="0" xfId="1" applyNumberFormat="1" applyFont="1"/>
    <xf numFmtId="0" fontId="0" fillId="2" borderId="0" xfId="0" applyFill="1"/>
    <xf numFmtId="165" fontId="0" fillId="2" borderId="0" xfId="0" applyNumberFormat="1" applyFill="1"/>
    <xf numFmtId="0" fontId="2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jamanetwork.com/journals/jama/fullarticle/27200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A18" sqref="A18"/>
    </sheetView>
  </sheetViews>
  <sheetFormatPr defaultRowHeight="15" x14ac:dyDescent="0.25"/>
  <cols>
    <col min="1" max="1" width="32.28515625" bestFit="1" customWidth="1"/>
    <col min="12" max="12" width="10.140625" customWidth="1"/>
  </cols>
  <sheetData>
    <row r="1" spans="1:12" x14ac:dyDescent="0.25"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 t="s">
        <v>33</v>
      </c>
    </row>
    <row r="2" spans="1:12" x14ac:dyDescent="0.25">
      <c r="A2" t="s">
        <v>4</v>
      </c>
      <c r="B2" s="9">
        <f>'Corporate Rate'!B15</f>
        <v>96.966574244833083</v>
      </c>
      <c r="C2" s="9">
        <f>'Corporate Rate'!C15</f>
        <v>103.66509713831479</v>
      </c>
      <c r="D2" s="9">
        <f>'Corporate Rate'!D15</f>
        <v>112.46641399046104</v>
      </c>
      <c r="E2" s="9">
        <f>'Corporate Rate'!E15</f>
        <v>120.81807678855324</v>
      </c>
      <c r="F2" s="9">
        <f>'Corporate Rate'!F15</f>
        <v>128.36300731319554</v>
      </c>
      <c r="G2" s="9">
        <f>'Corporate Rate'!G15</f>
        <v>137.04529809220986</v>
      </c>
      <c r="H2" s="9">
        <f>'Corporate Rate'!H15</f>
        <v>144.35878903020668</v>
      </c>
      <c r="I2" s="9">
        <f>'Corporate Rate'!I15</f>
        <v>147.00381287758347</v>
      </c>
      <c r="J2" s="9">
        <f>'Corporate Rate'!J15</f>
        <v>151.24246359300477</v>
      </c>
      <c r="K2" s="9">
        <f>'Corporate Rate'!K15</f>
        <v>154.81324578696345</v>
      </c>
      <c r="L2" s="9">
        <f t="shared" ref="L2:L8" si="0">SUM(B2:K2)</f>
        <v>1296.7427788553259</v>
      </c>
    </row>
    <row r="3" spans="1:12" x14ac:dyDescent="0.25">
      <c r="A3" t="s">
        <v>5</v>
      </c>
      <c r="B3" s="9">
        <f>GILTI!C20</f>
        <v>29.631244071290524</v>
      </c>
      <c r="C3" s="9">
        <f>GILTI!D20</f>
        <v>30.768962486997069</v>
      </c>
      <c r="D3" s="9">
        <f>GILTI!E20</f>
        <v>32.18478984876522</v>
      </c>
      <c r="E3" s="9">
        <f>GILTI!F20</f>
        <v>33.651182473453659</v>
      </c>
      <c r="F3" s="9">
        <f>GILTI!G20</f>
        <v>34.814183520620354</v>
      </c>
      <c r="G3" s="9">
        <f>GILTI!H20</f>
        <v>27.634915379991337</v>
      </c>
      <c r="H3" s="9">
        <f>GILTI!I20</f>
        <v>28.737603638065899</v>
      </c>
      <c r="I3" s="9">
        <f>GILTI!J20</f>
        <v>29.733892151940278</v>
      </c>
      <c r="J3" s="9">
        <f>GILTI!K20</f>
        <v>30.942980154215011</v>
      </c>
      <c r="K3" s="9">
        <f>GILTI!L20</f>
        <v>32.335849532835503</v>
      </c>
      <c r="L3" s="9">
        <f t="shared" si="0"/>
        <v>310.43560325817481</v>
      </c>
    </row>
    <row r="4" spans="1:12" x14ac:dyDescent="0.25">
      <c r="A4" t="s">
        <v>8</v>
      </c>
      <c r="B4" s="9">
        <f>'Minimum Tax'!B6</f>
        <v>13.436049400400179</v>
      </c>
      <c r="C4" s="9">
        <f>'Minimum Tax'!C6</f>
        <v>14</v>
      </c>
      <c r="D4" s="9">
        <f>'Minimum Tax'!D6</f>
        <v>14.57122010393959</v>
      </c>
      <c r="E4" s="9">
        <f>'Minimum Tax'!E6</f>
        <v>15.127274517791038</v>
      </c>
      <c r="F4" s="9">
        <f>'Minimum Tax'!F6</f>
        <v>15.689282405024194</v>
      </c>
      <c r="G4" s="9">
        <f>'Minimum Tax'!G6</f>
        <v>16.265390623950868</v>
      </c>
      <c r="H4" s="9">
        <f>'Minimum Tax'!H6</f>
        <v>16.85027238259795</v>
      </c>
      <c r="I4" s="9">
        <f>'Minimum Tax'!I6</f>
        <v>17.463542809054648</v>
      </c>
      <c r="J4" s="9">
        <f>'Minimum Tax'!J6</f>
        <v>18.125882389804786</v>
      </c>
      <c r="K4" s="9">
        <f>'Minimum Tax'!K6</f>
        <v>18.806709072108649</v>
      </c>
      <c r="L4" s="9">
        <f t="shared" si="0"/>
        <v>160.33562370467189</v>
      </c>
    </row>
    <row r="5" spans="1:12" x14ac:dyDescent="0.25">
      <c r="A5" t="s">
        <v>9</v>
      </c>
      <c r="B5" s="9">
        <f>'Drug advertising'!E13</f>
        <v>1.3626955365551916</v>
      </c>
      <c r="C5" s="9">
        <f>'Drug advertising'!F13</f>
        <v>1.4146975557706118</v>
      </c>
      <c r="D5" s="9">
        <f>'Drug advertising'!G13</f>
        <v>1.4672563417870537</v>
      </c>
      <c r="E5" s="9">
        <f>'Drug advertising'!H13</f>
        <v>1.5211337860164413</v>
      </c>
      <c r="F5" s="9">
        <f>'Drug advertising'!I13</f>
        <v>1.5758317286894401</v>
      </c>
      <c r="G5" s="9">
        <f>'Drug advertising'!J13</f>
        <v>1.6331845698978369</v>
      </c>
      <c r="H5" s="9">
        <f>'Drug advertising'!K13</f>
        <v>1.6951263416872853</v>
      </c>
      <c r="I5" s="9">
        <f>'Drug advertising'!L13</f>
        <v>1.7587970209114854</v>
      </c>
      <c r="J5" s="9">
        <f>'Drug advertising'!M13</f>
        <v>1.824741652965121</v>
      </c>
      <c r="K5" s="9">
        <f>'Drug advertising'!N13</f>
        <v>1.8928137202689761</v>
      </c>
      <c r="L5" s="9">
        <f t="shared" si="0"/>
        <v>16.146278254549443</v>
      </c>
    </row>
    <row r="6" spans="1:12" x14ac:dyDescent="0.25">
      <c r="A6" t="s">
        <v>12</v>
      </c>
      <c r="B6" s="9">
        <f>'Energy Investment Credit'!E14*-1</f>
        <v>0</v>
      </c>
      <c r="C6" s="9">
        <f>'Energy Investment Credit'!F14*-1</f>
        <v>-0.19125046641790977</v>
      </c>
      <c r="D6" s="9">
        <f>'Energy Investment Credit'!G14*-1</f>
        <v>-1.4011124067164173</v>
      </c>
      <c r="E6" s="9">
        <f>'Energy Investment Credit'!H14*-1</f>
        <v>-2.7454869402985072</v>
      </c>
      <c r="F6" s="9">
        <f>'Energy Investment Credit'!I14*-1</f>
        <v>-3.6926693097014915</v>
      </c>
      <c r="G6" s="9">
        <f>'Energy Investment Credit'!J14*-1</f>
        <v>-4.3589370335820892</v>
      </c>
      <c r="H6" s="9">
        <f>'Energy Investment Credit'!K14*-1</f>
        <v>-4.7709085820895512</v>
      </c>
      <c r="I6" s="9">
        <f>'Energy Investment Credit'!L14*-1</f>
        <v>-5.0487966417910446</v>
      </c>
      <c r="J6" s="9">
        <f>'Energy Investment Credit'!M14*-1</f>
        <v>-6.2444664179104477</v>
      </c>
      <c r="K6" s="9">
        <f>'Energy Investment Credit'!N14*-1</f>
        <v>-6.4774165111940292</v>
      </c>
      <c r="L6" s="9">
        <f t="shared" si="0"/>
        <v>-34.931044309701491</v>
      </c>
    </row>
    <row r="7" spans="1:12" x14ac:dyDescent="0.25">
      <c r="A7" t="s">
        <v>15</v>
      </c>
      <c r="B7" s="9">
        <f>'Fossil Fuel Subsidies'!G9*28/21</f>
        <v>1.3333333333333333</v>
      </c>
      <c r="C7" s="9">
        <f>'Fossil Fuel Subsidies'!H9*28/21</f>
        <v>1.3333333333333333</v>
      </c>
      <c r="D7" s="9">
        <f>'Fossil Fuel Subsidies'!I9*28/21</f>
        <v>1.3333333333333333</v>
      </c>
      <c r="E7" s="9">
        <f>'Fossil Fuel Subsidies'!J9*28/21</f>
        <v>1.2</v>
      </c>
      <c r="F7" s="9">
        <f>'Fossil Fuel Subsidies'!K9*28/21</f>
        <v>1.2</v>
      </c>
      <c r="G7" s="9">
        <f>'Fossil Fuel Subsidies'!L9*28/21</f>
        <v>0.93333333333333324</v>
      </c>
      <c r="H7" s="9">
        <f>'Fossil Fuel Subsidies'!M9*28/21</f>
        <v>0.93333333333333324</v>
      </c>
      <c r="I7" s="9">
        <f>'Fossil Fuel Subsidies'!N9*28/21</f>
        <v>0.93333333333333324</v>
      </c>
      <c r="J7" s="9">
        <f>'Fossil Fuel Subsidies'!O9*28/21</f>
        <v>0.96832789070309899</v>
      </c>
      <c r="K7" s="9">
        <f>'Fossil Fuel Subsidies'!P9*28/21</f>
        <v>1.0044514050871931</v>
      </c>
      <c r="L7" s="9">
        <f t="shared" si="0"/>
        <v>11.172779295790294</v>
      </c>
    </row>
    <row r="8" spans="1:12" x14ac:dyDescent="0.25">
      <c r="A8" t="s">
        <v>21</v>
      </c>
      <c r="B8" s="9">
        <f>'Real Estate'!D8</f>
        <v>23.888391669808236</v>
      </c>
      <c r="C8" s="9">
        <f>'Real Estate'!E8</f>
        <v>24.8</v>
      </c>
      <c r="D8" s="9">
        <f>'Real Estate'!F8</f>
        <v>25.721368590686325</v>
      </c>
      <c r="E8" s="9">
        <f>'Real Estate'!G8</f>
        <v>26.665853587807131</v>
      </c>
      <c r="F8" s="9">
        <f>'Real Estate'!H8</f>
        <v>27.62472212670939</v>
      </c>
      <c r="G8" s="9">
        <f>'Real Estate'!I8</f>
        <v>28.630131697233075</v>
      </c>
      <c r="H8" s="9">
        <f>'Real Estate'!J8</f>
        <v>29.715986362148747</v>
      </c>
      <c r="I8" s="9">
        <f>'Real Estate'!K8</f>
        <v>30.832149204389633</v>
      </c>
      <c r="J8" s="9">
        <f>'Real Estate'!L8</f>
        <v>31.988175005281974</v>
      </c>
      <c r="K8" s="9">
        <f>'Real Estate'!M8</f>
        <v>33.181495275221948</v>
      </c>
      <c r="L8" s="9">
        <f t="shared" si="0"/>
        <v>283.04827351928645</v>
      </c>
    </row>
    <row r="10" spans="1:12" x14ac:dyDescent="0.25">
      <c r="A10" t="s">
        <v>23</v>
      </c>
      <c r="B10" s="9">
        <f>SUM(B2:B8)</f>
        <v>166.61828825622055</v>
      </c>
      <c r="C10" s="9">
        <f t="shared" ref="C10:L10" si="1">SUM(C2:C8)</f>
        <v>175.79084004799793</v>
      </c>
      <c r="D10" s="9">
        <f t="shared" si="1"/>
        <v>186.34326980225615</v>
      </c>
      <c r="E10" s="9">
        <f t="shared" si="1"/>
        <v>196.238034213323</v>
      </c>
      <c r="F10" s="9">
        <f t="shared" si="1"/>
        <v>205.57435778453743</v>
      </c>
      <c r="G10" s="9">
        <f t="shared" si="1"/>
        <v>207.78331666303424</v>
      </c>
      <c r="H10" s="9">
        <f t="shared" si="1"/>
        <v>217.52020250595035</v>
      </c>
      <c r="I10" s="9">
        <f t="shared" si="1"/>
        <v>222.67673075542177</v>
      </c>
      <c r="J10" s="9">
        <f t="shared" si="1"/>
        <v>228.84810426806433</v>
      </c>
      <c r="K10" s="9">
        <f t="shared" si="1"/>
        <v>235.55714828129169</v>
      </c>
      <c r="L10" s="9">
        <f t="shared" si="1"/>
        <v>2042.9502925780976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1"/>
  <sheetViews>
    <sheetView workbookViewId="0">
      <selection activeCell="C15" sqref="C15"/>
    </sheetView>
  </sheetViews>
  <sheetFormatPr defaultRowHeight="15" x14ac:dyDescent="0.25"/>
  <cols>
    <col min="1" max="1" width="42.140625" customWidth="1"/>
  </cols>
  <sheetData>
    <row r="3" spans="1:11" x14ac:dyDescent="0.25">
      <c r="A3" t="s">
        <v>6</v>
      </c>
      <c r="B3">
        <v>1258</v>
      </c>
    </row>
    <row r="4" spans="1:11" x14ac:dyDescent="0.25">
      <c r="B4">
        <v>2021</v>
      </c>
      <c r="C4">
        <v>2022</v>
      </c>
      <c r="D4">
        <v>2023</v>
      </c>
      <c r="E4">
        <v>2024</v>
      </c>
      <c r="F4">
        <v>2025</v>
      </c>
      <c r="G4">
        <v>2026</v>
      </c>
      <c r="H4">
        <v>2027</v>
      </c>
      <c r="I4">
        <v>2028</v>
      </c>
      <c r="J4">
        <v>2029</v>
      </c>
      <c r="K4">
        <v>2030</v>
      </c>
    </row>
    <row r="5" spans="1:11" x14ac:dyDescent="0.25">
      <c r="A5" t="s">
        <v>0</v>
      </c>
      <c r="B5" s="1">
        <v>1109.0999999999999</v>
      </c>
      <c r="C5" s="1">
        <v>1229.2</v>
      </c>
      <c r="D5" s="1">
        <v>1367.9</v>
      </c>
      <c r="E5" s="1">
        <v>1492.7</v>
      </c>
      <c r="F5" s="1">
        <v>1598.2</v>
      </c>
      <c r="G5" s="1">
        <v>1734.4</v>
      </c>
      <c r="H5" s="1">
        <v>1814.9</v>
      </c>
      <c r="I5" s="1">
        <v>1804.8</v>
      </c>
      <c r="J5" s="1">
        <v>1830.9</v>
      </c>
      <c r="K5" s="1">
        <v>1887.5</v>
      </c>
    </row>
    <row r="6" spans="1:11" x14ac:dyDescent="0.25">
      <c r="A6" t="s">
        <v>1</v>
      </c>
      <c r="B6" s="1">
        <v>1466.4</v>
      </c>
      <c r="C6" s="1">
        <v>1567.7</v>
      </c>
      <c r="D6" s="1">
        <v>1700.8</v>
      </c>
      <c r="E6" s="1">
        <v>1827.1</v>
      </c>
      <c r="F6" s="1">
        <v>1941.2</v>
      </c>
      <c r="G6" s="1">
        <v>2072.5</v>
      </c>
      <c r="H6" s="1">
        <v>2183.1</v>
      </c>
      <c r="I6" s="1">
        <v>2223.1</v>
      </c>
      <c r="J6" s="1">
        <v>2287.1999999999998</v>
      </c>
      <c r="K6" s="1">
        <v>2341.1999999999998</v>
      </c>
    </row>
    <row r="9" spans="1:11" x14ac:dyDescent="0.25">
      <c r="A9" t="s">
        <v>34</v>
      </c>
    </row>
    <row r="10" spans="1:11" x14ac:dyDescent="0.25">
      <c r="A10" t="s">
        <v>2</v>
      </c>
      <c r="B10">
        <v>141.3724</v>
      </c>
    </row>
    <row r="11" spans="1:11" x14ac:dyDescent="0.25">
      <c r="A11" t="s">
        <v>3</v>
      </c>
      <c r="B11">
        <v>224.55840000000001</v>
      </c>
    </row>
    <row r="14" spans="1:11" x14ac:dyDescent="0.25">
      <c r="B14">
        <v>2021</v>
      </c>
      <c r="C14">
        <v>2022</v>
      </c>
      <c r="D14">
        <v>2023</v>
      </c>
      <c r="E14">
        <v>2024</v>
      </c>
      <c r="F14">
        <v>2025</v>
      </c>
      <c r="G14">
        <v>2026</v>
      </c>
      <c r="H14">
        <v>2027</v>
      </c>
      <c r="I14">
        <v>2028</v>
      </c>
      <c r="J14">
        <v>2029</v>
      </c>
      <c r="K14">
        <v>2030</v>
      </c>
    </row>
    <row r="15" spans="1:11" x14ac:dyDescent="0.25">
      <c r="B15">
        <f>B6/B3*(B11-B10)</f>
        <v>96.966574244833083</v>
      </c>
      <c r="C15">
        <f>B15*C6/B6</f>
        <v>103.66509713831479</v>
      </c>
      <c r="D15">
        <f t="shared" ref="D15:K15" si="0">C15*D6/C6</f>
        <v>112.46641399046104</v>
      </c>
      <c r="E15">
        <f t="shared" si="0"/>
        <v>120.81807678855324</v>
      </c>
      <c r="F15">
        <f t="shared" si="0"/>
        <v>128.36300731319554</v>
      </c>
      <c r="G15">
        <f t="shared" si="0"/>
        <v>137.04529809220986</v>
      </c>
      <c r="H15">
        <f t="shared" si="0"/>
        <v>144.35878903020668</v>
      </c>
      <c r="I15">
        <f t="shared" si="0"/>
        <v>147.00381287758347</v>
      </c>
      <c r="J15">
        <f t="shared" si="0"/>
        <v>151.24246359300477</v>
      </c>
      <c r="K15">
        <f t="shared" si="0"/>
        <v>154.81324578696345</v>
      </c>
    </row>
    <row r="27" spans="2:8" x14ac:dyDescent="0.25">
      <c r="B27" s="1"/>
      <c r="C27" s="1"/>
      <c r="D27" s="1"/>
      <c r="E27" s="1"/>
      <c r="F27" s="1"/>
      <c r="G27" s="1"/>
      <c r="H27" s="1"/>
    </row>
    <row r="31" spans="2:8" x14ac:dyDescent="0.25">
      <c r="B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0"/>
  <sheetViews>
    <sheetView workbookViewId="0">
      <selection activeCell="D32" sqref="D32"/>
    </sheetView>
  </sheetViews>
  <sheetFormatPr defaultRowHeight="15" x14ac:dyDescent="0.25"/>
  <cols>
    <col min="1" max="1" width="31.140625" bestFit="1" customWidth="1"/>
    <col min="2" max="2" width="26.7109375" bestFit="1" customWidth="1"/>
  </cols>
  <sheetData>
    <row r="3" spans="1:12" x14ac:dyDescent="0.25">
      <c r="A3" t="s">
        <v>24</v>
      </c>
      <c r="B3" s="2">
        <v>2344</v>
      </c>
      <c r="C3" s="2">
        <v>2434</v>
      </c>
      <c r="D3" s="2">
        <v>2546</v>
      </c>
      <c r="E3" s="2">
        <v>2662</v>
      </c>
      <c r="F3" s="2">
        <v>2754</v>
      </c>
      <c r="G3" s="2">
        <v>2857</v>
      </c>
      <c r="H3" s="2">
        <v>2971</v>
      </c>
      <c r="I3" s="2">
        <v>3074</v>
      </c>
      <c r="J3" s="2">
        <v>3199</v>
      </c>
      <c r="K3" s="2">
        <v>3343</v>
      </c>
    </row>
    <row r="6" spans="1:12" x14ac:dyDescent="0.25">
      <c r="B6">
        <v>2018</v>
      </c>
      <c r="C6">
        <v>2019</v>
      </c>
      <c r="D6">
        <v>2020</v>
      </c>
      <c r="E6">
        <v>2021</v>
      </c>
      <c r="F6">
        <v>2022</v>
      </c>
      <c r="G6">
        <v>2023</v>
      </c>
      <c r="H6">
        <v>2024</v>
      </c>
      <c r="I6">
        <v>2025</v>
      </c>
      <c r="J6">
        <v>2026</v>
      </c>
      <c r="K6">
        <v>2027</v>
      </c>
    </row>
    <row r="7" spans="1:12" x14ac:dyDescent="0.25">
      <c r="A7" t="s">
        <v>7</v>
      </c>
      <c r="B7">
        <v>7.7</v>
      </c>
      <c r="C7">
        <v>12.5</v>
      </c>
      <c r="D7">
        <v>9.6</v>
      </c>
      <c r="E7">
        <v>9.5</v>
      </c>
      <c r="F7">
        <v>9.3000000000000007</v>
      </c>
      <c r="G7">
        <v>9</v>
      </c>
      <c r="H7">
        <v>9.1999999999999993</v>
      </c>
      <c r="I7">
        <v>9.3000000000000007</v>
      </c>
      <c r="J7">
        <v>15.1</v>
      </c>
      <c r="K7">
        <v>21.2</v>
      </c>
    </row>
    <row r="8" spans="1:12" x14ac:dyDescent="0.25">
      <c r="B8" s="4"/>
      <c r="C8" s="4"/>
      <c r="D8" s="4"/>
      <c r="E8" s="4"/>
      <c r="F8" s="4"/>
      <c r="G8" s="4"/>
      <c r="H8" s="4"/>
      <c r="I8" s="4"/>
      <c r="J8" s="4"/>
      <c r="K8" s="4"/>
    </row>
    <row r="9" spans="1:12" x14ac:dyDescent="0.25">
      <c r="B9" s="4"/>
      <c r="C9" s="4"/>
      <c r="D9" s="4"/>
      <c r="E9" s="4"/>
      <c r="F9" s="4"/>
      <c r="G9" s="4"/>
      <c r="H9" s="4"/>
      <c r="I9" s="4"/>
      <c r="J9" s="4"/>
      <c r="K9" s="4"/>
    </row>
    <row r="10" spans="1:12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</row>
    <row r="12" spans="1:12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2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2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2" x14ac:dyDescent="0.25">
      <c r="C15" s="7">
        <v>2021</v>
      </c>
      <c r="D15" s="7">
        <v>2022</v>
      </c>
      <c r="E15" s="7">
        <v>2023</v>
      </c>
      <c r="F15" s="7">
        <v>2024</v>
      </c>
      <c r="G15" s="7">
        <v>2025</v>
      </c>
      <c r="H15" s="7">
        <v>2026</v>
      </c>
      <c r="I15" s="7">
        <v>2027</v>
      </c>
      <c r="J15" s="7">
        <v>2028</v>
      </c>
      <c r="K15" s="7">
        <v>2029</v>
      </c>
      <c r="L15" s="7">
        <v>2030</v>
      </c>
    </row>
    <row r="16" spans="1:12" x14ac:dyDescent="0.25">
      <c r="A16" s="14" t="s">
        <v>25</v>
      </c>
    </row>
    <row r="17" spans="1:12" x14ac:dyDescent="0.25">
      <c r="A17" s="15">
        <v>22054150893.455002</v>
      </c>
      <c r="B17" t="s">
        <v>26</v>
      </c>
      <c r="C17" s="4">
        <v>9</v>
      </c>
      <c r="D17" s="4">
        <f>C17*C3/B3</f>
        <v>9.3455631399317411</v>
      </c>
      <c r="E17" s="4">
        <f>D17*D3/C3</f>
        <v>9.7755972696245745</v>
      </c>
      <c r="F17" s="4">
        <f t="shared" ref="F17:L17" si="0">E17*E3/D3</f>
        <v>10.220989761092152</v>
      </c>
      <c r="G17" s="4">
        <f t="shared" si="0"/>
        <v>10.574232081911264</v>
      </c>
      <c r="H17" s="4">
        <f t="shared" si="0"/>
        <v>10.969709897610922</v>
      </c>
      <c r="I17" s="4">
        <f t="shared" si="0"/>
        <v>11.407423208191128</v>
      </c>
      <c r="J17" s="4">
        <f t="shared" si="0"/>
        <v>11.802901023890787</v>
      </c>
      <c r="K17" s="4">
        <f t="shared" si="0"/>
        <v>12.282849829351537</v>
      </c>
      <c r="L17" s="4">
        <f t="shared" si="0"/>
        <v>12.835750853242322</v>
      </c>
    </row>
    <row r="18" spans="1:12" x14ac:dyDescent="0.25">
      <c r="A18" s="15">
        <v>39105503530.668762</v>
      </c>
      <c r="B18" s="5" t="s">
        <v>27</v>
      </c>
      <c r="C18" s="4">
        <f t="shared" ref="C18:L18" si="1">C17*$A$18/$A$17</f>
        <v>15.958425852634695</v>
      </c>
      <c r="D18" s="4">
        <f t="shared" si="1"/>
        <v>16.571164046635175</v>
      </c>
      <c r="E18" s="4">
        <f t="shared" si="1"/>
        <v>17.333682688057994</v>
      </c>
      <c r="F18" s="4">
        <f t="shared" si="1"/>
        <v>18.123434138103057</v>
      </c>
      <c r="G18" s="4">
        <f t="shared" si="1"/>
        <v>18.749788736414654</v>
      </c>
      <c r="H18" s="4">
        <f t="shared" si="1"/>
        <v>19.451033558437427</v>
      </c>
      <c r="I18" s="4">
        <f t="shared" si="1"/>
        <v>20.227168604171368</v>
      </c>
      <c r="J18" s="4">
        <f t="shared" si="1"/>
        <v>20.928413426194137</v>
      </c>
      <c r="K18" s="4">
        <f t="shared" si="1"/>
        <v>21.779438695639247</v>
      </c>
      <c r="L18" s="4">
        <f t="shared" si="1"/>
        <v>22.759819806040014</v>
      </c>
    </row>
    <row r="19" spans="1:12" x14ac:dyDescent="0.25">
      <c r="A19" s="15">
        <v>57318912360.747498</v>
      </c>
      <c r="B19" s="3" t="s">
        <v>28</v>
      </c>
      <c r="C19" s="4">
        <f>C17*$A$20/$A$17</f>
        <v>38.631244071290524</v>
      </c>
      <c r="D19" s="4">
        <f t="shared" ref="D19:L19" si="2">D17*$A$20/$A$17</f>
        <v>40.11452562692881</v>
      </c>
      <c r="E19" s="4">
        <f t="shared" si="2"/>
        <v>41.960387118389797</v>
      </c>
      <c r="F19" s="4">
        <f t="shared" si="2"/>
        <v>43.872172234545815</v>
      </c>
      <c r="G19" s="4">
        <f t="shared" si="2"/>
        <v>45.388415602531616</v>
      </c>
      <c r="H19" s="4">
        <f t="shared" si="2"/>
        <v>47.085948938428764</v>
      </c>
      <c r="I19" s="4">
        <f t="shared" si="2"/>
        <v>48.964772242237267</v>
      </c>
      <c r="J19" s="4">
        <f t="shared" si="2"/>
        <v>50.662305578134415</v>
      </c>
      <c r="K19" s="4">
        <f t="shared" si="2"/>
        <v>52.722418849854257</v>
      </c>
      <c r="L19" s="4">
        <f t="shared" si="2"/>
        <v>55.095669338875517</v>
      </c>
    </row>
    <row r="20" spans="1:12" x14ac:dyDescent="0.25">
      <c r="A20" s="15">
        <v>94664365105.570007</v>
      </c>
      <c r="B20" t="s">
        <v>29</v>
      </c>
      <c r="C20" s="4">
        <f>C19-C17</f>
        <v>29.631244071290524</v>
      </c>
      <c r="D20" s="4">
        <f t="shared" ref="D20:G20" si="3">D19-D17</f>
        <v>30.768962486997069</v>
      </c>
      <c r="E20" s="4">
        <f t="shared" si="3"/>
        <v>32.18478984876522</v>
      </c>
      <c r="F20" s="4">
        <f t="shared" si="3"/>
        <v>33.651182473453659</v>
      </c>
      <c r="G20" s="4">
        <f t="shared" si="3"/>
        <v>34.814183520620354</v>
      </c>
      <c r="H20" s="4">
        <f>H19-H18</f>
        <v>27.634915379991337</v>
      </c>
      <c r="I20" s="4">
        <f t="shared" ref="I20:L20" si="4">I19-I18</f>
        <v>28.737603638065899</v>
      </c>
      <c r="J20" s="4">
        <f>J19-J18</f>
        <v>29.733892151940278</v>
      </c>
      <c r="K20" s="4">
        <f t="shared" si="4"/>
        <v>30.942980154215011</v>
      </c>
      <c r="L20" s="4">
        <f t="shared" si="4"/>
        <v>32.335849532835503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6"/>
  <sheetViews>
    <sheetView workbookViewId="0">
      <selection activeCell="B6" sqref="B6:K6"/>
    </sheetView>
  </sheetViews>
  <sheetFormatPr defaultRowHeight="15" x14ac:dyDescent="0.25"/>
  <sheetData>
    <row r="3" spans="2:13" x14ac:dyDescent="0.25">
      <c r="B3" t="s">
        <v>22</v>
      </c>
    </row>
    <row r="4" spans="2:13" x14ac:dyDescent="0.25">
      <c r="B4">
        <v>21440</v>
      </c>
      <c r="C4">
        <v>22339.9</v>
      </c>
      <c r="D4">
        <v>23251.4</v>
      </c>
      <c r="E4">
        <v>24138.7</v>
      </c>
      <c r="F4">
        <v>25035.5</v>
      </c>
      <c r="G4">
        <v>25954.799999999999</v>
      </c>
      <c r="H4">
        <v>26888.1</v>
      </c>
      <c r="I4">
        <v>27866.7</v>
      </c>
      <c r="J4">
        <v>28923.599999999999</v>
      </c>
      <c r="K4">
        <v>30010</v>
      </c>
      <c r="L4">
        <v>31135.200000000001</v>
      </c>
      <c r="M4">
        <v>32296.7</v>
      </c>
    </row>
    <row r="5" spans="2:13" x14ac:dyDescent="0.25">
      <c r="B5">
        <v>2021</v>
      </c>
      <c r="C5">
        <v>2022</v>
      </c>
      <c r="D5">
        <v>2023</v>
      </c>
      <c r="E5">
        <v>2024</v>
      </c>
      <c r="F5">
        <v>2025</v>
      </c>
      <c r="G5">
        <v>2026</v>
      </c>
      <c r="H5">
        <v>2027</v>
      </c>
      <c r="I5">
        <v>2028</v>
      </c>
      <c r="J5">
        <v>2029</v>
      </c>
      <c r="K5">
        <v>2030</v>
      </c>
    </row>
    <row r="6" spans="2:13" x14ac:dyDescent="0.25">
      <c r="B6" s="12">
        <f>B4*C6/C4</f>
        <v>13.436049400400179</v>
      </c>
      <c r="C6" s="12">
        <v>14</v>
      </c>
      <c r="D6" s="12">
        <f>C6/C4*D4</f>
        <v>14.57122010393959</v>
      </c>
      <c r="E6" s="12">
        <f t="shared" ref="E6:K6" si="0">D6/D4*E4</f>
        <v>15.127274517791038</v>
      </c>
      <c r="F6" s="12">
        <f t="shared" si="0"/>
        <v>15.689282405024194</v>
      </c>
      <c r="G6" s="12">
        <f t="shared" si="0"/>
        <v>16.265390623950868</v>
      </c>
      <c r="H6" s="12">
        <f t="shared" si="0"/>
        <v>16.85027238259795</v>
      </c>
      <c r="I6" s="12">
        <f t="shared" si="0"/>
        <v>17.463542809054648</v>
      </c>
      <c r="J6" s="12">
        <f t="shared" si="0"/>
        <v>18.125882389804786</v>
      </c>
      <c r="K6" s="12">
        <f t="shared" si="0"/>
        <v>18.806709072108649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13"/>
  <sheetViews>
    <sheetView workbookViewId="0">
      <selection activeCell="K15" sqref="K15"/>
    </sheetView>
  </sheetViews>
  <sheetFormatPr defaultRowHeight="15" x14ac:dyDescent="0.25"/>
  <sheetData>
    <row r="4" spans="2:14" x14ac:dyDescent="0.25">
      <c r="B4" t="s">
        <v>10</v>
      </c>
      <c r="F4" s="16" t="s">
        <v>35</v>
      </c>
    </row>
    <row r="5" spans="2:14" x14ac:dyDescent="0.25">
      <c r="B5" t="s">
        <v>11</v>
      </c>
    </row>
    <row r="6" spans="2:14" x14ac:dyDescent="0.25">
      <c r="B6" t="s">
        <v>30</v>
      </c>
    </row>
    <row r="9" spans="2:14" x14ac:dyDescent="0.25">
      <c r="C9">
        <v>21440</v>
      </c>
      <c r="D9">
        <v>22339.9</v>
      </c>
      <c r="E9">
        <v>23251.4</v>
      </c>
      <c r="F9">
        <v>24138.7</v>
      </c>
      <c r="G9">
        <v>25035.5</v>
      </c>
      <c r="H9">
        <v>25954.799999999999</v>
      </c>
      <c r="I9">
        <v>26888.1</v>
      </c>
      <c r="J9">
        <v>27866.7</v>
      </c>
      <c r="K9">
        <v>28923.599999999999</v>
      </c>
      <c r="L9">
        <v>30010</v>
      </c>
      <c r="M9">
        <v>31135.200000000001</v>
      </c>
      <c r="N9">
        <v>32296.7</v>
      </c>
    </row>
    <row r="11" spans="2:14" x14ac:dyDescent="0.25">
      <c r="B11">
        <v>2016</v>
      </c>
      <c r="C11">
        <v>2019</v>
      </c>
      <c r="D11">
        <v>2020</v>
      </c>
      <c r="E11">
        <v>2021</v>
      </c>
      <c r="F11">
        <v>2022</v>
      </c>
      <c r="G11">
        <v>2023</v>
      </c>
      <c r="H11">
        <v>2024</v>
      </c>
      <c r="I11">
        <v>2025</v>
      </c>
      <c r="J11">
        <v>2026</v>
      </c>
      <c r="K11">
        <v>2027</v>
      </c>
      <c r="L11">
        <v>2028</v>
      </c>
      <c r="M11">
        <v>2029</v>
      </c>
      <c r="N11">
        <v>2030</v>
      </c>
    </row>
    <row r="12" spans="2:14" x14ac:dyDescent="0.25">
      <c r="B12" s="10">
        <v>6</v>
      </c>
      <c r="C12" s="11">
        <f>B12*21.4/18.7</f>
        <v>6.8663101604278065</v>
      </c>
      <c r="D12" s="11">
        <f>C12*D9/C9</f>
        <v>7.1545094381035987</v>
      </c>
      <c r="E12" s="11">
        <f t="shared" ref="E12:N12" si="0">D12*E9/D9</f>
        <v>7.4464236970229054</v>
      </c>
      <c r="F12" s="11">
        <f t="shared" si="0"/>
        <v>7.7305877364514313</v>
      </c>
      <c r="G12" s="11">
        <f t="shared" si="0"/>
        <v>8.0177942174155934</v>
      </c>
      <c r="H12" s="11">
        <f t="shared" si="0"/>
        <v>8.3122064809641607</v>
      </c>
      <c r="I12" s="11">
        <f t="shared" si="0"/>
        <v>8.6111023425652462</v>
      </c>
      <c r="J12" s="11">
        <f t="shared" si="0"/>
        <v>8.9245058464362668</v>
      </c>
      <c r="K12" s="11">
        <f t="shared" si="0"/>
        <v>9.2629854737010131</v>
      </c>
      <c r="L12" s="11">
        <f t="shared" si="0"/>
        <v>9.6109126825764228</v>
      </c>
      <c r="M12" s="11">
        <f t="shared" si="0"/>
        <v>9.9712658631973827</v>
      </c>
      <c r="N12" s="11">
        <f t="shared" si="0"/>
        <v>10.343244373054514</v>
      </c>
    </row>
    <row r="13" spans="2:14" x14ac:dyDescent="0.25">
      <c r="B13" s="12">
        <f>B12*0.183</f>
        <v>1.0979999999999999</v>
      </c>
      <c r="C13" s="12">
        <f t="shared" ref="C13:N13" si="1">C12*0.183</f>
        <v>1.2565347593582885</v>
      </c>
      <c r="D13" s="12">
        <f t="shared" si="1"/>
        <v>1.3092752271729586</v>
      </c>
      <c r="E13" s="12">
        <f t="shared" si="1"/>
        <v>1.3626955365551916</v>
      </c>
      <c r="F13" s="12">
        <f t="shared" si="1"/>
        <v>1.4146975557706118</v>
      </c>
      <c r="G13" s="12">
        <f t="shared" si="1"/>
        <v>1.4672563417870537</v>
      </c>
      <c r="H13" s="12">
        <f t="shared" si="1"/>
        <v>1.5211337860164413</v>
      </c>
      <c r="I13" s="12">
        <f t="shared" si="1"/>
        <v>1.5758317286894401</v>
      </c>
      <c r="J13" s="12">
        <f t="shared" si="1"/>
        <v>1.6331845698978369</v>
      </c>
      <c r="K13" s="12">
        <f t="shared" si="1"/>
        <v>1.6951263416872853</v>
      </c>
      <c r="L13" s="12">
        <f t="shared" si="1"/>
        <v>1.7587970209114854</v>
      </c>
      <c r="M13" s="12">
        <f t="shared" si="1"/>
        <v>1.824741652965121</v>
      </c>
      <c r="N13" s="12">
        <f t="shared" si="1"/>
        <v>1.8928137202689761</v>
      </c>
    </row>
  </sheetData>
  <hyperlinks>
    <hyperlink ref="F4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4"/>
  <sheetViews>
    <sheetView workbookViewId="0">
      <selection activeCell="F15" sqref="F15"/>
    </sheetView>
  </sheetViews>
  <sheetFormatPr defaultRowHeight="15" x14ac:dyDescent="0.25"/>
  <cols>
    <col min="1" max="1" width="13" bestFit="1" customWidth="1"/>
  </cols>
  <sheetData>
    <row r="2" spans="1:14" x14ac:dyDescent="0.25">
      <c r="B2" t="s">
        <v>14</v>
      </c>
    </row>
    <row r="5" spans="1:14" x14ac:dyDescent="0.25">
      <c r="B5" t="s">
        <v>13</v>
      </c>
    </row>
    <row r="6" spans="1:14" x14ac:dyDescent="0.25">
      <c r="C6">
        <v>21440</v>
      </c>
      <c r="D6">
        <v>22339.9</v>
      </c>
      <c r="E6">
        <v>23251.4</v>
      </c>
      <c r="F6">
        <v>24138.7</v>
      </c>
      <c r="G6">
        <v>25035.5</v>
      </c>
      <c r="H6">
        <v>25954.799999999999</v>
      </c>
      <c r="I6">
        <v>26888.1</v>
      </c>
      <c r="J6">
        <v>27866.7</v>
      </c>
      <c r="K6">
        <v>28923.599999999999</v>
      </c>
      <c r="L6">
        <v>30010</v>
      </c>
      <c r="M6">
        <v>31135.200000000001</v>
      </c>
      <c r="N6">
        <v>32296.7</v>
      </c>
    </row>
    <row r="7" spans="1:14" x14ac:dyDescent="0.25">
      <c r="B7">
        <v>2018</v>
      </c>
      <c r="C7">
        <v>2019</v>
      </c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</row>
    <row r="8" spans="1:14" x14ac:dyDescent="0.25">
      <c r="A8" t="s">
        <v>31</v>
      </c>
      <c r="B8">
        <v>3180</v>
      </c>
      <c r="C8">
        <v>4300</v>
      </c>
      <c r="D8">
        <v>5100</v>
      </c>
      <c r="E8">
        <v>5250</v>
      </c>
      <c r="F8">
        <v>4650</v>
      </c>
      <c r="G8">
        <v>3620</v>
      </c>
      <c r="H8">
        <v>2460</v>
      </c>
      <c r="I8">
        <v>1700</v>
      </c>
      <c r="J8">
        <v>1230</v>
      </c>
      <c r="K8">
        <v>1030</v>
      </c>
      <c r="L8">
        <v>970</v>
      </c>
    </row>
    <row r="9" spans="1:14" x14ac:dyDescent="0.25">
      <c r="A9" t="s">
        <v>32</v>
      </c>
      <c r="B9">
        <f>B8/1000</f>
        <v>3.18</v>
      </c>
      <c r="C9">
        <f t="shared" ref="C9:L9" si="0">C8/1000</f>
        <v>4.3</v>
      </c>
      <c r="D9">
        <f t="shared" si="0"/>
        <v>5.0999999999999996</v>
      </c>
      <c r="E9">
        <f t="shared" si="0"/>
        <v>5.25</v>
      </c>
      <c r="F9">
        <f t="shared" si="0"/>
        <v>4.6500000000000004</v>
      </c>
      <c r="G9">
        <f t="shared" si="0"/>
        <v>3.62</v>
      </c>
      <c r="H9">
        <f t="shared" si="0"/>
        <v>2.46</v>
      </c>
      <c r="I9">
        <f t="shared" si="0"/>
        <v>1.7</v>
      </c>
      <c r="J9">
        <f t="shared" si="0"/>
        <v>1.23</v>
      </c>
      <c r="K9">
        <f t="shared" si="0"/>
        <v>1.03</v>
      </c>
      <c r="L9">
        <f t="shared" si="0"/>
        <v>0.97</v>
      </c>
    </row>
    <row r="10" spans="1:14" x14ac:dyDescent="0.25">
      <c r="C10" s="13">
        <f>C9/C6</f>
        <v>2.0055970149253729E-4</v>
      </c>
      <c r="D10" s="13">
        <f t="shared" ref="D10:L10" si="1">D9/D6</f>
        <v>2.2829108456170346E-4</v>
      </c>
      <c r="E10" s="13">
        <f t="shared" si="1"/>
        <v>2.2579285548397085E-4</v>
      </c>
      <c r="F10" s="13">
        <f t="shared" si="1"/>
        <v>1.9263672028733942E-4</v>
      </c>
      <c r="G10" s="13">
        <f t="shared" si="1"/>
        <v>1.4459467556070379E-4</v>
      </c>
      <c r="H10" s="13">
        <f t="shared" si="1"/>
        <v>9.478015627167229E-5</v>
      </c>
      <c r="I10" s="13">
        <f t="shared" si="1"/>
        <v>6.3224995444081212E-5</v>
      </c>
      <c r="J10" s="13">
        <f t="shared" si="1"/>
        <v>4.4138703183369399E-5</v>
      </c>
      <c r="K10" s="13">
        <f t="shared" si="1"/>
        <v>3.5611058097885466E-5</v>
      </c>
      <c r="L10" s="13">
        <f t="shared" si="1"/>
        <v>3.2322559146951017E-5</v>
      </c>
    </row>
    <row r="13" spans="1:14" x14ac:dyDescent="0.25">
      <c r="E13">
        <f>$C$10*E6</f>
        <v>4.663293843283582</v>
      </c>
      <c r="F13">
        <f t="shared" ref="F13:N13" si="2">$C$10*F6</f>
        <v>4.8412504664179101</v>
      </c>
      <c r="G13">
        <f t="shared" si="2"/>
        <v>5.0211124067164175</v>
      </c>
      <c r="H13">
        <f t="shared" si="2"/>
        <v>5.2054869402985071</v>
      </c>
      <c r="I13">
        <f t="shared" si="2"/>
        <v>5.3926693097014917</v>
      </c>
      <c r="J13">
        <f t="shared" si="2"/>
        <v>5.5889370335820887</v>
      </c>
      <c r="K13">
        <f t="shared" si="2"/>
        <v>5.8009085820895514</v>
      </c>
      <c r="L13">
        <f t="shared" si="2"/>
        <v>6.0187966417910443</v>
      </c>
      <c r="M13">
        <f t="shared" si="2"/>
        <v>6.2444664179104477</v>
      </c>
      <c r="N13">
        <f t="shared" si="2"/>
        <v>6.4774165111940292</v>
      </c>
    </row>
    <row r="14" spans="1:14" x14ac:dyDescent="0.25">
      <c r="E14" s="8">
        <v>0</v>
      </c>
      <c r="F14" s="8">
        <f>F13-F9</f>
        <v>0.19125046641790977</v>
      </c>
      <c r="G14" s="8">
        <f t="shared" ref="G14:N14" si="3">G13-G9</f>
        <v>1.4011124067164173</v>
      </c>
      <c r="H14" s="8">
        <f t="shared" si="3"/>
        <v>2.7454869402985072</v>
      </c>
      <c r="I14" s="8">
        <f t="shared" si="3"/>
        <v>3.6926693097014915</v>
      </c>
      <c r="J14" s="8">
        <f t="shared" si="3"/>
        <v>4.3589370335820892</v>
      </c>
      <c r="K14" s="8">
        <f t="shared" si="3"/>
        <v>4.7709085820895512</v>
      </c>
      <c r="L14" s="8">
        <f t="shared" si="3"/>
        <v>5.0487966417910446</v>
      </c>
      <c r="M14" s="8">
        <f t="shared" si="3"/>
        <v>6.2444664179104477</v>
      </c>
      <c r="N14" s="8">
        <f t="shared" si="3"/>
        <v>6.4774165111940292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Q9"/>
  <sheetViews>
    <sheetView workbookViewId="0">
      <selection activeCell="J17" sqref="J17"/>
    </sheetView>
  </sheetViews>
  <sheetFormatPr defaultRowHeight="15" x14ac:dyDescent="0.25"/>
  <sheetData>
    <row r="4" spans="3:17" x14ac:dyDescent="0.25">
      <c r="C4" t="s">
        <v>20</v>
      </c>
    </row>
    <row r="5" spans="3:17" x14ac:dyDescent="0.25">
      <c r="E5">
        <v>21440</v>
      </c>
      <c r="F5">
        <v>22339.9</v>
      </c>
      <c r="G5">
        <v>23251.4</v>
      </c>
      <c r="H5">
        <v>24138.7</v>
      </c>
      <c r="I5">
        <v>25035.5</v>
      </c>
      <c r="J5">
        <v>25954.799999999999</v>
      </c>
      <c r="K5">
        <v>26888.1</v>
      </c>
      <c r="L5">
        <v>27866.7</v>
      </c>
      <c r="M5">
        <v>28923.599999999999</v>
      </c>
      <c r="N5">
        <v>30010</v>
      </c>
      <c r="O5">
        <v>31135.200000000001</v>
      </c>
      <c r="P5">
        <v>32296.7</v>
      </c>
    </row>
    <row r="6" spans="3:17" x14ac:dyDescent="0.25">
      <c r="C6" t="s">
        <v>16</v>
      </c>
      <c r="E6">
        <v>2019</v>
      </c>
      <c r="F6">
        <v>2020</v>
      </c>
      <c r="G6">
        <v>2021</v>
      </c>
      <c r="H6">
        <v>2022</v>
      </c>
      <c r="I6">
        <v>2023</v>
      </c>
      <c r="J6">
        <v>2024</v>
      </c>
      <c r="K6">
        <v>2025</v>
      </c>
      <c r="L6">
        <v>2026</v>
      </c>
      <c r="M6">
        <v>2027</v>
      </c>
      <c r="N6">
        <v>2028</v>
      </c>
      <c r="O6">
        <v>2029</v>
      </c>
      <c r="P6">
        <v>2030</v>
      </c>
    </row>
    <row r="7" spans="3:17" x14ac:dyDescent="0.25">
      <c r="D7" t="s">
        <v>17</v>
      </c>
      <c r="E7">
        <v>0.3</v>
      </c>
      <c r="F7">
        <v>0.4</v>
      </c>
      <c r="G7">
        <v>0.4</v>
      </c>
      <c r="H7">
        <v>0.4</v>
      </c>
      <c r="I7">
        <v>0.4</v>
      </c>
      <c r="J7">
        <v>0.3</v>
      </c>
      <c r="K7">
        <v>0.2</v>
      </c>
      <c r="Q7">
        <v>2.2999999999999998</v>
      </c>
    </row>
    <row r="8" spans="3:17" x14ac:dyDescent="0.25">
      <c r="D8" t="s">
        <v>18</v>
      </c>
      <c r="E8">
        <v>0.4</v>
      </c>
      <c r="F8">
        <v>0.6</v>
      </c>
      <c r="G8">
        <v>0.6</v>
      </c>
      <c r="H8">
        <v>0.6</v>
      </c>
      <c r="I8">
        <v>0.6</v>
      </c>
      <c r="J8">
        <v>0.6</v>
      </c>
      <c r="K8">
        <v>0.7</v>
      </c>
      <c r="L8">
        <v>0.7</v>
      </c>
      <c r="M8">
        <v>0.7</v>
      </c>
      <c r="N8">
        <v>0.7</v>
      </c>
      <c r="Q8">
        <v>6.1</v>
      </c>
    </row>
    <row r="9" spans="3:17" x14ac:dyDescent="0.25">
      <c r="D9" t="s">
        <v>19</v>
      </c>
      <c r="E9">
        <v>0.7</v>
      </c>
      <c r="F9">
        <v>1</v>
      </c>
      <c r="G9">
        <v>1</v>
      </c>
      <c r="H9">
        <v>1</v>
      </c>
      <c r="I9">
        <v>1</v>
      </c>
      <c r="J9">
        <v>0.9</v>
      </c>
      <c r="K9">
        <v>0.9</v>
      </c>
      <c r="L9">
        <v>0.7</v>
      </c>
      <c r="M9">
        <v>0.7</v>
      </c>
      <c r="N9">
        <v>0.7</v>
      </c>
      <c r="O9">
        <f>O5*N9/N5</f>
        <v>0.72624591802732419</v>
      </c>
      <c r="P9">
        <f>P5*O9/O5</f>
        <v>0.75333855381539483</v>
      </c>
      <c r="Q9">
        <v>8.4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8"/>
  <sheetViews>
    <sheetView workbookViewId="0">
      <selection activeCell="B45" sqref="B45"/>
    </sheetView>
  </sheetViews>
  <sheetFormatPr defaultRowHeight="15" x14ac:dyDescent="0.25"/>
  <sheetData>
    <row r="3" spans="2:13" x14ac:dyDescent="0.25">
      <c r="B3" t="s">
        <v>36</v>
      </c>
    </row>
    <row r="4" spans="2:13" x14ac:dyDescent="0.25">
      <c r="B4">
        <v>24.8</v>
      </c>
    </row>
    <row r="6" spans="2:13" x14ac:dyDescent="0.25">
      <c r="B6">
        <v>21440</v>
      </c>
      <c r="C6">
        <v>22339.9</v>
      </c>
      <c r="D6">
        <v>23251.4</v>
      </c>
      <c r="E6">
        <v>24138.7</v>
      </c>
      <c r="F6">
        <v>25035.5</v>
      </c>
      <c r="G6">
        <v>25954.799999999999</v>
      </c>
      <c r="H6">
        <v>26888.1</v>
      </c>
      <c r="I6">
        <v>27866.7</v>
      </c>
      <c r="J6">
        <v>28923.599999999999</v>
      </c>
      <c r="K6">
        <v>30010</v>
      </c>
      <c r="L6">
        <v>31135.200000000001</v>
      </c>
      <c r="M6">
        <v>32296.7</v>
      </c>
    </row>
    <row r="7" spans="2:13" x14ac:dyDescent="0.25">
      <c r="B7">
        <v>2019</v>
      </c>
      <c r="C7">
        <v>2020</v>
      </c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</row>
    <row r="8" spans="2:13" x14ac:dyDescent="0.25">
      <c r="D8">
        <f>E8/E6*D6</f>
        <v>23.888391669808236</v>
      </c>
      <c r="E8">
        <f>B4</f>
        <v>24.8</v>
      </c>
      <c r="F8">
        <f>E8/E6*F6</f>
        <v>25.721368590686325</v>
      </c>
      <c r="G8">
        <f t="shared" ref="G8:M8" si="0">F8/F6*G6</f>
        <v>26.665853587807131</v>
      </c>
      <c r="H8">
        <f t="shared" si="0"/>
        <v>27.62472212670939</v>
      </c>
      <c r="I8">
        <f t="shared" si="0"/>
        <v>28.630131697233075</v>
      </c>
      <c r="J8">
        <f t="shared" si="0"/>
        <v>29.715986362148747</v>
      </c>
      <c r="K8">
        <f t="shared" si="0"/>
        <v>30.832149204389633</v>
      </c>
      <c r="L8">
        <f t="shared" si="0"/>
        <v>31.988175005281974</v>
      </c>
      <c r="M8">
        <f t="shared" si="0"/>
        <v>33.181495275221948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Results</vt:lpstr>
      <vt:lpstr>Corporate Rate</vt:lpstr>
      <vt:lpstr>GILTI</vt:lpstr>
      <vt:lpstr>Minimum Tax</vt:lpstr>
      <vt:lpstr>Drug advertising</vt:lpstr>
      <vt:lpstr>Energy Investment Credit</vt:lpstr>
      <vt:lpstr>Fossil Fuel Subsidies</vt:lpstr>
      <vt:lpstr>Real Estate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Pomerleau</dc:creator>
  <cp:lastModifiedBy>Erin Melly</cp:lastModifiedBy>
  <dcterms:created xsi:type="dcterms:W3CDTF">2020-04-22T17:48:14Z</dcterms:created>
  <dcterms:modified xsi:type="dcterms:W3CDTF">2020-05-28T17:15:22Z</dcterms:modified>
</cp:coreProperties>
</file>